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5.xml" ContentType="application/vnd.openxmlformats-officedocument.spreadsheetml.comments+xml"/>
  <Override PartName="/xl/worksheets/sheet9.xml" ContentType="application/vnd.openxmlformats-officedocument.spreadsheetml.worksheet+xml"/>
  <Override PartName="/xl/comments/comment6.xml" ContentType="application/vnd.openxmlformats-officedocument.spreadsheetml.comments+xml"/>
  <Override PartName="/xl/worksheets/sheet10.xml" ContentType="application/vnd.openxmlformats-officedocument.spreadsheetml.worksheet+xml"/>
  <Override PartName="/xl/comments/comment7.xml" ContentType="application/vnd.openxmlformats-officedocument.spreadsheetml.comments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omments/comment8.xml" ContentType="application/vnd.openxmlformats-officedocument.spreadsheetml.comments+xml"/>
  <Override PartName="/xl/worksheets/sheet13.xml" ContentType="application/vnd.openxmlformats-officedocument.spreadsheetml.worksheet+xml"/>
  <Override PartName="/xl/comments/comment9.xml" ContentType="application/vnd.openxmlformats-officedocument.spreadsheetml.comments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comments/comment10.xml" ContentType="application/vnd.openxmlformats-officedocument.spreadsheetml.comments+xml"/>
  <Override PartName="/xl/worksheets/sheet16.xml" ContentType="application/vnd.openxmlformats-officedocument.spreadsheetml.worksheet+xml"/>
  <Override PartName="/xl/comments/comment11.xml" ContentType="application/vnd.openxmlformats-officedocument.spreadsheetml.comments+xml"/>
  <Override PartName="/xl/worksheets/sheet17.xml" ContentType="application/vnd.openxmlformats-officedocument.spreadsheetml.worksheet+xml"/>
  <Override PartName="/xl/comments/comment12.xml" ContentType="application/vnd.openxmlformats-officedocument.spreadsheetml.comments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comments/comment13.xml" ContentType="application/vnd.openxmlformats-officedocument.spreadsheetml.comments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comments/comment14.xml" ContentType="application/vnd.openxmlformats-officedocument.spreadsheetml.comments+xml"/>
  <Override PartName="/xl/worksheets/sheet23.xml" ContentType="application/vnd.openxmlformats-officedocument.spreadsheetml.worksheet+xml"/>
  <Override PartName="/xl/comments/comment15.xml" ContentType="application/vnd.openxmlformats-officedocument.spreadsheetml.comments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comments/comment16.xml" ContentType="application/vnd.openxmlformats-officedocument.spreadsheetml.comments+xml"/>
  <Override PartName="/xl/worksheets/sheet27.xml" ContentType="application/vnd.openxmlformats-officedocument.spreadsheetml.worksheet+xml"/>
  <Override PartName="/xl/comments/comment17.xml" ContentType="application/vnd.openxmlformats-officedocument.spreadsheetml.comments+xml"/>
  <Override PartName="/xl/worksheets/sheet28.xml" ContentType="application/vnd.openxmlformats-officedocument.spreadsheetml.worksheet+xml"/>
  <Override PartName="/xl/comments/comment18.xml" ContentType="application/vnd.openxmlformats-officedocument.spreadsheetml.comments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comments/comment19.xml" ContentType="application/vnd.openxmlformats-officedocument.spreadsheetml.comments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comments/comment20.xml" ContentType="application/vnd.openxmlformats-officedocument.spreadsheetml.comments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comments/comment21.xml" ContentType="application/vnd.openxmlformats-officedocument.spreadsheetml.comments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comments/comment22.xml" ContentType="application/vnd.openxmlformats-officedocument.spreadsheetml.comments+xml"/>
  <Override PartName="/xl/worksheets/sheet39.xml" ContentType="application/vnd.openxmlformats-officedocument.spreadsheetml.worksheet+xml"/>
  <Override PartName="/xl/comments/comment23.xml" ContentType="application/vnd.openxmlformats-officedocument.spreadsheetml.comments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comments/comment24.xml" ContentType="application/vnd.openxmlformats-officedocument.spreadsheetml.comments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comments/comment25.xml" ContentType="application/vnd.openxmlformats-officedocument.spreadsheetml.comments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comments/comment26.xml" ContentType="application/vnd.openxmlformats-officedocument.spreadsheetml.comments+xml"/>
  <Override PartName="/xl/worksheets/sheet47.xml" ContentType="application/vnd.openxmlformats-officedocument.spreadsheetml.worksheet+xml"/>
  <Override PartName="/xl/comments/comment27.xml" ContentType="application/vnd.openxmlformats-officedocument.spreadsheetml.comments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911" firstSheet="0" activeTab="1" autoFilterDateGrouping="1"/>
  </bookViews>
  <sheets>
    <sheet xmlns:r="http://schemas.openxmlformats.org/officeDocument/2006/relationships" name="筆記" sheetId="1" state="visible" r:id="rId1"/>
    <sheet xmlns:r="http://schemas.openxmlformats.org/officeDocument/2006/relationships" name="大學-自己調整" sheetId="2" state="visible" r:id="rId2"/>
    <sheet xmlns:r="http://schemas.openxmlformats.org/officeDocument/2006/relationships" name="臺大" sheetId="3" state="visible" r:id="rId3"/>
    <sheet xmlns:r="http://schemas.openxmlformats.org/officeDocument/2006/relationships" name="政大" sheetId="4" state="visible" r:id="rId4"/>
    <sheet xmlns:r="http://schemas.openxmlformats.org/officeDocument/2006/relationships" name="清大" sheetId="5" state="visible" r:id="rId5"/>
    <sheet xmlns:r="http://schemas.openxmlformats.org/officeDocument/2006/relationships" name="中興" sheetId="6" state="visible" r:id="rId6"/>
    <sheet xmlns:r="http://schemas.openxmlformats.org/officeDocument/2006/relationships" name="成大" sheetId="7" state="visible" r:id="rId7"/>
    <sheet xmlns:r="http://schemas.openxmlformats.org/officeDocument/2006/relationships" name="中央" sheetId="8" state="visible" r:id="rId8"/>
    <sheet xmlns:r="http://schemas.openxmlformats.org/officeDocument/2006/relationships" name="中山" sheetId="9" state="visible" r:id="rId9"/>
    <sheet xmlns:r="http://schemas.openxmlformats.org/officeDocument/2006/relationships" name="中正" sheetId="10" state="visible" r:id="rId10"/>
    <sheet xmlns:r="http://schemas.openxmlformats.org/officeDocument/2006/relationships" name="臺海洋" sheetId="11" state="visible" r:id="rId11"/>
    <sheet xmlns:r="http://schemas.openxmlformats.org/officeDocument/2006/relationships" name="東華" sheetId="12" state="visible" r:id="rId12"/>
    <sheet xmlns:r="http://schemas.openxmlformats.org/officeDocument/2006/relationships" name="暨南" sheetId="13" state="visible" r:id="rId13"/>
    <sheet xmlns:r="http://schemas.openxmlformats.org/officeDocument/2006/relationships" name="臺北" sheetId="14" state="visible" r:id="rId14"/>
    <sheet xmlns:r="http://schemas.openxmlformats.org/officeDocument/2006/relationships" name="嘉義" sheetId="15" state="visible" r:id="rId15"/>
    <sheet xmlns:r="http://schemas.openxmlformats.org/officeDocument/2006/relationships" name="高雄" sheetId="16" state="visible" r:id="rId16"/>
    <sheet xmlns:r="http://schemas.openxmlformats.org/officeDocument/2006/relationships" name="臺東" sheetId="17" state="visible" r:id="rId17"/>
    <sheet xmlns:r="http://schemas.openxmlformats.org/officeDocument/2006/relationships" name="宜蘭" sheetId="18" state="visible" r:id="rId18"/>
    <sheet xmlns:r="http://schemas.openxmlformats.org/officeDocument/2006/relationships" name="聯合" sheetId="19" state="visible" r:id="rId19"/>
    <sheet xmlns:r="http://schemas.openxmlformats.org/officeDocument/2006/relationships" name="臺南" sheetId="20" state="visible" r:id="rId20"/>
    <sheet xmlns:r="http://schemas.openxmlformats.org/officeDocument/2006/relationships" name="金門" sheetId="21" state="visible" r:id="rId21"/>
    <sheet xmlns:r="http://schemas.openxmlformats.org/officeDocument/2006/relationships" name="屏東" sheetId="22" state="visible" r:id="rId22"/>
    <sheet xmlns:r="http://schemas.openxmlformats.org/officeDocument/2006/relationships" name="陽明交大" sheetId="23" state="visible" r:id="rId23"/>
    <sheet xmlns:r="http://schemas.openxmlformats.org/officeDocument/2006/relationships" name="臺師" sheetId="24" state="visible" r:id="rId24"/>
    <sheet xmlns:r="http://schemas.openxmlformats.org/officeDocument/2006/relationships" name="彰師" sheetId="25" state="visible" r:id="rId25"/>
    <sheet xmlns:r="http://schemas.openxmlformats.org/officeDocument/2006/relationships" name="高師" sheetId="26" state="visible" r:id="rId26"/>
    <sheet xmlns:r="http://schemas.openxmlformats.org/officeDocument/2006/relationships" name="北教" sheetId="27" state="visible" r:id="rId27"/>
    <sheet xmlns:r="http://schemas.openxmlformats.org/officeDocument/2006/relationships" name="中教" sheetId="28" state="visible" r:id="rId28"/>
    <sheet xmlns:r="http://schemas.openxmlformats.org/officeDocument/2006/relationships" name="北藝" sheetId="29" state="visible" r:id="rId29"/>
    <sheet xmlns:r="http://schemas.openxmlformats.org/officeDocument/2006/relationships" name="臺藝" sheetId="30" state="visible" r:id="rId30"/>
    <sheet xmlns:r="http://schemas.openxmlformats.org/officeDocument/2006/relationships" name="南藝" sheetId="31" state="visible" r:id="rId31"/>
    <sheet xmlns:r="http://schemas.openxmlformats.org/officeDocument/2006/relationships" name="空大" sheetId="32" state="visible" r:id="rId32"/>
    <sheet xmlns:r="http://schemas.openxmlformats.org/officeDocument/2006/relationships" name="臺科" sheetId="33" state="visible" r:id="rId33"/>
    <sheet xmlns:r="http://schemas.openxmlformats.org/officeDocument/2006/relationships" name="北科" sheetId="34" state="visible" r:id="rId34"/>
    <sheet xmlns:r="http://schemas.openxmlformats.org/officeDocument/2006/relationships" name="雲科" sheetId="35" state="visible" r:id="rId35"/>
    <sheet xmlns:r="http://schemas.openxmlformats.org/officeDocument/2006/relationships" name="虎科" sheetId="36" state="visible" r:id="rId36"/>
    <sheet xmlns:r="http://schemas.openxmlformats.org/officeDocument/2006/relationships" name="屏科" sheetId="37" state="visible" r:id="rId37"/>
    <sheet xmlns:r="http://schemas.openxmlformats.org/officeDocument/2006/relationships" name="澎湖" sheetId="38" state="visible" r:id="rId38"/>
    <sheet xmlns:r="http://schemas.openxmlformats.org/officeDocument/2006/relationships" name="勤益" sheetId="39" state="visible" r:id="rId39"/>
    <sheet xmlns:r="http://schemas.openxmlformats.org/officeDocument/2006/relationships" name="北護" sheetId="40" state="visible" r:id="rId40"/>
    <sheet xmlns:r="http://schemas.openxmlformats.org/officeDocument/2006/relationships" name="高餐" sheetId="41" state="visible" r:id="rId41"/>
    <sheet xmlns:r="http://schemas.openxmlformats.org/officeDocument/2006/relationships" name="中科" sheetId="42" state="visible" r:id="rId42"/>
    <sheet xmlns:r="http://schemas.openxmlformats.org/officeDocument/2006/relationships" name="北商" sheetId="43" state="visible" r:id="rId43"/>
    <sheet xmlns:r="http://schemas.openxmlformats.org/officeDocument/2006/relationships" name="高科" sheetId="44" state="visible" r:id="rId44"/>
    <sheet xmlns:r="http://schemas.openxmlformats.org/officeDocument/2006/relationships" name="體大" sheetId="45" state="visible" r:id="rId45"/>
    <sheet xmlns:r="http://schemas.openxmlformats.org/officeDocument/2006/relationships" name="台體院" sheetId="46" state="visible" r:id="rId46"/>
    <sheet xmlns:r="http://schemas.openxmlformats.org/officeDocument/2006/relationships" name="戲曲" sheetId="47" state="visible" r:id="rId47"/>
    <sheet xmlns:r="http://schemas.openxmlformats.org/officeDocument/2006/relationships" name="南護" sheetId="48" state="visible" r:id="rId48"/>
    <sheet xmlns:r="http://schemas.openxmlformats.org/officeDocument/2006/relationships" name="東專" sheetId="49" state="visible" r:id="rId49"/>
  </sheets>
  <externalReferences>
    <externalReference xmlns:r="http://schemas.openxmlformats.org/officeDocument/2006/relationships" r:id="rId50"/>
  </externalReferences>
  <definedNames>
    <definedName name="_xlnm._FilterDatabase" localSheetId="1" hidden="1">'大學-自己調整'!$A$8:$K$134</definedName>
    <definedName name="_xlnm.Print_Titles" localSheetId="1">'大學-自己調整'!$5:$6</definedName>
    <definedName name="_xlnm.Print_Area" localSheetId="1">'大學-自己調整'!$A$1:$K$133</definedName>
    <definedName name="_xlnm._FilterDatabase" localSheetId="2" hidden="1">'臺大'!$A$5:$BC$134</definedName>
    <definedName name="_xlnm.Print_Titles" localSheetId="2">'臺大'!$1:$5</definedName>
    <definedName name="_xlnm._FilterDatabase" localSheetId="3" hidden="1">'政大'!$A$5:$AX$134</definedName>
    <definedName name="_xlnm._FilterDatabase" localSheetId="4" hidden="1">'清大'!$A$5:$AX$5</definedName>
    <definedName name="_xlnm._FilterDatabase" localSheetId="5" hidden="1">'中興'!$A$5:$AX$134</definedName>
    <definedName name="_xlnm._FilterDatabase" localSheetId="6" hidden="1">'成大'!$A$5:$AX$134</definedName>
    <definedName name="_xlnm._FilterDatabase" localSheetId="11" hidden="1">'東華'!$A$6:$AX$126</definedName>
    <definedName name="_xlnm._FilterDatabase" localSheetId="41" hidden="1">'中科'!$E$1:$E$597</definedName>
    <definedName name="_xlnm.Print_Titles" localSheetId="43">'高科'!$1:$5</definedName>
    <definedName name="_xlnm.Print_Area" localSheetId="43">'高科'!$A$1:$Q$132</definedName>
  </definedNames>
  <calcPr calcId="191029" fullCalcOnLoad="1"/>
</workbook>
</file>

<file path=xl/styles.xml><?xml version="1.0" encoding="utf-8"?>
<styleSheet xmlns="http://schemas.openxmlformats.org/spreadsheetml/2006/main">
  <numFmts count="7">
    <numFmt numFmtId="164" formatCode="_-* #,##0_-;\-* #,##0_-;_-* &quot;-&quot;??_-;_-@_-"/>
    <numFmt numFmtId="165" formatCode="_-* #,##0_-;\-* #,##0_-;_-* &quot;-&quot;_-;_-@_-"/>
    <numFmt numFmtId="166" formatCode="[$-404]e&quot;年&quot;m&quot;月&quot;d&quot;日&quot;;@"/>
    <numFmt numFmtId="167" formatCode="#,##0_ ;[Red]\-#,##0\ "/>
    <numFmt numFmtId="168" formatCode="#,##0_);[Red]\(#,##0\)"/>
    <numFmt numFmtId="169" formatCode="_-* #,##0_-;\-* #,##0_-;_-* &quot; &quot;_-;_-@_-"/>
    <numFmt numFmtId="170" formatCode="#,##0_ "/>
  </numFmts>
  <fonts count="63">
    <font>
      <name val="新細明體"/>
      <charset val="136"/>
      <family val="1"/>
      <sz val="12"/>
    </font>
    <font>
      <name val="新細明體"/>
      <charset val="136"/>
      <family val="1"/>
      <sz val="12"/>
    </font>
    <font>
      <name val="新細明體"/>
      <charset val="136"/>
      <family val="1"/>
      <sz val="9"/>
    </font>
    <font>
      <name val="細明體"/>
      <charset val="136"/>
      <family val="3"/>
      <sz val="9"/>
    </font>
    <font>
      <name val="新細明體"/>
      <charset val="136"/>
      <family val="1"/>
      <color indexed="8"/>
      <sz val="12"/>
    </font>
    <font>
      <name val="新細明體"/>
      <charset val="136"/>
      <family val="1"/>
      <color indexed="9"/>
      <sz val="12"/>
    </font>
    <font>
      <name val="Times New Roman"/>
      <family val="1"/>
      <sz val="12"/>
    </font>
    <font>
      <name val="新細明體"/>
      <charset val="136"/>
      <family val="1"/>
      <color indexed="60"/>
      <sz val="12"/>
    </font>
    <font>
      <name val="新細明體"/>
      <charset val="136"/>
      <family val="1"/>
      <b val="1"/>
      <color indexed="8"/>
      <sz val="12"/>
    </font>
    <font>
      <name val="新細明體"/>
      <charset val="136"/>
      <family val="1"/>
      <color indexed="17"/>
      <sz val="12"/>
    </font>
    <font>
      <name val="新細明體"/>
      <charset val="136"/>
      <family val="1"/>
      <b val="1"/>
      <color indexed="52"/>
      <sz val="12"/>
    </font>
    <font>
      <name val="新細明體"/>
      <charset val="136"/>
      <family val="1"/>
      <color indexed="52"/>
      <sz val="12"/>
    </font>
    <font>
      <name val="新細明體"/>
      <charset val="136"/>
      <family val="1"/>
      <i val="1"/>
      <color indexed="23"/>
      <sz val="12"/>
    </font>
    <font>
      <name val="新細明體"/>
      <charset val="136"/>
      <family val="1"/>
      <b val="1"/>
      <color indexed="56"/>
      <sz val="18"/>
    </font>
    <font>
      <name val="新細明體"/>
      <charset val="136"/>
      <family val="1"/>
      <b val="1"/>
      <color indexed="56"/>
      <sz val="15"/>
    </font>
    <font>
      <name val="新細明體"/>
      <charset val="136"/>
      <family val="1"/>
      <b val="1"/>
      <color indexed="56"/>
      <sz val="13"/>
    </font>
    <font>
      <name val="新細明體"/>
      <charset val="136"/>
      <family val="1"/>
      <b val="1"/>
      <color indexed="56"/>
      <sz val="11"/>
    </font>
    <font>
      <name val="新細明體"/>
      <charset val="136"/>
      <family val="1"/>
      <color indexed="62"/>
      <sz val="12"/>
    </font>
    <font>
      <name val="新細明體"/>
      <charset val="136"/>
      <family val="1"/>
      <b val="1"/>
      <color indexed="63"/>
      <sz val="12"/>
    </font>
    <font>
      <name val="新細明體"/>
      <charset val="136"/>
      <family val="1"/>
      <b val="1"/>
      <color indexed="9"/>
      <sz val="12"/>
    </font>
    <font>
      <name val="新細明體"/>
      <charset val="136"/>
      <family val="1"/>
      <color indexed="20"/>
      <sz val="12"/>
    </font>
    <font>
      <name val="新細明體"/>
      <charset val="136"/>
      <family val="1"/>
      <color indexed="10"/>
      <sz val="12"/>
    </font>
    <font>
      <name val="華康隸書體W5"/>
      <charset val="136"/>
      <family val="1"/>
      <b val="1"/>
      <sz val="19"/>
      <u val="single"/>
    </font>
    <font>
      <name val="Times New Roman"/>
      <family val="1"/>
      <b val="1"/>
      <color indexed="12"/>
      <sz val="12"/>
    </font>
    <font>
      <name val="新細明體"/>
      <charset val="136"/>
      <family val="1"/>
      <b val="1"/>
      <color indexed="8"/>
      <sz val="16"/>
    </font>
    <font>
      <name val="Times New Roman"/>
      <family val="1"/>
      <b val="1"/>
      <color indexed="8"/>
      <sz val="16"/>
    </font>
    <font>
      <name val="標楷體"/>
      <charset val="136"/>
      <family val="4"/>
      <color indexed="8"/>
      <sz val="14"/>
    </font>
    <font>
      <name val="Times New Roman"/>
      <family val="1"/>
      <b val="1"/>
      <color indexed="8"/>
      <sz val="12"/>
    </font>
    <font>
      <name val="Times New Roman"/>
      <family val="1"/>
      <color indexed="8"/>
      <sz val="12"/>
    </font>
    <font>
      <name val="細明體"/>
      <charset val="136"/>
      <family val="3"/>
      <color indexed="8"/>
      <sz val="12"/>
    </font>
    <font>
      <name val="Times New Roman"/>
      <family val="1"/>
      <color indexed="12"/>
      <sz val="12"/>
    </font>
    <font>
      <name val="新細明體"/>
      <charset val="136"/>
      <family val="1"/>
      <color indexed="12"/>
      <sz val="12"/>
    </font>
    <font>
      <name val="Times New Roman"/>
      <family val="1"/>
      <color indexed="8"/>
      <sz val="14"/>
    </font>
    <font>
      <name val="Times New Roman"/>
      <family val="1"/>
      <color indexed="8"/>
      <sz val="16"/>
    </font>
    <font>
      <name val="Times New Roman"/>
      <family val="1"/>
      <color indexed="12"/>
      <sz val="16"/>
    </font>
    <font>
      <name val="標楷體"/>
      <charset val="136"/>
      <family val="4"/>
      <color indexed="8"/>
      <sz val="12"/>
    </font>
    <font>
      <name val="新細明體"/>
      <charset val="136"/>
      <family val="1"/>
      <color indexed="8"/>
      <sz val="16"/>
    </font>
    <font>
      <name val="新細明體"/>
      <charset val="136"/>
      <family val="1"/>
      <color indexed="12"/>
      <sz val="16"/>
    </font>
    <font>
      <name val="細明體"/>
      <charset val="136"/>
      <family val="3"/>
      <sz val="12"/>
    </font>
    <font>
      <name val="細明體"/>
      <charset val="136"/>
      <family val="3"/>
      <b val="1"/>
      <color indexed="12"/>
      <sz val="12"/>
    </font>
    <font>
      <name val="細明體"/>
      <charset val="136"/>
      <family val="3"/>
      <color indexed="12"/>
      <sz val="12"/>
    </font>
    <font>
      <name val="新細明體"/>
      <charset val="136"/>
      <family val="1"/>
      <color indexed="8"/>
      <sz val="10"/>
    </font>
    <font>
      <name val="新細明體"/>
      <charset val="136"/>
      <family val="1"/>
      <b val="1"/>
      <color rgb="FF000000"/>
      <sz val="12"/>
    </font>
    <font>
      <name val="Times New Roman"/>
      <family val="1"/>
      <b val="1"/>
      <color theme="1"/>
      <sz val="12"/>
    </font>
    <font>
      <name val="Times New Roman"/>
      <family val="1"/>
      <color theme="1"/>
      <sz val="12"/>
    </font>
    <font>
      <name val="Times New Roman"/>
      <family val="1"/>
      <color rgb="FF3333FF"/>
      <sz val="12"/>
    </font>
    <font>
      <name val="Times New Roman"/>
      <family val="1"/>
      <color indexed="8"/>
      <sz val="10"/>
    </font>
    <font>
      <name val="Times New Roman"/>
      <family val="1"/>
      <color rgb="FF000000"/>
      <sz val="12"/>
    </font>
    <font>
      <name val="細明體"/>
      <charset val="136"/>
      <family val="1"/>
      <color rgb="FF000000"/>
      <sz val="12"/>
    </font>
    <font>
      <name val="Times New Roman"/>
      <family val="1"/>
      <b val="1"/>
      <color indexed="8"/>
      <sz val="14"/>
    </font>
    <font>
      <name val="標楷體"/>
      <charset val="136"/>
      <family val="4"/>
      <b val="1"/>
      <color indexed="8"/>
      <sz val="14"/>
    </font>
    <font>
      <name val="Times New Roman"/>
      <family val="1"/>
      <b val="1"/>
      <color indexed="12"/>
      <sz val="14"/>
    </font>
    <font>
      <name val="標楷體"/>
      <charset val="136"/>
      <family val="4"/>
      <b val="1"/>
      <color indexed="12"/>
      <sz val="14"/>
    </font>
    <font>
      <name val="Times New Roman"/>
      <family val="1"/>
      <b val="1"/>
      <color rgb="FFFF0000"/>
      <sz val="12"/>
    </font>
    <font>
      <name val="Times New Roman"/>
      <family val="1"/>
      <color rgb="FFFF0000"/>
      <sz val="12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細明體"/>
      <charset val="136"/>
      <family val="3"/>
      <b val="1"/>
      <color indexed="81"/>
      <sz val="9"/>
    </font>
    <font>
      <name val="細明體"/>
      <charset val="136"/>
      <family val="3"/>
      <color indexed="81"/>
      <sz val="9"/>
    </font>
    <font>
      <name val="Calibri"/>
      <family val="2"/>
      <sz val="12"/>
    </font>
    <font>
      <name val="細明體"/>
      <charset val="136"/>
      <family val="3"/>
      <color rgb="FFFF0000"/>
      <sz val="12"/>
    </font>
    <font>
      <name val="Times New Roman"/>
      <family val="1"/>
      <b val="1"/>
      <sz val="12"/>
    </font>
    <font>
      <name val="細明體"/>
      <charset val="136"/>
      <family val="3"/>
      <b val="1"/>
      <color indexed="81"/>
      <sz val="11"/>
    </font>
  </fonts>
  <fills count="31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4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3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00FFFF"/>
        <bgColor indexed="64"/>
      </patternFill>
    </fill>
  </fills>
  <borders count="59">
    <border>
      <left/>
      <right/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0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78">
    <xf numFmtId="0" fontId="1" fillId="0" borderId="0" applyAlignment="1">
      <alignment vertical="center"/>
    </xf>
    <xf numFmtId="0" fontId="4" fillId="2" borderId="0" applyAlignment="1">
      <alignment vertical="center"/>
    </xf>
    <xf numFmtId="0" fontId="4" fillId="3" borderId="0" applyAlignment="1">
      <alignment vertical="center"/>
    </xf>
    <xf numFmtId="0" fontId="4" fillId="4" borderId="0" applyAlignment="1">
      <alignment vertical="center"/>
    </xf>
    <xf numFmtId="0" fontId="4" fillId="5" borderId="0" applyAlignment="1">
      <alignment vertical="center"/>
    </xf>
    <xf numFmtId="0" fontId="4" fillId="6" borderId="0" applyAlignment="1">
      <alignment vertical="center"/>
    </xf>
    <xf numFmtId="0" fontId="4" fillId="7" borderId="0" applyAlignment="1">
      <alignment vertical="center"/>
    </xf>
    <xf numFmtId="0" fontId="4" fillId="8" borderId="0" applyAlignment="1">
      <alignment vertical="center"/>
    </xf>
    <xf numFmtId="0" fontId="4" fillId="9" borderId="0" applyAlignment="1">
      <alignment vertical="center"/>
    </xf>
    <xf numFmtId="0" fontId="4" fillId="10" borderId="0" applyAlignment="1">
      <alignment vertical="center"/>
    </xf>
    <xf numFmtId="0" fontId="4" fillId="5" borderId="0" applyAlignment="1">
      <alignment vertical="center"/>
    </xf>
    <xf numFmtId="0" fontId="4" fillId="8" borderId="0" applyAlignment="1">
      <alignment vertical="center"/>
    </xf>
    <xf numFmtId="0" fontId="4" fillId="11" borderId="0" applyAlignment="1">
      <alignment vertical="center"/>
    </xf>
    <xf numFmtId="0" fontId="5" fillId="12" borderId="0" applyAlignment="1">
      <alignment vertical="center"/>
    </xf>
    <xf numFmtId="0" fontId="5" fillId="9" borderId="0" applyAlignment="1">
      <alignment vertical="center"/>
    </xf>
    <xf numFmtId="0" fontId="5" fillId="10" borderId="0" applyAlignment="1">
      <alignment vertical="center"/>
    </xf>
    <xf numFmtId="0" fontId="5" fillId="13" borderId="0" applyAlignment="1">
      <alignment vertical="center"/>
    </xf>
    <xf numFmtId="0" fontId="5" fillId="14" borderId="0" applyAlignment="1">
      <alignment vertical="center"/>
    </xf>
    <xf numFmtId="0" fontId="5" fillId="15" borderId="0" applyAlignment="1">
      <alignment vertical="center"/>
    </xf>
    <xf numFmtId="0" fontId="6" fillId="0" borderId="0" applyAlignment="1">
      <alignment vertical="center"/>
    </xf>
    <xf numFmtId="0" fontId="6" fillId="0" borderId="0"/>
    <xf numFmtId="43" fontId="1" fillId="0" borderId="0" applyAlignment="1">
      <alignment vertical="center"/>
    </xf>
    <xf numFmtId="0" fontId="7" fillId="16" borderId="0" applyAlignment="1">
      <alignment vertical="center"/>
    </xf>
    <xf numFmtId="0" fontId="8" fillId="0" borderId="1" applyAlignment="1">
      <alignment vertical="center"/>
    </xf>
    <xf numFmtId="0" fontId="9" fillId="4" borderId="0" applyAlignment="1">
      <alignment vertical="center"/>
    </xf>
    <xf numFmtId="0" fontId="10" fillId="17" borderId="2" applyAlignment="1">
      <alignment vertical="center"/>
    </xf>
    <xf numFmtId="44" fontId="1" fillId="0" borderId="0" applyAlignment="1">
      <alignment vertical="center"/>
    </xf>
    <xf numFmtId="0" fontId="11" fillId="0" borderId="3" applyAlignment="1">
      <alignment vertical="center"/>
    </xf>
    <xf numFmtId="0" fontId="6" fillId="18" borderId="4" applyAlignment="1">
      <alignment vertical="center"/>
    </xf>
    <xf numFmtId="0" fontId="12" fillId="0" borderId="0" applyAlignment="1">
      <alignment vertical="center"/>
    </xf>
    <xf numFmtId="0" fontId="5" fillId="19" borderId="0" applyAlignment="1">
      <alignment vertical="center"/>
    </xf>
    <xf numFmtId="0" fontId="5" fillId="20" borderId="0" applyAlignment="1">
      <alignment vertical="center"/>
    </xf>
    <xf numFmtId="0" fontId="5" fillId="21" borderId="0" applyAlignment="1">
      <alignment vertical="center"/>
    </xf>
    <xf numFmtId="0" fontId="5" fillId="13" borderId="0" applyAlignment="1">
      <alignment vertical="center"/>
    </xf>
    <xf numFmtId="0" fontId="5" fillId="14" borderId="0" applyAlignment="1">
      <alignment vertical="center"/>
    </xf>
    <xf numFmtId="0" fontId="5" fillId="22" borderId="0" applyAlignment="1">
      <alignment vertical="center"/>
    </xf>
    <xf numFmtId="0" fontId="13" fillId="0" borderId="0" applyAlignment="1">
      <alignment vertical="center"/>
    </xf>
    <xf numFmtId="0" fontId="14" fillId="0" borderId="5" applyAlignment="1">
      <alignment vertical="center"/>
    </xf>
    <xf numFmtId="0" fontId="15" fillId="0" borderId="6" applyAlignment="1">
      <alignment vertical="center"/>
    </xf>
    <xf numFmtId="0" fontId="16" fillId="0" borderId="7" applyAlignment="1">
      <alignment vertical="center"/>
    </xf>
    <xf numFmtId="0" fontId="16" fillId="0" borderId="0" applyAlignment="1">
      <alignment vertical="center"/>
    </xf>
    <xf numFmtId="0" fontId="17" fillId="7" borderId="2" applyAlignment="1">
      <alignment vertical="center"/>
    </xf>
    <xf numFmtId="0" fontId="18" fillId="17" borderId="8" applyAlignment="1">
      <alignment vertical="center"/>
    </xf>
    <xf numFmtId="0" fontId="19" fillId="23" borderId="9" applyAlignment="1">
      <alignment vertical="center"/>
    </xf>
    <xf numFmtId="0" fontId="20" fillId="3" borderId="0" applyAlignment="1">
      <alignment vertical="center"/>
    </xf>
    <xf numFmtId="0" fontId="21" fillId="0" borderId="0" applyAlignment="1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/>
    <xf numFmtId="0" fontId="1" fillId="0" borderId="0"/>
    <xf numFmtId="4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Alignment="1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Alignment="1">
      <alignment vertical="center"/>
    </xf>
    <xf numFmtId="0" fontId="1" fillId="0" borderId="0" applyAlignment="1">
      <alignment vertical="center"/>
    </xf>
  </cellStyleXfs>
  <cellXfs count="504">
    <xf numFmtId="0" fontId="0" fillId="0" borderId="0" applyAlignment="1" pivotButton="0" quotePrefix="0" xfId="0">
      <alignment vertical="center"/>
    </xf>
    <xf numFmtId="0" fontId="26" fillId="0" borderId="0" pivotButton="0" quotePrefix="0" xfId="20"/>
    <xf numFmtId="49" fontId="28" fillId="0" borderId="10" applyAlignment="1" pivotButton="0" quotePrefix="0" xfId="0">
      <alignment vertical="center" wrapText="1"/>
    </xf>
    <xf numFmtId="0" fontId="28" fillId="0" borderId="10" applyAlignment="1" pivotButton="0" quotePrefix="0" xfId="0">
      <alignment vertical="center"/>
    </xf>
    <xf numFmtId="49" fontId="27" fillId="0" borderId="10" applyAlignment="1" pivotButton="0" quotePrefix="0" xfId="0">
      <alignment vertical="center" wrapText="1"/>
    </xf>
    <xf numFmtId="0" fontId="28" fillId="0" borderId="0" applyAlignment="1" pivotButton="0" quotePrefix="0" xfId="0">
      <alignment vertical="center"/>
    </xf>
    <xf numFmtId="0" fontId="27" fillId="0" borderId="0" applyAlignment="1" pivotButton="0" quotePrefix="0" xfId="0">
      <alignment horizontal="center" vertical="center"/>
    </xf>
    <xf numFmtId="0" fontId="27" fillId="0" borderId="0" applyAlignment="1" pivotButton="0" quotePrefix="0" xfId="0">
      <alignment horizontal="center"/>
    </xf>
    <xf numFmtId="0" fontId="27" fillId="0" borderId="11" applyAlignment="1" pivotButton="0" quotePrefix="0" xfId="0">
      <alignment horizontal="center" vertical="top"/>
    </xf>
    <xf numFmtId="0" fontId="33" fillId="0" borderId="0" applyAlignment="1" pivotButton="0" quotePrefix="0" xfId="0">
      <alignment vertical="center"/>
    </xf>
    <xf numFmtId="164" fontId="28" fillId="0" borderId="12" applyAlignment="1" pivotButton="0" quotePrefix="0" xfId="21">
      <alignment vertical="center"/>
    </xf>
    <xf numFmtId="164" fontId="27" fillId="0" borderId="12" applyAlignment="1" pivotButton="0" quotePrefix="0" xfId="21">
      <alignment vertical="center"/>
    </xf>
    <xf numFmtId="165" fontId="28" fillId="24" borderId="0" applyAlignment="1" pivotButton="0" quotePrefix="0" xfId="0">
      <alignment vertical="center"/>
    </xf>
    <xf numFmtId="0" fontId="26" fillId="24" borderId="0" pivotButton="0" quotePrefix="0" xfId="20"/>
    <xf numFmtId="164" fontId="27" fillId="0" borderId="11" applyAlignment="1" pivotButton="0" quotePrefix="0" xfId="21">
      <alignment vertical="center"/>
    </xf>
    <xf numFmtId="0" fontId="27" fillId="0" borderId="0" applyAlignment="1" pivotButton="0" quotePrefix="0" xfId="0">
      <alignment vertical="center"/>
    </xf>
    <xf numFmtId="166" fontId="34" fillId="0" borderId="13" applyAlignment="1" pivotButton="0" quotePrefix="0" xfId="0">
      <alignment horizontal="center" vertical="center"/>
    </xf>
    <xf numFmtId="164" fontId="25" fillId="25" borderId="11" applyAlignment="1" pivotButton="0" quotePrefix="0" xfId="21">
      <alignment vertical="center"/>
    </xf>
    <xf numFmtId="165" fontId="33" fillId="24" borderId="0" applyAlignment="1" pivotButton="0" quotePrefix="0" xfId="0">
      <alignment vertical="center"/>
    </xf>
    <xf numFmtId="0" fontId="27" fillId="0" borderId="0" pivotButton="0" quotePrefix="0" xfId="0"/>
    <xf numFmtId="167" fontId="27" fillId="0" borderId="11" applyAlignment="1" pivotButton="0" quotePrefix="0" xfId="0">
      <alignment horizontal="center" vertical="center"/>
    </xf>
    <xf numFmtId="167" fontId="27" fillId="0" borderId="11" applyAlignment="1" pivotButton="0" quotePrefix="0" xfId="0">
      <alignment vertical="center"/>
    </xf>
    <xf numFmtId="164" fontId="32" fillId="0" borderId="0" pivotButton="0" quotePrefix="0" xfId="20"/>
    <xf numFmtId="167" fontId="33" fillId="0" borderId="0" applyAlignment="1" pivotButton="0" quotePrefix="0" xfId="0">
      <alignment vertical="center"/>
    </xf>
    <xf numFmtId="167" fontId="26" fillId="0" borderId="0" pivotButton="0" quotePrefix="0" xfId="20"/>
    <xf numFmtId="168" fontId="32" fillId="0" borderId="0" pivotButton="0" quotePrefix="0" xfId="20"/>
    <xf numFmtId="168" fontId="26" fillId="0" borderId="0" pivotButton="0" quotePrefix="0" xfId="20"/>
    <xf numFmtId="0" fontId="35" fillId="0" borderId="0" pivotButton="0" quotePrefix="0" xfId="20"/>
    <xf numFmtId="168" fontId="28" fillId="0" borderId="0" pivotButton="0" quotePrefix="0" xfId="20"/>
    <xf numFmtId="164" fontId="28" fillId="0" borderId="0" pivotButton="0" quotePrefix="0" xfId="20"/>
    <xf numFmtId="0" fontId="28" fillId="0" borderId="0" pivotButton="0" quotePrefix="0" xfId="20"/>
    <xf numFmtId="167" fontId="28" fillId="0" borderId="0" pivotButton="0" quotePrefix="0" xfId="20"/>
    <xf numFmtId="164" fontId="27" fillId="25" borderId="12" applyAlignment="1" pivotButton="0" quotePrefix="0" xfId="21">
      <alignment vertical="center"/>
    </xf>
    <xf numFmtId="164" fontId="30" fillId="0" borderId="12" applyAlignment="1" pivotButton="0" quotePrefix="0" xfId="21">
      <alignment vertical="center"/>
    </xf>
    <xf numFmtId="164" fontId="30" fillId="0" borderId="12" applyAlignment="1" pivotButton="0" quotePrefix="0" xfId="21">
      <alignment vertical="center"/>
    </xf>
    <xf numFmtId="164" fontId="28" fillId="0" borderId="12" applyAlignment="1" pivotButton="0" quotePrefix="0" xfId="21">
      <alignment vertical="center"/>
    </xf>
    <xf numFmtId="164" fontId="23" fillId="25" borderId="12" applyAlignment="1" pivotButton="0" quotePrefix="0" xfId="21">
      <alignment vertical="center"/>
    </xf>
    <xf numFmtId="164" fontId="28" fillId="25" borderId="12" applyAlignment="1" pivotButton="0" quotePrefix="0" xfId="21">
      <alignment vertical="center"/>
    </xf>
    <xf numFmtId="164" fontId="30" fillId="0" borderId="12" applyAlignment="1" pivotButton="0" quotePrefix="0" xfId="21">
      <alignment vertical="center"/>
    </xf>
    <xf numFmtId="164" fontId="28" fillId="0" borderId="12" applyAlignment="1" pivotButton="0" quotePrefix="0" xfId="21">
      <alignment vertical="center"/>
    </xf>
    <xf numFmtId="164" fontId="27" fillId="25" borderId="11" applyAlignment="1" pivotButton="0" quotePrefix="0" xfId="21">
      <alignment vertical="center"/>
    </xf>
    <xf numFmtId="164" fontId="28" fillId="0" borderId="11" applyAlignment="1" pivotButton="0" quotePrefix="0" xfId="21">
      <alignment vertical="center"/>
    </xf>
    <xf numFmtId="164" fontId="28" fillId="0" borderId="11" applyAlignment="1" pivotButton="0" quotePrefix="0" xfId="21">
      <alignment vertical="center"/>
    </xf>
    <xf numFmtId="164" fontId="28" fillId="0" borderId="11" applyAlignment="1" pivotButton="0" quotePrefix="0" xfId="21">
      <alignment vertical="center"/>
    </xf>
    <xf numFmtId="164" fontId="28" fillId="25" borderId="11" applyAlignment="1" pivotButton="0" quotePrefix="0" xfId="21">
      <alignment vertical="center"/>
    </xf>
    <xf numFmtId="164" fontId="28" fillId="0" borderId="11" applyAlignment="1" pivotButton="0" quotePrefix="0" xfId="21">
      <alignment vertical="center"/>
    </xf>
    <xf numFmtId="164" fontId="27" fillId="25" borderId="15" applyAlignment="1" pivotButton="0" quotePrefix="0" xfId="21">
      <alignment vertical="center"/>
    </xf>
    <xf numFmtId="167" fontId="28" fillId="0" borderId="0" applyAlignment="1" pivotButton="0" quotePrefix="0" xfId="0">
      <alignment vertical="center"/>
    </xf>
    <xf numFmtId="167" fontId="6" fillId="0" borderId="17" applyAlignment="1" pivotButton="0" quotePrefix="0" xfId="0">
      <alignment vertical="center"/>
    </xf>
    <xf numFmtId="38" fontId="40" fillId="0" borderId="14" applyAlignment="1" pivotButton="0" quotePrefix="0" xfId="0">
      <alignment vertical="top"/>
    </xf>
    <xf numFmtId="0" fontId="28" fillId="0" borderId="11" applyAlignment="1" pivotButton="0" quotePrefix="0" xfId="0">
      <alignment vertical="center"/>
    </xf>
    <xf numFmtId="0" fontId="8" fillId="0" borderId="0" applyAlignment="1" pivotButton="0" quotePrefix="0" xfId="0">
      <alignment horizontal="center"/>
    </xf>
    <xf numFmtId="0" fontId="26" fillId="0" borderId="0" applyAlignment="1" pivotButton="0" quotePrefix="0" xfId="20">
      <alignment wrapText="1"/>
    </xf>
    <xf numFmtId="0" fontId="0" fillId="0" borderId="0" pivotButton="0" quotePrefix="0" xfId="0"/>
    <xf numFmtId="0" fontId="28" fillId="27" borderId="0" applyAlignment="1" pivotButton="0" quotePrefix="0" xfId="0">
      <alignment horizontal="left" vertical="center"/>
    </xf>
    <xf numFmtId="0" fontId="28" fillId="27" borderId="0" applyAlignment="1" pivotButton="0" quotePrefix="0" xfId="0">
      <alignment vertical="center"/>
    </xf>
    <xf numFmtId="0" fontId="42" fillId="27" borderId="0" applyAlignment="1" pivotButton="0" quotePrefix="0" xfId="0">
      <alignment vertical="center"/>
    </xf>
    <xf numFmtId="167" fontId="43" fillId="0" borderId="11" applyAlignment="1" pivotButton="0" quotePrefix="0" xfId="21">
      <alignment horizontal="center" vertical="center"/>
    </xf>
    <xf numFmtId="167" fontId="44" fillId="0" borderId="11" applyAlignment="1" pivotButton="0" quotePrefix="0" xfId="21">
      <alignment vertical="center"/>
    </xf>
    <xf numFmtId="167" fontId="43" fillId="0" borderId="11" applyAlignment="1" pivotButton="0" quotePrefix="0" xfId="21">
      <alignment vertical="center"/>
    </xf>
    <xf numFmtId="167" fontId="43" fillId="0" borderId="11" applyAlignment="1" pivotButton="0" quotePrefix="0" xfId="21">
      <alignment horizontal="center" vertical="center"/>
    </xf>
    <xf numFmtId="167" fontId="43" fillId="0" borderId="11" pivotButton="0" quotePrefix="0" xfId="21"/>
    <xf numFmtId="167" fontId="44" fillId="0" borderId="11" applyAlignment="1" pivotButton="0" quotePrefix="0" xfId="21">
      <alignment vertical="center"/>
    </xf>
    <xf numFmtId="167" fontId="43" fillId="0" borderId="11" pivotButton="0" quotePrefix="0" xfId="21"/>
    <xf numFmtId="167" fontId="43" fillId="0" borderId="11" applyAlignment="1" pivotButton="0" quotePrefix="0" xfId="21">
      <alignment vertical="center"/>
    </xf>
    <xf numFmtId="167" fontId="44" fillId="0" borderId="15" applyAlignment="1" pivotButton="0" quotePrefix="0" xfId="21">
      <alignment vertical="center"/>
    </xf>
    <xf numFmtId="167" fontId="43" fillId="0" borderId="15" applyAlignment="1" pivotButton="0" quotePrefix="0" xfId="21">
      <alignment vertical="center"/>
    </xf>
    <xf numFmtId="167" fontId="45" fillId="0" borderId="11" applyAlignment="1" pivotButton="0" quotePrefix="0" xfId="21">
      <alignment vertical="center"/>
    </xf>
    <xf numFmtId="167" fontId="45" fillId="0" borderId="11" applyAlignment="1" pivotButton="0" quotePrefix="0" xfId="21">
      <alignment vertical="center"/>
    </xf>
    <xf numFmtId="167" fontId="43" fillId="0" borderId="11" applyAlignment="1" pivotButton="0" quotePrefix="0" xfId="21">
      <alignment horizontal="center"/>
    </xf>
    <xf numFmtId="167" fontId="43" fillId="0" borderId="11" applyAlignment="1" pivotButton="0" quotePrefix="0" xfId="21">
      <alignment horizontal="center"/>
    </xf>
    <xf numFmtId="167" fontId="43" fillId="0" borderId="15" applyAlignment="1" pivotButton="0" quotePrefix="0" xfId="21">
      <alignment horizontal="center" vertical="center"/>
    </xf>
    <xf numFmtId="38" fontId="38" fillId="0" borderId="13" applyAlignment="1" pivotButton="0" quotePrefix="0" xfId="70">
      <alignment horizontal="left" vertical="top" wrapText="1"/>
    </xf>
    <xf numFmtId="38" fontId="6" fillId="0" borderId="12" applyAlignment="1" pivotButton="0" quotePrefix="0" xfId="0">
      <alignment vertical="top"/>
    </xf>
    <xf numFmtId="0" fontId="32" fillId="0" borderId="0" pivotButton="0" quotePrefix="0" xfId="20"/>
    <xf numFmtId="0" fontId="34" fillId="0" borderId="11" applyAlignment="1" pivotButton="0" quotePrefix="0" xfId="0">
      <alignment horizontal="center" vertical="center"/>
    </xf>
    <xf numFmtId="167" fontId="33" fillId="0" borderId="11" applyAlignment="1" pivotButton="0" quotePrefix="0" xfId="0">
      <alignment horizontal="center" vertical="center"/>
    </xf>
    <xf numFmtId="0" fontId="33" fillId="0" borderId="12" applyAlignment="1" pivotButton="0" quotePrefix="0" xfId="0">
      <alignment horizontal="center" vertical="center"/>
    </xf>
    <xf numFmtId="49" fontId="27" fillId="0" borderId="10" applyAlignment="1" pivotButton="0" quotePrefix="0" xfId="0">
      <alignment horizontal="left" vertical="center" wrapText="1" indent="1"/>
    </xf>
    <xf numFmtId="49" fontId="28" fillId="26" borderId="10" applyAlignment="1" pivotButton="0" quotePrefix="0" xfId="0">
      <alignment horizontal="left" vertical="center" wrapText="1" indent="2"/>
    </xf>
    <xf numFmtId="49" fontId="28" fillId="0" borderId="10" applyAlignment="1" pivotButton="0" quotePrefix="0" xfId="0">
      <alignment horizontal="left" vertical="center" wrapText="1" indent="2"/>
    </xf>
    <xf numFmtId="0" fontId="6" fillId="0" borderId="21" applyAlignment="1" pivotButton="0" quotePrefix="0" xfId="0">
      <alignment horizontal="left" vertical="center" indent="2"/>
    </xf>
    <xf numFmtId="49" fontId="46" fillId="0" borderId="10" applyAlignment="1" pivotButton="0" quotePrefix="0" xfId="0">
      <alignment horizontal="left" vertical="center" wrapText="1" indent="2"/>
    </xf>
    <xf numFmtId="49" fontId="27" fillId="0" borderId="16" applyAlignment="1" pivotButton="0" quotePrefix="0" xfId="0">
      <alignment vertical="center" wrapText="1"/>
    </xf>
    <xf numFmtId="49" fontId="27" fillId="0" borderId="11" applyAlignment="1" pivotButton="0" quotePrefix="0" xfId="0">
      <alignment vertical="center" wrapText="1"/>
    </xf>
    <xf numFmtId="49" fontId="27" fillId="0" borderId="11" applyAlignment="1" pivotButton="0" quotePrefix="0" xfId="0">
      <alignment horizontal="left" vertical="center" wrapText="1" indent="1"/>
    </xf>
    <xf numFmtId="49" fontId="28" fillId="0" borderId="11" applyAlignment="1" pivotButton="0" quotePrefix="0" xfId="0">
      <alignment horizontal="left" vertical="center" wrapText="1" indent="2"/>
    </xf>
    <xf numFmtId="0" fontId="27" fillId="0" borderId="11" applyAlignment="1" pivotButton="0" quotePrefix="0" xfId="0">
      <alignment horizontal="center"/>
    </xf>
    <xf numFmtId="164" fontId="30" fillId="0" borderId="11" applyAlignment="1" pivotButton="0" quotePrefix="0" xfId="21">
      <alignment vertical="center"/>
    </xf>
    <xf numFmtId="49" fontId="28" fillId="0" borderId="11" applyAlignment="1" pivotButton="0" quotePrefix="0" xfId="0">
      <alignment vertical="center" wrapText="1"/>
    </xf>
    <xf numFmtId="38" fontId="28" fillId="0" borderId="11" applyAlignment="1" pivotButton="0" quotePrefix="0" xfId="0">
      <alignment vertical="center"/>
    </xf>
    <xf numFmtId="0" fontId="27" fillId="0" borderId="11" applyAlignment="1" pivotButton="0" quotePrefix="0" xfId="0">
      <alignment horizontal="center" vertical="center"/>
    </xf>
    <xf numFmtId="164" fontId="30" fillId="0" borderId="17" applyAlignment="1" pivotButton="0" quotePrefix="0" xfId="21">
      <alignment vertical="center"/>
    </xf>
    <xf numFmtId="164" fontId="28" fillId="0" borderId="17" applyAlignment="1" pivotButton="0" quotePrefix="0" xfId="21">
      <alignment vertical="center"/>
    </xf>
    <xf numFmtId="167" fontId="27" fillId="0" borderId="11" applyAlignment="1" pivotButton="0" quotePrefix="0" xfId="21">
      <alignment horizontal="center" vertical="center"/>
    </xf>
    <xf numFmtId="167" fontId="28" fillId="0" borderId="11" applyAlignment="1" pivotButton="0" quotePrefix="0" xfId="21">
      <alignment vertical="center"/>
    </xf>
    <xf numFmtId="167" fontId="27" fillId="0" borderId="11" applyAlignment="1" pivotButton="0" quotePrefix="0" xfId="21">
      <alignment vertical="center"/>
    </xf>
    <xf numFmtId="169" fontId="45" fillId="0" borderId="11" applyAlignment="1" pivotButton="0" quotePrefix="0" xfId="21">
      <alignment horizontal="right" vertical="top"/>
    </xf>
    <xf numFmtId="167" fontId="43" fillId="0" borderId="23" applyAlignment="1" pivotButton="0" quotePrefix="0" xfId="21">
      <alignment vertical="center"/>
    </xf>
    <xf numFmtId="167" fontId="45" fillId="0" borderId="23" applyAlignment="1" pivotButton="0" quotePrefix="0" xfId="21">
      <alignment vertical="center"/>
    </xf>
    <xf numFmtId="0" fontId="28" fillId="0" borderId="22" applyAlignment="1" pivotButton="0" quotePrefix="0" xfId="0">
      <alignment vertical="center"/>
    </xf>
    <xf numFmtId="164" fontId="28" fillId="0" borderId="23" applyAlignment="1" pivotButton="0" quotePrefix="0" xfId="21">
      <alignment vertical="center"/>
    </xf>
    <xf numFmtId="167" fontId="43" fillId="0" borderId="23" applyAlignment="1" pivotButton="0" quotePrefix="0" xfId="21">
      <alignment horizontal="center"/>
    </xf>
    <xf numFmtId="167" fontId="44" fillId="0" borderId="23" applyAlignment="1" pivotButton="0" quotePrefix="0" xfId="21">
      <alignment vertical="center"/>
    </xf>
    <xf numFmtId="164" fontId="28" fillId="0" borderId="23" applyAlignment="1" pivotButton="0" quotePrefix="0" xfId="21">
      <alignment vertical="center"/>
    </xf>
    <xf numFmtId="0" fontId="28" fillId="0" borderId="24" applyAlignment="1" pivotButton="0" quotePrefix="0" xfId="0">
      <alignment vertical="center"/>
    </xf>
    <xf numFmtId="164" fontId="28" fillId="0" borderId="25" applyAlignment="1" pivotButton="0" quotePrefix="0" xfId="21">
      <alignment vertical="center"/>
    </xf>
    <xf numFmtId="164" fontId="28" fillId="0" borderId="25" applyAlignment="1" pivotButton="0" quotePrefix="0" xfId="21">
      <alignment vertical="center"/>
    </xf>
    <xf numFmtId="0" fontId="0" fillId="0" borderId="18" applyAlignment="1" pivotButton="0" quotePrefix="0" xfId="0">
      <alignment horizontal="center" vertical="top" wrapText="1"/>
    </xf>
    <xf numFmtId="0" fontId="0" fillId="0" borderId="13" applyAlignment="1" pivotButton="0" quotePrefix="0" xfId="0">
      <alignment horizontal="center" vertical="top" wrapText="1"/>
    </xf>
    <xf numFmtId="0" fontId="0" fillId="0" borderId="13" pivotButton="0" quotePrefix="0" xfId="0"/>
    <xf numFmtId="49" fontId="39" fillId="0" borderId="24" applyAlignment="1" pivotButton="0" quotePrefix="0" xfId="0">
      <alignment vertical="top" wrapText="1"/>
    </xf>
    <xf numFmtId="49" fontId="38" fillId="0" borderId="24" applyAlignment="1" pivotButton="0" quotePrefix="0" xfId="0">
      <alignment vertical="top" wrapText="1"/>
    </xf>
    <xf numFmtId="49" fontId="28" fillId="0" borderId="0" applyAlignment="1" pivotButton="0" quotePrefix="0" xfId="0">
      <alignment vertical="center"/>
    </xf>
    <xf numFmtId="167" fontId="6" fillId="0" borderId="26" applyAlignment="1" pivotButton="0" quotePrefix="0" xfId="0">
      <alignment vertical="center"/>
    </xf>
    <xf numFmtId="0" fontId="27" fillId="0" borderId="0" applyAlignment="1" pivotButton="0" quotePrefix="0" xfId="0">
      <alignment horizontal="center" vertical="top"/>
    </xf>
    <xf numFmtId="38" fontId="6" fillId="0" borderId="0" applyAlignment="1" pivotButton="0" quotePrefix="0" xfId="0">
      <alignment vertical="top"/>
    </xf>
    <xf numFmtId="167" fontId="6" fillId="0" borderId="0" applyAlignment="1" pivotButton="0" quotePrefix="0" xfId="0">
      <alignment vertical="center"/>
    </xf>
    <xf numFmtId="49" fontId="38" fillId="0" borderId="0" applyAlignment="1" pivotButton="0" quotePrefix="0" xfId="77">
      <alignment vertical="top" wrapText="1"/>
    </xf>
    <xf numFmtId="49" fontId="38" fillId="0" borderId="0" applyAlignment="1" pivotButton="0" quotePrefix="0" xfId="50">
      <alignment vertical="top" wrapText="1"/>
    </xf>
    <xf numFmtId="169" fontId="45" fillId="0" borderId="11" applyAlignment="1" pivotButton="0" quotePrefix="0" xfId="21">
      <alignment horizontal="right" vertical="center"/>
    </xf>
    <xf numFmtId="38" fontId="6" fillId="0" borderId="12" applyAlignment="1" pivotButton="0" quotePrefix="0" xfId="0">
      <alignment vertical="center"/>
    </xf>
    <xf numFmtId="38" fontId="6" fillId="0" borderId="27" applyAlignment="1" pivotButton="0" quotePrefix="0" xfId="0">
      <alignment vertical="center"/>
    </xf>
    <xf numFmtId="167" fontId="6" fillId="0" borderId="28" applyAlignment="1" pivotButton="0" quotePrefix="0" xfId="0">
      <alignment vertical="center"/>
    </xf>
    <xf numFmtId="0" fontId="0" fillId="0" borderId="16" pivotButton="0" quotePrefix="0" xfId="0"/>
    <xf numFmtId="0" fontId="0" fillId="0" borderId="15" pivotButton="0" quotePrefix="0" xfId="0"/>
    <xf numFmtId="0" fontId="28" fillId="0" borderId="23" applyAlignment="1" pivotButton="0" quotePrefix="0" xfId="0">
      <alignment vertical="center"/>
    </xf>
    <xf numFmtId="0" fontId="27" fillId="0" borderId="23" applyAlignment="1" pivotButton="0" quotePrefix="0" xfId="0">
      <alignment horizontal="center"/>
    </xf>
    <xf numFmtId="169" fontId="45" fillId="0" borderId="23" applyAlignment="1" pivotButton="0" quotePrefix="0" xfId="21">
      <alignment horizontal="right" vertical="top"/>
    </xf>
    <xf numFmtId="0" fontId="27" fillId="0" borderId="31" applyAlignment="1" pivotButton="0" quotePrefix="0" xfId="0">
      <alignment horizontal="center" vertical="top"/>
    </xf>
    <xf numFmtId="38" fontId="30" fillId="0" borderId="32" applyAlignment="1" pivotButton="0" quotePrefix="0" xfId="0">
      <alignment vertical="top"/>
    </xf>
    <xf numFmtId="168" fontId="28" fillId="0" borderId="0" applyAlignment="1" pivotButton="0" quotePrefix="0" xfId="20">
      <alignment vertical="center"/>
    </xf>
    <xf numFmtId="38" fontId="38" fillId="0" borderId="0" applyAlignment="1" pivotButton="0" quotePrefix="0" xfId="0">
      <alignment vertical="top"/>
    </xf>
    <xf numFmtId="166" fontId="51" fillId="0" borderId="13" applyAlignment="1" pivotButton="0" quotePrefix="0" xfId="0">
      <alignment horizontal="center" vertical="center"/>
    </xf>
    <xf numFmtId="0" fontId="51" fillId="0" borderId="11" applyAlignment="1" pivotButton="0" quotePrefix="0" xfId="0">
      <alignment horizontal="center" vertical="center"/>
    </xf>
    <xf numFmtId="167" fontId="49" fillId="0" borderId="11" applyAlignment="1" pivotButton="0" quotePrefix="0" xfId="0">
      <alignment horizontal="center" vertical="center"/>
    </xf>
    <xf numFmtId="167" fontId="49" fillId="0" borderId="11" applyAlignment="1" pivotButton="0" quotePrefix="0" xfId="0">
      <alignment vertical="center"/>
    </xf>
    <xf numFmtId="0" fontId="49" fillId="0" borderId="12" applyAlignment="1" pivotButton="0" quotePrefix="0" xfId="0">
      <alignment horizontal="center" vertical="center"/>
    </xf>
    <xf numFmtId="0" fontId="27" fillId="0" borderId="26" applyAlignment="1" pivotButton="0" quotePrefix="0" xfId="0">
      <alignment horizontal="center" vertical="top"/>
    </xf>
    <xf numFmtId="38" fontId="6" fillId="0" borderId="26" applyAlignment="1" pivotButton="0" quotePrefix="0" xfId="0">
      <alignment vertical="top"/>
    </xf>
    <xf numFmtId="49" fontId="38" fillId="0" borderId="29" applyAlignment="1" pivotButton="0" quotePrefix="0" xfId="50">
      <alignment vertical="top" wrapText="1"/>
    </xf>
    <xf numFmtId="49" fontId="38" fillId="0" borderId="30" applyAlignment="1" pivotButton="0" quotePrefix="0" xfId="77">
      <alignment vertical="top" wrapText="1"/>
    </xf>
    <xf numFmtId="164" fontId="30" fillId="0" borderId="34" applyAlignment="1" pivotButton="0" quotePrefix="0" xfId="21">
      <alignment vertical="center"/>
    </xf>
    <xf numFmtId="164" fontId="27" fillId="0" borderId="35" applyAlignment="1" pivotButton="0" quotePrefix="0" xfId="21">
      <alignment vertical="center"/>
    </xf>
    <xf numFmtId="38" fontId="28" fillId="0" borderId="0" pivotButton="0" quotePrefix="0" xfId="20"/>
    <xf numFmtId="167" fontId="43" fillId="0" borderId="23" applyAlignment="1" pivotButton="0" quotePrefix="0" xfId="21">
      <alignment horizontal="center" vertical="center"/>
    </xf>
    <xf numFmtId="167" fontId="43" fillId="0" borderId="23" applyAlignment="1" pivotButton="0" quotePrefix="0" xfId="21">
      <alignment vertical="center"/>
    </xf>
    <xf numFmtId="167" fontId="44" fillId="0" borderId="23" applyAlignment="1" pivotButton="0" quotePrefix="0" xfId="21">
      <alignment vertical="center"/>
    </xf>
    <xf numFmtId="167" fontId="53" fillId="0" borderId="23" applyAlignment="1" pivotButton="0" quotePrefix="0" xfId="21">
      <alignment horizontal="center" vertical="center"/>
    </xf>
    <xf numFmtId="169" fontId="54" fillId="0" borderId="23" applyAlignment="1" pivotButton="0" quotePrefix="0" xfId="21">
      <alignment horizontal="right" vertical="center"/>
    </xf>
    <xf numFmtId="167" fontId="53" fillId="0" borderId="23" applyAlignment="1" pivotButton="0" quotePrefix="0" xfId="21">
      <alignment vertical="center"/>
    </xf>
    <xf numFmtId="167" fontId="54" fillId="0" borderId="23" applyAlignment="1" pivotButton="0" quotePrefix="0" xfId="21">
      <alignment vertical="center"/>
    </xf>
    <xf numFmtId="164" fontId="28" fillId="25" borderId="23" applyAlignment="1" pivotButton="0" quotePrefix="0" xfId="21">
      <alignment vertical="center"/>
    </xf>
    <xf numFmtId="164" fontId="30" fillId="0" borderId="23" applyAlignment="1" pivotButton="0" quotePrefix="0" xfId="21">
      <alignment vertical="center"/>
    </xf>
    <xf numFmtId="167" fontId="45" fillId="0" borderId="23" applyAlignment="1" pivotButton="0" quotePrefix="0" xfId="21">
      <alignment vertical="center"/>
    </xf>
    <xf numFmtId="164" fontId="28" fillId="0" borderId="23" applyAlignment="1" pivotButton="0" quotePrefix="0" xfId="21">
      <alignment vertical="center"/>
    </xf>
    <xf numFmtId="167" fontId="44" fillId="28" borderId="23" applyAlignment="1" pivotButton="0" quotePrefix="0" xfId="21">
      <alignment vertical="center"/>
    </xf>
    <xf numFmtId="38" fontId="26" fillId="0" borderId="0" pivotButton="0" quotePrefix="0" xfId="20"/>
    <xf numFmtId="0" fontId="34" fillId="0" borderId="23" applyAlignment="1" pivotButton="0" quotePrefix="0" xfId="0">
      <alignment horizontal="center" vertical="center"/>
    </xf>
    <xf numFmtId="167" fontId="27" fillId="0" borderId="23" applyAlignment="1" pivotButton="0" quotePrefix="0" xfId="0">
      <alignment horizontal="center" vertical="center"/>
    </xf>
    <xf numFmtId="167" fontId="33" fillId="0" borderId="23" applyAlignment="1" pivotButton="0" quotePrefix="0" xfId="0">
      <alignment horizontal="center" vertical="center"/>
    </xf>
    <xf numFmtId="167" fontId="27" fillId="0" borderId="23" applyAlignment="1" pivotButton="0" quotePrefix="0" xfId="0">
      <alignment vertical="center"/>
    </xf>
    <xf numFmtId="0" fontId="33" fillId="0" borderId="25" applyAlignment="1" pivotButton="0" quotePrefix="0" xfId="0">
      <alignment horizontal="center" vertical="center"/>
    </xf>
    <xf numFmtId="49" fontId="27" fillId="0" borderId="24" applyAlignment="1" pivotButton="0" quotePrefix="0" xfId="0">
      <alignment vertical="center" wrapText="1"/>
    </xf>
    <xf numFmtId="164" fontId="27" fillId="0" borderId="23" applyAlignment="1" pivotButton="0" quotePrefix="0" xfId="21">
      <alignment vertical="center"/>
    </xf>
    <xf numFmtId="167" fontId="27" fillId="0" borderId="23" applyAlignment="1" pivotButton="0" quotePrefix="0" xfId="21">
      <alignment horizontal="center" vertical="center"/>
    </xf>
    <xf numFmtId="167" fontId="28" fillId="0" borderId="23" applyAlignment="1" pivotButton="0" quotePrefix="0" xfId="21">
      <alignment vertical="center"/>
    </xf>
    <xf numFmtId="167" fontId="27" fillId="0" borderId="23" applyAlignment="1" pivotButton="0" quotePrefix="0" xfId="21">
      <alignment vertical="center"/>
    </xf>
    <xf numFmtId="164" fontId="27" fillId="0" borderId="25" applyAlignment="1" pivotButton="0" quotePrefix="0" xfId="21">
      <alignment vertical="center"/>
    </xf>
    <xf numFmtId="49" fontId="27" fillId="0" borderId="24" applyAlignment="1" pivotButton="0" quotePrefix="0" xfId="0">
      <alignment horizontal="left" vertical="center" wrapText="1" indent="1"/>
    </xf>
    <xf numFmtId="164" fontId="27" fillId="25" borderId="25" applyAlignment="1" pivotButton="0" quotePrefix="0" xfId="21">
      <alignment vertical="center"/>
    </xf>
    <xf numFmtId="38" fontId="38" fillId="0" borderId="25" applyAlignment="1" pivotButton="0" quotePrefix="0" xfId="0">
      <alignment vertical="top"/>
    </xf>
    <xf numFmtId="49" fontId="28" fillId="26" borderId="24" applyAlignment="1" pivotButton="0" quotePrefix="0" xfId="0">
      <alignment horizontal="left" vertical="center" wrapText="1" indent="2"/>
    </xf>
    <xf numFmtId="164" fontId="30" fillId="0" borderId="25" applyAlignment="1" pivotButton="0" quotePrefix="0" xfId="21">
      <alignment vertical="center"/>
    </xf>
    <xf numFmtId="164" fontId="30" fillId="0" borderId="25" applyAlignment="1" pivotButton="0" quotePrefix="0" xfId="21">
      <alignment vertical="center"/>
    </xf>
    <xf numFmtId="49" fontId="28" fillId="0" borderId="24" applyAlignment="1" pivotButton="0" quotePrefix="0" xfId="0">
      <alignment vertical="center" wrapText="1"/>
    </xf>
    <xf numFmtId="164" fontId="28" fillId="0" borderId="25" applyAlignment="1" pivotButton="0" quotePrefix="0" xfId="21">
      <alignment vertical="center"/>
    </xf>
    <xf numFmtId="49" fontId="28" fillId="0" borderId="24" applyAlignment="1" pivotButton="0" quotePrefix="0" xfId="0">
      <alignment horizontal="left" vertical="center" wrapText="1" indent="2"/>
    </xf>
    <xf numFmtId="0" fontId="6" fillId="0" borderId="36" applyAlignment="1" pivotButton="0" quotePrefix="0" xfId="0">
      <alignment horizontal="left" vertical="center" indent="2"/>
    </xf>
    <xf numFmtId="167" fontId="44" fillId="28" borderId="37" applyAlignment="1" pivotButton="0" quotePrefix="0" xfId="21">
      <alignment vertical="center"/>
    </xf>
    <xf numFmtId="0" fontId="27" fillId="0" borderId="37" applyAlignment="1" pivotButton="0" quotePrefix="0" xfId="0">
      <alignment horizontal="center" vertical="top"/>
    </xf>
    <xf numFmtId="0" fontId="27" fillId="0" borderId="37" applyAlignment="1" pivotButton="0" quotePrefix="0" xfId="0">
      <alignment horizontal="center" vertical="center"/>
    </xf>
    <xf numFmtId="167" fontId="45" fillId="28" borderId="37" applyAlignment="1" pivotButton="0" quotePrefix="0" xfId="21">
      <alignment vertical="center"/>
    </xf>
    <xf numFmtId="0" fontId="28" fillId="28" borderId="37" applyAlignment="1" pivotButton="0" quotePrefix="0" xfId="0">
      <alignment vertical="center"/>
    </xf>
    <xf numFmtId="164" fontId="30" fillId="0" borderId="38" applyAlignment="1" pivotButton="0" quotePrefix="0" xfId="21">
      <alignment vertical="center"/>
    </xf>
    <xf numFmtId="164" fontId="28" fillId="0" borderId="38" applyAlignment="1" pivotButton="0" quotePrefix="0" xfId="21">
      <alignment vertical="center"/>
    </xf>
    <xf numFmtId="0" fontId="28" fillId="0" borderId="37" applyAlignment="1" pivotButton="0" quotePrefix="0" xfId="0">
      <alignment vertical="center"/>
    </xf>
    <xf numFmtId="0" fontId="28" fillId="0" borderId="30" applyAlignment="1" pivotButton="0" quotePrefix="0" xfId="0">
      <alignment vertical="center"/>
    </xf>
    <xf numFmtId="0" fontId="28" fillId="28" borderId="0" applyAlignment="1" pivotButton="0" quotePrefix="0" xfId="0">
      <alignment vertical="center"/>
    </xf>
    <xf numFmtId="164" fontId="23" fillId="25" borderId="25" applyAlignment="1" pivotButton="0" quotePrefix="0" xfId="21">
      <alignment vertical="center"/>
    </xf>
    <xf numFmtId="164" fontId="28" fillId="25" borderId="25" applyAlignment="1" pivotButton="0" quotePrefix="0" xfId="21">
      <alignment vertical="center"/>
    </xf>
    <xf numFmtId="164" fontId="30" fillId="0" borderId="25" applyAlignment="1" pivotButton="0" quotePrefix="0" xfId="21">
      <alignment vertical="center"/>
    </xf>
    <xf numFmtId="164" fontId="28" fillId="0" borderId="39" applyAlignment="1" pivotButton="0" quotePrefix="0" xfId="21">
      <alignment vertical="center"/>
    </xf>
    <xf numFmtId="164" fontId="27" fillId="25" borderId="37" applyAlignment="1" pivotButton="0" quotePrefix="0" xfId="21">
      <alignment vertical="center"/>
    </xf>
    <xf numFmtId="164" fontId="30" fillId="0" borderId="37" applyAlignment="1" pivotButton="0" quotePrefix="0" xfId="21">
      <alignment vertical="center"/>
    </xf>
    <xf numFmtId="164" fontId="28" fillId="0" borderId="37" applyAlignment="1" pivotButton="0" quotePrefix="0" xfId="21">
      <alignment vertical="center"/>
    </xf>
    <xf numFmtId="164" fontId="28" fillId="0" borderId="37" applyAlignment="1" pivotButton="0" quotePrefix="0" xfId="21">
      <alignment vertical="center"/>
    </xf>
    <xf numFmtId="38" fontId="28" fillId="28" borderId="37" applyAlignment="1" pivotButton="0" quotePrefix="0" xfId="0">
      <alignment vertical="center"/>
    </xf>
    <xf numFmtId="49" fontId="38" fillId="0" borderId="16" applyAlignment="1" pivotButton="0" quotePrefix="0" xfId="0">
      <alignment vertical="top" wrapText="1"/>
    </xf>
    <xf numFmtId="0" fontId="27" fillId="0" borderId="40" applyAlignment="1" pivotButton="0" quotePrefix="0" xfId="0">
      <alignment horizontal="center" vertical="top"/>
    </xf>
    <xf numFmtId="38" fontId="38" fillId="0" borderId="33" applyAlignment="1" pivotButton="0" quotePrefix="0" xfId="0">
      <alignment vertical="top"/>
    </xf>
    <xf numFmtId="0" fontId="31" fillId="0" borderId="10" pivotButton="0" quotePrefix="0" xfId="0"/>
    <xf numFmtId="0" fontId="0" fillId="0" borderId="37" pivotButton="0" quotePrefix="0" xfId="0"/>
    <xf numFmtId="0" fontId="0" fillId="0" borderId="10" pivotButton="0" quotePrefix="0" xfId="0"/>
    <xf numFmtId="0" fontId="0" fillId="0" borderId="14" pivotButton="0" quotePrefix="0" xfId="0"/>
    <xf numFmtId="0" fontId="0" fillId="0" borderId="12" pivotButton="0" quotePrefix="0" xfId="0"/>
    <xf numFmtId="0" fontId="0" fillId="0" borderId="33" pivotButton="0" quotePrefix="0" xfId="0"/>
    <xf numFmtId="49" fontId="38" fillId="0" borderId="18" applyAlignment="1" pivotButton="0" quotePrefix="0" xfId="0">
      <alignment horizontal="center" vertical="top" wrapText="1"/>
    </xf>
    <xf numFmtId="38" fontId="38" fillId="0" borderId="13" applyAlignment="1" pivotButton="0" quotePrefix="0" xfId="0">
      <alignment horizontal="left" vertical="top" wrapText="1"/>
    </xf>
    <xf numFmtId="38" fontId="38" fillId="0" borderId="13" applyAlignment="1" pivotButton="0" quotePrefix="0" xfId="0">
      <alignment vertical="top" wrapText="1"/>
    </xf>
    <xf numFmtId="38" fontId="40" fillId="0" borderId="37" applyAlignment="1" pivotButton="0" quotePrefix="0" xfId="0">
      <alignment vertical="top" wrapText="1"/>
    </xf>
    <xf numFmtId="49" fontId="38" fillId="0" borderId="10" applyAlignment="1" pivotButton="0" quotePrefix="0" xfId="0">
      <alignment vertical="top" wrapText="1"/>
    </xf>
    <xf numFmtId="38" fontId="38" fillId="0" borderId="37" applyAlignment="1" pivotButton="0" quotePrefix="0" xfId="0">
      <alignment vertical="top" wrapText="1"/>
    </xf>
    <xf numFmtId="38" fontId="38" fillId="0" borderId="15" applyAlignment="1" pivotButton="0" quotePrefix="0" xfId="0">
      <alignment vertical="top" wrapText="1"/>
    </xf>
    <xf numFmtId="49" fontId="60" fillId="0" borderId="24" applyAlignment="1" pivotButton="0" quotePrefix="0" xfId="0">
      <alignment vertical="top" wrapText="1"/>
    </xf>
    <xf numFmtId="0" fontId="53" fillId="0" borderId="37" applyAlignment="1" pivotButton="0" quotePrefix="0" xfId="0">
      <alignment horizontal="center" vertical="top"/>
    </xf>
    <xf numFmtId="49" fontId="60" fillId="0" borderId="10" applyAlignment="1" pivotButton="0" quotePrefix="0" xfId="0">
      <alignment vertical="top" wrapText="1"/>
    </xf>
    <xf numFmtId="0" fontId="53" fillId="27" borderId="37" applyAlignment="1" pivotButton="0" quotePrefix="0" xfId="0">
      <alignment horizontal="center" vertical="top"/>
    </xf>
    <xf numFmtId="38" fontId="38" fillId="0" borderId="32" applyAlignment="1" pivotButton="0" quotePrefix="0" xfId="0">
      <alignment vertical="top"/>
    </xf>
    <xf numFmtId="164" fontId="27" fillId="25" borderId="39" applyAlignment="1" pivotButton="0" quotePrefix="0" xfId="21">
      <alignment vertical="center"/>
    </xf>
    <xf numFmtId="49" fontId="38" fillId="0" borderId="37" applyAlignment="1" pivotButton="0" quotePrefix="0" xfId="0">
      <alignment vertical="top" wrapText="1"/>
    </xf>
    <xf numFmtId="38" fontId="38" fillId="0" borderId="37" applyAlignment="1" pivotButton="0" quotePrefix="0" xfId="0">
      <alignment vertical="top"/>
    </xf>
    <xf numFmtId="167" fontId="61" fillId="0" borderId="11" applyAlignment="1" pivotButton="0" quotePrefix="0" xfId="21">
      <alignment horizontal="center" vertical="center"/>
    </xf>
    <xf numFmtId="169" fontId="6" fillId="0" borderId="11" applyAlignment="1" pivotButton="0" quotePrefix="0" xfId="21">
      <alignment horizontal="right" vertical="top"/>
    </xf>
    <xf numFmtId="167" fontId="61" fillId="0" borderId="11" applyAlignment="1" pivotButton="0" quotePrefix="0" xfId="21">
      <alignment vertical="center"/>
    </xf>
    <xf numFmtId="167" fontId="6" fillId="0" borderId="11" applyAlignment="1" pivotButton="0" quotePrefix="0" xfId="21">
      <alignment vertical="center"/>
    </xf>
    <xf numFmtId="167" fontId="61" fillId="0" borderId="11" applyAlignment="1" pivotButton="0" quotePrefix="0" xfId="21">
      <alignment horizontal="center"/>
    </xf>
    <xf numFmtId="167" fontId="61" fillId="0" borderId="11" pivotButton="0" quotePrefix="0" xfId="21"/>
    <xf numFmtId="167" fontId="61" fillId="0" borderId="11" applyAlignment="1" pivotButton="0" quotePrefix="0" xfId="21">
      <alignment horizontal="center" vertical="center"/>
    </xf>
    <xf numFmtId="167" fontId="6" fillId="0" borderId="11" applyAlignment="1" pivotButton="0" quotePrefix="0" xfId="21">
      <alignment vertical="center"/>
    </xf>
    <xf numFmtId="167" fontId="61" fillId="0" borderId="11" applyAlignment="1" pivotButton="0" quotePrefix="0" xfId="21">
      <alignment horizontal="center"/>
    </xf>
    <xf numFmtId="167" fontId="61" fillId="0" borderId="11" pivotButton="0" quotePrefix="0" xfId="21"/>
    <xf numFmtId="0" fontId="61" fillId="0" borderId="11" applyAlignment="1" pivotButton="0" quotePrefix="0" xfId="0">
      <alignment horizontal="center"/>
    </xf>
    <xf numFmtId="0" fontId="6" fillId="0" borderId="11" applyAlignment="1" pivotButton="0" quotePrefix="0" xfId="0">
      <alignment vertical="center"/>
    </xf>
    <xf numFmtId="167" fontId="61" fillId="0" borderId="11" applyAlignment="1" pivotButton="0" quotePrefix="0" xfId="21">
      <alignment vertical="center"/>
    </xf>
    <xf numFmtId="169" fontId="6" fillId="0" borderId="11" applyAlignment="1" pivotButton="0" quotePrefix="0" xfId="21">
      <alignment horizontal="right" vertical="center"/>
    </xf>
    <xf numFmtId="0" fontId="61" fillId="0" borderId="23" applyAlignment="1" pivotButton="0" quotePrefix="0" xfId="0">
      <alignment horizontal="center"/>
    </xf>
    <xf numFmtId="169" fontId="6" fillId="0" borderId="23" applyAlignment="1" pivotButton="0" quotePrefix="0" xfId="21">
      <alignment horizontal="right" vertical="top"/>
    </xf>
    <xf numFmtId="0" fontId="6" fillId="0" borderId="23" applyAlignment="1" pivotButton="0" quotePrefix="0" xfId="0">
      <alignment vertical="center"/>
    </xf>
    <xf numFmtId="167" fontId="6" fillId="29" borderId="11" applyAlignment="1" pivotButton="0" quotePrefix="0" xfId="21">
      <alignment vertical="center"/>
    </xf>
    <xf numFmtId="167" fontId="61" fillId="28" borderId="11" pivotButton="0" quotePrefix="0" xfId="21"/>
    <xf numFmtId="0" fontId="61" fillId="0" borderId="0" applyAlignment="1" pivotButton="0" quotePrefix="0" xfId="0">
      <alignment horizontal="center"/>
    </xf>
    <xf numFmtId="167" fontId="61" fillId="0" borderId="23" applyAlignment="1" pivotButton="0" quotePrefix="0" xfId="21">
      <alignment horizontal="center"/>
    </xf>
    <xf numFmtId="167" fontId="61" fillId="28" borderId="23" pivotButton="0" quotePrefix="0" xfId="21"/>
    <xf numFmtId="167" fontId="6" fillId="0" borderId="23" applyAlignment="1" pivotButton="0" quotePrefix="0" xfId="21">
      <alignment vertical="center"/>
    </xf>
    <xf numFmtId="0" fontId="61" fillId="0" borderId="11" applyAlignment="1" pivotButton="0" quotePrefix="0" xfId="0">
      <alignment horizontal="center" vertical="center"/>
    </xf>
    <xf numFmtId="38" fontId="6" fillId="0" borderId="37" applyAlignment="1" pivotButton="0" quotePrefix="0" xfId="0">
      <alignment vertical="top"/>
    </xf>
    <xf numFmtId="167" fontId="6" fillId="0" borderId="37" applyAlignment="1" pivotButton="0" quotePrefix="0" xfId="0">
      <alignment vertical="center"/>
    </xf>
    <xf numFmtId="38" fontId="6" fillId="0" borderId="39" applyAlignment="1" pivotButton="0" quotePrefix="0" xfId="0">
      <alignment vertical="top"/>
    </xf>
    <xf numFmtId="167" fontId="6" fillId="0" borderId="42" applyAlignment="1" pivotButton="0" quotePrefix="0" xfId="0">
      <alignment vertical="center"/>
    </xf>
    <xf numFmtId="167" fontId="6" fillId="0" borderId="43" applyAlignment="1" pivotButton="0" quotePrefix="0" xfId="0">
      <alignment vertical="center"/>
    </xf>
    <xf numFmtId="167" fontId="6" fillId="0" borderId="41" applyAlignment="1" pivotButton="0" quotePrefix="0" xfId="0">
      <alignment vertical="center"/>
    </xf>
    <xf numFmtId="167" fontId="6" fillId="0" borderId="44" applyAlignment="1" pivotButton="0" quotePrefix="0" xfId="0">
      <alignment vertical="center"/>
    </xf>
    <xf numFmtId="167" fontId="26" fillId="0" borderId="41" pivotButton="0" quotePrefix="0" xfId="20"/>
    <xf numFmtId="167" fontId="6" fillId="0" borderId="38" applyAlignment="1" pivotButton="0" quotePrefix="0" xfId="0">
      <alignment vertical="center"/>
    </xf>
    <xf numFmtId="0" fontId="33" fillId="0" borderId="37" applyAlignment="1" pivotButton="0" quotePrefix="0" xfId="0">
      <alignment vertical="center"/>
    </xf>
    <xf numFmtId="164" fontId="28" fillId="0" borderId="39" applyAlignment="1" pivotButton="0" quotePrefix="0" xfId="21">
      <alignment vertical="center"/>
    </xf>
    <xf numFmtId="164" fontId="30" fillId="0" borderId="39" applyAlignment="1" pivotButton="0" quotePrefix="0" xfId="21">
      <alignment vertical="center"/>
    </xf>
    <xf numFmtId="164" fontId="27" fillId="25" borderId="45" applyAlignment="1" pivotButton="0" quotePrefix="0" xfId="21">
      <alignment vertical="center"/>
    </xf>
    <xf numFmtId="167" fontId="61" fillId="28" borderId="37" pivotButton="0" quotePrefix="0" xfId="21"/>
    <xf numFmtId="167" fontId="6" fillId="0" borderId="37" applyAlignment="1" pivotButton="0" quotePrefix="0" xfId="21">
      <alignment vertical="center"/>
    </xf>
    <xf numFmtId="0" fontId="27" fillId="0" borderId="37" applyAlignment="1" pivotButton="0" quotePrefix="0" xfId="0">
      <alignment horizontal="center"/>
    </xf>
    <xf numFmtId="38" fontId="28" fillId="0" borderId="0" applyAlignment="1" pivotButton="0" quotePrefix="0" xfId="0">
      <alignment vertical="center"/>
    </xf>
    <xf numFmtId="167" fontId="61" fillId="0" borderId="37" pivotButton="0" quotePrefix="0" xfId="21"/>
    <xf numFmtId="167" fontId="6" fillId="0" borderId="37" applyAlignment="1" pivotButton="0" quotePrefix="0" xfId="21">
      <alignment vertical="center"/>
    </xf>
    <xf numFmtId="167" fontId="43" fillId="0" borderId="11" applyAlignment="1" pivotButton="0" quotePrefix="0" xfId="21">
      <alignment horizontal="right"/>
    </xf>
    <xf numFmtId="167" fontId="43" fillId="0" borderId="11" applyAlignment="1" pivotButton="0" quotePrefix="0" xfId="21">
      <alignment horizontal="right" vertical="center"/>
    </xf>
    <xf numFmtId="0" fontId="28" fillId="0" borderId="37" applyAlignment="1" pivotButton="0" quotePrefix="0" xfId="0">
      <alignment horizontal="center" vertical="center"/>
    </xf>
    <xf numFmtId="0" fontId="28" fillId="0" borderId="0" applyAlignment="1" pivotButton="0" quotePrefix="0" xfId="0">
      <alignment horizontal="center" vertical="center"/>
    </xf>
    <xf numFmtId="169" fontId="45" fillId="0" borderId="37" applyAlignment="1" pivotButton="0" quotePrefix="0" xfId="21">
      <alignment horizontal="right" vertical="top"/>
    </xf>
    <xf numFmtId="167" fontId="44" fillId="0" borderId="37" applyAlignment="1" pivotButton="0" quotePrefix="0" xfId="21">
      <alignment vertical="center"/>
    </xf>
    <xf numFmtId="167" fontId="43" fillId="0" borderId="37" applyAlignment="1" pivotButton="0" quotePrefix="0" xfId="21">
      <alignment horizontal="center" vertical="center"/>
    </xf>
    <xf numFmtId="38" fontId="28" fillId="0" borderId="37" applyAlignment="1" pivotButton="0" quotePrefix="0" xfId="0">
      <alignment vertical="center"/>
    </xf>
    <xf numFmtId="167" fontId="43" fillId="0" borderId="37" applyAlignment="1" pivotButton="0" quotePrefix="0" xfId="21">
      <alignment horizontal="center"/>
    </xf>
    <xf numFmtId="167" fontId="44" fillId="0" borderId="37" applyAlignment="1" pivotButton="0" quotePrefix="0" xfId="21">
      <alignment vertical="center"/>
    </xf>
    <xf numFmtId="169" fontId="6" fillId="30" borderId="11" applyAlignment="1" pivotButton="0" quotePrefix="0" xfId="21">
      <alignment horizontal="right" vertical="top"/>
    </xf>
    <xf numFmtId="167" fontId="6" fillId="30" borderId="11" applyAlignment="1" pivotButton="0" quotePrefix="0" xfId="21">
      <alignment vertical="center"/>
    </xf>
    <xf numFmtId="0" fontId="61" fillId="0" borderId="37" applyAlignment="1" pivotButton="0" quotePrefix="0" xfId="0">
      <alignment horizontal="center" vertical="top"/>
    </xf>
    <xf numFmtId="167" fontId="54" fillId="0" borderId="11" applyAlignment="1" pivotButton="0" quotePrefix="0" xfId="21">
      <alignment vertical="center"/>
    </xf>
    <xf numFmtId="169" fontId="54" fillId="27" borderId="11" applyAlignment="1" pivotButton="0" quotePrefix="0" xfId="21">
      <alignment horizontal="right" vertical="top"/>
    </xf>
    <xf numFmtId="169" fontId="45" fillId="27" borderId="11" applyAlignment="1" pivotButton="0" quotePrefix="0" xfId="21">
      <alignment horizontal="right" vertical="top"/>
    </xf>
    <xf numFmtId="167" fontId="28" fillId="0" borderId="41" pivotButton="0" quotePrefix="0" xfId="20"/>
    <xf numFmtId="38" fontId="61" fillId="0" borderId="12" applyAlignment="1" pivotButton="0" quotePrefix="0" xfId="0">
      <alignment vertical="top"/>
    </xf>
    <xf numFmtId="167" fontId="32" fillId="0" borderId="41" pivotButton="0" quotePrefix="0" xfId="20"/>
    <xf numFmtId="167" fontId="43" fillId="27" borderId="11" applyAlignment="1" pivotButton="0" quotePrefix="0" xfId="21">
      <alignment horizontal="center"/>
    </xf>
    <xf numFmtId="38" fontId="6" fillId="27" borderId="12" applyAlignment="1" pivotButton="0" quotePrefix="0" xfId="0">
      <alignment vertical="top"/>
    </xf>
    <xf numFmtId="0" fontId="27" fillId="0" borderId="47" applyAlignment="1" pivotButton="0" quotePrefix="0" xfId="0">
      <alignment horizontal="center" vertical="top"/>
    </xf>
    <xf numFmtId="38" fontId="6" fillId="0" borderId="31" applyAlignment="1" pivotButton="0" quotePrefix="0" xfId="0">
      <alignment vertical="top"/>
    </xf>
    <xf numFmtId="167" fontId="6" fillId="0" borderId="31" applyAlignment="1" pivotButton="0" quotePrefix="0" xfId="0">
      <alignment vertical="center"/>
    </xf>
    <xf numFmtId="38" fontId="6" fillId="0" borderId="46" applyAlignment="1" pivotButton="0" quotePrefix="0" xfId="0">
      <alignment vertical="center"/>
    </xf>
    <xf numFmtId="167" fontId="6" fillId="0" borderId="48" applyAlignment="1" pivotButton="0" quotePrefix="0" xfId="0">
      <alignment vertical="center"/>
    </xf>
    <xf numFmtId="38" fontId="6" fillId="0" borderId="23" applyAlignment="1" pivotButton="0" quotePrefix="0" xfId="0">
      <alignment vertical="center"/>
    </xf>
    <xf numFmtId="0" fontId="27" fillId="0" borderId="37" applyAlignment="1" pivotButton="0" quotePrefix="0" xfId="0">
      <alignment horizontal="right"/>
    </xf>
    <xf numFmtId="0" fontId="61" fillId="0" borderId="23" applyAlignment="1" pivotButton="0" quotePrefix="0" xfId="0">
      <alignment horizontal="right"/>
    </xf>
    <xf numFmtId="38" fontId="38" fillId="0" borderId="25" applyAlignment="1" pivotButton="0" quotePrefix="0" xfId="0">
      <alignment vertical="center"/>
    </xf>
    <xf numFmtId="167" fontId="61" fillId="29" borderId="11" applyAlignment="1" pivotButton="0" quotePrefix="0" xfId="21">
      <alignment horizontal="center" vertical="center"/>
    </xf>
    <xf numFmtId="167" fontId="54" fillId="28" borderId="37" applyAlignment="1" pivotButton="0" quotePrefix="0" xfId="21">
      <alignment vertical="center"/>
    </xf>
    <xf numFmtId="167" fontId="61" fillId="0" borderId="37" applyAlignment="1" pivotButton="0" quotePrefix="0" xfId="21">
      <alignment horizontal="center" vertical="center"/>
    </xf>
    <xf numFmtId="167" fontId="61" fillId="0" borderId="37" applyAlignment="1" pivotButton="0" quotePrefix="0" xfId="21">
      <alignment vertical="center"/>
    </xf>
    <xf numFmtId="164" fontId="28" fillId="0" borderId="25" applyAlignment="1" pivotButton="0" quotePrefix="0" xfId="21">
      <alignment vertical="center"/>
    </xf>
    <xf numFmtId="164" fontId="28" fillId="25" borderId="37" applyAlignment="1" pivotButton="0" quotePrefix="0" xfId="21">
      <alignment vertical="center"/>
    </xf>
    <xf numFmtId="169" fontId="6" fillId="0" borderId="37" applyAlignment="1" pivotButton="0" quotePrefix="0" xfId="21">
      <alignment horizontal="right" vertical="top"/>
    </xf>
    <xf numFmtId="49" fontId="27" fillId="0" borderId="37" applyAlignment="1" pivotButton="0" quotePrefix="0" xfId="0">
      <alignment vertical="center" wrapText="1"/>
    </xf>
    <xf numFmtId="0" fontId="28" fillId="0" borderId="49" applyAlignment="1" pivotButton="0" quotePrefix="0" xfId="0">
      <alignment vertical="center"/>
    </xf>
    <xf numFmtId="164" fontId="28" fillId="0" borderId="27" applyAlignment="1" pivotButton="0" quotePrefix="0" xfId="21">
      <alignment vertical="center"/>
    </xf>
    <xf numFmtId="167" fontId="43" fillId="0" borderId="50" applyAlignment="1" pivotButton="0" quotePrefix="0" xfId="21">
      <alignment horizontal="center"/>
    </xf>
    <xf numFmtId="167" fontId="44" fillId="28" borderId="50" applyAlignment="1" pivotButton="0" quotePrefix="0" xfId="21">
      <alignment vertical="center"/>
    </xf>
    <xf numFmtId="49" fontId="27" fillId="0" borderId="37" applyAlignment="1" pivotButton="0" quotePrefix="0" xfId="0">
      <alignment horizontal="left" vertical="center" wrapText="1" indent="1"/>
    </xf>
    <xf numFmtId="164" fontId="30" fillId="0" borderId="37" applyAlignment="1" pivotButton="0" quotePrefix="0" xfId="21">
      <alignment vertical="center"/>
    </xf>
    <xf numFmtId="0" fontId="6" fillId="0" borderId="37" applyAlignment="1" pivotButton="0" quotePrefix="0" xfId="0">
      <alignment horizontal="left" vertical="center" indent="2"/>
    </xf>
    <xf numFmtId="49" fontId="28" fillId="0" borderId="37" applyAlignment="1" pivotButton="0" quotePrefix="0" xfId="0">
      <alignment horizontal="left" vertical="center" wrapText="1" indent="2"/>
    </xf>
    <xf numFmtId="49" fontId="39" fillId="0" borderId="10" applyAlignment="1" pivotButton="0" quotePrefix="0" xfId="0">
      <alignment vertical="top" wrapText="1"/>
    </xf>
    <xf numFmtId="38" fontId="38" fillId="0" borderId="12" applyAlignment="1" pivotButton="0" quotePrefix="0" xfId="0">
      <alignment vertical="top" wrapText="1"/>
    </xf>
    <xf numFmtId="38" fontId="38" fillId="0" borderId="33" applyAlignment="1" pivotButton="0" quotePrefix="0" xfId="0">
      <alignment vertical="top" wrapText="1"/>
    </xf>
    <xf numFmtId="170" fontId="38" fillId="0" borderId="0" applyAlignment="1" pivotButton="0" quotePrefix="0" xfId="50">
      <alignment vertical="top" wrapText="1"/>
    </xf>
    <xf numFmtId="167" fontId="61" fillId="0" borderId="37" applyAlignment="1" pivotButton="0" quotePrefix="0" xfId="21">
      <alignment horizontal="center"/>
    </xf>
    <xf numFmtId="167" fontId="61" fillId="28" borderId="11" applyAlignment="1" pivotButton="0" quotePrefix="0" xfId="21">
      <alignment horizontal="center"/>
    </xf>
    <xf numFmtId="167" fontId="61" fillId="28" borderId="23" applyAlignment="1" pivotButton="0" quotePrefix="0" xfId="21">
      <alignment horizontal="center"/>
    </xf>
    <xf numFmtId="167" fontId="61" fillId="28" borderId="37" applyAlignment="1" pivotButton="0" quotePrefix="0" xfId="21">
      <alignment horizontal="center"/>
    </xf>
    <xf numFmtId="167" fontId="43" fillId="0" borderId="23" applyAlignment="1" pivotButton="0" quotePrefix="0" xfId="21">
      <alignment horizontal="center" vertical="center"/>
    </xf>
    <xf numFmtId="167" fontId="43" fillId="0" borderId="50" applyAlignment="1" pivotButton="0" quotePrefix="0" xfId="21">
      <alignment horizontal="center" vertical="center"/>
    </xf>
    <xf numFmtId="0" fontId="26" fillId="0" borderId="0" applyAlignment="1" pivotButton="0" quotePrefix="0" xfId="20">
      <alignment horizontal="center" vertical="center" wrapText="1"/>
    </xf>
    <xf numFmtId="0" fontId="24" fillId="0" borderId="0" applyAlignment="1" pivotButton="0" quotePrefix="0" xfId="0">
      <alignment horizontal="center"/>
    </xf>
    <xf numFmtId="0" fontId="25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27" fillId="0" borderId="0" applyAlignment="1" pivotButton="0" quotePrefix="0" xfId="0">
      <alignment horizontal="center"/>
    </xf>
    <xf numFmtId="0" fontId="28" fillId="0" borderId="19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33" fillId="0" borderId="13" applyAlignment="1" pivotButton="0" quotePrefix="0" xfId="0">
      <alignment horizontal="center" vertical="center"/>
    </xf>
    <xf numFmtId="0" fontId="8" fillId="0" borderId="18" applyAlignment="1" pivotButton="0" quotePrefix="0" xfId="0">
      <alignment horizontal="center" vertical="center" wrapText="1"/>
    </xf>
    <xf numFmtId="0" fontId="27" fillId="0" borderId="13" applyAlignment="1" pivotButton="0" quotePrefix="0" xfId="0">
      <alignment horizontal="center" vertical="center" wrapText="1"/>
    </xf>
    <xf numFmtId="0" fontId="27" fillId="0" borderId="14" applyAlignment="1" pivotButton="0" quotePrefix="0" xfId="0">
      <alignment horizontal="center" vertical="center" wrapText="1"/>
    </xf>
    <xf numFmtId="0" fontId="27" fillId="0" borderId="24" applyAlignment="1" pivotButton="0" quotePrefix="0" xfId="0">
      <alignment horizontal="center" vertical="center" wrapText="1"/>
    </xf>
    <xf numFmtId="0" fontId="27" fillId="0" borderId="23" applyAlignment="1" pivotButton="0" quotePrefix="0" xfId="0">
      <alignment horizontal="center" vertical="center" wrapText="1"/>
    </xf>
    <xf numFmtId="0" fontId="27" fillId="0" borderId="25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49" fillId="0" borderId="19" applyAlignment="1" pivotButton="0" quotePrefix="0" xfId="0">
      <alignment horizontal="center" vertical="center"/>
    </xf>
    <xf numFmtId="0" fontId="49" fillId="0" borderId="20" applyAlignment="1" pivotButton="0" quotePrefix="0" xfId="0">
      <alignment horizontal="center" vertical="center"/>
    </xf>
    <xf numFmtId="0" fontId="49" fillId="0" borderId="13" applyAlignment="1" pivotButton="0" quotePrefix="0" xfId="0">
      <alignment horizontal="center" vertical="center"/>
    </xf>
    <xf numFmtId="0" fontId="49" fillId="0" borderId="18" applyAlignment="1" pivotButton="0" quotePrefix="0" xfId="0">
      <alignment horizontal="center" vertical="center" wrapText="1"/>
    </xf>
    <xf numFmtId="0" fontId="49" fillId="0" borderId="13" applyAlignment="1" pivotButton="0" quotePrefix="0" xfId="0">
      <alignment horizontal="center" vertical="center" wrapText="1"/>
    </xf>
    <xf numFmtId="0" fontId="49" fillId="0" borderId="14" applyAlignment="1" pivotButton="0" quotePrefix="0" xfId="0">
      <alignment horizontal="center" vertical="center" wrapText="1"/>
    </xf>
    <xf numFmtId="0" fontId="49" fillId="0" borderId="16" applyAlignment="1" pivotButton="0" quotePrefix="0" xfId="0">
      <alignment horizontal="center" vertical="center" wrapText="1"/>
    </xf>
    <xf numFmtId="0" fontId="49" fillId="0" borderId="15" applyAlignment="1" pivotButton="0" quotePrefix="0" xfId="0">
      <alignment horizontal="center" vertical="center" wrapText="1"/>
    </xf>
    <xf numFmtId="0" fontId="49" fillId="0" borderId="33" applyAlignment="1" pivotButton="0" quotePrefix="0" xfId="0">
      <alignment horizontal="center" vertical="center" wrapText="1"/>
    </xf>
    <xf numFmtId="0" fontId="27" fillId="0" borderId="16" applyAlignment="1" pivotButton="0" quotePrefix="0" xfId="0">
      <alignment horizontal="center" vertical="center" wrapText="1"/>
    </xf>
    <xf numFmtId="0" fontId="27" fillId="0" borderId="15" applyAlignment="1" pivotButton="0" quotePrefix="0" xfId="0">
      <alignment horizontal="center" vertical="center" wrapText="1"/>
    </xf>
    <xf numFmtId="0" fontId="27" fillId="0" borderId="33" applyAlignment="1" pivotButton="0" quotePrefix="0" xfId="0">
      <alignment horizontal="center" vertical="center" wrapText="1"/>
    </xf>
    <xf numFmtId="0" fontId="28" fillId="0" borderId="18" applyAlignment="1" pivotButton="0" quotePrefix="0" xfId="0">
      <alignment horizontal="center" vertical="center"/>
    </xf>
    <xf numFmtId="166" fontId="34" fillId="0" borderId="13" applyAlignment="1" pivotButton="0" quotePrefix="0" xfId="0">
      <alignment horizontal="center" vertical="center"/>
    </xf>
    <xf numFmtId="0" fontId="0" fillId="0" borderId="53" pivotButton="0" quotePrefix="0" xfId="0"/>
    <xf numFmtId="0" fontId="0" fillId="0" borderId="54" pivotButton="0" quotePrefix="0" xfId="0"/>
    <xf numFmtId="0" fontId="0" fillId="0" borderId="26" pivotButton="0" quotePrefix="0" xfId="0"/>
    <xf numFmtId="0" fontId="0" fillId="0" borderId="52" pivotButton="0" quotePrefix="0" xfId="0"/>
    <xf numFmtId="0" fontId="0" fillId="0" borderId="20" pivotButton="0" quotePrefix="0" xfId="0"/>
    <xf numFmtId="167" fontId="27" fillId="0" borderId="23" applyAlignment="1" pivotButton="0" quotePrefix="0" xfId="0">
      <alignment horizontal="center" vertical="center"/>
    </xf>
    <xf numFmtId="167" fontId="33" fillId="0" borderId="23" applyAlignment="1" pivotButton="0" quotePrefix="0" xfId="0">
      <alignment horizontal="center" vertical="center"/>
    </xf>
    <xf numFmtId="167" fontId="27" fillId="0" borderId="23" applyAlignment="1" pivotButton="0" quotePrefix="0" xfId="0">
      <alignment vertical="center"/>
    </xf>
    <xf numFmtId="0" fontId="0" fillId="0" borderId="56" pivotButton="0" quotePrefix="0" xfId="0"/>
    <xf numFmtId="0" fontId="0" fillId="0" borderId="57" pivotButton="0" quotePrefix="0" xfId="0"/>
    <xf numFmtId="0" fontId="0" fillId="0" borderId="58" pivotButton="0" quotePrefix="0" xfId="0"/>
    <xf numFmtId="164" fontId="27" fillId="0" borderId="23" applyAlignment="1" pivotButton="0" quotePrefix="0" xfId="21">
      <alignment vertical="center"/>
    </xf>
    <xf numFmtId="167" fontId="27" fillId="0" borderId="23" applyAlignment="1" pivotButton="0" quotePrefix="0" xfId="21">
      <alignment horizontal="center" vertical="center"/>
    </xf>
    <xf numFmtId="167" fontId="28" fillId="0" borderId="23" applyAlignment="1" pivotButton="0" quotePrefix="0" xfId="21">
      <alignment vertical="center"/>
    </xf>
    <xf numFmtId="167" fontId="27" fillId="0" borderId="23" applyAlignment="1" pivotButton="0" quotePrefix="0" xfId="21">
      <alignment vertical="center"/>
    </xf>
    <xf numFmtId="164" fontId="27" fillId="0" borderId="25" applyAlignment="1" pivotButton="0" quotePrefix="0" xfId="21">
      <alignment vertical="center"/>
    </xf>
    <xf numFmtId="164" fontId="27" fillId="25" borderId="25" applyAlignment="1" pivotButton="0" quotePrefix="0" xfId="21">
      <alignment vertical="center"/>
    </xf>
    <xf numFmtId="167" fontId="27" fillId="0" borderId="11" applyAlignment="1" pivotButton="0" quotePrefix="0" xfId="21">
      <alignment horizontal="center" vertical="center"/>
    </xf>
    <xf numFmtId="167" fontId="27" fillId="0" borderId="11" applyAlignment="1" pivotButton="0" quotePrefix="0" xfId="21">
      <alignment vertical="center"/>
    </xf>
    <xf numFmtId="167" fontId="6" fillId="0" borderId="17" applyAlignment="1" pivotButton="0" quotePrefix="0" xfId="0">
      <alignment vertical="center"/>
    </xf>
    <xf numFmtId="168" fontId="32" fillId="0" borderId="0" pivotButton="0" quotePrefix="0" xfId="20"/>
    <xf numFmtId="164" fontId="32" fillId="0" borderId="0" pivotButton="0" quotePrefix="0" xfId="20"/>
    <xf numFmtId="167" fontId="26" fillId="0" borderId="0" pivotButton="0" quotePrefix="0" xfId="20"/>
    <xf numFmtId="164" fontId="30" fillId="0" borderId="25" applyAlignment="1" pivotButton="0" quotePrefix="0" xfId="21">
      <alignment vertical="center"/>
    </xf>
    <xf numFmtId="169" fontId="45" fillId="0" borderId="23" applyAlignment="1" pivotButton="0" quotePrefix="0" xfId="21">
      <alignment horizontal="right" vertical="top"/>
    </xf>
    <xf numFmtId="167" fontId="43" fillId="0" borderId="11" applyAlignment="1" pivotButton="0" quotePrefix="0" xfId="21">
      <alignment horizontal="center" vertical="center"/>
    </xf>
    <xf numFmtId="167" fontId="45" fillId="0" borderId="23" applyAlignment="1" pivotButton="0" quotePrefix="0" xfId="21">
      <alignment vertical="center"/>
    </xf>
    <xf numFmtId="167" fontId="44" fillId="28" borderId="23" applyAlignment="1" pivotButton="0" quotePrefix="0" xfId="21">
      <alignment vertical="center"/>
    </xf>
    <xf numFmtId="164" fontId="28" fillId="0" borderId="25" applyAlignment="1" pivotButton="0" quotePrefix="0" xfId="21">
      <alignment vertical="center"/>
    </xf>
    <xf numFmtId="167" fontId="44" fillId="28" borderId="37" applyAlignment="1" pivotButton="0" quotePrefix="0" xfId="21">
      <alignment vertical="center"/>
    </xf>
    <xf numFmtId="167" fontId="43" fillId="0" borderId="23" applyAlignment="1" pivotButton="0" quotePrefix="0" xfId="21">
      <alignment horizontal="center" vertical="center"/>
    </xf>
    <xf numFmtId="167" fontId="53" fillId="0" borderId="23" applyAlignment="1" pivotButton="0" quotePrefix="0" xfId="21">
      <alignment horizontal="center" vertical="center"/>
    </xf>
    <xf numFmtId="167" fontId="43" fillId="0" borderId="11" applyAlignment="1" pivotButton="0" quotePrefix="0" xfId="21">
      <alignment horizontal="center"/>
    </xf>
    <xf numFmtId="167" fontId="45" fillId="28" borderId="37" applyAlignment="1" pivotButton="0" quotePrefix="0" xfId="21">
      <alignment vertical="center"/>
    </xf>
    <xf numFmtId="167" fontId="61" fillId="0" borderId="11" applyAlignment="1" pivotButton="0" quotePrefix="0" xfId="21">
      <alignment horizontal="center" vertical="center"/>
    </xf>
    <xf numFmtId="167" fontId="61" fillId="0" borderId="11" applyAlignment="1" pivotButton="0" quotePrefix="0" xfId="21">
      <alignment horizontal="center"/>
    </xf>
    <xf numFmtId="167" fontId="61" fillId="0" borderId="37" applyAlignment="1" pivotButton="0" quotePrefix="0" xfId="21">
      <alignment horizontal="center"/>
    </xf>
    <xf numFmtId="167" fontId="6" fillId="0" borderId="38" applyAlignment="1" pivotButton="0" quotePrefix="0" xfId="0">
      <alignment vertical="center"/>
    </xf>
    <xf numFmtId="164" fontId="30" fillId="0" borderId="38" applyAlignment="1" pivotButton="0" quotePrefix="0" xfId="21">
      <alignment vertical="center"/>
    </xf>
    <xf numFmtId="164" fontId="28" fillId="0" borderId="38" applyAlignment="1" pivotButton="0" quotePrefix="0" xfId="21">
      <alignment vertical="center"/>
    </xf>
    <xf numFmtId="164" fontId="27" fillId="25" borderId="37" applyAlignment="1" pivotButton="0" quotePrefix="0" xfId="21">
      <alignment vertical="center"/>
    </xf>
    <xf numFmtId="168" fontId="26" fillId="0" borderId="0" pivotButton="0" quotePrefix="0" xfId="20"/>
    <xf numFmtId="164" fontId="23" fillId="25" borderId="25" applyAlignment="1" pivotButton="0" quotePrefix="0" xfId="21">
      <alignment vertical="center"/>
    </xf>
    <xf numFmtId="167" fontId="54" fillId="28" borderId="37" applyAlignment="1" pivotButton="0" quotePrefix="0" xfId="21">
      <alignment vertical="center"/>
    </xf>
    <xf numFmtId="164" fontId="28" fillId="25" borderId="25" applyAlignment="1" pivotButton="0" quotePrefix="0" xfId="21">
      <alignment vertical="center"/>
    </xf>
    <xf numFmtId="167" fontId="61" fillId="0" borderId="37" applyAlignment="1" pivotButton="0" quotePrefix="0" xfId="21">
      <alignment horizontal="center" vertical="center"/>
    </xf>
    <xf numFmtId="167" fontId="44" fillId="0" borderId="37" applyAlignment="1" pivotButton="0" quotePrefix="0" xfId="21">
      <alignment vertical="center"/>
    </xf>
    <xf numFmtId="167" fontId="61" fillId="28" borderId="11" applyAlignment="1" pivotButton="0" quotePrefix="0" xfId="21">
      <alignment horizontal="center"/>
    </xf>
    <xf numFmtId="167" fontId="61" fillId="0" borderId="23" applyAlignment="1" pivotButton="0" quotePrefix="0" xfId="21">
      <alignment horizontal="center"/>
    </xf>
    <xf numFmtId="167" fontId="61" fillId="28" borderId="23" applyAlignment="1" pivotButton="0" quotePrefix="0" xfId="21">
      <alignment horizontal="center"/>
    </xf>
    <xf numFmtId="167" fontId="61" fillId="28" borderId="37" applyAlignment="1" pivotButton="0" quotePrefix="0" xfId="21">
      <alignment horizontal="center"/>
    </xf>
    <xf numFmtId="164" fontId="28" fillId="0" borderId="39" applyAlignment="1" pivotButton="0" quotePrefix="0" xfId="21">
      <alignment vertical="center"/>
    </xf>
    <xf numFmtId="164" fontId="27" fillId="25" borderId="39" applyAlignment="1" pivotButton="0" quotePrefix="0" xfId="21">
      <alignment vertical="center"/>
    </xf>
    <xf numFmtId="164" fontId="30" fillId="0" borderId="37" applyAlignment="1" pivotButton="0" quotePrefix="0" xfId="21">
      <alignment vertical="center"/>
    </xf>
    <xf numFmtId="164" fontId="28" fillId="0" borderId="37" applyAlignment="1" pivotButton="0" quotePrefix="0" xfId="21">
      <alignment vertical="center"/>
    </xf>
    <xf numFmtId="164" fontId="28" fillId="0" borderId="27" applyAlignment="1" pivotButton="0" quotePrefix="0" xfId="21">
      <alignment vertical="center"/>
    </xf>
    <xf numFmtId="167" fontId="43" fillId="0" borderId="50" applyAlignment="1" pivotButton="0" quotePrefix="0" xfId="21">
      <alignment horizontal="center"/>
    </xf>
    <xf numFmtId="167" fontId="44" fillId="28" borderId="50" applyAlignment="1" pivotButton="0" quotePrefix="0" xfId="21">
      <alignment vertical="center"/>
    </xf>
    <xf numFmtId="167" fontId="43" fillId="0" borderId="50" applyAlignment="1" pivotButton="0" quotePrefix="0" xfId="21">
      <alignment horizontal="center" vertical="center"/>
    </xf>
    <xf numFmtId="167" fontId="43" fillId="0" borderId="37" applyAlignment="1" pivotButton="0" quotePrefix="0" xfId="21">
      <alignment horizontal="center" vertical="center"/>
    </xf>
    <xf numFmtId="167" fontId="6" fillId="0" borderId="26" applyAlignment="1" pivotButton="0" quotePrefix="0" xfId="0">
      <alignment vertical="center"/>
    </xf>
    <xf numFmtId="167" fontId="6" fillId="0" borderId="0" applyAlignment="1" pivotButton="0" quotePrefix="0" xfId="0">
      <alignment vertical="center"/>
    </xf>
    <xf numFmtId="170" fontId="38" fillId="0" borderId="0" applyAlignment="1" pivotButton="0" quotePrefix="0" xfId="50">
      <alignment vertical="top" wrapText="1"/>
    </xf>
    <xf numFmtId="167" fontId="33" fillId="0" borderId="0" applyAlignment="1" pivotButton="0" quotePrefix="0" xfId="0">
      <alignment vertical="center"/>
    </xf>
    <xf numFmtId="165" fontId="33" fillId="24" borderId="0" applyAlignment="1" pivotButton="0" quotePrefix="0" xfId="0">
      <alignment vertical="center"/>
    </xf>
    <xf numFmtId="0" fontId="49" fillId="0" borderId="18" applyAlignment="1" pivotButton="0" quotePrefix="0" xfId="0">
      <alignment horizontal="center" vertical="center"/>
    </xf>
    <xf numFmtId="166" fontId="51" fillId="0" borderId="13" applyAlignment="1" pivotButton="0" quotePrefix="0" xfId="0">
      <alignment horizontal="center" vertical="center"/>
    </xf>
    <xf numFmtId="167" fontId="49" fillId="0" borderId="11" applyAlignment="1" pivotButton="0" quotePrefix="0" xfId="0">
      <alignment horizontal="center" vertical="center"/>
    </xf>
    <xf numFmtId="167" fontId="49" fillId="0" borderId="11" applyAlignment="1" pivotButton="0" quotePrefix="0" xfId="0">
      <alignment vertical="center"/>
    </xf>
    <xf numFmtId="164" fontId="27" fillId="0" borderId="11" applyAlignment="1" pivotButton="0" quotePrefix="0" xfId="21">
      <alignment vertical="center"/>
    </xf>
    <xf numFmtId="167" fontId="28" fillId="0" borderId="11" applyAlignment="1" pivotButton="0" quotePrefix="0" xfId="21">
      <alignment vertical="center"/>
    </xf>
    <xf numFmtId="164" fontId="27" fillId="0" borderId="12" applyAlignment="1" pivotButton="0" quotePrefix="0" xfId="21">
      <alignment vertical="center"/>
    </xf>
    <xf numFmtId="164" fontId="27" fillId="25" borderId="11" applyAlignment="1" pivotButton="0" quotePrefix="0" xfId="21">
      <alignment vertical="center"/>
    </xf>
    <xf numFmtId="164" fontId="27" fillId="25" borderId="12" applyAlignment="1" pivotButton="0" quotePrefix="0" xfId="21">
      <alignment vertical="center"/>
    </xf>
    <xf numFmtId="168" fontId="28" fillId="0" borderId="0" applyAlignment="1" pivotButton="0" quotePrefix="0" xfId="20">
      <alignment vertical="center"/>
    </xf>
    <xf numFmtId="164" fontId="28" fillId="0" borderId="0" pivotButton="0" quotePrefix="0" xfId="20"/>
    <xf numFmtId="167" fontId="28" fillId="0" borderId="0" pivotButton="0" quotePrefix="0" xfId="20"/>
    <xf numFmtId="164" fontId="28" fillId="0" borderId="11" applyAlignment="1" pivotButton="0" quotePrefix="0" xfId="21">
      <alignment vertical="center"/>
    </xf>
    <xf numFmtId="169" fontId="45" fillId="0" borderId="11" applyAlignment="1" pivotButton="0" quotePrefix="0" xfId="21">
      <alignment horizontal="right" vertical="top"/>
    </xf>
    <xf numFmtId="164" fontId="30" fillId="0" borderId="12" applyAlignment="1" pivotButton="0" quotePrefix="0" xfId="21">
      <alignment vertical="center"/>
    </xf>
    <xf numFmtId="167" fontId="43" fillId="0" borderId="11" applyAlignment="1" pivotButton="0" quotePrefix="0" xfId="21">
      <alignment vertical="center"/>
    </xf>
    <xf numFmtId="167" fontId="45" fillId="0" borderId="11" applyAlignment="1" pivotButton="0" quotePrefix="0" xfId="21">
      <alignment vertical="center"/>
    </xf>
    <xf numFmtId="167" fontId="44" fillId="0" borderId="11" applyAlignment="1" pivotButton="0" quotePrefix="0" xfId="21">
      <alignment vertical="center"/>
    </xf>
    <xf numFmtId="164" fontId="28" fillId="0" borderId="12" applyAlignment="1" pivotButton="0" quotePrefix="0" xfId="21">
      <alignment vertical="center"/>
    </xf>
    <xf numFmtId="167" fontId="43" fillId="0" borderId="23" applyAlignment="1" pivotButton="0" quotePrefix="0" xfId="21">
      <alignment vertical="center"/>
    </xf>
    <xf numFmtId="167" fontId="44" fillId="0" borderId="23" applyAlignment="1" pivotButton="0" quotePrefix="0" xfId="21">
      <alignment vertical="center"/>
    </xf>
    <xf numFmtId="169" fontId="54" fillId="0" borderId="23" applyAlignment="1" pivotButton="0" quotePrefix="0" xfId="21">
      <alignment horizontal="right" vertical="center"/>
    </xf>
    <xf numFmtId="167" fontId="53" fillId="0" borderId="23" applyAlignment="1" pivotButton="0" quotePrefix="0" xfId="21">
      <alignment vertical="center"/>
    </xf>
    <xf numFmtId="167" fontId="54" fillId="0" borderId="23" applyAlignment="1" pivotButton="0" quotePrefix="0" xfId="21">
      <alignment vertical="center"/>
    </xf>
    <xf numFmtId="167" fontId="43" fillId="0" borderId="11" pivotButton="0" quotePrefix="0" xfId="21"/>
    <xf numFmtId="169" fontId="6" fillId="0" borderId="11" applyAlignment="1" pivotButton="0" quotePrefix="0" xfId="21">
      <alignment horizontal="right" vertical="top"/>
    </xf>
    <xf numFmtId="167" fontId="61" fillId="0" borderId="11" applyAlignment="1" pivotButton="0" quotePrefix="0" xfId="21">
      <alignment vertical="center"/>
    </xf>
    <xf numFmtId="167" fontId="6" fillId="0" borderId="11" applyAlignment="1" pivotButton="0" quotePrefix="0" xfId="21">
      <alignment vertical="center"/>
    </xf>
    <xf numFmtId="167" fontId="61" fillId="0" borderId="11" pivotButton="0" quotePrefix="0" xfId="21"/>
    <xf numFmtId="167" fontId="6" fillId="0" borderId="28" applyAlignment="1" pivotButton="0" quotePrefix="0" xfId="0">
      <alignment vertical="center"/>
    </xf>
    <xf numFmtId="167" fontId="6" fillId="0" borderId="43" applyAlignment="1" pivotButton="0" quotePrefix="0" xfId="0">
      <alignment vertical="center"/>
    </xf>
    <xf numFmtId="167" fontId="61" fillId="0" borderId="37" pivotButton="0" quotePrefix="0" xfId="21"/>
    <xf numFmtId="167" fontId="6" fillId="0" borderId="37" applyAlignment="1" pivotButton="0" quotePrefix="0" xfId="21">
      <alignment vertical="center"/>
    </xf>
    <xf numFmtId="167" fontId="6" fillId="0" borderId="41" applyAlignment="1" pivotButton="0" quotePrefix="0" xfId="0">
      <alignment vertical="center"/>
    </xf>
    <xf numFmtId="167" fontId="26" fillId="0" borderId="41" pivotButton="0" quotePrefix="0" xfId="20"/>
    <xf numFmtId="164" fontId="30" fillId="0" borderId="17" applyAlignment="1" pivotButton="0" quotePrefix="0" xfId="21">
      <alignment vertical="center"/>
    </xf>
    <xf numFmtId="167" fontId="6" fillId="0" borderId="44" applyAlignment="1" pivotButton="0" quotePrefix="0" xfId="0">
      <alignment vertical="center"/>
    </xf>
    <xf numFmtId="164" fontId="28" fillId="0" borderId="17" applyAlignment="1" pivotButton="0" quotePrefix="0" xfId="21">
      <alignment vertical="center"/>
    </xf>
    <xf numFmtId="167" fontId="6" fillId="0" borderId="42" applyAlignment="1" pivotButton="0" quotePrefix="0" xfId="0">
      <alignment vertical="center"/>
    </xf>
    <xf numFmtId="169" fontId="6" fillId="0" borderId="11" applyAlignment="1" pivotButton="0" quotePrefix="0" xfId="21">
      <alignment horizontal="right" vertical="center"/>
    </xf>
    <xf numFmtId="169" fontId="6" fillId="0" borderId="23" applyAlignment="1" pivotButton="0" quotePrefix="0" xfId="21">
      <alignment horizontal="right" vertical="top"/>
    </xf>
    <xf numFmtId="167" fontId="6" fillId="29" borderId="11" applyAlignment="1" pivotButton="0" quotePrefix="0" xfId="21">
      <alignment vertical="center"/>
    </xf>
    <xf numFmtId="164" fontId="25" fillId="25" borderId="11" applyAlignment="1" pivotButton="0" quotePrefix="0" xfId="21">
      <alignment vertical="center"/>
    </xf>
    <xf numFmtId="164" fontId="23" fillId="25" borderId="12" applyAlignment="1" pivotButton="0" quotePrefix="0" xfId="21">
      <alignment vertical="center"/>
    </xf>
    <xf numFmtId="164" fontId="28" fillId="25" borderId="11" applyAlignment="1" pivotButton="0" quotePrefix="0" xfId="21">
      <alignment vertical="center"/>
    </xf>
    <xf numFmtId="164" fontId="28" fillId="25" borderId="12" applyAlignment="1" pivotButton="0" quotePrefix="0" xfId="21">
      <alignment vertical="center"/>
    </xf>
    <xf numFmtId="164" fontId="28" fillId="25" borderId="37" applyAlignment="1" pivotButton="0" quotePrefix="0" xfId="21">
      <alignment vertical="center"/>
    </xf>
    <xf numFmtId="169" fontId="6" fillId="0" borderId="37" applyAlignment="1" pivotButton="0" quotePrefix="0" xfId="21">
      <alignment horizontal="right" vertical="top"/>
    </xf>
    <xf numFmtId="167" fontId="61" fillId="0" borderId="37" applyAlignment="1" pivotButton="0" quotePrefix="0" xfId="21">
      <alignment vertical="center"/>
    </xf>
    <xf numFmtId="167" fontId="61" fillId="28" borderId="11" pivotButton="0" quotePrefix="0" xfId="21"/>
    <xf numFmtId="164" fontId="28" fillId="0" borderId="23" applyAlignment="1" pivotButton="0" quotePrefix="0" xfId="21">
      <alignment vertical="center"/>
    </xf>
    <xf numFmtId="167" fontId="61" fillId="28" borderId="23" pivotButton="0" quotePrefix="0" xfId="21"/>
    <xf numFmtId="167" fontId="6" fillId="0" borderId="23" applyAlignment="1" pivotButton="0" quotePrefix="0" xfId="21">
      <alignment vertical="center"/>
    </xf>
    <xf numFmtId="167" fontId="61" fillId="28" borderId="37" pivotButton="0" quotePrefix="0" xfId="21"/>
    <xf numFmtId="164" fontId="30" fillId="0" borderId="11" applyAlignment="1" pivotButton="0" quotePrefix="0" xfId="21">
      <alignment vertical="center"/>
    </xf>
    <xf numFmtId="169" fontId="45" fillId="0" borderId="11" applyAlignment="1" pivotButton="0" quotePrefix="0" xfId="21">
      <alignment horizontal="right" vertical="center"/>
    </xf>
    <xf numFmtId="169" fontId="45" fillId="0" borderId="37" applyAlignment="1" pivotButton="0" quotePrefix="0" xfId="21">
      <alignment horizontal="right" vertical="top"/>
    </xf>
    <xf numFmtId="167" fontId="43" fillId="0" borderId="37" applyAlignment="1" pivotButton="0" quotePrefix="0" xfId="21">
      <alignment horizontal="center"/>
    </xf>
    <xf numFmtId="167" fontId="43" fillId="0" borderId="11" applyAlignment="1" pivotButton="0" quotePrefix="0" xfId="21">
      <alignment horizontal="right"/>
    </xf>
    <xf numFmtId="167" fontId="43" fillId="0" borderId="11" applyAlignment="1" pivotButton="0" quotePrefix="0" xfId="21">
      <alignment horizontal="right" vertical="center"/>
    </xf>
    <xf numFmtId="167" fontId="43" fillId="0" borderId="23" applyAlignment="1" pivotButton="0" quotePrefix="0" xfId="21">
      <alignment horizontal="center"/>
    </xf>
    <xf numFmtId="164" fontId="30" fillId="0" borderId="34" applyAlignment="1" pivotButton="0" quotePrefix="0" xfId="21">
      <alignment vertical="center"/>
    </xf>
    <xf numFmtId="164" fontId="27" fillId="0" borderId="35" applyAlignment="1" pivotButton="0" quotePrefix="0" xfId="21">
      <alignment vertical="center"/>
    </xf>
    <xf numFmtId="168" fontId="28" fillId="0" borderId="0" pivotButton="0" quotePrefix="0" xfId="20"/>
    <xf numFmtId="164" fontId="27" fillId="25" borderId="15" applyAlignment="1" pivotButton="0" quotePrefix="0" xfId="21">
      <alignment vertical="center"/>
    </xf>
    <xf numFmtId="167" fontId="43" fillId="0" borderId="15" applyAlignment="1" pivotButton="0" quotePrefix="0" xfId="21">
      <alignment horizontal="center" vertical="center"/>
    </xf>
    <xf numFmtId="167" fontId="44" fillId="0" borderId="15" applyAlignment="1" pivotButton="0" quotePrefix="0" xfId="21">
      <alignment vertical="center"/>
    </xf>
    <xf numFmtId="167" fontId="43" fillId="0" borderId="15" applyAlignment="1" pivotButton="0" quotePrefix="0" xfId="21">
      <alignment vertical="center"/>
    </xf>
    <xf numFmtId="167" fontId="28" fillId="0" borderId="0" applyAlignment="1" pivotButton="0" quotePrefix="0" xfId="0">
      <alignment vertical="center"/>
    </xf>
    <xf numFmtId="165" fontId="28" fillId="24" borderId="0" applyAlignment="1" pivotButton="0" quotePrefix="0" xfId="0">
      <alignment vertical="center"/>
    </xf>
    <xf numFmtId="167" fontId="27" fillId="0" borderId="11" applyAlignment="1" pivotButton="0" quotePrefix="0" xfId="0">
      <alignment horizontal="center" vertical="center"/>
    </xf>
    <xf numFmtId="167" fontId="33" fillId="0" borderId="11" applyAlignment="1" pivotButton="0" quotePrefix="0" xfId="0">
      <alignment horizontal="center" vertical="center"/>
    </xf>
    <xf numFmtId="167" fontId="27" fillId="0" borderId="11" applyAlignment="1" pivotButton="0" quotePrefix="0" xfId="0">
      <alignment vertical="center"/>
    </xf>
    <xf numFmtId="164" fontId="30" fillId="0" borderId="39" applyAlignment="1" pivotButton="0" quotePrefix="0" xfId="21">
      <alignment vertical="center"/>
    </xf>
    <xf numFmtId="167" fontId="6" fillId="0" borderId="37" applyAlignment="1" pivotButton="0" quotePrefix="0" xfId="0">
      <alignment vertical="center"/>
    </xf>
    <xf numFmtId="164" fontId="27" fillId="25" borderId="45" applyAlignment="1" pivotButton="0" quotePrefix="0" xfId="21">
      <alignment vertical="center"/>
    </xf>
    <xf numFmtId="167" fontId="6" fillId="30" borderId="11" applyAlignment="1" pivotButton="0" quotePrefix="0" xfId="21">
      <alignment vertical="center"/>
    </xf>
    <xf numFmtId="169" fontId="6" fillId="30" borderId="11" applyAlignment="1" pivotButton="0" quotePrefix="0" xfId="21">
      <alignment horizontal="right" vertical="top"/>
    </xf>
    <xf numFmtId="167" fontId="54" fillId="0" borderId="11" applyAlignment="1" pivotButton="0" quotePrefix="0" xfId="21">
      <alignment vertical="center"/>
    </xf>
    <xf numFmtId="169" fontId="54" fillId="27" borderId="11" applyAlignment="1" pivotButton="0" quotePrefix="0" xfId="21">
      <alignment horizontal="right" vertical="top"/>
    </xf>
    <xf numFmtId="169" fontId="45" fillId="27" borderId="11" applyAlignment="1" pivotButton="0" quotePrefix="0" xfId="21">
      <alignment horizontal="right" vertical="top"/>
    </xf>
    <xf numFmtId="167" fontId="28" fillId="0" borderId="41" pivotButton="0" quotePrefix="0" xfId="20"/>
    <xf numFmtId="167" fontId="32" fillId="0" borderId="41" pivotButton="0" quotePrefix="0" xfId="20"/>
    <xf numFmtId="167" fontId="43" fillId="27" borderId="11" applyAlignment="1" pivotButton="0" quotePrefix="0" xfId="21">
      <alignment horizontal="center"/>
    </xf>
    <xf numFmtId="167" fontId="6" fillId="0" borderId="48" applyAlignment="1" pivotButton="0" quotePrefix="0" xfId="0">
      <alignment vertical="center"/>
    </xf>
    <xf numFmtId="167" fontId="6" fillId="0" borderId="31" applyAlignment="1" pivotButton="0" quotePrefix="0" xfId="0">
      <alignment vertical="center"/>
    </xf>
    <xf numFmtId="167" fontId="61" fillId="29" borderId="11" applyAlignment="1" pivotButton="0" quotePrefix="0" xfId="21">
      <alignment horizontal="center" vertical="center"/>
    </xf>
    <xf numFmtId="164" fontId="28" fillId="25" borderId="23" applyAlignment="1" pivotButton="0" quotePrefix="0" xfId="21">
      <alignment vertical="center"/>
    </xf>
    <xf numFmtId="164" fontId="30" fillId="0" borderId="23" applyAlignment="1" pivotButton="0" quotePrefix="0" xfId="21">
      <alignment vertical="center"/>
    </xf>
  </cellXfs>
  <cellStyles count="78">
    <cellStyle name="一般" xfId="0" builtinId="0"/>
    <cellStyle name="20% - 輔色1" xfId="1" builtinId="30"/>
    <cellStyle name="20% - 輔色2" xfId="2" builtinId="34"/>
    <cellStyle name="20% - 輔色3" xfId="3" builtinId="38"/>
    <cellStyle name="20% - 輔色4" xfId="4" builtinId="42"/>
    <cellStyle name="20% - 輔色5" xfId="5" builtinId="46"/>
    <cellStyle name="20% - 輔色6" xfId="6" builtinId="50"/>
    <cellStyle name="40% - 輔色1" xfId="7" builtinId="31"/>
    <cellStyle name="40% - 輔色2" xfId="8" builtinId="35"/>
    <cellStyle name="40% - 輔色3" xfId="9" builtinId="39"/>
    <cellStyle name="40% - 輔色4" xfId="10" builtinId="43"/>
    <cellStyle name="40% - 輔色5" xfId="11" builtinId="47"/>
    <cellStyle name="40% - 輔色6" xfId="12" builtinId="51"/>
    <cellStyle name="60% - 輔色1" xfId="13" builtinId="32"/>
    <cellStyle name="60% - 輔色2" xfId="14" builtinId="36"/>
    <cellStyle name="60% - 輔色3" xfId="15" builtinId="40"/>
    <cellStyle name="60% - 輔色4" xfId="16" builtinId="44"/>
    <cellStyle name="60% - 輔色5" xfId="17" builtinId="48"/>
    <cellStyle name="60% - 輔色6" xfId="18" builtinId="52"/>
    <cellStyle name="sheet" xfId="19"/>
    <cellStyle name="一般_10105A3112202000003" xfId="20"/>
    <cellStyle name="千分位" xfId="21" builtinId="3"/>
    <cellStyle name="中等" xfId="22" builtinId="28"/>
    <cellStyle name="合計" xfId="23" builtinId="25"/>
    <cellStyle name="好" xfId="24" builtinId="26"/>
    <cellStyle name="計算方式" xfId="25" builtinId="22"/>
    <cellStyle name="貨幣 2" xfId="26"/>
    <cellStyle name="連結的儲存格" xfId="27" builtinId="24"/>
    <cellStyle name="備註" xfId="28" builtinId="10"/>
    <cellStyle name="說明文字" xfId="29" builtinId="53"/>
    <cellStyle name="輔色1" xfId="30" builtinId="29"/>
    <cellStyle name="輔色2" xfId="31" builtinId="33"/>
    <cellStyle name="輔色3" xfId="32" builtinId="37"/>
    <cellStyle name="輔色4" xfId="33" builtinId="41"/>
    <cellStyle name="輔色5" xfId="34" builtinId="45"/>
    <cellStyle name="輔色6" xfId="35" builtinId="49"/>
    <cellStyle name="標題" xfId="36" builtinId="15"/>
    <cellStyle name="標題 1" xfId="37" builtinId="16"/>
    <cellStyle name="標題 2" xfId="38" builtinId="17"/>
    <cellStyle name="標題 3" xfId="39" builtinId="18"/>
    <cellStyle name="標題 4" xfId="40" builtinId="19"/>
    <cellStyle name="輸入" xfId="41" builtinId="20"/>
    <cellStyle name="輸出" xfId="42" builtinId="21"/>
    <cellStyle name="檢查儲存格" xfId="43" builtinId="23"/>
    <cellStyle name="壞" xfId="44" builtinId="27"/>
    <cellStyle name="警告文字" xfId="45" builtinId="11"/>
    <cellStyle name="一般 2" xfId="46"/>
    <cellStyle name="一般 3" xfId="47"/>
    <cellStyle name="一般 4" xfId="48"/>
    <cellStyle name="一般 5" xfId="49"/>
    <cellStyle name="一般 6" xfId="50"/>
    <cellStyle name="貨幣 3" xfId="51"/>
    <cellStyle name="一般 7" xfId="52"/>
    <cellStyle name="一般 8" xfId="53"/>
    <cellStyle name="一般 9" xfId="54"/>
    <cellStyle name="一般 10" xfId="55"/>
    <cellStyle name="一般 11" xfId="56"/>
    <cellStyle name="一般 12" xfId="57"/>
    <cellStyle name="一般 13" xfId="58"/>
    <cellStyle name="貨幣 4" xfId="59"/>
    <cellStyle name="一般 14" xfId="60"/>
    <cellStyle name="貨幣 5" xfId="61"/>
    <cellStyle name="一般 15" xfId="62"/>
    <cellStyle name="一般 16" xfId="63"/>
    <cellStyle name="一般 17" xfId="64"/>
    <cellStyle name="一般 18" xfId="65"/>
    <cellStyle name="一般 19" xfId="66"/>
    <cellStyle name="一般 20" xfId="67"/>
    <cellStyle name="一般 21" xfId="68"/>
    <cellStyle name="一般 22" xfId="69"/>
    <cellStyle name="貨幣" xfId="70" builtinId="4"/>
    <cellStyle name="一般 23" xfId="71"/>
    <cellStyle name="一般 24" xfId="72"/>
    <cellStyle name="一般 25" xfId="73"/>
    <cellStyle name="一般 26" xfId="74"/>
    <cellStyle name="一般 27" xfId="75"/>
    <cellStyle name="貨幣 6" xfId="76"/>
    <cellStyle name="一般 2 2" xfId="77"/>
  </cellStyles>
  <dxfs count="189"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rgb="FFFFFF00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rgb="FFFFFF00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rgb="FFFFFF00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rgb="FFFFFF00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rgb="FFFFFF00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rgb="FFFFFF00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rgb="FFFFFF00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rgb="FFFFFF00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rgb="FFFFFF00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rgb="FFFFFF00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rgb="FFFFFF00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rgb="FFFFFF00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rgb="FFFFFF00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rgb="FFFFFF00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rgb="FFFFFF00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rgb="FFFFFF00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rgb="FFFFFF00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rgb="FFFFFF00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rgb="FFFFFF00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rgb="FFFFFF00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rgb="FFFFFF00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rgb="FFFFFF00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rgb="FFFFFF00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rgb="FFFFFF00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rgb="FFFFFF00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rgb="FFFFFF00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rgb="FFFFFF00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rgb="FFFFFF00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rgb="FFFFFF00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rgb="FFFFFF00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rgb="FFFFFF00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rgb="FFFFFF00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rgb="FFFFFF00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rgb="FFFFFF00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rgb="FFFFFF00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rgb="FFFFFF00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rgb="FFFFFF00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rgb="FFFFFF00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rgb="FFFFFF00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rgb="FFFFFF00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rgb="FFFFFF00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rgb="FFFFFF00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rgb="FFFFFF00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rgb="FFFFFF00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rgb="FFFFFF00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rgb="FFFFFF00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rgb="FFFFFF00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externalLink" Target="/xl/externalLinks/externalLink1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comments/comment1.xml><?xml version="1.0" encoding="utf-8"?>
<comments xmlns="http://schemas.openxmlformats.org/spreadsheetml/2006/main">
  <authors>
    <author>葉婉宜</author>
  </authors>
  <commentList>
    <comment ref="D11" authorId="0" shapeId="0">
      <text>
        <t>東華
期末按公允價值衡量，有賸餘時
流動金融資產
   投資賸餘</t>
      </text>
    </comment>
    <comment ref="J11" authorId="0" shapeId="0">
      <text>
        <t xml:space="preserve">含
台聯大受贈獎學金流本孳息
投資賸餘591係民間捐贈股票，並指定現金股利用於本校獎助學金發放，故列其他準備金/股利收入
</t>
      </text>
    </comment>
    <comment ref="D25" authorId="0" shapeId="0">
      <text>
        <t>聯合大學
留本獎學金孳息
其他準備金
  股利收入</t>
      </text>
    </comment>
    <comment ref="D26" authorId="0" shapeId="0">
      <text>
        <t>中正19303
嘉義16170</t>
      </text>
    </comment>
    <comment ref="J33" authorId="0" shapeId="0">
      <text>
        <t>中正19,303
接受指定用途(經常門)捐款:
其他準備金
   受贈收入
東華5,000
期末按公允價值衡量，有賸餘時
流動金融資產
   投資賸餘
嘉義16,170
接受指定用途(經常門)捐款:
其他準備金
   受贈收入</t>
      </text>
    </comment>
    <comment ref="D60" authorId="0" shapeId="0">
      <text>
        <t>購置數</t>
      </text>
    </comment>
    <comment ref="D65" authorId="0" shapeId="0">
      <text>
        <t xml:space="preserve">購置數
</t>
      </text>
    </comment>
    <comment ref="D74" authorId="0" shapeId="0">
      <text>
        <t>高科大(支付分期)</t>
      </text>
    </comment>
    <comment ref="J74" authorId="0" shapeId="0">
      <text>
        <t>長期舉債1,121,465千元
+台藝大保留250,000千元</t>
      </text>
    </comment>
    <comment ref="J81" authorId="0" shapeId="0">
      <text>
        <t xml:space="preserve">高科大115年支付第二期款
</t>
      </text>
    </comment>
    <comment ref="D82" authorId="0" shapeId="0">
      <text>
        <t>高科
其他長期負債66680</t>
      </text>
    </comment>
    <comment ref="D83" authorId="0" shapeId="0">
      <text>
        <t>葉婉宜:
高餐應付租賃款
應付租賃款
   銀行存款</t>
      </text>
    </comment>
    <comment ref="J83" authorId="0" shapeId="0">
      <text>
        <t>長期償還225,546千元
+高餐應付租賃款526元</t>
      </text>
    </comment>
    <comment ref="J120" authorId="0" shapeId="0">
      <text>
        <t>葉婉宜:
含中央大學賸餘撥充基金500</t>
      </text>
    </comment>
  </commentList>
</comments>
</file>

<file path=xl/comments/comment2.xml><?xml version="1.0" encoding="utf-8"?>
<comments xmlns="http://schemas.openxmlformats.org/spreadsheetml/2006/main">
  <authors>
    <author>葉婉宜</author>
  </authors>
  <commentList>
    <comment ref="J26" authorId="0" shapeId="0">
      <text>
        <t>1429</t>
      </text>
    </comment>
    <comment ref="F59" authorId="0" shapeId="0">
      <text>
        <t>葉婉宜:
含專利權、商標權計入無形資產貸方之攤銷</t>
      </text>
    </comment>
    <comment ref="J71" authorId="0" shapeId="0">
      <text>
        <t>葉婉宜:
裡面有含321</t>
      </text>
    </comment>
  </commentList>
</comments>
</file>

<file path=xl/comments/comment3.xml><?xml version="1.0" encoding="utf-8"?>
<comments xmlns="http://schemas.openxmlformats.org/spreadsheetml/2006/main">
  <authors>
    <author>葉婉宜</author>
  </authors>
  <commentList>
    <comment ref="J26" authorId="0" shapeId="0">
      <text>
        <t>1429</t>
      </text>
    </comment>
    <comment ref="J71" authorId="0" shapeId="0">
      <text>
        <t>葉婉宜:
裡面有含321</t>
      </text>
    </comment>
  </commentList>
</comments>
</file>

<file path=xl/comments/comment4.xml><?xml version="1.0" encoding="utf-8"?>
<comments xmlns="http://schemas.openxmlformats.org/spreadsheetml/2006/main">
  <authors>
    <author>葉婉宜</author>
  </authors>
  <commentList>
    <comment ref="J26" authorId="0" shapeId="0">
      <text>
        <t xml:space="preserve">葉婉宜:
1188
</t>
      </text>
    </comment>
  </commentList>
</comments>
</file>

<file path=xl/comments/comment5.xml><?xml version="1.0" encoding="utf-8"?>
<comments xmlns="http://schemas.openxmlformats.org/spreadsheetml/2006/main">
  <authors>
    <author>葉婉宜</author>
  </authors>
  <commentList>
    <comment ref="J26" authorId="0" shapeId="0">
      <text>
        <t>葉婉宜:
6115</t>
      </text>
    </comment>
  </commentList>
</comments>
</file>

<file path=xl/comments/comment6.xml><?xml version="1.0" encoding="utf-8"?>
<comments xmlns="http://schemas.openxmlformats.org/spreadsheetml/2006/main">
  <authors>
    <author>葉婉宜</author>
  </authors>
  <commentList>
    <comment ref="J26" authorId="0" shapeId="0">
      <text>
        <t>葉婉宜:
4700</t>
      </text>
    </comment>
  </commentList>
</comments>
</file>

<file path=xl/comments/comment7.xml><?xml version="1.0" encoding="utf-8"?>
<comments xmlns="http://schemas.openxmlformats.org/spreadsheetml/2006/main">
  <authors>
    <author>葉婉宜</author>
  </authors>
  <commentList>
    <comment ref="J26" authorId="0" shapeId="0">
      <text>
        <t>葉婉宜:
7123</t>
      </text>
    </comment>
    <comment ref="J32" authorId="0" shapeId="0">
      <text>
        <t>接受指定用途捐贈(其他準備金與受贈收入同額增加)</t>
      </text>
    </comment>
  </commentList>
</comments>
</file>

<file path=xl/comments/comment8.xml><?xml version="1.0" encoding="utf-8"?>
<comments xmlns="http://schemas.openxmlformats.org/spreadsheetml/2006/main">
  <authors>
    <author>葉婉宜</author>
  </authors>
  <commentList>
    <comment ref="D10" authorId="0" shapeId="0">
      <text>
        <t>葉婉宜:
期末按公允價值衡量，有賸餘時
流動金融資產
   投資賸餘</t>
      </text>
    </comment>
    <comment ref="J26" authorId="0" shapeId="0">
      <text>
        <t xml:space="preserve">葉婉宜:
290
</t>
      </text>
    </comment>
    <comment ref="J32" authorId="0" shapeId="0">
      <text>
        <t>凡列入本期收支計算，不屬以上各項之不影響本期現金之其他事項
期末按公允價值衡量，有賸餘時
流動金融資產評價所認列之投資賸餘5,000千元，無現金流量</t>
      </text>
    </comment>
  </commentList>
</comments>
</file>

<file path=xl/comments/comment9.xml><?xml version="1.0" encoding="utf-8"?>
<comments xmlns="http://schemas.openxmlformats.org/spreadsheetml/2006/main">
  <authors>
    <author>葉婉宜</author>
  </authors>
  <commentList>
    <comment ref="J26" authorId="0" shapeId="0">
      <text>
        <t>葉婉宜:
999</t>
      </text>
    </comment>
  </commentList>
</comments>
</file>

<file path=xl/comments/comment10.xml><?xml version="1.0" encoding="utf-8"?>
<comments xmlns="http://schemas.openxmlformats.org/spreadsheetml/2006/main">
  <authors>
    <author>葉婉宜</author>
  </authors>
  <commentList>
    <comment ref="J32" authorId="0" shapeId="0">
      <text>
        <t>葉婉宜:
接受指定用途捐贈(其他準備金與受贈收入同額增加)</t>
      </text>
    </comment>
  </commentList>
</comments>
</file>

<file path=xl/comments/comment11.xml><?xml version="1.0" encoding="utf-8"?>
<comments xmlns="http://schemas.openxmlformats.org/spreadsheetml/2006/main">
  <authors>
    <author>葉婉宜</author>
  </authors>
  <commentList>
    <comment ref="J26" authorId="0" shapeId="0">
      <text>
        <t>葉婉宜:
737</t>
      </text>
    </comment>
  </commentList>
</comments>
</file>

<file path=xl/comments/comment12.xml><?xml version="1.0" encoding="utf-8"?>
<comments xmlns="http://schemas.openxmlformats.org/spreadsheetml/2006/main">
  <authors>
    <author>葉婉宜</author>
  </authors>
  <commentList>
    <comment ref="J26" authorId="0" shapeId="0">
      <text>
        <t>葉婉宜:
37</t>
      </text>
    </comment>
  </commentList>
</comments>
</file>

<file path=xl/comments/comment13.xml><?xml version="1.0" encoding="utf-8"?>
<comments xmlns="http://schemas.openxmlformats.org/spreadsheetml/2006/main">
  <authors>
    <author>葉婉宜</author>
  </authors>
  <commentList>
    <comment ref="J10" authorId="0" shapeId="0">
      <text>
        <t>葉婉宜:
受贈獎學金流本孳息
投資賸餘591係民間捐贈股票，並指定現金股利用於本校獎助學金發放，故列其他準備金。</t>
      </text>
    </comment>
    <comment ref="D24" authorId="0" shapeId="0">
      <text>
        <t>其他準備金
  股利收入</t>
      </text>
    </comment>
  </commentList>
</comments>
</file>

<file path=xl/comments/comment14.xml><?xml version="1.0" encoding="utf-8"?>
<comments xmlns="http://schemas.openxmlformats.org/spreadsheetml/2006/main">
  <authors>
    <author>葉婉宜</author>
  </authors>
  <commentList>
    <comment ref="J26" authorId="0" shapeId="0">
      <text>
        <t>葉婉宜:
176</t>
      </text>
    </comment>
  </commentList>
</comments>
</file>

<file path=xl/comments/comment15.xml><?xml version="1.0" encoding="utf-8"?>
<comments xmlns="http://schemas.openxmlformats.org/spreadsheetml/2006/main">
  <authors>
    <author>葉婉宜</author>
  </authors>
  <commentList>
    <comment ref="J26" authorId="0" shapeId="0">
      <text>
        <t>葉婉宜:
2071</t>
      </text>
    </comment>
  </commentList>
</comments>
</file>

<file path=xl/comments/comment16.xml><?xml version="1.0" encoding="utf-8"?>
<comments xmlns="http://schemas.openxmlformats.org/spreadsheetml/2006/main">
  <authors>
    <author>葉婉宜</author>
  </authors>
  <commentList>
    <comment ref="J26" authorId="0" shapeId="0">
      <text>
        <t>葉婉宜:
79</t>
      </text>
    </comment>
  </commentList>
</comments>
</file>

<file path=xl/comments/comment17.xml><?xml version="1.0" encoding="utf-8"?>
<comments xmlns="http://schemas.openxmlformats.org/spreadsheetml/2006/main">
  <authors>
    <author>葉婉宜</author>
  </authors>
  <commentList>
    <comment ref="J26" authorId="0" shapeId="0">
      <text>
        <t>葉婉宜:
61</t>
      </text>
    </comment>
  </commentList>
</comments>
</file>

<file path=xl/comments/comment18.xml><?xml version="1.0" encoding="utf-8"?>
<comments xmlns="http://schemas.openxmlformats.org/spreadsheetml/2006/main">
  <authors>
    <author>葉婉宜</author>
  </authors>
  <commentList>
    <comment ref="J26" authorId="0" shapeId="0">
      <text>
        <t>葉婉宜:
15</t>
      </text>
    </comment>
  </commentList>
</comments>
</file>

<file path=xl/comments/comment19.xml><?xml version="1.0" encoding="utf-8"?>
<comments xmlns="http://schemas.openxmlformats.org/spreadsheetml/2006/main">
  <authors>
    <author>葉婉宜</author>
  </authors>
  <commentList>
    <comment ref="J26" authorId="0" shapeId="0">
      <text>
        <t>葉婉宜:
451</t>
      </text>
    </comment>
  </commentList>
</comments>
</file>

<file path=xl/comments/comment20.xml><?xml version="1.0" encoding="utf-8"?>
<comments xmlns="http://schemas.openxmlformats.org/spreadsheetml/2006/main">
  <authors>
    <author>葉婉宜</author>
  </authors>
  <commentList>
    <comment ref="J26" authorId="0" shapeId="0">
      <text>
        <t>葉婉宜:
190</t>
      </text>
    </comment>
  </commentList>
</comments>
</file>

<file path=xl/comments/comment21.xml><?xml version="1.0" encoding="utf-8"?>
<comments xmlns="http://schemas.openxmlformats.org/spreadsheetml/2006/main">
  <authors>
    <author>葉婉宜</author>
  </authors>
  <commentList>
    <comment ref="J26" authorId="0" shapeId="0">
      <text>
        <t>葉婉宜:
317</t>
      </text>
    </comment>
  </commentList>
</comments>
</file>

<file path=xl/comments/comment22.xml><?xml version="1.0" encoding="utf-8"?>
<comments xmlns="http://schemas.openxmlformats.org/spreadsheetml/2006/main">
  <authors>
    <author>葉婉宜</author>
  </authors>
  <commentList>
    <comment ref="J26" authorId="0" shapeId="0">
      <text>
        <t>葉婉宜:
96</t>
      </text>
    </comment>
  </commentList>
</comments>
</file>

<file path=xl/comments/comment23.xml><?xml version="1.0" encoding="utf-8"?>
<comments xmlns="http://schemas.openxmlformats.org/spreadsheetml/2006/main">
  <authors>
    <author>葉婉宜</author>
  </authors>
  <commentList>
    <comment ref="J26" authorId="0" shapeId="0">
      <text>
        <t>葉婉宜:
658</t>
      </text>
    </comment>
  </commentList>
</comments>
</file>

<file path=xl/comments/comment24.xml><?xml version="1.0" encoding="utf-8"?>
<comments xmlns="http://schemas.openxmlformats.org/spreadsheetml/2006/main">
  <authors>
    <author>葉婉宜</author>
  </authors>
  <commentList>
    <comment ref="D82" authorId="0" shapeId="0">
      <text>
        <t>葉婉宜:
融資租賃</t>
      </text>
    </comment>
    <comment ref="J82" authorId="0" shapeId="0">
      <text>
        <t>支付租金
應付租賃款
  銀行存款</t>
      </text>
    </comment>
  </commentList>
</comments>
</file>

<file path=xl/comments/comment25.xml><?xml version="1.0" encoding="utf-8"?>
<comments xmlns="http://schemas.openxmlformats.org/spreadsheetml/2006/main">
  <authors>
    <author>葉婉宜</author>
  </authors>
  <commentList>
    <comment ref="J28" authorId="0" shapeId="0">
      <text>
        <t>葉婉宜:
東方科技大學</t>
      </text>
    </comment>
  </commentList>
</comments>
</file>

<file path=xl/comments/comment26.xml><?xml version="1.0" encoding="utf-8"?>
<comments xmlns="http://schemas.openxmlformats.org/spreadsheetml/2006/main">
  <authors>
    <author>葉婉宜</author>
  </authors>
  <commentList>
    <comment ref="J26" authorId="0" shapeId="0">
      <text>
        <t>葉婉宜:
2</t>
      </text>
    </comment>
  </commentList>
</comments>
</file>

<file path=xl/comments/comment27.xml><?xml version="1.0" encoding="utf-8"?>
<comments xmlns="http://schemas.openxmlformats.org/spreadsheetml/2006/main">
  <authors>
    <author>葉婉宜</author>
  </authors>
  <commentList>
    <comment ref="J26" authorId="0" shapeId="0">
      <text>
        <t>葉婉宜:
299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https://dgbasm365-my.sharepoint.com/&#29678;&#29956;/3&#31185;&#26989;&#21209;(1101101&#36215;)/&#22823;&#23416;&#26657;&#21209;&#22522;&#37329;/113&#38928;&#31639;/&#32156;&#35336;&#20316;&#26989;/&#22823;&#23416;113&#29694;&#37329;&#27969;&#37327;&#34920;&#21246;&#31293;&#27284;-47&#25152;&#22823;&#23416;(1&#29256;-&#31185;&#38263;&#21332;&#21161;)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大學-自己調整"/>
      <sheetName val="臺大"/>
      <sheetName val="政大"/>
      <sheetName val="清大"/>
      <sheetName val="中興-長債"/>
      <sheetName val="成大"/>
      <sheetName val="中央"/>
      <sheetName val="中山"/>
      <sheetName val="中正"/>
      <sheetName val="臺海洋"/>
      <sheetName val="東華"/>
      <sheetName val="暨南"/>
      <sheetName val="臺北"/>
      <sheetName val="嘉義"/>
      <sheetName val="高雄"/>
      <sheetName val="臺東"/>
      <sheetName val="宜蘭"/>
      <sheetName val="聯合-準備金557"/>
      <sheetName val="臺南"/>
      <sheetName val="金門"/>
      <sheetName val="屏東"/>
      <sheetName val="陽明交大"/>
      <sheetName val="臺師"/>
      <sheetName val="彰師"/>
      <sheetName val="高師"/>
      <sheetName val="北教"/>
      <sheetName val="中教"/>
      <sheetName val="北藝"/>
      <sheetName val="臺藝-長債"/>
      <sheetName val="南藝"/>
      <sheetName val="空大"/>
      <sheetName val="臺科"/>
      <sheetName val="北科"/>
      <sheetName val="雲科"/>
      <sheetName val="虎科"/>
      <sheetName val="屏科"/>
      <sheetName val="澎湖"/>
      <sheetName val="勤益"/>
      <sheetName val="北護"/>
      <sheetName val="高餐"/>
      <sheetName val="中科"/>
      <sheetName val="北商"/>
      <sheetName val="高科"/>
      <sheetName val="體大"/>
      <sheetName val="台體院"/>
      <sheetName val="戲曲"/>
      <sheetName val="南護"/>
      <sheetName val="東專"/>
    </sheetNames>
    <sheetDataSet>
      <sheetData sheetId="0">
        <row r="136">
          <cell r="A136">
            <v>113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_rels/sheet17.xml.rels><Relationships xmlns="http://schemas.openxmlformats.org/package/2006/relationships"><Relationship Type="http://schemas.openxmlformats.org/officeDocument/2006/relationships/comments" Target="/xl/comments/comment12.xml" Id="comments"/><Relationship Type="http://schemas.openxmlformats.org/officeDocument/2006/relationships/vmlDrawing" Target="/xl/drawings/commentsDrawing12.vml" Id="anysvml"/></Relationships>
</file>

<file path=xl/worksheets/_rels/sheet19.xml.rels><Relationships xmlns="http://schemas.openxmlformats.org/package/2006/relationships"><Relationship Type="http://schemas.openxmlformats.org/officeDocument/2006/relationships/comments" Target="/xl/comments/comment13.xml" Id="comments"/><Relationship Type="http://schemas.openxmlformats.org/officeDocument/2006/relationships/vmlDrawing" Target="/xl/drawings/commentsDrawing13.vml" Id="anysvml"/></Relationships>
</file>

<file path=xl/worksheets/_rels/sheet22.xml.rels><Relationships xmlns="http://schemas.openxmlformats.org/package/2006/relationships"><Relationship Type="http://schemas.openxmlformats.org/officeDocument/2006/relationships/comments" Target="/xl/comments/comment14.xml" Id="comments"/><Relationship Type="http://schemas.openxmlformats.org/officeDocument/2006/relationships/vmlDrawing" Target="/xl/drawings/commentsDrawing14.vml" Id="anysvml"/></Relationships>
</file>

<file path=xl/worksheets/_rels/sheet23.xml.rels><Relationships xmlns="http://schemas.openxmlformats.org/package/2006/relationships"><Relationship Type="http://schemas.openxmlformats.org/officeDocument/2006/relationships/comments" Target="/xl/comments/comment15.xml" Id="comments"/><Relationship Type="http://schemas.openxmlformats.org/officeDocument/2006/relationships/vmlDrawing" Target="/xl/drawings/commentsDrawing15.vml" Id="anysvml"/></Relationships>
</file>

<file path=xl/worksheets/_rels/sheet26.xml.rels><Relationships xmlns="http://schemas.openxmlformats.org/package/2006/relationships"><Relationship Type="http://schemas.openxmlformats.org/officeDocument/2006/relationships/comments" Target="/xl/comments/comment16.xml" Id="comments"/><Relationship Type="http://schemas.openxmlformats.org/officeDocument/2006/relationships/vmlDrawing" Target="/xl/drawings/commentsDrawing16.vml" Id="anysvml"/></Relationships>
</file>

<file path=xl/worksheets/_rels/sheet27.xml.rels><Relationships xmlns="http://schemas.openxmlformats.org/package/2006/relationships"><Relationship Type="http://schemas.openxmlformats.org/officeDocument/2006/relationships/comments" Target="/xl/comments/comment17.xml" Id="comments"/><Relationship Type="http://schemas.openxmlformats.org/officeDocument/2006/relationships/vmlDrawing" Target="/xl/drawings/commentsDrawing17.vml" Id="anysvml"/></Relationships>
</file>

<file path=xl/worksheets/_rels/sheet28.xml.rels><Relationships xmlns="http://schemas.openxmlformats.org/package/2006/relationships"><Relationship Type="http://schemas.openxmlformats.org/officeDocument/2006/relationships/comments" Target="/xl/comments/comment18.xml" Id="comments"/><Relationship Type="http://schemas.openxmlformats.org/officeDocument/2006/relationships/vmlDrawing" Target="/xl/drawings/commentsDrawing18.vml" Id="anysvml"/></Relationships>
</file>

<file path=xl/worksheets/_rels/sheet31.xml.rels><Relationships xmlns="http://schemas.openxmlformats.org/package/2006/relationships"><Relationship Type="http://schemas.openxmlformats.org/officeDocument/2006/relationships/comments" Target="/xl/comments/comment19.xml" Id="comments"/><Relationship Type="http://schemas.openxmlformats.org/officeDocument/2006/relationships/vmlDrawing" Target="/xl/drawings/commentsDrawing19.vml" Id="anysvml"/></Relationships>
</file>

<file path=xl/worksheets/_rels/sheet34.xml.rels><Relationships xmlns="http://schemas.openxmlformats.org/package/2006/relationships"><Relationship Type="http://schemas.openxmlformats.org/officeDocument/2006/relationships/comments" Target="/xl/comments/comment20.xml" Id="comments"/><Relationship Type="http://schemas.openxmlformats.org/officeDocument/2006/relationships/vmlDrawing" Target="/xl/drawings/commentsDrawing20.vml" Id="anysvml"/></Relationships>
</file>

<file path=xl/worksheets/_rels/sheet36.xml.rels><Relationships xmlns="http://schemas.openxmlformats.org/package/2006/relationships"><Relationship Type="http://schemas.openxmlformats.org/officeDocument/2006/relationships/comments" Target="/xl/comments/comment21.xml" Id="comments"/><Relationship Type="http://schemas.openxmlformats.org/officeDocument/2006/relationships/vmlDrawing" Target="/xl/drawings/commentsDrawing21.vml" Id="anysvml"/></Relationships>
</file>

<file path=xl/worksheets/_rels/sheet38.xml.rels><Relationships xmlns="http://schemas.openxmlformats.org/package/2006/relationships"><Relationship Type="http://schemas.openxmlformats.org/officeDocument/2006/relationships/comments" Target="/xl/comments/comment22.xml" Id="comments"/><Relationship Type="http://schemas.openxmlformats.org/officeDocument/2006/relationships/vmlDrawing" Target="/xl/drawings/commentsDrawing22.vml" Id="anysvml"/></Relationships>
</file>

<file path=xl/worksheets/_rels/sheet39.xml.rels><Relationships xmlns="http://schemas.openxmlformats.org/package/2006/relationships"><Relationship Type="http://schemas.openxmlformats.org/officeDocument/2006/relationships/comments" Target="/xl/comments/comment23.xml" Id="comments"/><Relationship Type="http://schemas.openxmlformats.org/officeDocument/2006/relationships/vmlDrawing" Target="/xl/drawings/commentsDrawing23.vml" Id="anysvml"/></Relationships>
</file>

<file path=xl/worksheets/_rels/sheet41.xml.rels><Relationships xmlns="http://schemas.openxmlformats.org/package/2006/relationships"><Relationship Type="http://schemas.openxmlformats.org/officeDocument/2006/relationships/comments" Target="/xl/comments/comment24.xml" Id="comments"/><Relationship Type="http://schemas.openxmlformats.org/officeDocument/2006/relationships/vmlDrawing" Target="/xl/drawings/commentsDrawing24.vml" Id="anysvml"/></Relationships>
</file>

<file path=xl/worksheets/_rels/sheet44.xml.rels><Relationships xmlns="http://schemas.openxmlformats.org/package/2006/relationships"><Relationship Type="http://schemas.openxmlformats.org/officeDocument/2006/relationships/comments" Target="/xl/comments/comment25.xml" Id="comments"/><Relationship Type="http://schemas.openxmlformats.org/officeDocument/2006/relationships/vmlDrawing" Target="/xl/drawings/commentsDrawing25.vml" Id="anysvml"/></Relationships>
</file>

<file path=xl/worksheets/_rels/sheet46.xml.rels><Relationships xmlns="http://schemas.openxmlformats.org/package/2006/relationships"><Relationship Type="http://schemas.openxmlformats.org/officeDocument/2006/relationships/comments" Target="/xl/comments/comment26.xml" Id="comments"/><Relationship Type="http://schemas.openxmlformats.org/officeDocument/2006/relationships/vmlDrawing" Target="/xl/drawings/commentsDrawing26.vml" Id="anysvml"/></Relationships>
</file>

<file path=xl/worksheets/_rels/sheet47.xml.rels><Relationships xmlns="http://schemas.openxmlformats.org/package/2006/relationships"><Relationship Type="http://schemas.openxmlformats.org/officeDocument/2006/relationships/comments" Target="/xl/comments/comment27.xml" Id="comments"/><Relationship Type="http://schemas.openxmlformats.org/officeDocument/2006/relationships/vmlDrawing" Target="/xl/drawings/commentsDrawing27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zoomScale="85" zoomScaleNormal="85" workbookViewId="0">
      <selection activeCell="D23" sqref="D23"/>
    </sheetView>
  </sheetViews>
  <sheetFormatPr baseColWidth="8" defaultRowHeight="16.2"/>
  <sheetData>
    <row r="1">
      <c r="A1" s="0" t="inlineStr">
        <is>
          <t>高科大</t>
        </is>
      </c>
      <c r="B1" s="0" t="inlineStr">
        <is>
          <t>不影響現流部分，其中有一項是不動產、廠房及設備與應付未付數同額增加明細(+)133,340千元，分別帳列應付款、其他長期負債(其他長期應付款)406</t>
        </is>
      </c>
    </row>
    <row r="3" ht="105" customHeight="1" s="53">
      <c r="A3" s="335" t="inlineStr">
        <is>
          <t>本年度預計舉借數合計359,601千元，與現金流量綜計表長期負債增加數509,601千元，差異數150,000
千元，係因現金流量綜計表所列長期負債增加數，尚包括國立大學校院校務基金(綜計)以前年度長期借款
保留數150,000千元；本年度預計償還數合計200,284千元，與現金流量綜計表長期負債減少數200,735
千元，差異數451千元，係因現金流量綜計表所列長期負債減少數，除長期借款外，尚包括本年度減少
國立大學校院校務基金(綜計)應付租賃款451千元。</t>
        </is>
      </c>
    </row>
  </sheetData>
  <mergeCells count="1">
    <mergeCell ref="A3:O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55">
    <tabColor indexed="12"/>
    <outlinePr summaryBelow="1" summaryRight="1"/>
    <pageSetUpPr/>
  </sheetPr>
  <dimension ref="A1:CV584"/>
  <sheetViews>
    <sheetView tabSelected="1" view="pageBreakPreview" topLeftCell="A88" zoomScale="70" zoomScaleNormal="85" zoomScaleSheetLayoutView="70" workbookViewId="0">
      <selection activeCell="D24" sqref="D24"/>
    </sheetView>
  </sheetViews>
  <sheetFormatPr baseColWidth="8" defaultColWidth="9" defaultRowHeight="21"/>
  <cols>
    <col width="25.21875" customWidth="1" style="5" min="1" max="1"/>
    <col width="18.77734375" customWidth="1" style="9" min="2" max="2"/>
    <col width="11.33203125" customWidth="1" style="325" min="3" max="3"/>
    <col width="20.21875" bestFit="1" customWidth="1" style="9" min="4" max="4"/>
    <col width="10.33203125" customWidth="1" style="19" min="5" max="5"/>
    <col width="19.5546875" customWidth="1" style="9" min="6" max="6"/>
    <col width="18.77734375" customWidth="1" style="9" min="7" max="7"/>
    <col width="51.21875" customWidth="1" style="5" min="8" max="8"/>
    <col width="5.6640625" customWidth="1" style="5" min="9" max="9"/>
    <col width="15.6640625" customWidth="1" style="9" min="10" max="10"/>
    <col width="13.33203125" customWidth="1" style="1" min="11" max="11"/>
    <col width="16.88671875" customWidth="1" style="1" min="12" max="12"/>
    <col width="16.44140625" bestFit="1" customWidth="1" style="1" min="13" max="13"/>
    <col width="10" bestFit="1" customWidth="1" style="1" min="14" max="14"/>
    <col width="17.33203125" customWidth="1" style="1" min="15" max="15"/>
    <col width="10" bestFit="1" customWidth="1" style="1" min="16" max="16"/>
    <col width="17.109375" customWidth="1" style="1" min="17" max="17"/>
    <col width="9" customWidth="1" style="1" min="18" max="18"/>
    <col width="18.88671875" customWidth="1" style="1" min="19" max="19"/>
    <col width="15.88671875" bestFit="1" customWidth="1" style="1" min="20" max="20"/>
    <col width="10" bestFit="1" customWidth="1" style="1" min="21" max="21"/>
    <col width="9" customWidth="1" style="1" min="22" max="22"/>
    <col width="11.6640625" bestFit="1" customWidth="1" style="1" min="23" max="23"/>
    <col width="10.44140625" bestFit="1" customWidth="1" style="1" min="24" max="24"/>
    <col width="9" customWidth="1" style="1" min="25" max="27"/>
    <col width="10" bestFit="1" customWidth="1" style="1" min="28" max="28"/>
    <col width="9" customWidth="1" style="1" min="29" max="33"/>
    <col width="12.6640625" bestFit="1" customWidth="1" style="1" min="34" max="34"/>
    <col width="11.33203125" bestFit="1" customWidth="1" style="1" min="35" max="35"/>
    <col width="9" customWidth="1" style="1" min="36" max="40"/>
    <col width="10" bestFit="1" customWidth="1" style="1" min="41" max="41"/>
    <col width="9" customWidth="1" style="1" min="42" max="42"/>
    <col width="10" bestFit="1" customWidth="1" style="1" min="43" max="43"/>
    <col width="9" customWidth="1" style="1" min="44" max="44"/>
    <col width="11.33203125" bestFit="1" customWidth="1" style="1" min="45" max="45"/>
    <col width="9" customWidth="1" style="1" min="46" max="16384"/>
  </cols>
  <sheetData>
    <row r="1" ht="22.2" customHeight="1" s="53">
      <c r="A1" s="322" t="inlineStr">
        <is>
          <t>國立大學校院校務基金(彙計表)</t>
        </is>
      </c>
      <c r="K1" s="13">
        <f>L1+2</f>
        <v/>
      </c>
      <c r="L1" s="1" t="n">
        <v>0</v>
      </c>
    </row>
    <row r="2" ht="16.5" customHeight="1" s="53">
      <c r="A2" s="322" t="inlineStr">
        <is>
          <t>預計平衡表與現金流量表勾稽底稿</t>
        </is>
      </c>
    </row>
    <row r="3" ht="16.5" customHeight="1" s="53">
      <c r="A3" s="324" t="inlineStr">
        <is>
          <t>中華民國116年度</t>
        </is>
      </c>
    </row>
    <row r="4" ht="16.5" customHeight="1" s="53" thickBot="1">
      <c r="A4" s="324" t="n"/>
      <c r="B4" s="325" t="n"/>
      <c r="D4" s="325" t="n"/>
      <c r="E4" s="325" t="n"/>
      <c r="F4" s="325" t="n"/>
      <c r="G4" s="325" t="inlineStr">
        <is>
          <t>G欄=B欄期初數+C至F欄調整項目</t>
        </is>
      </c>
      <c r="H4" s="325" t="n"/>
      <c r="I4" s="325" t="n"/>
      <c r="J4" s="325" t="inlineStr">
        <is>
          <t>J欄=教育部「現流表」原始資料</t>
        </is>
      </c>
      <c r="L4" s="1" t="inlineStr">
        <is>
          <t>L欄=教育部「平衡表」期末數</t>
        </is>
      </c>
    </row>
    <row r="5" ht="17.4" customHeight="1" s="53">
      <c r="A5" s="348" t="inlineStr">
        <is>
          <t>科目</t>
        </is>
      </c>
      <c r="B5" s="349" t="inlineStr">
        <is>
          <t>115.12.31</t>
        </is>
      </c>
      <c r="C5" s="328" t="inlineStr">
        <is>
          <t>調整項目</t>
        </is>
      </c>
      <c r="D5" s="350" t="n"/>
      <c r="E5" s="350" t="n"/>
      <c r="F5" s="351" t="n"/>
      <c r="G5" s="349" t="inlineStr">
        <is>
          <t>116.12.31</t>
        </is>
      </c>
      <c r="H5" s="329" t="inlineStr">
        <is>
          <t>現金流量表勾稽項目</t>
        </is>
      </c>
      <c r="I5" s="352" t="n"/>
      <c r="J5" s="353" t="n"/>
    </row>
    <row r="6" ht="17.25" customHeight="1" s="53" thickBot="1">
      <c r="A6" s="354" t="n"/>
      <c r="B6" s="158" t="inlineStr">
        <is>
          <t>預計數</t>
        </is>
      </c>
      <c r="C6" s="355" t="n"/>
      <c r="D6" s="356" t="inlineStr">
        <is>
          <t>借方</t>
        </is>
      </c>
      <c r="E6" s="357" t="n"/>
      <c r="F6" s="356" t="inlineStr">
        <is>
          <t>貸方</t>
        </is>
      </c>
      <c r="G6" s="162" t="inlineStr">
        <is>
          <t>預計數</t>
        </is>
      </c>
      <c r="H6" s="358" t="n"/>
      <c r="I6" s="359" t="n"/>
      <c r="J6" s="360" t="n"/>
      <c r="L6" s="321" t="inlineStr">
        <is>
          <t>教育部
平衡表</t>
        </is>
      </c>
      <c r="M6" s="1" t="inlineStr">
        <is>
          <t>M欄=自行調整後平衡表期末數與教育部之平衡表期末數之差異數</t>
        </is>
      </c>
    </row>
    <row r="7" ht="18.6" customHeight="1" s="53">
      <c r="A7" s="163" t="inlineStr">
        <is>
          <t xml:space="preserve">資產                                                        </t>
        </is>
      </c>
      <c r="B7" s="361" t="n"/>
      <c r="C7" s="362" t="n"/>
      <c r="D7" s="363" t="n"/>
      <c r="E7" s="364" t="n"/>
      <c r="F7" s="363" t="n"/>
      <c r="G7" s="365" t="n"/>
      <c r="H7" s="111" t="inlineStr">
        <is>
          <t xml:space="preserve">▼業務活動之現金流量                                          </t>
        </is>
      </c>
      <c r="I7" s="129" t="n"/>
      <c r="J7" s="49" t="n"/>
      <c r="K7" s="52" t="inlineStr">
        <is>
          <t>自己拉現流表公式</t>
        </is>
      </c>
      <c r="M7" s="1" t="inlineStr">
        <is>
          <t>差異數要再加(減)</t>
        </is>
      </c>
      <c r="O7" s="52" t="inlineStr">
        <is>
          <t>O欄=教育部「平衡表」之比較增減</t>
        </is>
      </c>
      <c r="Q7" s="1" t="inlineStr">
        <is>
          <t>Q欄=自行調整調整項目借貸方合計淨值，用來跟教育部之比較增減勾稽</t>
        </is>
      </c>
    </row>
    <row r="8" ht="17.4" customHeight="1" s="53">
      <c r="A8" s="169" t="inlineStr">
        <is>
          <t xml:space="preserve">　流動資產                                                    </t>
        </is>
      </c>
      <c r="B8" s="366">
        <f>SUM(臺大:東專!B7)</f>
        <v/>
      </c>
      <c r="C8" s="367" t="n"/>
      <c r="D8" s="363">
        <f>SUM(臺大:東專!D7)</f>
        <v/>
      </c>
      <c r="E8" s="368" t="n"/>
      <c r="F8" s="363">
        <f>SUM(臺大:東專!F7)</f>
        <v/>
      </c>
      <c r="G8" s="366">
        <f>SUM(臺大:東專!G7)</f>
        <v/>
      </c>
      <c r="H8" s="112" t="inlineStr">
        <is>
          <t xml:space="preserve">　　本期賸餘（短絀）                                            </t>
        </is>
      </c>
      <c r="I8" s="8" t="inlineStr">
        <is>
          <t>A</t>
        </is>
      </c>
      <c r="J8" s="171">
        <f>SUM(臺大:東專!J7)</f>
        <v/>
      </c>
      <c r="K8" s="369">
        <f>-SUMIF($C$7:$C$127,I8,$D$7:$D$127)+SUMIF($E$7:$E$127,I8,$F$7:$F$127)</f>
        <v/>
      </c>
      <c r="L8" s="370">
        <f>VLOOKUP(A8,$A$139:$AW$244,$K$1,FALSE)</f>
        <v/>
      </c>
      <c r="M8" s="370">
        <f>L8-G8</f>
        <v/>
      </c>
      <c r="O8" s="371">
        <f>L8-B8</f>
        <v/>
      </c>
      <c r="Q8" s="372">
        <f>D8-F8</f>
        <v/>
      </c>
      <c r="S8" s="372">
        <f>K8-J8</f>
        <v/>
      </c>
    </row>
    <row r="9" ht="17.4" customHeight="1" s="53">
      <c r="A9" s="172" t="inlineStr">
        <is>
          <t xml:space="preserve">　　現金                                                        </t>
        </is>
      </c>
      <c r="B9" s="373">
        <f>SUM(臺大:東專!B8)</f>
        <v/>
      </c>
      <c r="C9" s="367" t="inlineStr">
        <is>
          <t>B</t>
        </is>
      </c>
      <c r="D9" s="374">
        <f>SUM(臺大:東專!D8)</f>
        <v/>
      </c>
      <c r="E9" s="375" t="inlineStr">
        <is>
          <t>B</t>
        </is>
      </c>
      <c r="F9" s="374">
        <f>SUM(臺大:東專!F8)</f>
        <v/>
      </c>
      <c r="G9" s="373">
        <f>SUM(臺大:東專!G8)</f>
        <v/>
      </c>
      <c r="H9" s="112" t="inlineStr">
        <is>
          <t xml:space="preserve">　　利息股利之調整                                              </t>
        </is>
      </c>
      <c r="I9" s="8" t="n"/>
      <c r="J9" s="171">
        <f>SUM(臺大:東專!J8)</f>
        <v/>
      </c>
      <c r="K9" s="369">
        <f>SUM(K10:K12)</f>
        <v/>
      </c>
      <c r="L9" s="370">
        <f>VLOOKUP(A9,$A$139:$AW$244,$K$1,FALSE)</f>
        <v/>
      </c>
      <c r="M9" s="370">
        <f>L9-G9</f>
        <v/>
      </c>
      <c r="O9" s="371">
        <f>L9-B9</f>
        <v/>
      </c>
      <c r="Q9" s="372">
        <f>D9-F9</f>
        <v/>
      </c>
      <c r="S9" s="157">
        <f>J9-K9</f>
        <v/>
      </c>
    </row>
    <row r="10" ht="17.4" customHeight="1" s="53">
      <c r="A10" s="172" t="inlineStr">
        <is>
          <t xml:space="preserve">　　流動金融資產                                                </t>
        </is>
      </c>
      <c r="B10" s="373">
        <f>SUM(臺大:東專!B9)</f>
        <v/>
      </c>
      <c r="C10" s="375" t="n">
        <v>231</v>
      </c>
      <c r="D10" s="376">
        <f>SUM(臺大:東專!D9)</f>
        <v/>
      </c>
      <c r="E10" s="375" t="n">
        <v>211</v>
      </c>
      <c r="F10" s="376">
        <f>SUM(臺大:東專!F9)</f>
        <v/>
      </c>
      <c r="G10" s="373">
        <f>SUM(臺大:東專!G9)</f>
        <v/>
      </c>
      <c r="H10" s="112" t="inlineStr">
        <is>
          <t xml:space="preserve">　　　利息收入                                                    </t>
        </is>
      </c>
      <c r="I10" s="8" t="n"/>
      <c r="J10" s="171">
        <f>SUM(臺大:東專!J9)</f>
        <v/>
      </c>
      <c r="K10" s="369">
        <f>J10</f>
        <v/>
      </c>
      <c r="L10" s="370">
        <f>VLOOKUP(A10,$A$139:$AW$244,$K$1,FALSE)</f>
        <v/>
      </c>
      <c r="M10" s="370">
        <f>L10-G10</f>
        <v/>
      </c>
      <c r="O10" s="371">
        <f>L10-B10</f>
        <v/>
      </c>
      <c r="Q10" s="372">
        <f>D10-F10</f>
        <v/>
      </c>
      <c r="S10" s="157">
        <f>J10-K10</f>
        <v/>
      </c>
    </row>
    <row r="11" ht="20.25" customHeight="1" s="53">
      <c r="A11" s="172" t="n"/>
      <c r="B11" s="373">
        <f>SUM(臺大:東專!B10)</f>
        <v/>
      </c>
      <c r="C11" s="375" t="n">
        <v>125</v>
      </c>
      <c r="D11" s="377">
        <f>SUM(臺大:東專!D10)</f>
        <v/>
      </c>
      <c r="E11" s="375" t="n"/>
      <c r="F11" s="377">
        <f>SUM(臺大:東專!F10)</f>
        <v/>
      </c>
      <c r="G11" s="373">
        <f>SUM(臺大:東專!G10)</f>
        <v/>
      </c>
      <c r="H11" s="112" t="inlineStr">
        <is>
          <t xml:space="preserve">　　　股利收入                                                    </t>
        </is>
      </c>
      <c r="I11" s="8" t="n"/>
      <c r="J11" s="171">
        <f>SUM(臺大:東專!J10)</f>
        <v/>
      </c>
      <c r="K11" s="369">
        <f>J11</f>
        <v/>
      </c>
      <c r="L11" s="370" t="n"/>
      <c r="M11" s="370" t="n"/>
      <c r="O11" s="371">
        <f>L11-B12</f>
        <v/>
      </c>
      <c r="Q11" s="372">
        <f>D12-F12</f>
        <v/>
      </c>
      <c r="S11" s="157">
        <f>J11-K11</f>
        <v/>
      </c>
    </row>
    <row r="12" ht="17.4" customHeight="1" s="53">
      <c r="A12" s="172" t="inlineStr">
        <is>
          <t xml:space="preserve">　　應收款項                                                    </t>
        </is>
      </c>
      <c r="B12" s="373">
        <f>SUM(臺大:東專!B11)</f>
        <v/>
      </c>
      <c r="C12" s="375" t="n">
        <v>151</v>
      </c>
      <c r="D12" s="377">
        <f>SUM(臺大:東專!D11)</f>
        <v/>
      </c>
      <c r="E12" s="375" t="n">
        <v>151</v>
      </c>
      <c r="F12" s="377">
        <f>SUM(臺大:東專!F11)</f>
        <v/>
      </c>
      <c r="G12" s="373">
        <f>SUM(臺大:東專!G11)</f>
        <v/>
      </c>
      <c r="H12" s="112" t="inlineStr">
        <is>
          <t xml:space="preserve">　　　利息費用                                                    </t>
        </is>
      </c>
      <c r="I12" s="8" t="n"/>
      <c r="J12" s="171">
        <f>SUM(臺大:東專!J11)</f>
        <v/>
      </c>
      <c r="K12" s="369">
        <f>J12</f>
        <v/>
      </c>
      <c r="L12" s="370">
        <f>VLOOKUP(A12,$A$139:$AW$244,$K$1,FALSE)</f>
        <v/>
      </c>
      <c r="M12" s="370">
        <f>L12-G12</f>
        <v/>
      </c>
      <c r="O12" s="371">
        <f>L12-B13</f>
        <v/>
      </c>
      <c r="Q12" s="372">
        <f>D13-F13</f>
        <v/>
      </c>
      <c r="S12" s="157">
        <f>J12-K12</f>
        <v/>
      </c>
    </row>
    <row r="13" ht="17.4" customHeight="1" s="53">
      <c r="A13" s="175" t="n"/>
      <c r="B13" s="378">
        <f>SUM(臺大:東專!B12)</f>
        <v/>
      </c>
      <c r="C13" s="375" t="n"/>
      <c r="D13" s="377">
        <f>SUM(臺大:東專!D12)</f>
        <v/>
      </c>
      <c r="E13" s="375" t="n"/>
      <c r="F13" s="377">
        <f>SUM(臺大:東專!F12)</f>
        <v/>
      </c>
      <c r="G13" s="378">
        <f>SUM(臺大:東專!G12)</f>
        <v/>
      </c>
      <c r="H13" s="112" t="inlineStr">
        <is>
          <t xml:space="preserve">　　未計利息股利之本期賸餘（短絀）                              </t>
        </is>
      </c>
      <c r="I13" s="8" t="n"/>
      <c r="J13" s="171">
        <f>SUM(臺大:東專!J12)</f>
        <v/>
      </c>
      <c r="K13" s="369">
        <f>K8+K9</f>
        <v/>
      </c>
      <c r="L13" s="370" t="n"/>
      <c r="M13" s="370" t="n"/>
      <c r="O13" s="371">
        <f>L13-B14</f>
        <v/>
      </c>
      <c r="Q13" s="372">
        <f>D14-F14</f>
        <v/>
      </c>
      <c r="S13" s="157">
        <f>J13-K13</f>
        <v/>
      </c>
    </row>
    <row r="14" ht="17.4" customHeight="1" s="53">
      <c r="A14" s="177" t="inlineStr">
        <is>
          <t xml:space="preserve">　　存貨                                                        </t>
        </is>
      </c>
      <c r="B14" s="373">
        <f>SUM(臺大:東專!B13)</f>
        <v/>
      </c>
      <c r="C14" s="375" t="n">
        <v>151</v>
      </c>
      <c r="D14" s="377">
        <f>SUM(臺大:東專!D13)</f>
        <v/>
      </c>
      <c r="E14" s="375" t="n">
        <v>151</v>
      </c>
      <c r="F14" s="377">
        <f>SUM(臺大:東專!F13)</f>
        <v/>
      </c>
      <c r="G14" s="373">
        <f>SUM(臺大:東專!G13)</f>
        <v/>
      </c>
      <c r="H14" s="112" t="inlineStr">
        <is>
          <t xml:space="preserve">　　調整項目                                                    </t>
        </is>
      </c>
      <c r="I14" s="8" t="n"/>
      <c r="J14" s="171">
        <f>SUM(臺大:東專!J13)</f>
        <v/>
      </c>
      <c r="K14" s="369">
        <f>SUM(K15,K25,K28,K35,K34)</f>
        <v/>
      </c>
      <c r="L14" s="370">
        <f>VLOOKUP(A14,$A$139:$AW$244,$K$1,FALSE)</f>
        <v/>
      </c>
      <c r="M14" s="370">
        <f>L14-G14</f>
        <v/>
      </c>
      <c r="O14" s="371">
        <f>L14-B15</f>
        <v/>
      </c>
      <c r="Q14" s="372">
        <f>D15-F15</f>
        <v/>
      </c>
      <c r="S14" s="157">
        <f>J14-K14</f>
        <v/>
      </c>
      <c r="T14" s="157" t="n"/>
    </row>
    <row r="15" ht="23.25" customHeight="1" s="53">
      <c r="A15" s="178" t="inlineStr">
        <is>
          <t xml:space="preserve">　　生產性生物資產－流動                                        </t>
        </is>
      </c>
      <c r="B15" s="373">
        <f>SUM(臺大:東專!B14)</f>
        <v/>
      </c>
      <c r="C15" s="375" t="n">
        <v>151</v>
      </c>
      <c r="D15" s="379">
        <f>SUM(臺大:東專!D14)</f>
        <v/>
      </c>
      <c r="E15" s="375" t="n">
        <v>151</v>
      </c>
      <c r="F15" s="379">
        <f>SUM(臺大:東專!F14)</f>
        <v/>
      </c>
      <c r="G15" s="373">
        <f>SUM(臺大:東專!G14)</f>
        <v/>
      </c>
      <c r="H15" s="112" t="inlineStr">
        <is>
          <t xml:space="preserve">　　　折舊、減損及折耗                                            </t>
        </is>
      </c>
      <c r="I15" s="8" t="n"/>
      <c r="J15" s="171">
        <f>SUM(臺大:東專!J14)</f>
        <v/>
      </c>
      <c r="K15" s="369">
        <f>SUM(K16:K24)</f>
        <v/>
      </c>
      <c r="L15" s="370">
        <f>VLOOKUP(A15,$A$139:$AW$244,$K$1,FALSE)</f>
        <v/>
      </c>
      <c r="M15" s="370">
        <f>L15-G15</f>
        <v/>
      </c>
      <c r="O15" s="371">
        <f>L15-B16</f>
        <v/>
      </c>
      <c r="Q15" s="372">
        <f>D16-F16</f>
        <v/>
      </c>
      <c r="S15" s="157">
        <f>J15-K15</f>
        <v/>
      </c>
    </row>
    <row r="16" ht="24" customHeight="1" s="53">
      <c r="A16" s="177" t="inlineStr">
        <is>
          <t xml:space="preserve">　　預付款項                                                    </t>
        </is>
      </c>
      <c r="B16" s="373">
        <f>SUM(臺大:東專!B15)</f>
        <v/>
      </c>
      <c r="C16" s="375" t="n">
        <v>151</v>
      </c>
      <c r="D16" s="379">
        <f>SUM(臺大:東專!D15)</f>
        <v/>
      </c>
      <c r="E16" s="375" t="n">
        <v>151</v>
      </c>
      <c r="F16" s="379">
        <f>SUM(臺大:東專!F15)</f>
        <v/>
      </c>
      <c r="G16" s="373">
        <f>SUM(臺大:東專!G15)</f>
        <v/>
      </c>
      <c r="H16" s="112" t="inlineStr">
        <is>
          <t xml:space="preserve">　　　　土地改良物                                                  </t>
        </is>
      </c>
      <c r="I16" s="91" t="n">
        <v>101</v>
      </c>
      <c r="J16" s="171">
        <f>SUM(臺大:東專!J15)</f>
        <v/>
      </c>
      <c r="K16" s="369">
        <f>-SUMIF($C$7:$C$127,I16,$D$7:$D$127)+SUMIF($E$7:$E$127,I16,$F$7:$F$127)</f>
        <v/>
      </c>
      <c r="L16" s="370">
        <f>VLOOKUP(A16,$A$139:$AW$244,$K$1,FALSE)</f>
        <v/>
      </c>
      <c r="M16" s="370">
        <f>L16-G16</f>
        <v/>
      </c>
      <c r="O16" s="371">
        <f>L16-B17</f>
        <v/>
      </c>
      <c r="Q16" s="372">
        <f>D17-F17</f>
        <v/>
      </c>
      <c r="S16" s="157">
        <f>J16-K16</f>
        <v/>
      </c>
    </row>
    <row r="17" ht="26.25" customHeight="1" s="53">
      <c r="A17" s="177" t="inlineStr">
        <is>
          <t xml:space="preserve">　　短期貸墊款                                                  </t>
        </is>
      </c>
      <c r="B17" s="373">
        <f>SUM(臺大:東專!B16)</f>
        <v/>
      </c>
      <c r="C17" s="375" t="n">
        <v>151</v>
      </c>
      <c r="D17" s="379">
        <f>SUM(臺大:東專!D16)</f>
        <v/>
      </c>
      <c r="E17" s="375" t="n">
        <v>212</v>
      </c>
      <c r="F17" s="379">
        <f>SUM(臺大:東專!F16)</f>
        <v/>
      </c>
      <c r="G17" s="373">
        <f>SUM(臺大:東專!G16)</f>
        <v/>
      </c>
      <c r="H17" s="112" t="inlineStr">
        <is>
          <t xml:space="preserve">　　　　房屋及建築                                                  </t>
        </is>
      </c>
      <c r="I17" s="91" t="n">
        <v>102</v>
      </c>
      <c r="J17" s="171">
        <f>SUM(臺大:東專!J16)</f>
        <v/>
      </c>
      <c r="K17" s="369">
        <f>-SUMIF($C$7:$C$127,I17,$D$7:$D$127)+SUMIF($E$7:$E$127,I17,$F$7:$F$127)</f>
        <v/>
      </c>
      <c r="L17" s="370">
        <f>VLOOKUP(A17,$A$139:$AW$244,$K$1,FALSE)</f>
        <v/>
      </c>
      <c r="M17" s="370">
        <f>L17-G17</f>
        <v/>
      </c>
      <c r="O17" s="371">
        <f>L17-B18</f>
        <v/>
      </c>
      <c r="Q17" s="372">
        <f>D18-F18</f>
        <v/>
      </c>
      <c r="S17" s="157">
        <f>J17-K17</f>
        <v/>
      </c>
    </row>
    <row r="18" ht="41.25" customHeight="1" s="53">
      <c r="A18" s="169" t="inlineStr">
        <is>
          <t xml:space="preserve">　投資、長期應收款、貸墊款及準備金                            </t>
        </is>
      </c>
      <c r="B18" s="366">
        <f>SUM(臺大:東專!B17)</f>
        <v/>
      </c>
      <c r="C18" s="380" t="n"/>
      <c r="D18" s="379">
        <f>SUM(臺大:東專!D17)</f>
        <v/>
      </c>
      <c r="E18" s="380" t="n"/>
      <c r="F18" s="379">
        <f>SUM(臺大:東專!F17)</f>
        <v/>
      </c>
      <c r="G18" s="366">
        <f>SUM(臺大:東專!G17)</f>
        <v/>
      </c>
      <c r="H18" s="112" t="inlineStr">
        <is>
          <t xml:space="preserve">　　　　機械及設備                                                  </t>
        </is>
      </c>
      <c r="I18" s="91" t="n">
        <v>103</v>
      </c>
      <c r="J18" s="171">
        <f>SUM(臺大:東專!J17)</f>
        <v/>
      </c>
      <c r="K18" s="369">
        <f>-SUMIF($C$7:$C$127,I18,$D$7:$D$127)+SUMIF($E$7:$E$127,I18,$F$7:$F$127)</f>
        <v/>
      </c>
      <c r="L18" s="370">
        <f>VLOOKUP(A18,$A$139:$AW$244,$K$1,FALSE)</f>
        <v/>
      </c>
      <c r="M18" s="370">
        <f>L18-G18</f>
        <v/>
      </c>
      <c r="O18" s="371">
        <f>L18-B19</f>
        <v/>
      </c>
      <c r="Q18" s="372">
        <f>D19-F19</f>
        <v/>
      </c>
      <c r="S18" s="157">
        <f>J18-K18</f>
        <v/>
      </c>
    </row>
    <row r="19" ht="17.4" customHeight="1" s="53">
      <c r="A19" s="177" t="inlineStr">
        <is>
          <t xml:space="preserve">　　採權益法之投資                                              </t>
        </is>
      </c>
      <c r="B19" s="378">
        <f>SUM(臺大:東專!B18)</f>
        <v/>
      </c>
      <c r="C19" s="380" t="n"/>
      <c r="D19" s="379">
        <f>SUM(臺大:東專!D18)</f>
        <v/>
      </c>
      <c r="E19" s="127" t="n"/>
      <c r="F19" s="379">
        <f>SUM(臺大:東專!F18)</f>
        <v/>
      </c>
      <c r="G19" s="378">
        <f>SUM(臺大:東專!G18)</f>
        <v/>
      </c>
      <c r="H19" s="112" t="inlineStr">
        <is>
          <t xml:space="preserve">　　　　交通及運輸設備                                              </t>
        </is>
      </c>
      <c r="I19" s="91" t="n">
        <v>104</v>
      </c>
      <c r="J19" s="171">
        <f>SUM(臺大:東專!J18)</f>
        <v/>
      </c>
      <c r="K19" s="369">
        <f>-SUMIF($C$7:$C$127,I19,$D$7:$D$127)+SUMIF($E$7:$E$127,I19,$F$7:$F$127)</f>
        <v/>
      </c>
      <c r="L19" s="370">
        <f>VLOOKUP(A19,$A$139:$AW$244,$K$1,FALSE)</f>
        <v/>
      </c>
      <c r="M19" s="370">
        <f>L19-G19</f>
        <v/>
      </c>
      <c r="O19" s="371">
        <f>L19-B20</f>
        <v/>
      </c>
      <c r="Q19" s="372">
        <f>D20-F20</f>
        <v/>
      </c>
      <c r="S19" s="157">
        <f>J19-K19</f>
        <v/>
      </c>
    </row>
    <row r="20" ht="17.4" customHeight="1" s="53">
      <c r="A20" s="177" t="inlineStr">
        <is>
          <t xml:space="preserve">　　非流動金融資產                                              </t>
        </is>
      </c>
      <c r="B20" s="373">
        <f>SUM(臺大:東專!B19)</f>
        <v/>
      </c>
      <c r="C20" s="381" t="n">
        <v>241</v>
      </c>
      <c r="D20" s="379">
        <f>SUM(臺大:東專!D19)</f>
        <v/>
      </c>
      <c r="E20" s="381" t="n">
        <v>221</v>
      </c>
      <c r="F20" s="379">
        <f>SUM(臺大:東專!F19)</f>
        <v/>
      </c>
      <c r="G20" s="373">
        <f>SUM(臺大:東專!G19)</f>
        <v/>
      </c>
      <c r="H20" s="112" t="inlineStr">
        <is>
          <t xml:space="preserve">　　　　什項設備                                                    </t>
        </is>
      </c>
      <c r="I20" s="91" t="n">
        <v>105</v>
      </c>
      <c r="J20" s="171">
        <f>SUM(臺大:東專!J19)</f>
        <v/>
      </c>
      <c r="K20" s="369">
        <f>-SUMIF($C$7:$C$127,I20,$D$7:$D$127)+SUMIF($E$7:$E$127,I20,$F$7:$F$127)</f>
        <v/>
      </c>
      <c r="L20" s="370">
        <f>VLOOKUP(A20,$A$139:$AW$244,$K$1,FALSE)</f>
        <v/>
      </c>
      <c r="M20" s="370">
        <f>L20-G20</f>
        <v/>
      </c>
      <c r="O20" s="371">
        <f>L20-B21</f>
        <v/>
      </c>
      <c r="Q20" s="372">
        <f>D21-F21</f>
        <v/>
      </c>
      <c r="S20" s="157">
        <f>J20-K20</f>
        <v/>
      </c>
    </row>
    <row r="21" ht="17.4" customHeight="1" s="53">
      <c r="A21" s="177" t="inlineStr">
        <is>
          <t xml:space="preserve">　　長期應收款                                                  </t>
        </is>
      </c>
      <c r="B21" s="378">
        <f>SUM(臺大:東專!B20)</f>
        <v/>
      </c>
      <c r="C21" s="380" t="n"/>
      <c r="D21" s="379">
        <f>SUM(臺大:東專!D20)</f>
        <v/>
      </c>
      <c r="E21" s="380" t="n"/>
      <c r="F21" s="379">
        <f>SUM(臺大:東專!F20)</f>
        <v/>
      </c>
      <c r="G21" s="378">
        <f>SUM(臺大:東專!G20)</f>
        <v/>
      </c>
      <c r="H21" s="112" t="inlineStr">
        <is>
          <t xml:space="preserve">　　　　租賃資產                                                    </t>
        </is>
      </c>
      <c r="I21" s="91" t="n">
        <v>106</v>
      </c>
      <c r="J21" s="171">
        <f>SUM(臺大:東專!J20)</f>
        <v/>
      </c>
      <c r="K21" s="369">
        <f>-SUMIF($C$7:$C$127,I21,$D$7:$D$127)+SUMIF($E$7:$E$127,I21,$F$7:$F$127)</f>
        <v/>
      </c>
      <c r="L21" s="370">
        <f>VLOOKUP(A21,$A$139:$AW$244,$K$1,FALSE)</f>
        <v/>
      </c>
      <c r="M21" s="370">
        <f>L21-G21</f>
        <v/>
      </c>
      <c r="O21" s="371">
        <f>L21-B22</f>
        <v/>
      </c>
      <c r="Q21" s="372">
        <f>D22-F22</f>
        <v/>
      </c>
      <c r="S21" s="157">
        <f>J21-K21</f>
        <v/>
      </c>
    </row>
    <row r="22" ht="17.4" customHeight="1" s="53">
      <c r="A22" s="177" t="inlineStr">
        <is>
          <t xml:space="preserve">　　準備金                                                      </t>
        </is>
      </c>
      <c r="B22" s="373">
        <f>SUM(臺大:東專!B21)</f>
        <v/>
      </c>
      <c r="C22" s="380" t="n">
        <v>242</v>
      </c>
      <c r="D22" s="379">
        <f>SUM(臺大:東專!D21)</f>
        <v/>
      </c>
      <c r="E22" s="380" t="n">
        <v>222</v>
      </c>
      <c r="F22" s="379">
        <f>SUM(臺大:東專!F21)</f>
        <v/>
      </c>
      <c r="G22" s="373">
        <f>SUM(臺大:東專!G21)</f>
        <v/>
      </c>
      <c r="H22" s="112" t="inlineStr">
        <is>
          <t xml:space="preserve">　　　　租賃權益改良                                                </t>
        </is>
      </c>
      <c r="I22" s="91" t="n">
        <v>107</v>
      </c>
      <c r="J22" s="171">
        <f>SUM(臺大:東專!J21)</f>
        <v/>
      </c>
      <c r="K22" s="369">
        <f>-SUMIF($C$7:$C$127,I22,$D$7:$D$127)+SUMIF($E$7:$E$127,I22,$F$7:$F$127)</f>
        <v/>
      </c>
      <c r="L22" s="370">
        <f>VLOOKUP(A22,$A$139:$AW$244,$K$1,FALSE)</f>
        <v/>
      </c>
      <c r="M22" s="370">
        <f>L22-G22</f>
        <v/>
      </c>
      <c r="O22" s="371">
        <f>L22-B23</f>
        <v/>
      </c>
      <c r="Q22" s="372">
        <f>D23-F23</f>
        <v/>
      </c>
      <c r="S22" s="157">
        <f>J22-K22</f>
        <v/>
      </c>
    </row>
    <row r="23" ht="17.4" customHeight="1" s="53">
      <c r="A23" s="105" t="n"/>
      <c r="B23" s="378">
        <f>SUM(臺大:東專!B22)</f>
        <v/>
      </c>
      <c r="C23" s="382" t="n">
        <v>401</v>
      </c>
      <c r="D23" s="379">
        <f>SUM(臺大:東專!D22)</f>
        <v/>
      </c>
      <c r="E23" s="382" t="n">
        <v>402</v>
      </c>
      <c r="F23" s="379">
        <f>SUM(臺大:東專!F22)</f>
        <v/>
      </c>
      <c r="G23" s="378">
        <f>SUM(臺大:東專!G22)</f>
        <v/>
      </c>
      <c r="H23" s="112" t="inlineStr">
        <is>
          <t xml:space="preserve">　　　　代管資產                                                    </t>
        </is>
      </c>
      <c r="I23" s="91" t="n">
        <v>108</v>
      </c>
      <c r="J23" s="171">
        <f>SUM(臺大:東專!J22)</f>
        <v/>
      </c>
      <c r="K23" s="369">
        <f>-SUMIF($C$7:$C$127,I23,$D$7:$D$127)+SUMIF($E$7:$E$127,I23,$F$7:$F$127)</f>
        <v/>
      </c>
      <c r="L23" s="370" t="n"/>
      <c r="M23" s="370" t="n"/>
      <c r="O23" s="371">
        <f>L23-B24</f>
        <v/>
      </c>
      <c r="Q23" s="372">
        <f>D24-F24</f>
        <v/>
      </c>
      <c r="S23" s="157">
        <f>J23-K23</f>
        <v/>
      </c>
    </row>
    <row r="24" ht="17.4" customHeight="1" s="53">
      <c r="A24" s="105" t="n"/>
      <c r="B24" s="378">
        <f>SUM(臺大:東專!B23)</f>
        <v/>
      </c>
      <c r="C24" s="382" t="n">
        <v>403</v>
      </c>
      <c r="D24" s="383">
        <f>SUM(臺大:東專!D23)</f>
        <v/>
      </c>
      <c r="E24" s="382" t="n"/>
      <c r="F24" s="383">
        <f>SUM(臺大:東專!F23)</f>
        <v/>
      </c>
      <c r="G24" s="378">
        <f>SUM(臺大:東專!G23)</f>
        <v/>
      </c>
      <c r="H24" s="112" t="inlineStr">
        <is>
          <t xml:space="preserve">　　　　生產性生物資產－非流動                                      </t>
        </is>
      </c>
      <c r="I24" s="91" t="n">
        <v>109</v>
      </c>
      <c r="J24" s="171">
        <f>SUM(臺大:東專!J23)</f>
        <v/>
      </c>
      <c r="K24" s="369">
        <f>-SUMIF($C$7:$C$127,I24,$D$7:$D$127)+SUMIF($E$7:$E$127,I24,$F$7:$F$127)</f>
        <v/>
      </c>
      <c r="L24" s="370" t="n"/>
      <c r="M24" s="370" t="n"/>
      <c r="O24" s="371">
        <f>L24-B25</f>
        <v/>
      </c>
      <c r="Q24" s="372">
        <f>D25-F25</f>
        <v/>
      </c>
      <c r="S24" s="157">
        <f>J24-K24</f>
        <v/>
      </c>
    </row>
    <row r="25" ht="17.4" customHeight="1" s="53">
      <c r="A25" s="105" t="n"/>
      <c r="B25" s="378">
        <f>SUM(臺大:東專!B24)</f>
        <v/>
      </c>
      <c r="C25" s="382" t="inlineStr">
        <is>
          <t>C</t>
        </is>
      </c>
      <c r="D25" s="379">
        <f>SUM(臺大:東專!D24)</f>
        <v/>
      </c>
      <c r="E25" s="382" t="n"/>
      <c r="F25" s="379">
        <f>SUM(臺大:東專!F24)</f>
        <v/>
      </c>
      <c r="G25" s="378">
        <f>SUM(臺大:東專!G24)</f>
        <v/>
      </c>
      <c r="H25" s="112" t="inlineStr">
        <is>
          <t xml:space="preserve">　　　攤銷                                                        </t>
        </is>
      </c>
      <c r="I25" s="91" t="n"/>
      <c r="J25" s="171">
        <f>SUM(臺大:東專!J24)</f>
        <v/>
      </c>
      <c r="K25" s="369">
        <f>SUM(K26:K27)</f>
        <v/>
      </c>
      <c r="L25" s="370" t="n"/>
      <c r="M25" s="370" t="n"/>
      <c r="O25" s="371">
        <f>L25-B26</f>
        <v/>
      </c>
      <c r="Q25" s="372">
        <f>D26-F26</f>
        <v/>
      </c>
      <c r="S25" s="157">
        <f>J25-K25</f>
        <v/>
      </c>
    </row>
    <row r="26" ht="17.4" customHeight="1" s="53">
      <c r="A26" s="169" t="n"/>
      <c r="B26" s="378">
        <f>SUM(臺大:東專!B25)</f>
        <v/>
      </c>
      <c r="C26" s="382" t="n">
        <v>125</v>
      </c>
      <c r="D26" s="379">
        <f>SUM(臺大:東專!D25)</f>
        <v/>
      </c>
      <c r="E26" s="382" t="n"/>
      <c r="F26" s="379">
        <f>SUM(臺大:東專!F25)</f>
        <v/>
      </c>
      <c r="G26" s="378">
        <f>SUM(臺大:東專!G25)</f>
        <v/>
      </c>
      <c r="H26" s="112" t="inlineStr">
        <is>
          <t xml:space="preserve">　　　　攤銷電腦軟體                                                </t>
        </is>
      </c>
      <c r="I26" s="8" t="n">
        <v>111</v>
      </c>
      <c r="J26" s="171">
        <f>SUM(臺大:東專!J25)</f>
        <v/>
      </c>
      <c r="K26" s="369">
        <f>-SUMIF($C$7:$C$127,I26,$D$7:$D$127)+SUMIF($E$7:$E$127,I26,$F$7:$F$127)</f>
        <v/>
      </c>
      <c r="L26" s="370" t="n"/>
      <c r="M26" s="370" t="n"/>
      <c r="O26" s="371">
        <f>L26-B27</f>
        <v/>
      </c>
      <c r="Q26" s="372">
        <f>D27-F27</f>
        <v/>
      </c>
      <c r="S26" s="157">
        <f>J26-K26</f>
        <v/>
      </c>
    </row>
    <row r="27" ht="32.4" customHeight="1" s="53">
      <c r="A27" s="169" t="inlineStr">
        <is>
          <t xml:space="preserve">　不動產、廠房及設備                                          </t>
        </is>
      </c>
      <c r="B27" s="366">
        <f>SUM(臺大:東專!B26)</f>
        <v/>
      </c>
      <c r="C27" s="375" t="n"/>
      <c r="D27" s="379">
        <f>SUM(臺大:東專!D26)</f>
        <v/>
      </c>
      <c r="E27" s="375" t="n"/>
      <c r="F27" s="379">
        <f>SUM(臺大:東專!F26)</f>
        <v/>
      </c>
      <c r="G27" s="366">
        <f>SUM(臺大:東專!G26)</f>
        <v/>
      </c>
      <c r="H27" s="112" t="inlineStr">
        <is>
          <t xml:space="preserve">　　　　其他攤銷費用                                                </t>
        </is>
      </c>
      <c r="I27" s="8" t="n">
        <v>112</v>
      </c>
      <c r="J27" s="171">
        <f>SUM(臺大:東專!J26)</f>
        <v/>
      </c>
      <c r="K27" s="369">
        <f>-SUMIF($C$7:$C$127,I27,$D$7:$D$127)+SUMIF($E$7:$E$127,I27,$F$7:$F$127)</f>
        <v/>
      </c>
      <c r="L27" s="370">
        <f>VLOOKUP(A27,$A$139:$AW$244,$K$1,FALSE)</f>
        <v/>
      </c>
      <c r="M27" s="370">
        <f>L27-G27</f>
        <v/>
      </c>
      <c r="O27" s="371">
        <f>L27-B27</f>
        <v/>
      </c>
      <c r="Q27" s="372">
        <f>D27-F27</f>
        <v/>
      </c>
      <c r="S27" s="157">
        <f>J27-K27</f>
        <v/>
      </c>
    </row>
    <row r="28" ht="17.4" customHeight="1" s="53">
      <c r="A28" s="177" t="inlineStr">
        <is>
          <t xml:space="preserve">　　土地                                                        </t>
        </is>
      </c>
      <c r="B28" s="373">
        <f>SUM(臺大:東專!B27)</f>
        <v/>
      </c>
      <c r="C28" s="384" t="n">
        <v>121</v>
      </c>
      <c r="D28" s="379">
        <f>SUM(臺大:東專!D27)</f>
        <v/>
      </c>
      <c r="E28" s="384" t="n"/>
      <c r="F28" s="379">
        <f>SUM(臺大:東專!F27)</f>
        <v/>
      </c>
      <c r="G28" s="373">
        <f>SUM(臺大:東專!G27)</f>
        <v/>
      </c>
      <c r="H28" s="112" t="inlineStr">
        <is>
          <t xml:space="preserve">　　　其他                                                        </t>
        </is>
      </c>
      <c r="I28" s="8" t="n"/>
      <c r="J28" s="171">
        <f>SUM(臺大:東專!J27)</f>
        <v/>
      </c>
      <c r="K28" s="369">
        <f>K29+K30+K33</f>
        <v/>
      </c>
      <c r="L28" s="370">
        <f>VLOOKUP(A28,$A$139:$AW$244,$K$1,FALSE)</f>
        <v/>
      </c>
      <c r="M28" s="370">
        <f>L28-G28</f>
        <v/>
      </c>
      <c r="O28" s="371">
        <f>L28-B28</f>
        <v/>
      </c>
      <c r="Q28" s="372">
        <f>D28-F28</f>
        <v/>
      </c>
      <c r="S28" s="157">
        <f>J28-K28</f>
        <v/>
      </c>
    </row>
    <row r="29" ht="17.4" customHeight="1" s="53">
      <c r="A29" s="175" t="n"/>
      <c r="B29" s="378">
        <f>SUM(臺大:東專!B28)</f>
        <v/>
      </c>
      <c r="C29" s="384" t="n"/>
      <c r="D29" s="379">
        <f>SUM(臺大:東專!D28)</f>
        <v/>
      </c>
      <c r="E29" s="384" t="n"/>
      <c r="F29" s="379">
        <f>SUM(臺大:東專!F28)</f>
        <v/>
      </c>
      <c r="G29" s="378">
        <f>SUM(臺大:東專!G28)</f>
        <v/>
      </c>
      <c r="H29" s="214" t="inlineStr">
        <is>
          <t xml:space="preserve">　　　　應付退休及離職金                                            </t>
        </is>
      </c>
      <c r="I29" s="215" t="n">
        <v>122</v>
      </c>
      <c r="J29" s="171">
        <f>SUM(臺大:東專!J28)</f>
        <v/>
      </c>
      <c r="K29" s="369">
        <f>-SUMIF($C$7:$C$127,I29,$D$7:$D$127)+SUMIF($E$7:$E$127,I29,$F$7:$F$127)</f>
        <v/>
      </c>
      <c r="L29" s="370" t="n"/>
      <c r="M29" s="370" t="n"/>
      <c r="O29" s="371">
        <f>L29-B29</f>
        <v/>
      </c>
      <c r="Q29" s="372">
        <f>D29-F29</f>
        <v/>
      </c>
      <c r="S29" s="157">
        <f>J29-K29</f>
        <v/>
      </c>
    </row>
    <row r="30" ht="17.4" customHeight="1" s="53">
      <c r="A30" s="177" t="inlineStr">
        <is>
          <t xml:space="preserve">　　土地改良物                                                  </t>
        </is>
      </c>
      <c r="B30" s="373">
        <f>SUM(臺大:東專!B29)</f>
        <v/>
      </c>
      <c r="C30" s="384" t="n">
        <v>251</v>
      </c>
      <c r="D30" s="383">
        <f>SUM(臺大:東專!D29)</f>
        <v/>
      </c>
      <c r="E30" s="384" t="n">
        <v>101</v>
      </c>
      <c r="F30" s="383">
        <f>SUM(臺大:東專!F29)</f>
        <v/>
      </c>
      <c r="G30" s="373">
        <f>SUM(臺大:東專!G29)</f>
        <v/>
      </c>
      <c r="H30" s="214" t="inlineStr">
        <is>
          <t xml:space="preserve">　　　　遞延收入                                                    </t>
        </is>
      </c>
      <c r="I30" s="215" t="n"/>
      <c r="J30" s="171">
        <f>SUM(臺大:東專!J29)</f>
        <v/>
      </c>
      <c r="K30" s="369">
        <f>K31+K32</f>
        <v/>
      </c>
      <c r="L30" s="370">
        <f>VLOOKUP(A30,$A$139:$AW$244,$K$1,FALSE)</f>
        <v/>
      </c>
      <c r="M30" s="370">
        <f>L30-G30</f>
        <v/>
      </c>
      <c r="O30" s="371">
        <f>L30-B30</f>
        <v/>
      </c>
      <c r="Q30" s="372">
        <f>D30-F30</f>
        <v/>
      </c>
      <c r="S30" s="157">
        <f>J30-K30</f>
        <v/>
      </c>
    </row>
    <row r="31" ht="17.4" customHeight="1" s="53">
      <c r="A31" s="177" t="n"/>
      <c r="B31" s="378">
        <f>SUM(臺大:東專!B30)</f>
        <v/>
      </c>
      <c r="C31" s="384" t="n">
        <v>404</v>
      </c>
      <c r="D31" s="379">
        <f>SUM(臺大:東專!D30)</f>
        <v/>
      </c>
      <c r="E31" s="384" t="n"/>
      <c r="F31" s="379">
        <f>SUM(臺大:東專!F30)</f>
        <v/>
      </c>
      <c r="G31" s="378">
        <f>SUM(臺大:東專!G30)</f>
        <v/>
      </c>
      <c r="H31" s="214" t="inlineStr">
        <is>
          <t xml:space="preserve">　　　　　遞延收入-其他補助收入                                       </t>
        </is>
      </c>
      <c r="I31" s="215" t="n">
        <v>123</v>
      </c>
      <c r="J31" s="171">
        <f>SUM(臺大:東專!J30)</f>
        <v/>
      </c>
      <c r="K31" s="369">
        <f>-SUMIF($C$7:$C$127,I31,$D$7:$D$127)+SUMIF($E$7:$E$127,I31,$F$7:$F$127)</f>
        <v/>
      </c>
      <c r="L31" s="370" t="n"/>
      <c r="M31" s="370" t="n"/>
      <c r="O31" s="371">
        <f>L31-B31</f>
        <v/>
      </c>
      <c r="Q31" s="372">
        <f>D31-F31</f>
        <v/>
      </c>
      <c r="S31" s="157">
        <f>J31-K31</f>
        <v/>
      </c>
    </row>
    <row r="32" ht="17.4" customHeight="1" s="53">
      <c r="A32" s="175" t="n"/>
      <c r="B32" s="378">
        <f>SUM(臺大:東專!B31)</f>
        <v/>
      </c>
      <c r="C32" s="384" t="n"/>
      <c r="D32" s="379">
        <f>SUM(臺大:東專!D31)</f>
        <v/>
      </c>
      <c r="E32" s="384" t="n"/>
      <c r="F32" s="379">
        <f>SUM(臺大:東專!F31)</f>
        <v/>
      </c>
      <c r="G32" s="378">
        <f>SUM(臺大:東專!G31)</f>
        <v/>
      </c>
      <c r="H32" s="214" t="inlineStr">
        <is>
          <t xml:space="preserve">　　　　　遞延收入-受贈收入                                           </t>
        </is>
      </c>
      <c r="I32" s="215" t="n">
        <v>124</v>
      </c>
      <c r="J32" s="171">
        <f>SUM(臺大:東專!J31)</f>
        <v/>
      </c>
      <c r="K32" s="369">
        <f>-SUMIF($C$7:$C$127,I32,$D$7:$D$127)+SUMIF($E$7:$E$127,I32,$F$7:$F$127)</f>
        <v/>
      </c>
      <c r="L32" s="370" t="n"/>
      <c r="M32" s="370" t="n"/>
      <c r="O32" s="371">
        <f>L32-B32</f>
        <v/>
      </c>
      <c r="Q32" s="372">
        <f>D32-F32</f>
        <v/>
      </c>
      <c r="S32" s="157">
        <f>J32-K32</f>
        <v/>
      </c>
    </row>
    <row r="33" ht="17.4" customHeight="1" s="53">
      <c r="A33" s="105" t="n"/>
      <c r="B33" s="378">
        <f>SUM(臺大:東專!B32)</f>
        <v/>
      </c>
      <c r="C33" s="385" t="n"/>
      <c r="D33" s="379">
        <f>SUM(臺大:東專!D32)</f>
        <v/>
      </c>
      <c r="E33" s="385" t="n"/>
      <c r="F33" s="379">
        <f>SUM(臺大:東專!F32)</f>
        <v/>
      </c>
      <c r="G33" s="378">
        <f>SUM(臺大:東專!G32)</f>
        <v/>
      </c>
      <c r="H33" s="214" t="inlineStr">
        <is>
          <t xml:space="preserve">　　　　其他                                                        </t>
        </is>
      </c>
      <c r="I33" s="215" t="n">
        <v>125</v>
      </c>
      <c r="J33" s="171">
        <f>SUM(臺大:東專!J32)</f>
        <v/>
      </c>
      <c r="K33" s="369">
        <f>-SUMIF($C$7:$C$127,I33,$D$7:$D$127)+SUMIF($E$7:$E$127,I33,$F$7:$F$127)</f>
        <v/>
      </c>
      <c r="L33" s="370" t="n"/>
      <c r="M33" s="370" t="n"/>
      <c r="O33" s="371">
        <f>L33-B33</f>
        <v/>
      </c>
      <c r="Q33" s="372">
        <f>D33-F33</f>
        <v/>
      </c>
      <c r="S33" s="157">
        <f>J33-K33</f>
        <v/>
      </c>
    </row>
    <row r="34" ht="17.4" customHeight="1" s="53">
      <c r="A34" s="177" t="inlineStr">
        <is>
          <t xml:space="preserve">　　房屋及建築                                                  </t>
        </is>
      </c>
      <c r="B34" s="373">
        <f>SUM(臺大:東專!B33)</f>
        <v/>
      </c>
      <c r="C34" s="384" t="n">
        <v>252</v>
      </c>
      <c r="D34" s="383">
        <f>SUM(臺大:東專!D33)</f>
        <v/>
      </c>
      <c r="E34" s="384" t="n">
        <v>102</v>
      </c>
      <c r="F34" s="383">
        <f>SUM(臺大:東專!F33)</f>
        <v/>
      </c>
      <c r="G34" s="373">
        <f>SUM(臺大:東專!G33)</f>
        <v/>
      </c>
      <c r="H34" s="214" t="inlineStr">
        <is>
          <t xml:space="preserve">　　　流動資產淨減（淨增）                                        </t>
        </is>
      </c>
      <c r="I34" s="215" t="n">
        <v>151</v>
      </c>
      <c r="J34" s="171">
        <f>SUM(臺大:東專!J33)</f>
        <v/>
      </c>
      <c r="K34" s="369">
        <f>-SUMIF($C$7:$C$127,I34,$D$7:$D$127)+SUMIF($E$7:$E$127,I34,$F$7:$F$127)</f>
        <v/>
      </c>
      <c r="L34" s="370">
        <f>VLOOKUP(A34,$A$139:$AW$244,$K$1,FALSE)</f>
        <v/>
      </c>
      <c r="M34" s="370">
        <f>L34-G34</f>
        <v/>
      </c>
      <c r="O34" s="371">
        <f>L34-B34</f>
        <v/>
      </c>
      <c r="Q34" s="372">
        <f>D34-F34</f>
        <v/>
      </c>
      <c r="S34" s="157">
        <f>J34-K34</f>
        <v/>
      </c>
    </row>
    <row r="35" ht="17.4" customHeight="1" s="53">
      <c r="A35" s="175" t="n"/>
      <c r="B35" s="378">
        <f>SUM(臺大:東專!B34)</f>
        <v/>
      </c>
      <c r="C35" s="384" t="n">
        <v>405</v>
      </c>
      <c r="D35" s="379">
        <f>SUM(臺大:東專!D34)</f>
        <v/>
      </c>
      <c r="E35" s="384" t="n"/>
      <c r="F35" s="379">
        <f>SUM(臺大:東專!F34)</f>
        <v/>
      </c>
      <c r="G35" s="378">
        <f>SUM(臺大:東專!G34)</f>
        <v/>
      </c>
      <c r="H35" s="214" t="inlineStr">
        <is>
          <t xml:space="preserve">　　　流動負債淨增（淨減）                                        </t>
        </is>
      </c>
      <c r="I35" s="215" t="n">
        <v>161</v>
      </c>
      <c r="J35" s="171">
        <f>SUM(臺大:東專!J34)</f>
        <v/>
      </c>
      <c r="K35" s="369">
        <f>-SUMIF($C$7:$C$127,I35,$D$7:$D$127)+SUMIF($E$7:$E$127,I35,$F$7:$F$127)</f>
        <v/>
      </c>
      <c r="L35" s="370" t="n"/>
      <c r="M35" s="370" t="n"/>
      <c r="O35" s="371">
        <f>L35-B35</f>
        <v/>
      </c>
      <c r="Q35" s="372">
        <f>D35-F35</f>
        <v/>
      </c>
      <c r="S35" s="157">
        <f>J35-K35</f>
        <v/>
      </c>
    </row>
    <row r="36" ht="17.4" customHeight="1" s="53">
      <c r="A36" s="175" t="n"/>
      <c r="B36" s="378">
        <f>SUM(臺大:東專!B35)</f>
        <v/>
      </c>
      <c r="C36" s="384" t="n"/>
      <c r="D36" s="379">
        <f>SUM(臺大:東專!D35)</f>
        <v/>
      </c>
      <c r="E36" s="384" t="n"/>
      <c r="F36" s="379">
        <f>SUM(臺大:東專!F35)</f>
        <v/>
      </c>
      <c r="G36" s="378">
        <f>SUM(臺大:東專!G35)</f>
        <v/>
      </c>
      <c r="H36" s="214" t="inlineStr">
        <is>
          <t xml:space="preserve">　　未計利息股利之現金流入（流出）                              </t>
        </is>
      </c>
      <c r="I36" s="215" t="n"/>
      <c r="J36" s="171">
        <f>SUM(臺大:東專!J35)</f>
        <v/>
      </c>
      <c r="K36" s="369">
        <f>K13+K14</f>
        <v/>
      </c>
      <c r="L36" s="370" t="n"/>
      <c r="M36" s="370" t="n"/>
      <c r="O36" s="371">
        <f>L36-B36</f>
        <v/>
      </c>
      <c r="Q36" s="372">
        <f>D36-F36</f>
        <v/>
      </c>
      <c r="S36" s="157">
        <f>J36-K36</f>
        <v/>
      </c>
    </row>
    <row r="37" ht="17.4" customHeight="1" s="53">
      <c r="A37" s="105" t="n"/>
      <c r="B37" s="378">
        <f>SUM(臺大:東專!B36)</f>
        <v/>
      </c>
      <c r="C37" s="385" t="n"/>
      <c r="D37" s="379">
        <f>SUM(臺大:東專!D36)</f>
        <v/>
      </c>
      <c r="E37" s="385" t="n"/>
      <c r="F37" s="379">
        <f>SUM(臺大:東專!F36)</f>
        <v/>
      </c>
      <c r="G37" s="378">
        <f>SUM(臺大:東專!G36)</f>
        <v/>
      </c>
      <c r="H37" s="112" t="inlineStr">
        <is>
          <t xml:space="preserve">　　收取利息                                                    </t>
        </is>
      </c>
      <c r="I37" s="180" t="n"/>
      <c r="J37" s="171">
        <f>SUM(臺大:東專!J36)</f>
        <v/>
      </c>
      <c r="K37" s="369">
        <f>J37</f>
        <v/>
      </c>
      <c r="L37" s="370" t="n"/>
      <c r="M37" s="370" t="n"/>
      <c r="O37" s="371">
        <f>L37-B37</f>
        <v/>
      </c>
      <c r="Q37" s="372">
        <f>D37-F37</f>
        <v/>
      </c>
      <c r="S37" s="157">
        <f>J37-K37</f>
        <v/>
      </c>
    </row>
    <row r="38" ht="17.4" customHeight="1" s="53">
      <c r="A38" s="177" t="inlineStr">
        <is>
          <t xml:space="preserve">　　機械及設備                                                  </t>
        </is>
      </c>
      <c r="B38" s="373">
        <f>SUM(臺大:東專!B37)</f>
        <v/>
      </c>
      <c r="C38" s="384" t="n">
        <v>253</v>
      </c>
      <c r="D38" s="383">
        <f>SUM(臺大:東專!D37)</f>
        <v/>
      </c>
      <c r="E38" s="384" t="n">
        <v>103</v>
      </c>
      <c r="F38" s="383">
        <f>SUM(臺大:東專!F37)</f>
        <v/>
      </c>
      <c r="G38" s="373">
        <f>SUM(臺大:東專!G37)</f>
        <v/>
      </c>
      <c r="H38" s="112" t="inlineStr">
        <is>
          <t xml:space="preserve">　　收取股利                                                    </t>
        </is>
      </c>
      <c r="I38" s="180" t="n"/>
      <c r="J38" s="171">
        <f>SUM(臺大:東專!J37)</f>
        <v/>
      </c>
      <c r="K38" s="369">
        <f>J38</f>
        <v/>
      </c>
      <c r="L38" s="370">
        <f>VLOOKUP(A38,$A$139:$AW$244,$K$1,FALSE)</f>
        <v/>
      </c>
      <c r="M38" s="370">
        <f>L38-G38</f>
        <v/>
      </c>
      <c r="O38" s="371">
        <f>L38-B38</f>
        <v/>
      </c>
      <c r="Q38" s="372">
        <f>D38-F38</f>
        <v/>
      </c>
      <c r="S38" s="157">
        <f>J38-K38</f>
        <v/>
      </c>
    </row>
    <row r="39" ht="17.4" customHeight="1" s="53">
      <c r="A39" s="175" t="n"/>
      <c r="B39" s="378">
        <f>SUM(臺大:東專!B38)</f>
        <v/>
      </c>
      <c r="C39" s="385" t="n">
        <v>407</v>
      </c>
      <c r="D39" s="379">
        <f>SUM(臺大:東專!D38)</f>
        <v/>
      </c>
      <c r="E39" s="384" t="n"/>
      <c r="F39" s="379">
        <f>SUM(臺大:東專!F38)</f>
        <v/>
      </c>
      <c r="G39" s="378">
        <f>SUM(臺大:東專!G38)</f>
        <v/>
      </c>
      <c r="H39" s="112" t="inlineStr">
        <is>
          <t xml:space="preserve">　　支付利息                                                    </t>
        </is>
      </c>
      <c r="I39" s="180" t="n"/>
      <c r="J39" s="171">
        <f>SUM(臺大:東專!J38)</f>
        <v/>
      </c>
      <c r="K39" s="369">
        <f>J39</f>
        <v/>
      </c>
      <c r="L39" s="370" t="n"/>
      <c r="M39" s="370" t="n"/>
      <c r="O39" s="371">
        <f>L39-B39</f>
        <v/>
      </c>
      <c r="Q39" s="372">
        <f>D39-F39</f>
        <v/>
      </c>
      <c r="S39" s="157">
        <f>J39-K39</f>
        <v/>
      </c>
    </row>
    <row r="40" ht="17.4" customHeight="1" s="53">
      <c r="A40" s="105" t="n"/>
      <c r="B40" s="378">
        <f>SUM(臺大:東專!B39)</f>
        <v/>
      </c>
      <c r="C40" s="385" t="n">
        <v>409</v>
      </c>
      <c r="D40" s="383">
        <f>SUM(臺大:東專!D39)</f>
        <v/>
      </c>
      <c r="E40" s="385" t="n">
        <v>412</v>
      </c>
      <c r="F40" s="383">
        <f>SUM(臺大:東專!F39)</f>
        <v/>
      </c>
      <c r="G40" s="378">
        <f>SUM(臺大:東專!G39)</f>
        <v/>
      </c>
      <c r="H40" s="111" t="inlineStr">
        <is>
          <t xml:space="preserve">▼業務活動之淨現金流入（流出）                                </t>
        </is>
      </c>
      <c r="I40" s="180" t="n"/>
      <c r="J40" s="171">
        <f>SUM(臺大:東專!J39)</f>
        <v/>
      </c>
      <c r="K40" s="369">
        <f>J40</f>
        <v/>
      </c>
      <c r="L40" s="370" t="n"/>
      <c r="M40" s="370" t="n"/>
      <c r="O40" s="371">
        <f>L40-B40</f>
        <v/>
      </c>
      <c r="Q40" s="372">
        <f>D40-F40</f>
        <v/>
      </c>
      <c r="S40" s="157">
        <f>J40-K40</f>
        <v/>
      </c>
    </row>
    <row r="41" ht="17.4" customHeight="1" s="53">
      <c r="A41" s="105" t="n"/>
      <c r="B41" s="378">
        <f>SUM(臺大:東專!B40)</f>
        <v/>
      </c>
      <c r="C41" s="261" t="n"/>
      <c r="D41" s="379">
        <f>SUM(臺大:東專!D40)</f>
        <v/>
      </c>
      <c r="E41" s="386" t="n"/>
      <c r="F41" s="379">
        <f>SUM(臺大:東專!F40)</f>
        <v/>
      </c>
      <c r="G41" s="378">
        <f>SUM(臺大:東專!G40)</f>
        <v/>
      </c>
      <c r="H41" s="111" t="inlineStr">
        <is>
          <t xml:space="preserve">▼投資活動之現金流量                                          </t>
        </is>
      </c>
      <c r="I41" s="180" t="n"/>
      <c r="J41" s="171">
        <f>SUM(臺大:東專!J40)</f>
        <v/>
      </c>
      <c r="K41" s="387">
        <f>SUM(K42,K45,K48,K49,K50,K52,K55,K65)</f>
        <v/>
      </c>
      <c r="L41" s="370" t="n"/>
      <c r="M41" s="370" t="n"/>
      <c r="O41" s="371">
        <f>L41-B41</f>
        <v/>
      </c>
      <c r="Q41" s="372">
        <f>D41-F41</f>
        <v/>
      </c>
      <c r="S41" s="157">
        <f>J41-K41</f>
        <v/>
      </c>
    </row>
    <row r="42" ht="17.4" customHeight="1" s="53">
      <c r="A42" s="105" t="n"/>
      <c r="B42" s="5">
        <f>SUM(臺大:東專!B41)</f>
        <v/>
      </c>
      <c r="C42" s="232" t="n"/>
      <c r="D42" s="183">
        <f>SUM(臺大:東專!D41)</f>
        <v/>
      </c>
      <c r="E42" s="232" t="n"/>
      <c r="F42" s="183">
        <f>SUM(臺大:東專!F41)</f>
        <v/>
      </c>
      <c r="G42" s="5">
        <f>SUM(臺大:東專!G41)</f>
        <v/>
      </c>
      <c r="H42" s="112" t="inlineStr">
        <is>
          <t xml:space="preserve">　　減少流動金融資產及短期貸墊款                                </t>
        </is>
      </c>
      <c r="I42" s="180" t="n"/>
      <c r="J42" s="171">
        <f>SUM(臺大:東專!J41)</f>
        <v/>
      </c>
      <c r="K42" s="369">
        <f>K43+K44</f>
        <v/>
      </c>
      <c r="L42" s="370" t="n"/>
      <c r="M42" s="370">
        <f>L42-G42</f>
        <v/>
      </c>
      <c r="O42" s="371">
        <f>L42-B42</f>
        <v/>
      </c>
      <c r="Q42" s="372">
        <f>D42-F42</f>
        <v/>
      </c>
      <c r="S42" s="157">
        <f>J42-K42</f>
        <v/>
      </c>
    </row>
    <row r="43" ht="17.4" customHeight="1" s="53">
      <c r="A43" s="105" t="inlineStr">
        <is>
          <t xml:space="preserve">　　交通及運輸設備                                              </t>
        </is>
      </c>
      <c r="B43" s="388">
        <f>SUM(臺大:東專!B42)</f>
        <v/>
      </c>
      <c r="C43" s="384" t="n">
        <v>254</v>
      </c>
      <c r="D43" s="383">
        <f>SUM(臺大:東專!D42)</f>
        <v/>
      </c>
      <c r="E43" s="384" t="n">
        <v>104</v>
      </c>
      <c r="F43" s="383">
        <f>SUM(臺大:東專!F42)</f>
        <v/>
      </c>
      <c r="G43" s="388">
        <f>SUM(臺大:東專!G42)</f>
        <v/>
      </c>
      <c r="H43" s="214" t="inlineStr">
        <is>
          <t xml:space="preserve">　　　減少流動金融資產                                            </t>
        </is>
      </c>
      <c r="I43" s="215" t="n">
        <v>211</v>
      </c>
      <c r="J43" s="171">
        <f>SUM(臺大:東專!J42)</f>
        <v/>
      </c>
      <c r="K43" s="369">
        <f>-SUMIF($C$7:$C$127,I43,$D$7:$D$127)+SUMIF($E$7:$E$135,I43,$F$7:$F$127)</f>
        <v/>
      </c>
      <c r="L43" s="370">
        <f>VLOOKUP(A43,$A$139:$AW$244,$K$1,FALSE)</f>
        <v/>
      </c>
      <c r="M43" s="370">
        <f>L43-G43</f>
        <v/>
      </c>
      <c r="O43" s="371">
        <f>L43-B43</f>
        <v/>
      </c>
      <c r="Q43" s="372">
        <f>D43-F43</f>
        <v/>
      </c>
      <c r="S43" s="157">
        <f>J43-K43</f>
        <v/>
      </c>
    </row>
    <row r="44" ht="17.4" customHeight="1" s="53">
      <c r="A44" s="105" t="n"/>
      <c r="B44" s="389">
        <f>SUM(臺大:東專!B43)</f>
        <v/>
      </c>
      <c r="C44" s="385" t="n">
        <v>410</v>
      </c>
      <c r="D44" s="379">
        <f>SUM(臺大:東專!D43)</f>
        <v/>
      </c>
      <c r="E44" s="385" t="n">
        <v>413</v>
      </c>
      <c r="F44" s="379">
        <f>SUM(臺大:東專!F43)</f>
        <v/>
      </c>
      <c r="G44" s="389">
        <f>SUM(臺大:東專!G43)</f>
        <v/>
      </c>
      <c r="H44" s="216" t="inlineStr">
        <is>
          <t xml:space="preserve">　　　減少短期墊款                                                </t>
        </is>
      </c>
      <c r="I44" s="217" t="n">
        <v>212</v>
      </c>
      <c r="J44" s="171">
        <f>SUM(臺大:東專!J43)</f>
        <v/>
      </c>
      <c r="K44" s="369">
        <f>-SUMIF($C$7:$C$127,I44,$D$7:$D$127)+SUMIF($E$7:$E$135,I44,$F$7:$F$127)</f>
        <v/>
      </c>
      <c r="L44" s="370" t="n"/>
      <c r="M44" s="370">
        <f>L44-G44</f>
        <v/>
      </c>
      <c r="O44" s="371">
        <f>L44-B44</f>
        <v/>
      </c>
      <c r="Q44" s="372">
        <f>D44-F44</f>
        <v/>
      </c>
      <c r="S44" s="157">
        <f>J44-K44</f>
        <v/>
      </c>
    </row>
    <row r="45" ht="17.4" customHeight="1" s="53">
      <c r="A45" s="105" t="n"/>
      <c r="B45" s="389">
        <f>SUM(臺大:東專!B44)</f>
        <v/>
      </c>
      <c r="C45" s="385" t="n"/>
      <c r="D45" s="379">
        <f>SUM(臺大:東專!D44)</f>
        <v/>
      </c>
      <c r="E45" s="385" t="n"/>
      <c r="F45" s="379">
        <f>SUM(臺大:東專!F44)</f>
        <v/>
      </c>
      <c r="G45" s="389">
        <f>SUM(臺大:東專!G44)</f>
        <v/>
      </c>
      <c r="H45" s="112" t="inlineStr">
        <is>
          <t xml:space="preserve">　　減少投資、長期應收款、貸墊款及準備金                        </t>
        </is>
      </c>
      <c r="I45" s="180" t="n"/>
      <c r="J45" s="171">
        <f>SUM(臺大:東專!J44)</f>
        <v/>
      </c>
      <c r="K45" s="369">
        <f>SUM(K46:K47)</f>
        <v/>
      </c>
      <c r="L45" s="370" t="n"/>
      <c r="M45" s="370">
        <f>L45-G45</f>
        <v/>
      </c>
      <c r="O45" s="371">
        <f>L45-B45</f>
        <v/>
      </c>
      <c r="Q45" s="372">
        <f>D45-F45</f>
        <v/>
      </c>
      <c r="S45" s="157">
        <f>J45-K45</f>
        <v/>
      </c>
    </row>
    <row r="46" ht="17.4" customHeight="1" s="53">
      <c r="A46" s="177" t="inlineStr">
        <is>
          <t xml:space="preserve">　　什項設備                                                    </t>
        </is>
      </c>
      <c r="B46" s="373">
        <f>SUM(臺大:東專!B45)</f>
        <v/>
      </c>
      <c r="C46" s="384" t="n">
        <v>255</v>
      </c>
      <c r="D46" s="383">
        <f>SUM(臺大:東專!D45)</f>
        <v/>
      </c>
      <c r="E46" s="384" t="n">
        <v>105</v>
      </c>
      <c r="F46" s="383">
        <f>SUM(臺大:東專!F45)</f>
        <v/>
      </c>
      <c r="G46" s="373">
        <f>SUM(臺大:東專!G45)</f>
        <v/>
      </c>
      <c r="H46" s="112" t="inlineStr">
        <is>
          <t xml:space="preserve">　　　減少投資                                                    </t>
        </is>
      </c>
      <c r="I46" s="180" t="n">
        <v>221</v>
      </c>
      <c r="J46" s="171">
        <f>SUM(臺大:東專!J45)</f>
        <v/>
      </c>
      <c r="K46" s="369">
        <f>-SUMIF($C$7:$C$127,I46,$D$7:$D$127)+SUMIF($E$7:$E$135,I46,$F$7:$F$127)</f>
        <v/>
      </c>
      <c r="L46" s="370">
        <f>VLOOKUP(A46,$A$139:$AW$244,$K$1,FALSE)</f>
        <v/>
      </c>
      <c r="M46" s="370">
        <f>L46-G46</f>
        <v/>
      </c>
      <c r="O46" s="371">
        <f>L46-B46</f>
        <v/>
      </c>
      <c r="Q46" s="372">
        <f>D46-F46</f>
        <v/>
      </c>
      <c r="S46" s="157">
        <f>J46-K46</f>
        <v/>
      </c>
    </row>
    <row r="47" ht="17.4" customHeight="1" s="53">
      <c r="A47" s="105" t="n"/>
      <c r="B47" s="378">
        <f>SUM(臺大:東專!B46)</f>
        <v/>
      </c>
      <c r="C47" s="385" t="n">
        <v>408</v>
      </c>
      <c r="D47" s="379">
        <f>SUM(臺大:東專!D46)</f>
        <v/>
      </c>
      <c r="E47" s="385" t="n"/>
      <c r="F47" s="379">
        <f>SUM(臺大:東專!F46)</f>
        <v/>
      </c>
      <c r="G47" s="378">
        <f>SUM(臺大:東專!G46)</f>
        <v/>
      </c>
      <c r="H47" s="112" t="inlineStr">
        <is>
          <t xml:space="preserve">　　　減少準備金                                                  </t>
        </is>
      </c>
      <c r="I47" s="180" t="n">
        <v>222</v>
      </c>
      <c r="J47" s="171">
        <f>SUM(臺大:東專!J46)</f>
        <v/>
      </c>
      <c r="K47" s="369">
        <f>-SUMIF($C$7:$C$127,I47,$D$7:$D$127)+SUMIF($E$7:$E$135,I47,$F$7:$F$127)</f>
        <v/>
      </c>
      <c r="L47" s="370" t="n"/>
      <c r="M47" s="370" t="n"/>
      <c r="O47" s="371">
        <f>L47-B47</f>
        <v/>
      </c>
      <c r="Q47" s="372">
        <f>D47-F47</f>
        <v/>
      </c>
      <c r="S47" s="157">
        <f>J47-K47</f>
        <v/>
      </c>
    </row>
    <row r="48" ht="17.4" customHeight="1" s="53">
      <c r="A48" s="105" t="n"/>
      <c r="B48" s="378">
        <f>SUM(臺大:東專!B47)</f>
        <v/>
      </c>
      <c r="C48" s="385" t="n">
        <v>411</v>
      </c>
      <c r="D48" s="379">
        <f>SUM(臺大:東專!D47)</f>
        <v/>
      </c>
      <c r="E48" s="385" t="n">
        <v>414</v>
      </c>
      <c r="F48" s="379">
        <f>SUM(臺大:東專!F47)</f>
        <v/>
      </c>
      <c r="G48" s="378">
        <f>SUM(臺大:東專!G47)</f>
        <v/>
      </c>
      <c r="H48" s="112" t="inlineStr">
        <is>
          <t xml:space="preserve">　　收取利息                                                    </t>
        </is>
      </c>
      <c r="I48" s="180" t="n"/>
      <c r="J48" s="171">
        <f>SUM(臺大:東專!J47)</f>
        <v/>
      </c>
      <c r="K48" s="369">
        <f>J48</f>
        <v/>
      </c>
      <c r="L48" s="370" t="n"/>
      <c r="M48" s="370" t="n"/>
      <c r="O48" s="371">
        <f>L48-B48</f>
        <v/>
      </c>
      <c r="Q48" s="372">
        <f>D48-F48</f>
        <v/>
      </c>
      <c r="S48" s="157">
        <f>J48-K48</f>
        <v/>
      </c>
    </row>
    <row r="49" ht="17.4" customHeight="1" s="53">
      <c r="A49" s="105" t="n"/>
      <c r="B49" s="378">
        <f>SUM(臺大:東專!B48)</f>
        <v/>
      </c>
      <c r="C49" s="385" t="n">
        <v>406</v>
      </c>
      <c r="D49" s="379">
        <f>SUM(臺大:東專!D48)</f>
        <v/>
      </c>
      <c r="E49" s="385" t="n"/>
      <c r="F49" s="379">
        <f>SUM(臺大:東專!F48)</f>
        <v/>
      </c>
      <c r="G49" s="378">
        <f>SUM(臺大:東專!G48)</f>
        <v/>
      </c>
      <c r="H49" s="112" t="inlineStr">
        <is>
          <t xml:space="preserve">　　收取股利                                                    </t>
        </is>
      </c>
      <c r="I49" s="186" t="n"/>
      <c r="J49" s="171">
        <f>SUM(臺大:東專!J48)</f>
        <v/>
      </c>
      <c r="K49" s="369">
        <f>J49</f>
        <v/>
      </c>
      <c r="L49" s="370" t="n"/>
      <c r="M49" s="370" t="n"/>
      <c r="O49" s="371">
        <f>L49-B49</f>
        <v/>
      </c>
      <c r="Q49" s="372">
        <f>D49-F49</f>
        <v/>
      </c>
      <c r="S49" s="157">
        <f>J49-K49</f>
        <v/>
      </c>
    </row>
    <row r="50" ht="17.4" customHeight="1" s="53">
      <c r="A50" s="177" t="inlineStr">
        <is>
          <t xml:space="preserve">　　租賃資產                                                    </t>
        </is>
      </c>
      <c r="B50" s="378">
        <f>SUM(臺大:東專!B49)</f>
        <v/>
      </c>
      <c r="C50" s="384" t="n"/>
      <c r="D50" s="379">
        <f>SUM(臺大:東專!D49)</f>
        <v/>
      </c>
      <c r="E50" s="384" t="n">
        <v>106</v>
      </c>
      <c r="F50" s="379">
        <f>SUM(臺大:東專!F49)</f>
        <v/>
      </c>
      <c r="G50" s="378">
        <f>SUM(臺大:東專!G49)</f>
        <v/>
      </c>
      <c r="H50" s="112" t="inlineStr">
        <is>
          <t xml:space="preserve">　　增加流動金融資產及短期貸墊款                                </t>
        </is>
      </c>
      <c r="I50" s="186" t="n"/>
      <c r="J50" s="171">
        <f>SUM(臺大:東專!J49)</f>
        <v/>
      </c>
      <c r="K50" s="369">
        <f>K51</f>
        <v/>
      </c>
      <c r="L50" s="370">
        <f>VLOOKUP(A50,$A$139:$AW$244,$K$1,FALSE)</f>
        <v/>
      </c>
      <c r="M50" s="370">
        <f>L50-G50</f>
        <v/>
      </c>
      <c r="O50" s="371" t="n"/>
      <c r="Q50" s="372" t="n"/>
      <c r="S50" s="157">
        <f>J50-K50</f>
        <v/>
      </c>
    </row>
    <row r="51" ht="17.4" customHeight="1" s="53">
      <c r="A51" s="177" t="inlineStr">
        <is>
          <t xml:space="preserve">　　租賃權益改良                                                </t>
        </is>
      </c>
      <c r="B51" s="378">
        <f>SUM(臺大:東專!B50)</f>
        <v/>
      </c>
      <c r="C51" s="384" t="n">
        <v>257</v>
      </c>
      <c r="D51" s="379">
        <f>SUM(臺大:東專!D50)</f>
        <v/>
      </c>
      <c r="E51" s="384" t="n">
        <v>107</v>
      </c>
      <c r="F51" s="379">
        <f>SUM(臺大:東專!F50)</f>
        <v/>
      </c>
      <c r="G51" s="378">
        <f>SUM(臺大:東專!G50)</f>
        <v/>
      </c>
      <c r="H51" s="112" t="inlineStr">
        <is>
          <t xml:space="preserve">　　　增加流動金融資產                                            </t>
        </is>
      </c>
      <c r="I51" s="181" t="n">
        <v>231</v>
      </c>
      <c r="J51" s="171">
        <f>SUM(臺大:東專!J50)</f>
        <v/>
      </c>
      <c r="K51" s="369">
        <f>-SUMIF($C$7:$C$127,I51,$D$7:$D$127)+SUMIF($E$7:$E$135,I51,$F$7:$F$127)</f>
        <v/>
      </c>
      <c r="L51" s="370">
        <f>VLOOKUP(A51,$A$139:$AW$244,$K$1,FALSE)</f>
        <v/>
      </c>
      <c r="M51" s="370">
        <f>L51-G51</f>
        <v/>
      </c>
      <c r="O51" s="371">
        <f>L51-B50</f>
        <v/>
      </c>
      <c r="Q51" s="372">
        <f>D50-F50</f>
        <v/>
      </c>
      <c r="S51" s="157">
        <f>J51-K51</f>
        <v/>
      </c>
    </row>
    <row r="52" ht="17.4" customHeight="1" s="53">
      <c r="A52" s="172" t="inlineStr">
        <is>
          <t xml:space="preserve">　　購建中固定資產                                              </t>
        </is>
      </c>
      <c r="B52" s="373">
        <f>SUM(臺大:東專!B51)</f>
        <v/>
      </c>
      <c r="C52" s="384" t="n">
        <v>256</v>
      </c>
      <c r="D52" s="383">
        <f>SUM(臺大:東專!D51)</f>
        <v/>
      </c>
      <c r="E52" s="384" t="n">
        <v>404</v>
      </c>
      <c r="F52" s="383">
        <f>SUM(臺大:東專!F51)</f>
        <v/>
      </c>
      <c r="G52" s="373">
        <f>SUM(臺大:東專!G51)</f>
        <v/>
      </c>
      <c r="H52" s="112" t="inlineStr">
        <is>
          <t xml:space="preserve">　　增加投資、長期應收款、貸墊款及準備金                        </t>
        </is>
      </c>
      <c r="I52" s="180" t="n"/>
      <c r="J52" s="171">
        <f>SUM(臺大:東專!J51)</f>
        <v/>
      </c>
      <c r="K52" s="369">
        <f>SUM(K53:K54)</f>
        <v/>
      </c>
      <c r="L52" s="370">
        <f>VLOOKUP(A52,$A$139:$AW$244,$K$1,FALSE)</f>
        <v/>
      </c>
      <c r="M52" s="370">
        <f>L52-G52</f>
        <v/>
      </c>
      <c r="O52" s="371">
        <f>L52-B51</f>
        <v/>
      </c>
      <c r="Q52" s="372">
        <f>D51-F51</f>
        <v/>
      </c>
      <c r="S52" s="157">
        <f>J52-K52</f>
        <v/>
      </c>
    </row>
    <row r="53" ht="17.4" customHeight="1" s="53">
      <c r="A53" s="105" t="n"/>
      <c r="B53" s="378">
        <f>SUM(臺大:東專!B52)</f>
        <v/>
      </c>
      <c r="C53" s="385" t="n"/>
      <c r="D53" s="379">
        <f>SUM(臺大:東專!D52)</f>
        <v/>
      </c>
      <c r="E53" s="384" t="n">
        <v>405</v>
      </c>
      <c r="F53" s="379">
        <f>SUM(臺大:東專!F52)</f>
        <v/>
      </c>
      <c r="G53" s="378">
        <f>SUM(臺大:東專!G52)</f>
        <v/>
      </c>
      <c r="H53" s="112" t="inlineStr">
        <is>
          <t xml:space="preserve">　　　增加投資                                                    </t>
        </is>
      </c>
      <c r="I53" s="180" t="n">
        <v>241</v>
      </c>
      <c r="J53" s="171">
        <f>SUM(臺大:東專!J52)</f>
        <v/>
      </c>
      <c r="K53" s="369">
        <f>-SUMIF($C$7:$C$127,I53,$D$7:$D$127)+SUMIF($E$7:$E$135,I53,$F$7:$F$127)</f>
        <v/>
      </c>
      <c r="L53" s="370" t="n"/>
      <c r="M53" s="370" t="n"/>
      <c r="O53" s="371">
        <f>L53-B52</f>
        <v/>
      </c>
      <c r="Q53" s="372">
        <f>D52-F52</f>
        <v/>
      </c>
      <c r="S53" s="157">
        <f>J53-K53</f>
        <v/>
      </c>
    </row>
    <row r="54" ht="17.4" customHeight="1" s="53">
      <c r="A54" s="187" t="n"/>
      <c r="B54" s="5">
        <f>SUM(臺大:東專!B53)</f>
        <v/>
      </c>
      <c r="C54" s="236" t="n"/>
      <c r="D54" s="188">
        <f>SUM(臺大:東專!D53)</f>
        <v/>
      </c>
      <c r="E54" s="236" t="n">
        <v>406</v>
      </c>
      <c r="F54" s="188">
        <f>SUM(臺大:東專!F53)</f>
        <v/>
      </c>
      <c r="G54" s="5">
        <f>SUM(臺大:東專!G53)</f>
        <v/>
      </c>
      <c r="H54" s="112" t="inlineStr">
        <is>
          <t xml:space="preserve">　　　增加準備金                                                  </t>
        </is>
      </c>
      <c r="I54" s="180" t="n">
        <v>242</v>
      </c>
      <c r="J54" s="171">
        <f>SUM(臺大:東專!J53)</f>
        <v/>
      </c>
      <c r="K54" s="369">
        <f>-SUMIF($C$7:$C$127,I54,$D$7:$D$127)+SUMIF($E$7:$E$135,I54,$F$7:$F$127)</f>
        <v/>
      </c>
      <c r="L54" s="370" t="n"/>
      <c r="M54" s="370">
        <f>L54-G54</f>
        <v/>
      </c>
      <c r="O54" s="371">
        <f>L54-B53</f>
        <v/>
      </c>
      <c r="Q54" s="372">
        <f>D53-F53</f>
        <v/>
      </c>
      <c r="S54" s="157">
        <f>J54-K54</f>
        <v/>
      </c>
    </row>
    <row r="55" ht="17.4" customHeight="1" s="53">
      <c r="A55" s="169" t="inlineStr">
        <is>
          <t xml:space="preserve">　生物資產－非流動                                            </t>
        </is>
      </c>
      <c r="B55" s="366">
        <f>SUM(臺大:東專!B54)</f>
        <v/>
      </c>
      <c r="C55" s="384" t="n"/>
      <c r="D55" s="379">
        <f>SUM(臺大:東專!D54)</f>
        <v/>
      </c>
      <c r="E55" s="384" t="n"/>
      <c r="F55" s="379">
        <f>SUM(臺大:東專!F54)</f>
        <v/>
      </c>
      <c r="G55" s="366">
        <f>SUM(臺大:東專!G54)</f>
        <v/>
      </c>
      <c r="H55" s="112" t="inlineStr">
        <is>
          <t xml:space="preserve">　　增加不動產、廠房及設備、礦產資源                            </t>
        </is>
      </c>
      <c r="I55" s="180" t="n"/>
      <c r="J55" s="171">
        <f>SUM(臺大:東專!J54)</f>
        <v/>
      </c>
      <c r="K55" s="369">
        <f>K56</f>
        <v/>
      </c>
      <c r="L55" s="370">
        <f>VLOOKUP(A55,$A$139:$AW$244,$K$1,FALSE)</f>
        <v/>
      </c>
      <c r="M55" s="370">
        <f>L55-G55</f>
        <v/>
      </c>
      <c r="O55" s="371">
        <f>L55-B54</f>
        <v/>
      </c>
      <c r="Q55" s="372">
        <f>D54-F54</f>
        <v/>
      </c>
      <c r="S55" s="157">
        <f>J55-K55</f>
        <v/>
      </c>
    </row>
    <row r="56" ht="31.8" customHeight="1" s="53">
      <c r="A56" s="177" t="inlineStr">
        <is>
          <t xml:space="preserve">　　生產性生物資產－非流動                                      </t>
        </is>
      </c>
      <c r="B56" s="373">
        <f>SUM(臺大:東專!B55)</f>
        <v/>
      </c>
      <c r="C56" s="384" t="n"/>
      <c r="D56" s="383">
        <f>SUM(臺大:東專!D55)</f>
        <v/>
      </c>
      <c r="E56" s="384" t="n">
        <v>109</v>
      </c>
      <c r="F56" s="383">
        <f>SUM(臺大:東專!F55)</f>
        <v/>
      </c>
      <c r="G56" s="373">
        <f>SUM(臺大:東專!G55)</f>
        <v/>
      </c>
      <c r="H56" s="112" t="inlineStr">
        <is>
          <t xml:space="preserve">　　　增加不動產、廠房及設備                                      </t>
        </is>
      </c>
      <c r="I56" s="180" t="n"/>
      <c r="J56" s="171">
        <f>SUM(臺大:東專!J55)</f>
        <v/>
      </c>
      <c r="K56" s="369">
        <f>K57</f>
        <v/>
      </c>
      <c r="L56" s="370">
        <f>VLOOKUP(A56,$A$139:$AW$244,$K$1,FALSE)</f>
        <v/>
      </c>
      <c r="M56" s="370">
        <f>L56-G56</f>
        <v/>
      </c>
      <c r="O56" s="371">
        <f>L56-B55</f>
        <v/>
      </c>
      <c r="Q56" s="372">
        <f>D55-F55</f>
        <v/>
      </c>
      <c r="S56" s="157">
        <f>J56-K56</f>
        <v/>
      </c>
    </row>
    <row r="57" ht="18.75" customHeight="1" s="53">
      <c r="A57" s="169" t="inlineStr">
        <is>
          <t xml:space="preserve">　無形資產                                                    </t>
        </is>
      </c>
      <c r="B57" s="366">
        <f>SUM(臺大:東專!B56)</f>
        <v/>
      </c>
      <c r="C57" s="384" t="n"/>
      <c r="D57" s="379">
        <f>SUM(臺大:東專!D56)</f>
        <v/>
      </c>
      <c r="E57" s="384" t="n"/>
      <c r="F57" s="379">
        <f>SUM(臺大:東專!F56)</f>
        <v/>
      </c>
      <c r="G57" s="366">
        <f>SUM(臺大:東專!G56)</f>
        <v/>
      </c>
      <c r="H57" s="112" t="inlineStr">
        <is>
          <t xml:space="preserve">　　　　固定資產之增置                                              </t>
        </is>
      </c>
      <c r="I57" s="180" t="n"/>
      <c r="J57" s="171">
        <f>SUM(臺大:東專!J56)</f>
        <v/>
      </c>
      <c r="K57" s="369">
        <f>SUM(K58:K64)</f>
        <v/>
      </c>
      <c r="L57" s="370">
        <f>VLOOKUP(A57,$A$139:$AW$244,$K$1,FALSE)</f>
        <v/>
      </c>
      <c r="M57" s="370">
        <f>L57-G57</f>
        <v/>
      </c>
      <c r="O57" s="371">
        <f>L57-B56</f>
        <v/>
      </c>
      <c r="Q57" s="372">
        <f>D56-F56</f>
        <v/>
      </c>
      <c r="S57" s="157">
        <f>J57-K57</f>
        <v/>
      </c>
    </row>
    <row r="58" ht="29.25" customHeight="1" s="53">
      <c r="A58" s="177" t="inlineStr">
        <is>
          <t xml:space="preserve">　　無形資產                                                    </t>
        </is>
      </c>
      <c r="B58" s="373">
        <f>SUM(臺大:東專!B57)</f>
        <v/>
      </c>
      <c r="C58" s="384" t="n"/>
      <c r="D58" s="383">
        <f>SUM(臺大:東專!D57)</f>
        <v/>
      </c>
      <c r="E58" s="384" t="n">
        <v>111</v>
      </c>
      <c r="F58" s="383">
        <f>SUM(臺大:東專!F57)</f>
        <v/>
      </c>
      <c r="G58" s="373">
        <f>SUM(臺大:東專!G57)</f>
        <v/>
      </c>
      <c r="H58" s="112" t="inlineStr">
        <is>
          <t xml:space="preserve">　　　　　土地改良物                                                  </t>
        </is>
      </c>
      <c r="I58" s="180" t="n">
        <v>251</v>
      </c>
      <c r="J58" s="171">
        <f>SUM(臺大:東專!J57)</f>
        <v/>
      </c>
      <c r="K58" s="369">
        <f>-SUMIF($C$7:$C$127,I58,$D$7:$D$127)+SUMIF($E$7:$E$127,I58,$F$7:$F$127)</f>
        <v/>
      </c>
      <c r="L58" s="370">
        <f>VLOOKUP(A58,$A$139:$AW$244,$K$1,FALSE)</f>
        <v/>
      </c>
      <c r="M58" s="370">
        <f>L58-G58</f>
        <v/>
      </c>
      <c r="O58" s="371">
        <f>L58-B57</f>
        <v/>
      </c>
      <c r="Q58" s="372">
        <f>D57-F57</f>
        <v/>
      </c>
      <c r="S58" s="157">
        <f>J58-K58</f>
        <v/>
      </c>
    </row>
    <row r="59" ht="17.25" customHeight="1" s="53">
      <c r="A59" s="175" t="n"/>
      <c r="B59" s="378">
        <f>SUM(臺大:東專!B58)</f>
        <v/>
      </c>
      <c r="C59" s="384" t="n">
        <v>415</v>
      </c>
      <c r="D59" s="379">
        <f>SUM(臺大:東專!D58)</f>
        <v/>
      </c>
      <c r="E59" s="384" t="n">
        <v>416</v>
      </c>
      <c r="F59" s="379">
        <f>SUM(臺大:東專!F58)</f>
        <v/>
      </c>
      <c r="G59" s="378">
        <f>SUM(臺大:東專!G58)</f>
        <v/>
      </c>
      <c r="H59" s="112" t="inlineStr">
        <is>
          <t xml:space="preserve">　　　　　房屋及建築                                                  </t>
        </is>
      </c>
      <c r="I59" s="180" t="n">
        <v>252</v>
      </c>
      <c r="J59" s="171">
        <f>SUM(臺大:東專!J58)</f>
        <v/>
      </c>
      <c r="K59" s="369">
        <f>-SUMIF($C$7:$C$127,I59,$D$7:$D$127)+SUMIF($E$7:$E$127,I59,$F$7:$F$127)</f>
        <v/>
      </c>
      <c r="L59" s="370" t="n"/>
      <c r="M59" s="370" t="n"/>
      <c r="O59" s="371">
        <f>L59-B58</f>
        <v/>
      </c>
      <c r="Q59" s="372">
        <f>D58-F58</f>
        <v/>
      </c>
      <c r="S59" s="157">
        <f>J59-K59</f>
        <v/>
      </c>
    </row>
    <row r="60" ht="17.4" customHeight="1" s="53">
      <c r="A60" s="105" t="n"/>
      <c r="B60" s="378">
        <f>SUM(臺大:東專!B59)</f>
        <v/>
      </c>
      <c r="C60" s="385" t="n">
        <v>258</v>
      </c>
      <c r="D60" s="383">
        <f>SUM(臺大:東專!D59)</f>
        <v/>
      </c>
      <c r="E60" s="385" t="n">
        <v>112</v>
      </c>
      <c r="F60" s="383">
        <f>SUM(臺大:東專!F59)</f>
        <v/>
      </c>
      <c r="G60" s="378">
        <f>SUM(臺大:東專!G59)</f>
        <v/>
      </c>
      <c r="H60" s="112" t="inlineStr">
        <is>
          <t xml:space="preserve">　　　　　機械及設備                                                  </t>
        </is>
      </c>
      <c r="I60" s="180" t="n">
        <v>253</v>
      </c>
      <c r="J60" s="171">
        <f>SUM(臺大:東專!J59)</f>
        <v/>
      </c>
      <c r="K60" s="369">
        <f>-SUMIF($C$7:$C$127,I60,$D$7:$D$127)+SUMIF($E$7:$E$127,I60,$F$7:$F$127)</f>
        <v/>
      </c>
      <c r="L60" s="370" t="n"/>
      <c r="M60" s="370" t="n"/>
      <c r="O60" s="371">
        <f>L60-B59</f>
        <v/>
      </c>
      <c r="Q60" s="372">
        <f>D59-F59</f>
        <v/>
      </c>
      <c r="S60" s="157">
        <f>J60-K60</f>
        <v/>
      </c>
    </row>
    <row r="61" ht="17.4" customHeight="1" s="53">
      <c r="A61" s="105" t="n"/>
      <c r="B61" s="378">
        <f>SUM(臺大:東專!B60)</f>
        <v/>
      </c>
      <c r="C61" s="385" t="n"/>
      <c r="D61" s="379">
        <f>SUM(臺大:東專!D60)</f>
        <v/>
      </c>
      <c r="E61" s="385" t="n"/>
      <c r="F61" s="379">
        <f>SUM(臺大:東專!F60)</f>
        <v/>
      </c>
      <c r="G61" s="378">
        <f>SUM(臺大:東專!G60)</f>
        <v/>
      </c>
      <c r="H61" s="112" t="inlineStr">
        <is>
          <t xml:space="preserve">　　　　　交通及運輸設備                                              </t>
        </is>
      </c>
      <c r="I61" s="180" t="n">
        <v>254</v>
      </c>
      <c r="J61" s="171">
        <f>SUM(臺大:東專!J60)</f>
        <v/>
      </c>
      <c r="K61" s="369">
        <f>-SUMIF($C$7:$C$127,I61,$D$7:$D$127)+SUMIF($E$7:$E$127,I61,$F$7:$F$127)</f>
        <v/>
      </c>
      <c r="L61" s="370" t="n"/>
      <c r="M61" s="370" t="n"/>
      <c r="O61" s="371">
        <f>L61-B60</f>
        <v/>
      </c>
      <c r="Q61" s="372">
        <f>D60-F60</f>
        <v/>
      </c>
      <c r="S61" s="157">
        <f>J61-K61</f>
        <v/>
      </c>
    </row>
    <row r="62" ht="17.4" customHeight="1" s="53">
      <c r="A62" s="169" t="inlineStr">
        <is>
          <t xml:space="preserve">　其他資產                                                    </t>
        </is>
      </c>
      <c r="B62" s="390">
        <f>SUM(臺大:東專!B61)</f>
        <v/>
      </c>
      <c r="C62" s="384" t="n"/>
      <c r="D62" s="379">
        <f>SUM(臺大:東專!D61)</f>
        <v/>
      </c>
      <c r="E62" s="384" t="n"/>
      <c r="F62" s="379">
        <f>SUM(臺大:東專!F61)</f>
        <v/>
      </c>
      <c r="G62" s="390">
        <f>SUM(臺大:東專!G61)</f>
        <v/>
      </c>
      <c r="H62" s="112" t="inlineStr">
        <is>
          <t xml:space="preserve">　　　　　什項設備                                                    </t>
        </is>
      </c>
      <c r="I62" s="180" t="n">
        <v>255</v>
      </c>
      <c r="J62" s="171">
        <f>SUM(臺大:東專!J61)</f>
        <v/>
      </c>
      <c r="K62" s="369">
        <f>-SUMIF($C$7:$C$127,I62,$D$7:$D$127)+SUMIF($E$7:$E$127,I62,$F$7:$F$127)</f>
        <v/>
      </c>
      <c r="L62" s="370">
        <f>VLOOKUP(A62,$A$139:$AW$244,$K$1,FALSE)</f>
        <v/>
      </c>
      <c r="M62" s="370">
        <f>L62-G62</f>
        <v/>
      </c>
      <c r="O62" s="371">
        <f>L62-B61</f>
        <v/>
      </c>
      <c r="Q62" s="372">
        <f>D61-F61</f>
        <v/>
      </c>
      <c r="S62" s="157">
        <f>J62-K62</f>
        <v/>
      </c>
    </row>
    <row r="63" ht="17.4" customHeight="1" s="53">
      <c r="A63" s="177" t="inlineStr">
        <is>
          <t xml:space="preserve">　　遞延資產                                                    </t>
        </is>
      </c>
      <c r="B63" s="373">
        <f>SUM(臺大:東專!B62)</f>
        <v/>
      </c>
      <c r="C63" s="384" t="n"/>
      <c r="D63" s="383">
        <f>SUM(臺大:東專!D62)</f>
        <v/>
      </c>
      <c r="E63" s="384" t="n">
        <v>112</v>
      </c>
      <c r="F63" s="383">
        <f>SUM(臺大:東專!F62)</f>
        <v/>
      </c>
      <c r="G63" s="373">
        <f>SUM(臺大:東專!G62)</f>
        <v/>
      </c>
      <c r="H63" s="112" t="inlineStr">
        <is>
          <t xml:space="preserve">　　　　　購建中固定資產                                              </t>
        </is>
      </c>
      <c r="I63" s="180" t="n">
        <v>256</v>
      </c>
      <c r="J63" s="171">
        <f>SUM(臺大:東專!J62)</f>
        <v/>
      </c>
      <c r="K63" s="369">
        <f>-SUMIF($C$7:$C$127,I63,$D$7:$D$127)+SUMIF($E$7:$E$127,I63,$F$7:$F$127)</f>
        <v/>
      </c>
      <c r="L63" s="370">
        <f>VLOOKUP(A63,$A$139:$AW$244,$K$1,FALSE)</f>
        <v/>
      </c>
      <c r="M63" s="370">
        <f>L63-G63</f>
        <v/>
      </c>
      <c r="O63" s="371">
        <f>L63-B62</f>
        <v/>
      </c>
      <c r="Q63" s="372">
        <f>D62-F62</f>
        <v/>
      </c>
      <c r="S63" s="157">
        <f>J63-K63</f>
        <v/>
      </c>
    </row>
    <row r="64" ht="17.4" customHeight="1" s="53">
      <c r="A64" s="175" t="n"/>
      <c r="B64" s="373">
        <f>SUM(臺大:東專!B63)</f>
        <v/>
      </c>
      <c r="C64" s="384" t="n"/>
      <c r="D64" s="379">
        <f>SUM(臺大:東專!D63)</f>
        <v/>
      </c>
      <c r="E64" s="384" t="n"/>
      <c r="F64" s="379">
        <f>SUM(臺大:東專!F63)</f>
        <v/>
      </c>
      <c r="G64" s="373">
        <f>SUM(臺大:東專!G63)</f>
        <v/>
      </c>
      <c r="H64" s="112" t="inlineStr">
        <is>
          <t xml:space="preserve">　　　　　租賃權益改良                                                </t>
        </is>
      </c>
      <c r="I64" s="180" t="n">
        <v>257</v>
      </c>
      <c r="J64" s="171">
        <f>SUM(臺大:東專!J63)</f>
        <v/>
      </c>
      <c r="K64" s="369">
        <f>-SUMIF($C$7:$C$127,I64,$D$7:$D$127)+SUMIF($E$7:$E$127,I64,$F$7:$F$127)</f>
        <v/>
      </c>
      <c r="L64" s="370" t="n"/>
      <c r="M64" s="370" t="n"/>
      <c r="O64" s="371">
        <f>L64-B63</f>
        <v/>
      </c>
      <c r="Q64" s="372">
        <f>D63-F63</f>
        <v/>
      </c>
      <c r="S64" s="157">
        <f>J64-K64</f>
        <v/>
      </c>
    </row>
    <row r="65" ht="17.4" customHeight="1" s="53">
      <c r="A65" s="175" t="n"/>
      <c r="B65" s="373">
        <f>SUM(臺大:東專!B64)</f>
        <v/>
      </c>
      <c r="C65" s="384" t="n">
        <v>259</v>
      </c>
      <c r="D65" s="379">
        <f>SUM(臺大:東專!D64)</f>
        <v/>
      </c>
      <c r="E65" s="384" t="n"/>
      <c r="F65" s="379">
        <f>SUM(臺大:東專!F64)</f>
        <v/>
      </c>
      <c r="G65" s="373">
        <f>SUM(臺大:東專!G64)</f>
        <v/>
      </c>
      <c r="H65" s="112" t="inlineStr">
        <is>
          <t xml:space="preserve">　　增加無形資產及其他資產                                      </t>
        </is>
      </c>
      <c r="I65" s="180" t="n"/>
      <c r="J65" s="171">
        <f>SUM(臺大:東專!J64)</f>
        <v/>
      </c>
      <c r="K65" s="369">
        <f>K66+K67</f>
        <v/>
      </c>
      <c r="L65" s="370" t="n"/>
      <c r="M65" s="370" t="n"/>
      <c r="O65" s="371">
        <f>L65-B64</f>
        <v/>
      </c>
      <c r="Q65" s="372">
        <f>D64-F64</f>
        <v/>
      </c>
      <c r="S65" s="157">
        <f>J65-K65</f>
        <v/>
      </c>
    </row>
    <row r="66" ht="31.5" customHeight="1" s="53">
      <c r="A66" s="177" t="inlineStr">
        <is>
          <t xml:space="preserve">　　什項資產                                                    </t>
        </is>
      </c>
      <c r="B66" s="373">
        <f>SUM(臺大:東專!B65)</f>
        <v/>
      </c>
      <c r="C66" s="384" t="n">
        <v>417</v>
      </c>
      <c r="D66" s="383">
        <f>SUM(臺大:東專!D65)</f>
        <v/>
      </c>
      <c r="E66" s="384" t="n">
        <v>108</v>
      </c>
      <c r="F66" s="383">
        <f>SUM(臺大:東專!F65)</f>
        <v/>
      </c>
      <c r="G66" s="373">
        <f>SUM(臺大:東專!G65)</f>
        <v/>
      </c>
      <c r="H66" s="112" t="inlineStr">
        <is>
          <t xml:space="preserve">　　　增加無形資產                                                </t>
        </is>
      </c>
      <c r="I66" s="180" t="n">
        <v>258</v>
      </c>
      <c r="J66" s="171">
        <f>SUM(臺大:東專!J65)</f>
        <v/>
      </c>
      <c r="K66" s="369">
        <f>-SUMIF($C$7:$C$127,I66,$D$7:$D$127)+SUMIF($E$7:$E$127,I66,$F$7:$F$127)</f>
        <v/>
      </c>
      <c r="L66" s="370">
        <f>VLOOKUP(A66,$A$139:$AW$244,$K$1,FALSE)</f>
        <v/>
      </c>
      <c r="M66" s="370">
        <f>L66-G66</f>
        <v/>
      </c>
      <c r="O66" s="371">
        <f>L66-B66</f>
        <v/>
      </c>
      <c r="Q66" s="372">
        <f>D66-F66</f>
        <v/>
      </c>
      <c r="S66" s="157">
        <f>J66-K66</f>
        <v/>
      </c>
    </row>
    <row r="67" ht="17.4" customHeight="1" s="53">
      <c r="A67" s="163" t="n"/>
      <c r="B67" s="378">
        <f>SUM(臺大:東專!B66)</f>
        <v/>
      </c>
      <c r="C67" s="384" t="n"/>
      <c r="D67" s="379">
        <f>SUM(臺大:東專!D66)</f>
        <v/>
      </c>
      <c r="E67" s="384" t="n"/>
      <c r="F67" s="379">
        <f>SUM(臺大:東專!F66)</f>
        <v/>
      </c>
      <c r="G67" s="378">
        <f>SUM(臺大:東專!G66)</f>
        <v/>
      </c>
      <c r="H67" s="112" t="inlineStr">
        <is>
          <t xml:space="preserve">　　　增加其他資產                                                </t>
        </is>
      </c>
      <c r="I67" s="180" t="n"/>
      <c r="J67" s="171">
        <f>SUM(臺大:東專!J66)</f>
        <v/>
      </c>
      <c r="K67" s="369">
        <f>K68</f>
        <v/>
      </c>
      <c r="L67" s="370" t="n"/>
      <c r="M67" s="391" t="n"/>
      <c r="O67" s="371">
        <f>L67-B67</f>
        <v/>
      </c>
      <c r="Q67" s="372">
        <f>D67-F67</f>
        <v/>
      </c>
      <c r="S67" s="157">
        <f>J67-K67</f>
        <v/>
      </c>
    </row>
    <row r="68" ht="17.4" customHeight="1" s="53">
      <c r="A68" s="105" t="n"/>
      <c r="B68" s="378">
        <f>SUM(臺大:東專!B67)</f>
        <v/>
      </c>
      <c r="C68" s="385" t="n"/>
      <c r="D68" s="379">
        <f>SUM(臺大:東專!D67)</f>
        <v/>
      </c>
      <c r="E68" s="385" t="n"/>
      <c r="F68" s="379">
        <f>SUM(臺大:東專!F67)</f>
        <v/>
      </c>
      <c r="G68" s="378">
        <f>SUM(臺大:東專!G67)</f>
        <v/>
      </c>
      <c r="H68" s="112" t="inlineStr">
        <is>
          <t xml:space="preserve">　　　　增加遞延費用                                                </t>
        </is>
      </c>
      <c r="I68" s="180" t="n">
        <v>259</v>
      </c>
      <c r="J68" s="171">
        <f>SUM(臺大:東專!J67)</f>
        <v/>
      </c>
      <c r="K68" s="369">
        <f>-SUMIF($C$7:$C$127,I68,$D$7:$D$127)+SUMIF($E$7:$E$127,I68,$F$7:$F$127)</f>
        <v/>
      </c>
      <c r="L68" s="370" t="n"/>
      <c r="M68" s="391" t="n"/>
      <c r="O68" s="371">
        <f>L68-B68</f>
        <v/>
      </c>
      <c r="Q68" s="372">
        <f>D68-F68</f>
        <v/>
      </c>
      <c r="S68" s="157">
        <f>J68-K68</f>
        <v/>
      </c>
    </row>
    <row r="69" ht="17.4" customHeight="1" s="53">
      <c r="A69" s="177" t="n"/>
      <c r="B69" s="378">
        <f>SUM(臺大:東專!B68)</f>
        <v/>
      </c>
      <c r="C69" s="384" t="n"/>
      <c r="D69" s="379">
        <f>SUM(臺大:東專!D68)</f>
        <v/>
      </c>
      <c r="E69" s="384" t="n"/>
      <c r="F69" s="379">
        <f>SUM(臺大:東專!F68)</f>
        <v/>
      </c>
      <c r="G69" s="378">
        <f>SUM(臺大:東專!G68)</f>
        <v/>
      </c>
      <c r="H69" s="111" t="inlineStr">
        <is>
          <t xml:space="preserve">▼投資活動之淨現金流入（流出）                                </t>
        </is>
      </c>
      <c r="I69" s="180" t="n"/>
      <c r="J69" s="171">
        <f>SUM(臺大:東專!J68)</f>
        <v/>
      </c>
      <c r="K69" s="369">
        <f>J69</f>
        <v/>
      </c>
      <c r="L69" s="370" t="n"/>
      <c r="M69" s="391" t="n"/>
      <c r="O69" s="371">
        <f>L69-B69</f>
        <v/>
      </c>
      <c r="Q69" s="372">
        <f>D69-F69</f>
        <v/>
      </c>
      <c r="S69" s="157">
        <f>J69-K69</f>
        <v/>
      </c>
    </row>
    <row r="70" ht="17.4" customHeight="1" s="53">
      <c r="A70" s="163" t="inlineStr">
        <is>
          <t>合      計</t>
        </is>
      </c>
      <c r="B70" s="392">
        <f>SUM(臺大:東專!B69)</f>
        <v/>
      </c>
      <c r="C70" s="384" t="n"/>
      <c r="D70" s="379">
        <f>SUM(臺大:東專!D69)</f>
        <v/>
      </c>
      <c r="E70" s="384" t="n"/>
      <c r="F70" s="379">
        <f>SUM(臺大:東專!F69)</f>
        <v/>
      </c>
      <c r="G70" s="392">
        <f>SUM(臺大:東專!G69)</f>
        <v/>
      </c>
      <c r="H70" s="111" t="inlineStr">
        <is>
          <t xml:space="preserve">▼籌資活動之現金流量                                          </t>
        </is>
      </c>
      <c r="I70" s="180" t="n"/>
      <c r="J70" s="171">
        <f>SUM(臺大:東專!J69)</f>
        <v/>
      </c>
      <c r="K70" s="369">
        <f>K71+K73+K75+K82+K84+K80</f>
        <v/>
      </c>
      <c r="L70" s="370">
        <f>B246</f>
        <v/>
      </c>
      <c r="M70" s="370">
        <f>L70-G70</f>
        <v/>
      </c>
      <c r="O70" s="371">
        <f>L70-B70</f>
        <v/>
      </c>
      <c r="Q70" s="372">
        <f>D70-F70</f>
        <v/>
      </c>
      <c r="S70" s="157">
        <f>J70-K70</f>
        <v/>
      </c>
    </row>
    <row r="71" ht="17.4" customHeight="1" s="53">
      <c r="A71" s="163" t="inlineStr">
        <is>
          <t xml:space="preserve">負債                                                        </t>
        </is>
      </c>
      <c r="B71" s="366">
        <f>SUM(臺大:東專!B70)</f>
        <v/>
      </c>
      <c r="C71" s="384" t="n"/>
      <c r="D71" s="379">
        <f>SUM(臺大:東專!D70)</f>
        <v/>
      </c>
      <c r="E71" s="384" t="n"/>
      <c r="F71" s="379">
        <f>SUM(臺大:東專!F70)</f>
        <v/>
      </c>
      <c r="G71" s="366">
        <f>SUM(臺大:東專!G70)</f>
        <v/>
      </c>
      <c r="H71" s="112" t="inlineStr">
        <is>
          <t xml:space="preserve">　　增加短期債務、流動金融負債及其他負債                        </t>
        </is>
      </c>
      <c r="I71" s="180" t="n"/>
      <c r="J71" s="171">
        <f>SUM(臺大:東專!J70)</f>
        <v/>
      </c>
      <c r="K71" s="369">
        <f>K72</f>
        <v/>
      </c>
      <c r="L71" s="370">
        <f>VLOOKUP(A71,$A$250:$AW$299,$K$1,FALSE)</f>
        <v/>
      </c>
      <c r="M71" s="370">
        <f>L71-G71</f>
        <v/>
      </c>
      <c r="O71" s="371">
        <f>L71-B71</f>
        <v/>
      </c>
      <c r="Q71" s="372">
        <f>D71-F71</f>
        <v/>
      </c>
      <c r="S71" s="157">
        <f>J71-K71</f>
        <v/>
      </c>
    </row>
    <row r="72" ht="17.4" customHeight="1" s="53">
      <c r="A72" s="169" t="inlineStr">
        <is>
          <t xml:space="preserve">　流動負債                                                    </t>
        </is>
      </c>
      <c r="B72" s="366">
        <f>SUM(臺大:東專!B71)</f>
        <v/>
      </c>
      <c r="C72" s="384" t="n"/>
      <c r="D72" s="379">
        <f>SUM(臺大:東專!D71)</f>
        <v/>
      </c>
      <c r="E72" s="384" t="n"/>
      <c r="F72" s="379">
        <f>SUM(臺大:東專!F71)</f>
        <v/>
      </c>
      <c r="G72" s="366">
        <f>SUM(臺大:東專!G71)</f>
        <v/>
      </c>
      <c r="H72" s="112" t="inlineStr">
        <is>
          <t xml:space="preserve">　　　增加其他負債                                                </t>
        </is>
      </c>
      <c r="I72" s="180" t="n">
        <v>311</v>
      </c>
      <c r="J72" s="171">
        <f>SUM(臺大:東專!J71)</f>
        <v/>
      </c>
      <c r="K72" s="369">
        <f>-SUMIF($C$7:$C$127,I72,$D$7:$D$127)+SUMIF($E$7:$E$127,I72,$F$7:$F$127)</f>
        <v/>
      </c>
      <c r="L72" s="370">
        <f>VLOOKUP(A72,$A$250:$AW$299,$K$1,FALSE)</f>
        <v/>
      </c>
      <c r="M72" s="370">
        <f>L72-G72</f>
        <v/>
      </c>
      <c r="O72" s="371">
        <f>L72-B72</f>
        <v/>
      </c>
      <c r="Q72" s="372">
        <f>D72-F72</f>
        <v/>
      </c>
      <c r="S72" s="157">
        <f>J72-K72</f>
        <v/>
      </c>
    </row>
    <row r="73" ht="17.4" customHeight="1" s="53">
      <c r="A73" s="177" t="inlineStr">
        <is>
          <t xml:space="preserve">　　短期債務                                                    </t>
        </is>
      </c>
      <c r="B73" s="373">
        <f>SUM(臺大:東專!B72)</f>
        <v/>
      </c>
      <c r="C73" s="385" t="n">
        <v>322</v>
      </c>
      <c r="D73" s="379">
        <f>SUM(臺大:東專!D72)</f>
        <v/>
      </c>
      <c r="E73" s="384" t="n">
        <v>418</v>
      </c>
      <c r="F73" s="393">
        <f>SUM(臺大:東專!F72)</f>
        <v/>
      </c>
      <c r="G73" s="373">
        <f>SUM(臺大:東專!G72)</f>
        <v/>
      </c>
      <c r="H73" s="112" t="inlineStr">
        <is>
          <t xml:space="preserve">　　增加長期負債                                                </t>
        </is>
      </c>
      <c r="I73" s="180" t="n"/>
      <c r="J73" s="171">
        <f>SUM(臺大:東專!J72)</f>
        <v/>
      </c>
      <c r="K73" s="369">
        <f>K74</f>
        <v/>
      </c>
      <c r="L73" s="370">
        <f>VLOOKUP(A73,$A$250:$AW$299,$K$1,FALSE)</f>
        <v/>
      </c>
      <c r="M73" s="370">
        <f>L73-G73</f>
        <v/>
      </c>
      <c r="O73" s="371">
        <f>L73-B73</f>
        <v/>
      </c>
      <c r="Q73" s="372">
        <f>D73-F73</f>
        <v/>
      </c>
      <c r="S73" s="157">
        <f>J73-K73</f>
        <v/>
      </c>
    </row>
    <row r="74" ht="17.4" customHeight="1" s="53">
      <c r="A74" s="105" t="n"/>
      <c r="B74" s="378">
        <f>SUM(臺大:東專!B73)</f>
        <v/>
      </c>
      <c r="C74" s="385" t="n">
        <v>316</v>
      </c>
      <c r="D74" s="379">
        <f>SUM(臺大:東專!D73)</f>
        <v/>
      </c>
      <c r="E74" s="385" t="n"/>
      <c r="F74" s="379">
        <f>SUM(臺大:東專!F73)</f>
        <v/>
      </c>
      <c r="G74" s="378">
        <f>SUM(臺大:東專!G73)</f>
        <v/>
      </c>
      <c r="H74" s="112" t="inlineStr">
        <is>
          <t xml:space="preserve">　　　增加長期債務                                                </t>
        </is>
      </c>
      <c r="I74" s="180" t="n">
        <v>312</v>
      </c>
      <c r="J74" s="171">
        <f>SUM(臺大:東專!J73)</f>
        <v/>
      </c>
      <c r="K74" s="369">
        <f>-SUMIF($C$7:$C$127,I74,$D$7:$D$127)+SUMIF($E$7:$E$127,I74,$F$7:$F$127)</f>
        <v/>
      </c>
      <c r="L74" s="370" t="n"/>
      <c r="M74" s="370">
        <f>L74-G74</f>
        <v/>
      </c>
      <c r="O74" s="371">
        <f>L74-B73</f>
        <v/>
      </c>
      <c r="Q74" s="372">
        <f>D73-F73</f>
        <v/>
      </c>
      <c r="S74" s="157">
        <f>J74-K74</f>
        <v/>
      </c>
    </row>
    <row r="75" ht="17.4" customHeight="1" s="53">
      <c r="A75" s="177" t="inlineStr">
        <is>
          <t xml:space="preserve">　　應付款項                                                    </t>
        </is>
      </c>
      <c r="B75" s="373">
        <f>SUM(臺大:東專!B74)</f>
        <v/>
      </c>
      <c r="C75" s="384" t="n"/>
      <c r="D75" s="379">
        <f>SUM(臺大:東專!D74)</f>
        <v/>
      </c>
      <c r="E75" s="384" t="n">
        <v>161</v>
      </c>
      <c r="F75" s="379">
        <f>SUM(臺大:東專!F74)</f>
        <v/>
      </c>
      <c r="G75" s="373">
        <f>SUM(臺大:東專!G74)</f>
        <v/>
      </c>
      <c r="H75" s="112" t="inlineStr">
        <is>
          <t xml:space="preserve">　　增加基金、公積及填補短絀                                    </t>
        </is>
      </c>
      <c r="I75" s="180" t="n"/>
      <c r="J75" s="171">
        <f>SUM(臺大:東專!J74)</f>
        <v/>
      </c>
      <c r="K75" s="369">
        <f>SUM(K76)</f>
        <v/>
      </c>
      <c r="L75" s="370">
        <f>VLOOKUP(A75,$A$250:$AW$299,$K$1,FALSE)</f>
        <v/>
      </c>
      <c r="M75" s="370">
        <f>L75-G75</f>
        <v/>
      </c>
      <c r="O75" s="371">
        <f>L75-B74</f>
        <v/>
      </c>
      <c r="Q75" s="372">
        <f>D74-F74</f>
        <v/>
      </c>
      <c r="S75" s="157">
        <f>J75-K75</f>
        <v/>
      </c>
    </row>
    <row r="76" ht="17.4" customHeight="1" s="53">
      <c r="A76" s="105" t="n"/>
      <c r="B76" s="378">
        <f>SUM(臺大:東專!B75)</f>
        <v/>
      </c>
      <c r="C76" s="385" t="n"/>
      <c r="D76" s="379">
        <f>SUM(臺大:東專!D75)</f>
        <v/>
      </c>
      <c r="E76" s="385" t="n">
        <v>418</v>
      </c>
      <c r="F76" s="393">
        <f>SUM(臺大:東專!F75)</f>
        <v/>
      </c>
      <c r="G76" s="378">
        <f>SUM(臺大:東專!G75)</f>
        <v/>
      </c>
      <c r="H76" s="112" t="inlineStr">
        <is>
          <t xml:space="preserve">　　　增加基金                                                    </t>
        </is>
      </c>
      <c r="I76" s="180" t="n"/>
      <c r="J76" s="171">
        <f>SUM(臺大:東專!J75)</f>
        <v/>
      </c>
      <c r="K76" s="369">
        <f>SUM(K77:K79)</f>
        <v/>
      </c>
      <c r="L76" s="370" t="n"/>
      <c r="M76" s="370">
        <f>L76-G76</f>
        <v/>
      </c>
      <c r="O76" s="371">
        <f>L76-B75</f>
        <v/>
      </c>
      <c r="Q76" s="372">
        <f>D75-F75</f>
        <v/>
      </c>
      <c r="S76" s="157">
        <f>J76-K76</f>
        <v/>
      </c>
    </row>
    <row r="77" ht="17.4" customHeight="1" s="53">
      <c r="A77" s="177" t="inlineStr">
        <is>
          <t xml:space="preserve">　　預收款項                                                    </t>
        </is>
      </c>
      <c r="B77" s="373">
        <f>SUM(臺大:東專!B76)</f>
        <v/>
      </c>
      <c r="C77" s="384" t="n">
        <v>161</v>
      </c>
      <c r="D77" s="379">
        <f>SUM(臺大:東專!D76)</f>
        <v/>
      </c>
      <c r="E77" s="384" t="n">
        <v>161</v>
      </c>
      <c r="F77" s="379">
        <f>SUM(臺大:東專!F76)</f>
        <v/>
      </c>
      <c r="G77" s="373">
        <f>SUM(臺大:東專!G76)</f>
        <v/>
      </c>
      <c r="H77" s="112" t="inlineStr">
        <is>
          <t xml:space="preserve">　　　　國庫撥款增置固定資產                                        </t>
        </is>
      </c>
      <c r="I77" s="180" t="n">
        <v>313</v>
      </c>
      <c r="J77" s="171">
        <f>SUM(臺大:東專!J76)</f>
        <v/>
      </c>
      <c r="K77" s="369">
        <f>-SUMIF($C$7:$C$127,I77,$D$7:$D$127)+SUMIF($E$7:$E$127,I77,$F$7:$F$127)</f>
        <v/>
      </c>
      <c r="L77" s="370">
        <f>VLOOKUP(A77,$A$250:$AW$299,$K$1,FALSE)</f>
        <v/>
      </c>
      <c r="M77" s="370">
        <f>L77-G77</f>
        <v/>
      </c>
      <c r="O77" s="371">
        <f>L77-B76</f>
        <v/>
      </c>
      <c r="Q77" s="372">
        <f>D76-F76</f>
        <v/>
      </c>
      <c r="S77" s="157">
        <f>J77-K77</f>
        <v/>
      </c>
    </row>
    <row r="78" ht="17.4" customHeight="1" s="53">
      <c r="A78" s="105" t="n"/>
      <c r="B78" s="378">
        <f>SUM(臺大:東專!B77)</f>
        <v/>
      </c>
      <c r="C78" s="385" t="n"/>
      <c r="D78" s="379">
        <f>SUM(臺大:東專!D77)</f>
        <v/>
      </c>
      <c r="E78" s="385" t="n"/>
      <c r="F78" s="379">
        <f>SUM(臺大:東專!F77)</f>
        <v/>
      </c>
      <c r="G78" s="378">
        <f>SUM(臺大:東專!G77)</f>
        <v/>
      </c>
      <c r="H78" s="112" t="inlineStr">
        <is>
          <t xml:space="preserve">　　　　國庫增撥無形資產                                            </t>
        </is>
      </c>
      <c r="I78" s="180" t="n">
        <v>314</v>
      </c>
      <c r="J78" s="171">
        <f>SUM(臺大:東專!J77)</f>
        <v/>
      </c>
      <c r="K78" s="369">
        <f>-SUMIF($C$7:$C$127,I78,$D$7:$D$127)+SUMIF($E$7:$E$127,I78,$F$7:$F$127)</f>
        <v/>
      </c>
      <c r="L78" s="370" t="n"/>
      <c r="M78" s="370">
        <f>L78-G78</f>
        <v/>
      </c>
      <c r="O78" s="371">
        <f>L78-B77</f>
        <v/>
      </c>
      <c r="Q78" s="372">
        <f>D77-F77</f>
        <v/>
      </c>
      <c r="S78" s="157">
        <f>J78-K78</f>
        <v/>
      </c>
    </row>
    <row r="79" ht="17.4" customHeight="1" s="53">
      <c r="A79" s="169" t="inlineStr">
        <is>
          <t xml:space="preserve">　長期負債                                                    </t>
        </is>
      </c>
      <c r="B79" s="394">
        <f>SUM(臺大:東專!B78)</f>
        <v/>
      </c>
      <c r="C79" s="384" t="n"/>
      <c r="D79" s="379">
        <f>SUM(臺大:東專!D78)</f>
        <v/>
      </c>
      <c r="E79" s="384" t="n"/>
      <c r="F79" s="379">
        <f>SUM(臺大:東專!F78)</f>
        <v/>
      </c>
      <c r="G79" s="394">
        <f>SUM(臺大:東專!G78)</f>
        <v/>
      </c>
      <c r="H79" s="112" t="inlineStr">
        <is>
          <t xml:space="preserve">　　　　國庫增撥遞延資產                                            </t>
        </is>
      </c>
      <c r="I79" s="180" t="n">
        <v>315</v>
      </c>
      <c r="J79" s="171">
        <f>SUM(臺大:東專!J78)</f>
        <v/>
      </c>
      <c r="K79" s="369">
        <f>-SUMIF($C$7:$C$127,I79,$D$7:$D$127)+SUMIF($E$7:$E$127,I79,$F$7:$F$127)</f>
        <v/>
      </c>
      <c r="L79" s="370">
        <f>VLOOKUP(A79,$A$250:$AW$299,$K$1,FALSE)</f>
        <v/>
      </c>
      <c r="M79" s="370">
        <f>L79-G79</f>
        <v/>
      </c>
      <c r="O79" s="371">
        <f>L79-B78</f>
        <v/>
      </c>
      <c r="Q79" s="372">
        <f>D78-F78</f>
        <v/>
      </c>
      <c r="S79" s="157">
        <f>J79-K79</f>
        <v/>
      </c>
    </row>
    <row r="80" ht="17.4" customHeight="1" s="53">
      <c r="A80" s="169" t="n"/>
      <c r="B80" s="378" t="n"/>
      <c r="C80" s="395" t="n"/>
      <c r="D80" s="396" t="n"/>
      <c r="E80" s="395" t="n"/>
      <c r="F80" s="396" t="n"/>
      <c r="G80" s="378" t="n"/>
      <c r="H80" s="112" t="inlineStr">
        <is>
          <t xml:space="preserve">　　減少短期債務、流動金融負債及其他負債                        </t>
        </is>
      </c>
      <c r="I80" s="180" t="n"/>
      <c r="J80" s="171">
        <f>SUM(臺大:東專!J79)</f>
        <v/>
      </c>
      <c r="K80" s="369">
        <f>K81</f>
        <v/>
      </c>
      <c r="L80" s="370" t="n"/>
      <c r="M80" s="370" t="n"/>
      <c r="O80" s="371" t="n"/>
      <c r="Q80" s="372" t="n"/>
      <c r="S80" s="157" t="n"/>
    </row>
    <row r="81" ht="17.4" customHeight="1" s="53">
      <c r="A81" s="169" t="n"/>
      <c r="B81" s="378" t="n"/>
      <c r="C81" s="395" t="n"/>
      <c r="D81" s="396" t="n"/>
      <c r="E81" s="395" t="n"/>
      <c r="F81" s="396" t="n"/>
      <c r="G81" s="378" t="n"/>
      <c r="H81" s="112" t="inlineStr">
        <is>
          <t xml:space="preserve">　　　減少短期債務                                                </t>
        </is>
      </c>
      <c r="I81" s="180" t="n">
        <v>316</v>
      </c>
      <c r="J81" s="171">
        <f>SUM(臺大:東專!J80)</f>
        <v/>
      </c>
      <c r="K81" s="369">
        <f>-SUMIF($C$7:$C$127,I81,$D$7:$D$127)+SUMIF($E$7:$E$127,I81,$F$7:$F$127)</f>
        <v/>
      </c>
      <c r="L81" s="370" t="n"/>
      <c r="M81" s="370" t="n"/>
      <c r="O81" s="371" t="n"/>
      <c r="Q81" s="372" t="n"/>
      <c r="S81" s="157" t="n"/>
    </row>
    <row r="82" ht="17.4" customHeight="1" s="53">
      <c r="A82" s="177" t="inlineStr">
        <is>
          <t xml:space="preserve">　　長期債務                                                    </t>
        </is>
      </c>
      <c r="B82" s="373">
        <f>SUM(臺大:東專!B81)</f>
        <v/>
      </c>
      <c r="C82" s="384" t="n">
        <v>418</v>
      </c>
      <c r="D82" s="383">
        <f>SUM(臺大:東專!D81)</f>
        <v/>
      </c>
      <c r="E82" s="384" t="n">
        <v>312</v>
      </c>
      <c r="F82" s="383">
        <f>SUM(臺大:東專!F81)</f>
        <v/>
      </c>
      <c r="G82" s="373">
        <f>SUM(臺大:東專!G81)</f>
        <v/>
      </c>
      <c r="H82" s="112" t="inlineStr">
        <is>
          <t xml:space="preserve">　　減少長期負債                                                </t>
        </is>
      </c>
      <c r="I82" s="180" t="n"/>
      <c r="J82" s="171">
        <f>SUM(臺大:東專!J81)</f>
        <v/>
      </c>
      <c r="K82" s="369">
        <f>K83</f>
        <v/>
      </c>
      <c r="L82" s="370">
        <f>VLOOKUP(A82,$A$250:$AW$299,$K$1,FALSE)</f>
        <v/>
      </c>
      <c r="M82" s="370">
        <f>L82-G82</f>
        <v/>
      </c>
      <c r="O82" s="371">
        <f>L82-B79</f>
        <v/>
      </c>
      <c r="Q82" s="372">
        <f>D79-F79</f>
        <v/>
      </c>
      <c r="S82" s="157">
        <f>J82-K82</f>
        <v/>
      </c>
    </row>
    <row r="83" ht="17.4" customHeight="1" s="53">
      <c r="A83" s="105" t="n"/>
      <c r="B83" s="378">
        <f>SUM(臺大:東專!B82)</f>
        <v/>
      </c>
      <c r="C83" s="385" t="n">
        <v>322</v>
      </c>
      <c r="D83" s="383">
        <f>SUM(臺大:東專!D82)</f>
        <v/>
      </c>
      <c r="E83" s="385" t="n">
        <v>406</v>
      </c>
      <c r="F83" s="379">
        <f>SUM(臺大:東專!F82)</f>
        <v/>
      </c>
      <c r="G83" s="378">
        <f>SUM(臺大:東專!G82)</f>
        <v/>
      </c>
      <c r="H83" s="112" t="inlineStr">
        <is>
          <t xml:space="preserve">　　　減少長期債務                                                </t>
        </is>
      </c>
      <c r="I83" s="180" t="n">
        <v>322</v>
      </c>
      <c r="J83" s="171">
        <f>SUM(臺大:東專!J82)</f>
        <v/>
      </c>
      <c r="K83" s="369">
        <f>-SUMIF($C$7:$C$127,I83,$D$7:$D$127)+SUMIF($E$7:$E$127,I83,$F$7:$F$127)</f>
        <v/>
      </c>
      <c r="L83" s="370" t="n"/>
      <c r="M83" s="370">
        <f>L83-G83</f>
        <v/>
      </c>
      <c r="O83" s="371" t="n"/>
      <c r="Q83" s="372" t="n"/>
      <c r="S83" s="157">
        <f>J83-K83</f>
        <v/>
      </c>
    </row>
    <row r="84" ht="18.9" customHeight="1" s="53">
      <c r="A84" s="169" t="inlineStr">
        <is>
          <t xml:space="preserve">　其他負債                                                    </t>
        </is>
      </c>
      <c r="B84" s="365">
        <f>SUM(臺大:東專!B83)</f>
        <v/>
      </c>
      <c r="C84" s="384" t="n"/>
      <c r="D84" s="379">
        <f>SUM(臺大:東專!D83)</f>
        <v/>
      </c>
      <c r="E84" s="384" t="n"/>
      <c r="F84" s="379">
        <f>SUM(臺大:東專!F83)</f>
        <v/>
      </c>
      <c r="G84" s="365">
        <f>SUM(臺大:東專!G83)</f>
        <v/>
      </c>
      <c r="H84" s="112" t="inlineStr">
        <is>
          <t xml:space="preserve">　　支付利息                                                    </t>
        </is>
      </c>
      <c r="I84" s="180" t="n"/>
      <c r="J84" s="171">
        <f>SUM(臺大:東專!J83)</f>
        <v/>
      </c>
      <c r="K84" s="369">
        <f>J84</f>
        <v/>
      </c>
      <c r="L84" s="370">
        <f>VLOOKUP(A84,$A$250:$AW$299,$K$1,FALSE)</f>
        <v/>
      </c>
      <c r="M84" s="370">
        <f>L84-G84</f>
        <v/>
      </c>
      <c r="O84" s="371">
        <f>L84-B82</f>
        <v/>
      </c>
      <c r="Q84" s="372">
        <f>D82-F82</f>
        <v/>
      </c>
      <c r="S84" s="157">
        <f>J84-K84</f>
        <v/>
      </c>
    </row>
    <row r="85" ht="17.4" customHeight="1" s="53">
      <c r="A85" s="177" t="inlineStr">
        <is>
          <t xml:space="preserve">　　什項負債                                                    </t>
        </is>
      </c>
      <c r="B85" s="373">
        <f>SUM(臺大:東專!B84)</f>
        <v/>
      </c>
      <c r="C85" s="384" t="n">
        <v>321</v>
      </c>
      <c r="D85" s="379">
        <f>SUM(臺大:東專!D84)</f>
        <v/>
      </c>
      <c r="E85" s="384" t="n"/>
      <c r="F85" s="379">
        <f>SUM(臺大:東專!F84)</f>
        <v/>
      </c>
      <c r="G85" s="373">
        <f>SUM(臺大:東專!G84)</f>
        <v/>
      </c>
      <c r="H85" s="111" t="inlineStr">
        <is>
          <t xml:space="preserve">▼籌資活動之淨現金流入（流出）                                </t>
        </is>
      </c>
      <c r="I85" s="180" t="n"/>
      <c r="J85" s="171">
        <f>SUM(臺大:東專!J84)</f>
        <v/>
      </c>
      <c r="K85" s="369">
        <f>K70</f>
        <v/>
      </c>
      <c r="L85" s="370">
        <f>VLOOKUP(A85,$A$250:$AW$299,$K$1,FALSE)</f>
        <v/>
      </c>
      <c r="M85" s="370">
        <f>L85-G85</f>
        <v/>
      </c>
      <c r="O85" s="371">
        <f>L85-B83</f>
        <v/>
      </c>
      <c r="Q85" s="372">
        <f>D83-F83</f>
        <v/>
      </c>
      <c r="S85" s="157">
        <f>J85-K85</f>
        <v/>
      </c>
    </row>
    <row r="86" ht="17.4" customHeight="1" s="53">
      <c r="A86" s="163" t="n"/>
      <c r="B86" s="378">
        <f>SUM(臺大:東專!B85)</f>
        <v/>
      </c>
      <c r="C86" s="384" t="n">
        <v>402</v>
      </c>
      <c r="D86" s="383">
        <f>SUM(臺大:東專!D85)</f>
        <v/>
      </c>
      <c r="E86" s="384" t="n">
        <v>122</v>
      </c>
      <c r="F86" s="383">
        <f>SUM(臺大:東專!F85)</f>
        <v/>
      </c>
      <c r="G86" s="378">
        <f>SUM(臺大:東專!G85)</f>
        <v/>
      </c>
      <c r="H86" s="111" t="inlineStr">
        <is>
          <t xml:space="preserve">▼現金及約當現金之淨增（淨減）                                </t>
        </is>
      </c>
      <c r="I86" s="180" t="inlineStr">
        <is>
          <t>B</t>
        </is>
      </c>
      <c r="J86" s="171">
        <f>SUM(臺大:東專!J85)</f>
        <v/>
      </c>
      <c r="K86" s="369">
        <f>J86</f>
        <v/>
      </c>
      <c r="L86" s="370" t="n"/>
      <c r="M86" s="370">
        <f>L86-G86</f>
        <v/>
      </c>
      <c r="O86" s="371">
        <f>L86-B84</f>
        <v/>
      </c>
      <c r="Q86" s="372">
        <f>D84-F84</f>
        <v/>
      </c>
      <c r="S86" s="157">
        <f>J86-K86</f>
        <v/>
      </c>
    </row>
    <row r="87" ht="17.4" customHeight="1" s="53">
      <c r="A87" s="105" t="n"/>
      <c r="B87" s="378">
        <f>SUM(臺大:東專!B86)</f>
        <v/>
      </c>
      <c r="C87" s="385" t="n"/>
      <c r="D87" s="383">
        <f>SUM(臺大:東專!D86)</f>
        <v/>
      </c>
      <c r="E87" s="385" t="n">
        <v>401</v>
      </c>
      <c r="F87" s="383">
        <f>SUM(臺大:東專!F86)</f>
        <v/>
      </c>
      <c r="G87" s="378">
        <f>SUM(臺大:東專!G86)</f>
        <v/>
      </c>
      <c r="H87" s="111" t="inlineStr">
        <is>
          <t xml:space="preserve">▼期初現金及約當現金                                          </t>
        </is>
      </c>
      <c r="I87" s="180" t="n"/>
      <c r="J87" s="171">
        <f>SUM(臺大:東專!J86)</f>
        <v/>
      </c>
      <c r="K87" s="369">
        <f>B9</f>
        <v/>
      </c>
      <c r="L87" s="370" t="n"/>
      <c r="M87" s="370">
        <f>L87-G87</f>
        <v/>
      </c>
      <c r="O87" s="371">
        <f>L87-B85</f>
        <v/>
      </c>
      <c r="Q87" s="372">
        <f>D85-F85</f>
        <v/>
      </c>
      <c r="S87" s="157">
        <f>J87-K87</f>
        <v/>
      </c>
    </row>
    <row r="88" ht="17.4" customHeight="1" s="53">
      <c r="A88" s="105" t="n"/>
      <c r="B88" s="378">
        <f>SUM(臺大:東專!B87)</f>
        <v/>
      </c>
      <c r="C88" s="385" t="n"/>
      <c r="D88" s="379">
        <f>SUM(臺大:東專!D87)</f>
        <v/>
      </c>
      <c r="E88" s="385" t="n"/>
      <c r="F88" s="379">
        <f>SUM(臺大:東專!F87)</f>
        <v/>
      </c>
      <c r="G88" s="378">
        <f>SUM(臺大:東專!G87)</f>
        <v/>
      </c>
      <c r="H88" s="111" t="inlineStr">
        <is>
          <t xml:space="preserve">▼期末現金及約當現金                                          </t>
        </is>
      </c>
      <c r="I88" s="180" t="n"/>
      <c r="J88" s="171">
        <f>SUM(臺大:東專!J87)</f>
        <v/>
      </c>
      <c r="K88" s="369">
        <f>G9</f>
        <v/>
      </c>
      <c r="L88" s="370" t="n"/>
      <c r="M88" s="370">
        <f>L88-G88</f>
        <v/>
      </c>
      <c r="O88" s="371">
        <f>L88-B86</f>
        <v/>
      </c>
      <c r="Q88" s="372">
        <f>D86-F86</f>
        <v/>
      </c>
      <c r="S88" s="157">
        <f>J88-K88</f>
        <v/>
      </c>
    </row>
    <row r="89" ht="17.4" customHeight="1" s="53">
      <c r="A89" s="105" t="n"/>
      <c r="B89" s="378">
        <f>SUM(臺大:東專!B88)</f>
        <v/>
      </c>
      <c r="C89" s="385" t="n"/>
      <c r="D89" s="379">
        <f>SUM(臺大:東專!D88)</f>
        <v/>
      </c>
      <c r="E89" s="385" t="n"/>
      <c r="F89" s="379">
        <f>SUM(臺大:東專!F88)</f>
        <v/>
      </c>
      <c r="G89" s="378">
        <f>SUM(臺大:東專!G88)</f>
        <v/>
      </c>
      <c r="H89" s="111" t="inlineStr">
        <is>
          <t xml:space="preserve">▼不影響現金流量之投資與籌資活動                              </t>
        </is>
      </c>
      <c r="J89" s="171">
        <f>SUM(臺大:東專!J88)</f>
        <v/>
      </c>
      <c r="K89" s="369" t="n">
        <v>0</v>
      </c>
      <c r="L89" s="370" t="n"/>
      <c r="M89" s="370">
        <f>L89-G89</f>
        <v/>
      </c>
      <c r="O89" s="371">
        <f>L89-B87</f>
        <v/>
      </c>
      <c r="Q89" s="372">
        <f>D87-F87</f>
        <v/>
      </c>
      <c r="S89" s="157">
        <f>J89-K89</f>
        <v/>
      </c>
    </row>
    <row r="90" ht="17.4" customHeight="1" s="53">
      <c r="A90" s="105" t="n"/>
      <c r="B90" s="378">
        <f>SUM(臺大:東專!B89)</f>
        <v/>
      </c>
      <c r="C90" s="385" t="n"/>
      <c r="D90" s="379">
        <f>SUM(臺大:東專!D89)</f>
        <v/>
      </c>
      <c r="E90" s="385" t="n"/>
      <c r="F90" s="379">
        <f>SUM(臺大:東專!F89)</f>
        <v/>
      </c>
      <c r="G90" s="378">
        <f>SUM(臺大:東專!G89)</f>
        <v/>
      </c>
      <c r="H90" s="112" t="inlineStr">
        <is>
          <t xml:space="preserve">　　退休離職準備金與應付退休及離職金同額增加(+)或減少(-)之金額  </t>
        </is>
      </c>
      <c r="I90" s="180" t="n"/>
      <c r="J90" s="171">
        <f>SUM(臺大:東專!J89)</f>
        <v/>
      </c>
      <c r="K90" s="369">
        <f>K91+K92</f>
        <v/>
      </c>
      <c r="L90" s="370" t="n"/>
      <c r="M90" s="370">
        <f>L90-G90</f>
        <v/>
      </c>
      <c r="O90" s="371">
        <f>L90-B88</f>
        <v/>
      </c>
      <c r="Q90" s="372">
        <f>D88-F88</f>
        <v/>
      </c>
      <c r="S90" s="157">
        <f>J90-K90</f>
        <v/>
      </c>
    </row>
    <row r="91" ht="17.4" customHeight="1" s="53">
      <c r="A91" s="177" t="inlineStr">
        <is>
          <t xml:space="preserve">　　遞延負債                                                    </t>
        </is>
      </c>
      <c r="B91" s="373">
        <f>SUM(臺大:東專!B90)</f>
        <v/>
      </c>
      <c r="C91" s="385" t="n">
        <v>124</v>
      </c>
      <c r="D91" s="383">
        <f>SUM(臺大:東專!D90)</f>
        <v/>
      </c>
      <c r="E91" s="397" t="n">
        <v>311</v>
      </c>
      <c r="F91" s="383">
        <f>SUM(臺大:東專!F90)</f>
        <v/>
      </c>
      <c r="G91" s="373">
        <f>SUM(臺大:東專!G90)</f>
        <v/>
      </c>
      <c r="H91" s="112" t="inlineStr">
        <is>
          <t xml:space="preserve">　　　退休離職準備金與應付退休及離職金同額增加之金額(+)           </t>
        </is>
      </c>
      <c r="I91" s="180" t="n">
        <v>401</v>
      </c>
      <c r="J91" s="171">
        <f>SUM(臺大:東專!J90)</f>
        <v/>
      </c>
      <c r="K91" s="369">
        <f>(SUMIF($C$7:$C$127,I91,$D$7:$D$127)+SUMIF($E$7:$E$127,I91,$F$7:$F$127))/2</f>
        <v/>
      </c>
      <c r="L91" s="370">
        <f>VLOOKUP(A91,$A$250:$AW$299,$K$1,FALSE)</f>
        <v/>
      </c>
      <c r="M91" s="370">
        <f>L91-G91</f>
        <v/>
      </c>
      <c r="O91" s="371">
        <f>L91-B89</f>
        <v/>
      </c>
      <c r="Q91" s="372">
        <f>D89-F89</f>
        <v/>
      </c>
      <c r="S91" s="157">
        <f>J91-K91</f>
        <v/>
      </c>
    </row>
    <row r="92" ht="17.4" customHeight="1" s="53">
      <c r="A92" s="105" t="n"/>
      <c r="B92" s="378">
        <f>SUM(臺大:東專!B91)</f>
        <v/>
      </c>
      <c r="C92" s="241" t="n">
        <v>123</v>
      </c>
      <c r="D92" s="379">
        <f>SUM(臺大:東專!D91)</f>
        <v/>
      </c>
      <c r="E92" s="397" t="n">
        <v>403</v>
      </c>
      <c r="F92" s="379">
        <f>SUM(臺大:東專!F91)</f>
        <v/>
      </c>
      <c r="G92" s="378">
        <f>SUM(臺大:東專!G91)</f>
        <v/>
      </c>
      <c r="H92" s="112" t="inlineStr">
        <is>
          <t xml:space="preserve">　　　退休離職準備金與應付退休及離職金同額減少之金額(-)           </t>
        </is>
      </c>
      <c r="I92" s="180" t="n">
        <v>402</v>
      </c>
      <c r="J92" s="171">
        <f>SUM(臺大:東專!J91)</f>
        <v/>
      </c>
      <c r="K92" s="369">
        <f>-(SUMIF($C$7:$C$127,I92,$D$7:$D$127)+SUMIF($E$7:$E$127,I92,$F$7:$F$127))/2</f>
        <v/>
      </c>
      <c r="L92" s="370" t="n"/>
      <c r="M92" s="370">
        <f>L92-G92</f>
        <v/>
      </c>
      <c r="O92" s="371">
        <f>L92-B90</f>
        <v/>
      </c>
      <c r="Q92" s="372">
        <f>D90-F90</f>
        <v/>
      </c>
      <c r="S92" s="157">
        <f>J92-K92</f>
        <v/>
      </c>
    </row>
    <row r="93" ht="17.4" customHeight="1" s="53">
      <c r="A93" s="105" t="n"/>
      <c r="B93" s="378">
        <f>SUM(臺大:東專!B92)</f>
        <v/>
      </c>
      <c r="C93" s="385" t="n"/>
      <c r="D93" s="379">
        <f>SUM(臺大:東專!D92)</f>
        <v/>
      </c>
      <c r="E93" s="325" t="n">
        <v>407</v>
      </c>
      <c r="F93" s="379">
        <f>SUM(臺大:東專!F92)</f>
        <v/>
      </c>
      <c r="G93" s="378">
        <f>SUM(臺大:東專!G92)</f>
        <v/>
      </c>
      <c r="H93" s="112" t="inlineStr">
        <is>
          <t xml:space="preserve">　　其他準備金與遞延收入同額增加之金額                          </t>
        </is>
      </c>
      <c r="I93" s="180" t="n"/>
      <c r="J93" s="171">
        <f>SUM(臺大:東專!J92)</f>
        <v/>
      </c>
      <c r="K93" s="369">
        <f>K94</f>
        <v/>
      </c>
      <c r="L93" s="370" t="n"/>
      <c r="M93" s="370">
        <f>L93-G93</f>
        <v/>
      </c>
      <c r="O93" s="371">
        <f>L93-B91</f>
        <v/>
      </c>
      <c r="Q93" s="372">
        <f>D91-F91</f>
        <v/>
      </c>
      <c r="S93" s="157">
        <f>J93-K93</f>
        <v/>
      </c>
    </row>
    <row r="94" ht="17.4" customHeight="1" s="53">
      <c r="A94" s="105" t="n"/>
      <c r="B94" s="378">
        <f>SUM(臺大:東專!B93)</f>
        <v/>
      </c>
      <c r="C94" s="385" t="n"/>
      <c r="D94" s="379">
        <f>SUM(臺大:東專!D93)</f>
        <v/>
      </c>
      <c r="E94" s="397" t="n">
        <v>408</v>
      </c>
      <c r="F94" s="379">
        <f>SUM(臺大:東專!F93)</f>
        <v/>
      </c>
      <c r="G94" s="378">
        <f>SUM(臺大:東專!G93)</f>
        <v/>
      </c>
      <c r="H94" s="112" t="inlineStr">
        <is>
          <t xml:space="preserve">　　　其他準備金與遞延收入同額增加之金額                          </t>
        </is>
      </c>
      <c r="I94" s="180" t="n">
        <v>403</v>
      </c>
      <c r="J94" s="171">
        <f>SUM(臺大:東專!J93)</f>
        <v/>
      </c>
      <c r="K94" s="369">
        <f>(SUMIF($C$7:$C$127,I94,$D$7:$D$127)+SUMIF($E$7:$E$127,I94,$F$7:$F$127))/2</f>
        <v/>
      </c>
      <c r="L94" s="370" t="n"/>
      <c r="M94" s="370">
        <f>L94-G94</f>
        <v/>
      </c>
      <c r="O94" s="371">
        <f>L94-B92</f>
        <v/>
      </c>
      <c r="Q94" s="372">
        <f>D92-F92</f>
        <v/>
      </c>
      <c r="S94" s="157">
        <f>J94-K94</f>
        <v/>
      </c>
    </row>
    <row r="95" ht="17.4" customHeight="1" s="53">
      <c r="A95" s="105" t="n"/>
      <c r="B95" s="378" t="n"/>
      <c r="C95" s="398" t="n"/>
      <c r="D95" s="379" t="n"/>
      <c r="E95" s="399" t="n">
        <v>410</v>
      </c>
      <c r="F95" s="379">
        <f>SUM(臺大:東專!F94)</f>
        <v/>
      </c>
      <c r="G95" s="378" t="n"/>
      <c r="H95" s="112" t="inlineStr">
        <is>
          <t xml:space="preserve">　　以前年度購建中固定資產科目，調整轉入不動產、廠房及設備科目之</t>
        </is>
      </c>
      <c r="I95" s="180" t="n"/>
      <c r="J95" s="171">
        <f>SUM(臺大:東專!J94)</f>
        <v/>
      </c>
      <c r="K95" s="369">
        <f>K96</f>
        <v/>
      </c>
      <c r="L95" s="370" t="n"/>
      <c r="M95" s="370">
        <f>L95-G95</f>
        <v/>
      </c>
      <c r="O95" s="371">
        <f>L95-B93</f>
        <v/>
      </c>
      <c r="Q95" s="372">
        <f>D93-F93</f>
        <v/>
      </c>
      <c r="S95" s="157">
        <f>J95-K95</f>
        <v/>
      </c>
    </row>
    <row r="96" ht="17.4" customHeight="1" s="53">
      <c r="A96" s="105" t="n"/>
      <c r="B96" s="378">
        <f>SUM(臺大:東專!B96)</f>
        <v/>
      </c>
      <c r="C96" s="398" t="n"/>
      <c r="D96" s="379">
        <f>SUM(臺大:東專!D96)</f>
        <v/>
      </c>
      <c r="E96" s="400" t="n"/>
      <c r="F96" s="379">
        <f>SUM(臺大:東專!F95)</f>
        <v/>
      </c>
      <c r="G96" s="378">
        <f>SUM(臺大:東專!G96)</f>
        <v/>
      </c>
      <c r="H96" s="112" t="inlineStr">
        <is>
          <t xml:space="preserve">　　　調整轉入不動產、廠房及設備科目明細                          </t>
        </is>
      </c>
      <c r="I96" s="180" t="n"/>
      <c r="J96" s="171">
        <f>SUM(臺大:東專!J95)</f>
        <v/>
      </c>
      <c r="K96" s="369">
        <f>K97+K98+K99</f>
        <v/>
      </c>
      <c r="M96" s="370">
        <f>L96-G96</f>
        <v/>
      </c>
      <c r="S96" s="157">
        <f>J96-K96</f>
        <v/>
      </c>
    </row>
    <row r="97" ht="15" customHeight="1" s="53">
      <c r="A97" s="105" t="n"/>
      <c r="B97" s="401" t="n"/>
      <c r="C97" s="385" t="n"/>
      <c r="D97" s="379" t="n"/>
      <c r="E97" s="261" t="n"/>
      <c r="F97" s="379">
        <f>SUM(臺大:東專!F96)</f>
        <v/>
      </c>
      <c r="G97" s="401" t="n"/>
      <c r="H97" s="112" t="inlineStr">
        <is>
          <t xml:space="preserve">　　　　土地改良物                                                  </t>
        </is>
      </c>
      <c r="I97" s="180" t="n">
        <v>404</v>
      </c>
      <c r="J97" s="171">
        <f>SUM(臺大:東專!J96)</f>
        <v/>
      </c>
      <c r="K97" s="369">
        <f>(SUMIF($C$7:$C$127,I97,$D$7:$D$127)+SUMIF($E$7:$E$127,I97,$F$7:$F$127))/2</f>
        <v/>
      </c>
      <c r="L97" s="370">
        <f>VLOOKUP(A98,$A$250:$AW$299,$K$1,FALSE)</f>
        <v/>
      </c>
      <c r="M97" s="370">
        <f>L97-G98</f>
        <v/>
      </c>
      <c r="O97" s="371">
        <f>L97-B94</f>
        <v/>
      </c>
      <c r="Q97" s="372">
        <f>D94-F94</f>
        <v/>
      </c>
      <c r="S97" s="157">
        <f>J97-K97</f>
        <v/>
      </c>
    </row>
    <row r="98" ht="17.4" customHeight="1" s="53">
      <c r="A98" s="163" t="inlineStr">
        <is>
          <t xml:space="preserve">淨值                                                        </t>
        </is>
      </c>
      <c r="B98" s="390">
        <f>SUM(臺大:東專!B97)</f>
        <v/>
      </c>
      <c r="C98" s="384" t="n"/>
      <c r="D98" s="379">
        <f>SUM(臺大:東專!D97)</f>
        <v/>
      </c>
      <c r="E98" s="384" t="n"/>
      <c r="F98" s="379">
        <f>SUM(臺大:東專!F97)</f>
        <v/>
      </c>
      <c r="G98" s="390">
        <f>SUM(臺大:東專!G97)</f>
        <v/>
      </c>
      <c r="H98" s="112" t="inlineStr">
        <is>
          <t xml:space="preserve">　　　　房屋及建築                                                  </t>
        </is>
      </c>
      <c r="I98" s="180" t="n">
        <v>405</v>
      </c>
      <c r="J98" s="171">
        <f>SUM(臺大:東專!J97)</f>
        <v/>
      </c>
      <c r="K98" s="369">
        <f>(SUMIF($C$7:$C$127,I98,$D$7:$D$127)+SUMIF($E$7:$E$127,I98,$F$7:$F$127))/2</f>
        <v/>
      </c>
      <c r="L98" s="370">
        <f>VLOOKUP(A99,$A$250:$AW$299,$K$1,FALSE)</f>
        <v/>
      </c>
      <c r="M98" s="370">
        <f>L98-G99</f>
        <v/>
      </c>
      <c r="O98" s="371">
        <f>L98-B96</f>
        <v/>
      </c>
      <c r="Q98" s="372">
        <f>D96-F96</f>
        <v/>
      </c>
      <c r="S98" s="157">
        <f>J98-K98</f>
        <v/>
      </c>
    </row>
    <row r="99" ht="17.4" customHeight="1" s="53">
      <c r="A99" s="169" t="inlineStr">
        <is>
          <t xml:space="preserve">　基金                                                        </t>
        </is>
      </c>
      <c r="B99" s="390">
        <f>SUM(臺大:東專!B98)</f>
        <v/>
      </c>
      <c r="C99" s="384" t="n"/>
      <c r="D99" s="379">
        <f>SUM(臺大:東專!D98)</f>
        <v/>
      </c>
      <c r="E99" s="384" t="n"/>
      <c r="F99" s="379">
        <f>SUM(臺大:東專!F98)</f>
        <v/>
      </c>
      <c r="G99" s="402">
        <f>SUM(臺大:東專!G98)</f>
        <v/>
      </c>
      <c r="H99" s="220" t="inlineStr">
        <is>
          <t xml:space="preserve">　　　　什項設備                                                    </t>
        </is>
      </c>
      <c r="I99" s="267" t="n">
        <v>406</v>
      </c>
      <c r="J99" s="221">
        <f>SUM(臺大:東專!J98)</f>
        <v/>
      </c>
      <c r="K99" s="369">
        <f>(SUMIF($C$7:$C$127,I99,$D$7:$D$127)+SUMIF($E$7:$E$127,I99,$F$7:$F$127))/2</f>
        <v/>
      </c>
      <c r="L99" s="370">
        <f>VLOOKUP(A100,$A$250:$AW$299,$K$1,FALSE)</f>
        <v/>
      </c>
      <c r="M99" s="370">
        <f>L99-G100</f>
        <v/>
      </c>
      <c r="O99" s="371">
        <f>L99-B98</f>
        <v/>
      </c>
      <c r="Q99" s="372">
        <f>D98-F98</f>
        <v/>
      </c>
      <c r="S99" s="157">
        <f>J99-K99</f>
        <v/>
      </c>
    </row>
    <row r="100" ht="17.4" customHeight="1" s="53">
      <c r="A100" s="177" t="inlineStr">
        <is>
          <t xml:space="preserve">　　基金                                                        </t>
        </is>
      </c>
      <c r="B100" s="403">
        <f>SUM(臺大:東專!B99)</f>
        <v/>
      </c>
      <c r="C100" s="245" t="n"/>
      <c r="D100" s="383">
        <f>SUM(臺大:東專!D99)</f>
        <v/>
      </c>
      <c r="E100" s="384" t="n">
        <v>313</v>
      </c>
      <c r="F100" s="383">
        <f>SUM(臺大:東專!F99)</f>
        <v/>
      </c>
      <c r="G100" s="403">
        <f>SUM(臺大:東專!G99)</f>
        <v/>
      </c>
      <c r="H100" s="112" t="inlineStr">
        <is>
          <t xml:space="preserve">　不動產、廠房及設備與遞延收入同額增加(+)或減少(-)之金額    </t>
        </is>
      </c>
      <c r="I100" s="180" t="n"/>
      <c r="J100" s="218">
        <f>SUM(臺大:東專!J99)</f>
        <v/>
      </c>
      <c r="K100" s="369">
        <f>K101</f>
        <v/>
      </c>
      <c r="L100" s="370" t="n"/>
      <c r="M100" s="370">
        <f>L100-G101</f>
        <v/>
      </c>
      <c r="O100" s="371">
        <f>L100-B99</f>
        <v/>
      </c>
      <c r="Q100" s="372">
        <f>D99-F99</f>
        <v/>
      </c>
      <c r="S100" s="157">
        <f>J100-K100</f>
        <v/>
      </c>
    </row>
    <row r="101" ht="17.4" customHeight="1" s="53">
      <c r="A101" s="175" t="n"/>
      <c r="B101" s="404">
        <f>SUM(臺大:東專!B100)</f>
        <v/>
      </c>
      <c r="C101" s="375" t="n"/>
      <c r="D101" s="383">
        <f>SUM(臺大:東專!D100)</f>
        <v/>
      </c>
      <c r="E101" s="87" t="n">
        <v>314</v>
      </c>
      <c r="F101" s="383">
        <f>SUM(臺大:東專!F100)</f>
        <v/>
      </c>
      <c r="G101" s="404">
        <f>SUM(臺大:東專!G100)</f>
        <v/>
      </c>
      <c r="H101" s="112" t="inlineStr">
        <is>
          <t xml:space="preserve">　　不動產、廠房及設備與遞延收入同額增加明細(+)             </t>
        </is>
      </c>
      <c r="I101" s="180" t="n"/>
      <c r="J101" s="171">
        <f>SUM(臺大:東專!J100)</f>
        <v/>
      </c>
      <c r="K101" s="369">
        <f>K102+K103</f>
        <v/>
      </c>
      <c r="L101" s="370" t="n"/>
      <c r="M101" s="370">
        <f>L101-G102</f>
        <v/>
      </c>
      <c r="O101" s="371">
        <f>L101-B100</f>
        <v/>
      </c>
      <c r="Q101" s="372">
        <f>D100-F100</f>
        <v/>
      </c>
      <c r="S101" s="157">
        <f>J101-K101</f>
        <v/>
      </c>
    </row>
    <row r="102" ht="16.5" customHeight="1" s="53">
      <c r="A102" s="105" t="n"/>
      <c r="B102" s="404">
        <f>SUM(臺大:東專!B101)</f>
        <v/>
      </c>
      <c r="C102" s="91" t="n">
        <v>412</v>
      </c>
      <c r="D102" s="383">
        <f>SUM(臺大:東專!D101)</f>
        <v/>
      </c>
      <c r="E102" s="87" t="n">
        <v>315</v>
      </c>
      <c r="F102" s="383">
        <f>SUM(臺大:東專!F101)</f>
        <v/>
      </c>
      <c r="G102" s="404">
        <f>SUM(臺大:東專!G101)</f>
        <v/>
      </c>
      <c r="H102" s="211" t="inlineStr">
        <is>
          <t xml:space="preserve">　　　　機械及設備                                                  </t>
        </is>
      </c>
      <c r="I102" s="268" t="n">
        <v>407</v>
      </c>
      <c r="J102" s="171">
        <f>SUM(臺大:東專!J101)</f>
        <v/>
      </c>
      <c r="K102" s="369">
        <f>(SUMIF($C$7:$C$127,I102,$D$7:$D$127)+SUMIF($E$7:$E$127,I102,$F$7:$F$127))/2</f>
        <v/>
      </c>
      <c r="L102" s="370" t="n"/>
      <c r="M102" s="370">
        <f>L102-G103</f>
        <v/>
      </c>
      <c r="O102" s="371">
        <f>L102-B101</f>
        <v/>
      </c>
      <c r="Q102" s="372">
        <f>D101-F101</f>
        <v/>
      </c>
      <c r="S102" s="157">
        <f>J102-K102</f>
        <v/>
      </c>
    </row>
    <row r="103" ht="17.4" customHeight="1" s="53">
      <c r="A103" s="105" t="n"/>
      <c r="B103" s="404">
        <f>SUM(臺大:東專!B102)</f>
        <v/>
      </c>
      <c r="C103" s="91" t="n">
        <v>413</v>
      </c>
      <c r="D103" s="383">
        <f>SUM(臺大:東專!D102)</f>
        <v/>
      </c>
      <c r="E103" s="87" t="n">
        <v>409</v>
      </c>
      <c r="F103" s="383">
        <f>SUM(臺大:東專!F102)</f>
        <v/>
      </c>
      <c r="G103" s="404">
        <f>SUM(臺大:東專!G102)</f>
        <v/>
      </c>
      <c r="H103" s="211" t="inlineStr">
        <is>
          <t xml:space="preserve">　　　　什項設備                                                    </t>
        </is>
      </c>
      <c r="I103" s="180" t="n">
        <v>408</v>
      </c>
      <c r="J103" s="171">
        <f>SUM(臺大:東專!J102)</f>
        <v/>
      </c>
      <c r="K103" s="369">
        <f>(SUMIF($C$7:$C$127,I103,$D$7:$D$127)+SUMIF($E$7:$E$127,I103,$F$7:$F$127))/2</f>
        <v/>
      </c>
      <c r="L103" s="370" t="n"/>
      <c r="M103" s="370">
        <f>L103-G104</f>
        <v/>
      </c>
      <c r="O103" s="371">
        <f>L103-B102</f>
        <v/>
      </c>
      <c r="Q103" s="372">
        <f>D102-F102</f>
        <v/>
      </c>
      <c r="S103" s="157">
        <f>J103-K103</f>
        <v/>
      </c>
    </row>
    <row r="104" ht="17.4" customHeight="1" s="53">
      <c r="A104" s="105" t="n"/>
      <c r="B104" s="404">
        <f>SUM(臺大:東專!B103)</f>
        <v/>
      </c>
      <c r="C104" s="91" t="n">
        <v>414</v>
      </c>
      <c r="D104" s="379">
        <f>SUM(臺大:東專!D103)</f>
        <v/>
      </c>
      <c r="E104" s="375" t="n">
        <v>410</v>
      </c>
      <c r="F104" s="379">
        <f>SUM(臺大:東專!F103)</f>
        <v/>
      </c>
      <c r="G104" s="404">
        <f>SUM(臺大:東專!G103)</f>
        <v/>
      </c>
      <c r="H104" s="211" t="inlineStr">
        <is>
          <t xml:space="preserve">　不動產、廠房及設備與基金同額增加(+)或減少(-)之金額        </t>
        </is>
      </c>
      <c r="I104" s="180" t="n"/>
      <c r="J104" s="171">
        <f>SUM(臺大:東專!J103)</f>
        <v/>
      </c>
      <c r="K104" s="369">
        <f>K105+K109</f>
        <v/>
      </c>
      <c r="L104" s="370" t="n"/>
      <c r="M104" s="370">
        <f>L104-G105</f>
        <v/>
      </c>
      <c r="O104" s="371">
        <f>L104-B103</f>
        <v/>
      </c>
      <c r="Q104" s="372">
        <f>D103-F103</f>
        <v/>
      </c>
      <c r="S104" s="157">
        <f>J104-K104</f>
        <v/>
      </c>
    </row>
    <row r="105" ht="17.4" customHeight="1" s="53">
      <c r="A105" s="105" t="n"/>
      <c r="B105" s="404">
        <f>SUM(臺大:東專!B104)</f>
        <v/>
      </c>
      <c r="C105" s="91" t="n">
        <v>416</v>
      </c>
      <c r="D105" s="379">
        <f>SUM(臺大:東專!D104)</f>
        <v/>
      </c>
      <c r="E105" s="375" t="n">
        <v>411</v>
      </c>
      <c r="F105" s="379">
        <f>SUM(臺大:東專!F104)</f>
        <v/>
      </c>
      <c r="G105" s="404">
        <f>SUM(臺大:東專!G104)</f>
        <v/>
      </c>
      <c r="H105" s="211" t="inlineStr">
        <is>
          <t xml:space="preserve">　　　撥入不動產、廠房及設備明細(+)                               </t>
        </is>
      </c>
      <c r="I105" s="180" t="n"/>
      <c r="J105" s="171">
        <f>SUM(臺大:東專!J104)</f>
        <v/>
      </c>
      <c r="K105" s="369">
        <f>SUM(K106:K108)</f>
        <v/>
      </c>
      <c r="L105" s="370" t="n"/>
      <c r="M105" s="370">
        <f>L105-G106</f>
        <v/>
      </c>
      <c r="O105" s="371">
        <f>L105-B104</f>
        <v/>
      </c>
      <c r="Q105" s="372">
        <f>D104-F104</f>
        <v/>
      </c>
      <c r="S105" s="157">
        <f>J105-K105</f>
        <v/>
      </c>
    </row>
    <row r="106" ht="17.4" customHeight="1" s="53">
      <c r="A106" s="105" t="n"/>
      <c r="B106" s="186">
        <f>SUM(臺大:東專!B105)</f>
        <v/>
      </c>
      <c r="C106" s="91" t="n"/>
      <c r="D106" s="197">
        <f>SUM(臺大:東專!D105)</f>
        <v/>
      </c>
      <c r="E106" s="375" t="n">
        <v>415</v>
      </c>
      <c r="F106" s="197">
        <f>SUM(臺大:東專!F105)</f>
        <v/>
      </c>
      <c r="G106" s="186">
        <f>SUM(臺大:東專!G105)</f>
        <v/>
      </c>
      <c r="H106" s="112" t="inlineStr">
        <is>
          <t xml:space="preserve">　　　　機械及設備                                                  </t>
        </is>
      </c>
      <c r="I106" s="180" t="n">
        <v>409</v>
      </c>
      <c r="J106" s="171">
        <f>SUM(臺大:東專!J105)</f>
        <v/>
      </c>
      <c r="K106" s="369">
        <f>(SUMIF($C$7:$C$127,I106,$D$7:$D$127)+SUMIF($E$7:$E$127,I106,$F$7:$F$127))/2</f>
        <v/>
      </c>
      <c r="L106" s="370" t="n"/>
      <c r="M106" s="370">
        <f>L106-G107</f>
        <v/>
      </c>
      <c r="O106" s="371">
        <f>L106-B105</f>
        <v/>
      </c>
      <c r="Q106" s="372">
        <f>D105-F105</f>
        <v/>
      </c>
      <c r="S106" s="157">
        <f>J106-K106</f>
        <v/>
      </c>
    </row>
    <row r="107" ht="17.4" customHeight="1" s="53">
      <c r="A107" s="105" t="n"/>
      <c r="B107" s="186">
        <f>SUM(臺大:東專!B106)</f>
        <v/>
      </c>
      <c r="C107" s="375" t="n"/>
      <c r="D107" s="379">
        <f>SUM(臺大:東專!D106)</f>
        <v/>
      </c>
      <c r="E107" s="325" t="n"/>
      <c r="F107" s="379">
        <f>SUM(臺大:東專!F106)</f>
        <v/>
      </c>
      <c r="G107" s="186">
        <f>SUM(臺大:東專!G106)</f>
        <v/>
      </c>
      <c r="H107" s="112" t="inlineStr">
        <is>
          <t xml:space="preserve">　　　　交通及運輸設備                                              </t>
        </is>
      </c>
      <c r="I107" s="180" t="n">
        <v>410</v>
      </c>
      <c r="J107" s="171">
        <f>SUM(臺大:東專!J106)</f>
        <v/>
      </c>
      <c r="K107" s="369">
        <f>(SUMIF($C$7:$C$127,I107,$D$7:$D$127)+SUMIF($E$7:$E$127,I107,$F$7:$F$127))/2</f>
        <v/>
      </c>
      <c r="L107" s="370" t="n"/>
      <c r="M107" s="370">
        <f>L107-G108</f>
        <v/>
      </c>
      <c r="O107" s="371">
        <f>L107-B106</f>
        <v/>
      </c>
      <c r="Q107" s="372">
        <f>D106-F106</f>
        <v/>
      </c>
      <c r="S107" s="157">
        <f>J107-K107</f>
        <v/>
      </c>
    </row>
    <row r="108" ht="17.4" customHeight="1" s="53">
      <c r="A108" s="105" t="n"/>
      <c r="B108" s="186">
        <f>SUM(臺大:東專!B107)</f>
        <v/>
      </c>
      <c r="C108" s="127" t="n">
        <v>72</v>
      </c>
      <c r="D108" s="379">
        <f>SUM(臺大:東專!D107)</f>
        <v/>
      </c>
      <c r="E108" s="382" t="n"/>
      <c r="F108" s="379">
        <f>SUM(臺大:東專!F107)</f>
        <v/>
      </c>
      <c r="G108" s="186">
        <f>SUM(臺大:東專!G107)</f>
        <v/>
      </c>
      <c r="H108" s="112" t="inlineStr">
        <is>
          <t xml:space="preserve">　　　　什項設備                                                    </t>
        </is>
      </c>
      <c r="I108" s="180" t="n">
        <v>411</v>
      </c>
      <c r="J108" s="171">
        <f>SUM(臺大:東專!J107)</f>
        <v/>
      </c>
      <c r="K108" s="369">
        <f>(SUMIF($C$7:$C$127,I108,$D$7:$D$127)+SUMIF($E$7:$E$127,I108,$F$7:$F$127))/2</f>
        <v/>
      </c>
      <c r="L108" s="370" t="n"/>
      <c r="M108" s="370">
        <f>L108-G109</f>
        <v/>
      </c>
      <c r="O108" s="371">
        <f>L108-B107</f>
        <v/>
      </c>
      <c r="Q108" s="372">
        <f>D107-F107</f>
        <v/>
      </c>
      <c r="S108" s="157">
        <f>J108-K108</f>
        <v/>
      </c>
    </row>
    <row r="109" ht="17.4" customHeight="1" s="53">
      <c r="A109" s="175" t="n"/>
      <c r="B109" s="404">
        <f>SUM(臺大:東專!B108)</f>
        <v/>
      </c>
      <c r="C109" s="127" t="n"/>
      <c r="D109" s="379">
        <f>SUM(臺大:東專!D108)</f>
        <v/>
      </c>
      <c r="E109" s="375" t="n">
        <v>72</v>
      </c>
      <c r="F109" s="379">
        <f>SUM(臺大:東專!F108)</f>
        <v/>
      </c>
      <c r="G109" s="404">
        <f>SUM(臺大:東專!G108)</f>
        <v/>
      </c>
      <c r="H109" s="211" t="inlineStr">
        <is>
          <t xml:space="preserve">　　　撥出不動產、廠房及設備明細(-)                               </t>
        </is>
      </c>
      <c r="I109" s="180" t="n"/>
      <c r="J109" s="171">
        <f>SUM(臺大:東專!J108)</f>
        <v/>
      </c>
      <c r="K109" s="369">
        <f>K110+K111+K112</f>
        <v/>
      </c>
      <c r="L109" s="370" t="n"/>
      <c r="M109" s="370">
        <f>L109-G110</f>
        <v/>
      </c>
      <c r="O109" s="371">
        <f>L109-B108</f>
        <v/>
      </c>
      <c r="Q109" s="372">
        <f>D108-F108</f>
        <v/>
      </c>
      <c r="S109" s="157">
        <f>J109-K109</f>
        <v/>
      </c>
    </row>
    <row r="110" ht="17.4" customHeight="1" s="53">
      <c r="A110" s="169" t="n"/>
      <c r="B110" s="404">
        <f>SUM(臺大:東專!B109)</f>
        <v/>
      </c>
      <c r="D110" s="379">
        <f>SUM(臺大:東專!D109)</f>
        <v/>
      </c>
      <c r="E110" s="375" t="n"/>
      <c r="F110" s="379">
        <f>SUM(臺大:東專!F109)</f>
        <v/>
      </c>
      <c r="G110" s="404">
        <f>SUM(臺大:東專!G109)</f>
        <v/>
      </c>
      <c r="H110" s="112" t="inlineStr">
        <is>
          <t xml:space="preserve">　　　　機械及設備                                                  </t>
        </is>
      </c>
      <c r="I110" s="180" t="n">
        <v>412</v>
      </c>
      <c r="J110" s="171">
        <f>SUM(臺大:東專!J109)</f>
        <v/>
      </c>
      <c r="K110" s="369">
        <f>-(SUMIF($C$7:$C$127,I110,$D$7:$D$127)+SUMIF($E$7:$E$127,I110,$F$7:$F$127))/2</f>
        <v/>
      </c>
      <c r="L110" s="370">
        <f>VLOOKUP(A111,$A$250:$AW$299,$K$1,FALSE)</f>
        <v/>
      </c>
      <c r="M110" s="370">
        <f>L110-G111</f>
        <v/>
      </c>
      <c r="O110" s="371">
        <f>L110-B109</f>
        <v/>
      </c>
      <c r="Q110" s="372">
        <f>D109-F109</f>
        <v/>
      </c>
      <c r="S110" s="157">
        <f>J110-K110</f>
        <v/>
      </c>
    </row>
    <row r="111" ht="17.4" customHeight="1" s="53">
      <c r="A111" s="169" t="inlineStr">
        <is>
          <t xml:space="preserve">　公積                                                        </t>
        </is>
      </c>
      <c r="B111" s="366">
        <f>SUM(臺大:東專!B110)</f>
        <v/>
      </c>
      <c r="C111" s="375" t="n"/>
      <c r="D111" s="379">
        <f>SUM(臺大:東專!D110)</f>
        <v/>
      </c>
      <c r="E111" s="375" t="n"/>
      <c r="F111" s="379">
        <f>SUM(臺大:東專!F110)</f>
        <v/>
      </c>
      <c r="G111" s="366">
        <f>SUM(臺大:東專!G110)</f>
        <v/>
      </c>
      <c r="H111" s="112" t="inlineStr">
        <is>
          <t xml:space="preserve">　　　　交通及運輸設備                                              </t>
        </is>
      </c>
      <c r="I111" s="180" t="n">
        <v>413</v>
      </c>
      <c r="J111" s="171">
        <f>SUM(臺大:東專!J110)</f>
        <v/>
      </c>
      <c r="K111" s="369">
        <f>-(SUMIF($C$7:$C$127,I111,$D$7:$D$127)+SUMIF($E$7:$E$127,I111,$F$7:$F$127))/2</f>
        <v/>
      </c>
      <c r="L111" s="370">
        <f>VLOOKUP(A112,$A$250:$AW$299,$K$1,FALSE)</f>
        <v/>
      </c>
      <c r="M111" s="370">
        <f>L111-G112</f>
        <v/>
      </c>
      <c r="O111" s="371">
        <f>L111-B110</f>
        <v/>
      </c>
      <c r="Q111" s="372">
        <f>D110-F110</f>
        <v/>
      </c>
      <c r="S111" s="157">
        <f>J111-K111</f>
        <v/>
      </c>
    </row>
    <row r="112" ht="17.4" customHeight="1" s="53">
      <c r="A112" s="177" t="inlineStr">
        <is>
          <t xml:space="preserve">　　資本公積                                                    </t>
        </is>
      </c>
      <c r="B112" s="373">
        <f>SUM(臺大:東專!B111)</f>
        <v/>
      </c>
      <c r="C112" s="375" t="n"/>
      <c r="D112" s="379">
        <f>SUM(臺大:東專!D111)</f>
        <v/>
      </c>
      <c r="E112" s="375" t="n">
        <v>417</v>
      </c>
      <c r="F112" s="379">
        <f>SUM(臺大:東專!F111)</f>
        <v/>
      </c>
      <c r="G112" s="373">
        <f>SUM(臺大:東專!G111)</f>
        <v/>
      </c>
      <c r="H112" s="112" t="inlineStr">
        <is>
          <t xml:space="preserve">　　　　什項設備                                                    </t>
        </is>
      </c>
      <c r="I112" s="180" t="n">
        <v>414</v>
      </c>
      <c r="J112" s="171">
        <f>SUM(臺大:東專!J111)</f>
        <v/>
      </c>
      <c r="K112" s="369">
        <f>-(SUMIF($C$7:$C$127,I112,$D$7:$D$127)+SUMIF($E$7:$E$127,I112,$F$7:$F$127))/2</f>
        <v/>
      </c>
      <c r="L112" s="370" t="n"/>
      <c r="M112" s="370">
        <f>L112-G113</f>
        <v/>
      </c>
      <c r="O112" s="371">
        <f>L112-B111</f>
        <v/>
      </c>
      <c r="Q112" s="372">
        <f>D111-F111</f>
        <v/>
      </c>
      <c r="S112" s="157">
        <f>J112-K112</f>
        <v/>
      </c>
    </row>
    <row r="113" ht="17.25" customHeight="1" s="53">
      <c r="A113" s="175" t="n"/>
      <c r="B113" s="378">
        <f>SUM(臺大:東專!B112)</f>
        <v/>
      </c>
      <c r="C113" s="382" t="n">
        <v>71</v>
      </c>
      <c r="D113" s="383">
        <f>SUM(臺大:東專!D112)</f>
        <v/>
      </c>
      <c r="E113" s="375" t="n">
        <v>71</v>
      </c>
      <c r="F113" s="383">
        <f>SUM(臺大:東專!F112)</f>
        <v/>
      </c>
      <c r="G113" s="378">
        <f>SUM(臺大:東專!G112)</f>
        <v/>
      </c>
      <c r="H113" s="211" t="inlineStr">
        <is>
          <t xml:space="preserve">　無形資產與基金同額增加(+)或減少(-)之金額                  </t>
        </is>
      </c>
      <c r="I113" s="186" t="n"/>
      <c r="J113" s="171">
        <f>SUM(臺大:東專!J112)</f>
        <v/>
      </c>
      <c r="K113" s="369">
        <f>K114+K115</f>
        <v/>
      </c>
      <c r="L113" s="370" t="n"/>
      <c r="M113" s="370">
        <f>L113-G114</f>
        <v/>
      </c>
      <c r="O113" s="371">
        <f>L113-B112</f>
        <v/>
      </c>
      <c r="Q113" s="372">
        <f>D112-F112</f>
        <v/>
      </c>
      <c r="S113" s="157">
        <f>J114-K114</f>
        <v/>
      </c>
    </row>
    <row r="114" ht="19.8" customHeight="1" s="53">
      <c r="A114" s="105" t="n"/>
      <c r="B114" s="378">
        <f>SUM(臺大:東專!B113)</f>
        <v/>
      </c>
      <c r="C114" s="382" t="n"/>
      <c r="D114" s="379">
        <f>SUM(臺大:東專!D113)</f>
        <v/>
      </c>
      <c r="E114" s="382" t="n"/>
      <c r="F114" s="379">
        <f>SUM(臺大:東專!F113)</f>
        <v/>
      </c>
      <c r="G114" s="378">
        <f>SUM(臺大:東專!G113)</f>
        <v/>
      </c>
      <c r="H114" s="112" t="inlineStr">
        <is>
          <t xml:space="preserve">　　　無形資產與基金同額增加之金額(+)                             </t>
        </is>
      </c>
      <c r="I114" s="180" t="n">
        <v>415</v>
      </c>
      <c r="J114" s="171">
        <f>SUM(臺大:東專!J113)</f>
        <v/>
      </c>
      <c r="K114" s="369">
        <f>(SUMIF($C$7:$C$127,I114,$D$7:$D$127)+SUMIF($E$7:$E$127,I114,$F$7:$F$127))/2</f>
        <v/>
      </c>
      <c r="L114" s="370">
        <f>VLOOKUP(A115,$A$250:$AW$299,$K$1,FALSE)</f>
        <v/>
      </c>
      <c r="M114" s="370">
        <f>L114-G115</f>
        <v/>
      </c>
      <c r="O114" s="371">
        <f>L114-B113</f>
        <v/>
      </c>
      <c r="Q114" s="372">
        <f>D113-F113</f>
        <v/>
      </c>
      <c r="S114" s="157">
        <f>J115-K115</f>
        <v/>
      </c>
    </row>
    <row r="115" ht="19.8" customHeight="1" s="53">
      <c r="A115" s="177" t="inlineStr">
        <is>
          <t xml:space="preserve">　　特別公積                                                    </t>
        </is>
      </c>
      <c r="B115" s="373">
        <f>SUM(臺大:東專!B114)</f>
        <v/>
      </c>
      <c r="C115" s="375" t="n"/>
      <c r="D115" s="379">
        <f>SUM(臺大:東專!D114)</f>
        <v/>
      </c>
      <c r="E115" s="375" t="n"/>
      <c r="F115" s="379">
        <f>SUM(臺大:東專!F114)</f>
        <v/>
      </c>
      <c r="G115" s="373">
        <f>SUM(臺大:東專!G114)</f>
        <v/>
      </c>
      <c r="H115" s="112" t="inlineStr">
        <is>
          <t xml:space="preserve">　　　無形資產與基金同額減少之金額(-)                             </t>
        </is>
      </c>
      <c r="I115" s="180" t="n">
        <v>416</v>
      </c>
      <c r="J115" s="171">
        <f>SUM(臺大:東專!J114)</f>
        <v/>
      </c>
      <c r="K115" s="369">
        <f>-(SUMIF($C$7:$C$127,I115,$D$7:$D$127)+SUMIF($E$7:$E$127,I115,$F$7:$F$127))/2</f>
        <v/>
      </c>
      <c r="L115" s="370" t="n"/>
      <c r="M115" s="370">
        <f>L115-G116</f>
        <v/>
      </c>
      <c r="O115" s="371">
        <f>L115-B114</f>
        <v/>
      </c>
      <c r="Q115" s="372">
        <f>D114-F114</f>
        <v/>
      </c>
      <c r="S115" s="157">
        <f>J116-K116</f>
        <v/>
      </c>
    </row>
    <row r="116" ht="19.8" customHeight="1" s="53">
      <c r="A116" s="105" t="n"/>
      <c r="B116" s="378">
        <f>SUM(臺大:東專!B115)</f>
        <v/>
      </c>
      <c r="C116" s="382" t="n"/>
      <c r="D116" s="379">
        <f>SUM(臺大:東專!D115)</f>
        <v/>
      </c>
      <c r="E116" s="382" t="n"/>
      <c r="F116" s="379">
        <f>SUM(臺大:東專!F115)</f>
        <v/>
      </c>
      <c r="G116" s="378">
        <f>SUM(臺大:東專!G115)</f>
        <v/>
      </c>
      <c r="H116" s="112" t="inlineStr">
        <is>
          <t xml:space="preserve">　　應付代管資產轉列受贈公積之金額                              </t>
        </is>
      </c>
      <c r="I116" s="180" t="n">
        <v>417</v>
      </c>
      <c r="J116" s="171">
        <f>SUM(臺大:東專!J115)</f>
        <v/>
      </c>
      <c r="K116" s="369">
        <f>(SUMIF($C$7:$C$127,I116,$D$7:$D$127)+SUMIF($E$7:$E$127,I116,$F$7:$F$127))/2</f>
        <v/>
      </c>
      <c r="M116" s="370">
        <f>L117-G117</f>
        <v/>
      </c>
      <c r="O116" s="371">
        <f>L117-B115</f>
        <v/>
      </c>
      <c r="Q116" s="372">
        <f>D115-F115</f>
        <v/>
      </c>
      <c r="S116" s="157">
        <f>J117-K117</f>
        <v/>
      </c>
    </row>
    <row r="117" ht="19.8" customHeight="1" s="53">
      <c r="A117" s="169" t="inlineStr">
        <is>
          <t xml:space="preserve">　累積餘絀                                                    </t>
        </is>
      </c>
      <c r="B117" s="366">
        <f>SUM(臺大:東專!B116)</f>
        <v/>
      </c>
      <c r="C117" s="375" t="n"/>
      <c r="D117" s="379">
        <f>SUM(臺大:東專!D116)</f>
        <v/>
      </c>
      <c r="E117" s="375" t="n"/>
      <c r="F117" s="379">
        <f>SUM(臺大:東專!F116)</f>
        <v/>
      </c>
      <c r="G117" s="366">
        <f>SUM(臺大:東專!G116)</f>
        <v/>
      </c>
      <c r="H117" s="112" t="inlineStr">
        <is>
          <t xml:space="preserve">　　長期債務1年內到期部分轉列應付到期長期負債           </t>
        </is>
      </c>
      <c r="I117" s="180" t="n">
        <v>418</v>
      </c>
      <c r="J117" s="294">
        <f>SUM(臺大:東專!J116)</f>
        <v/>
      </c>
      <c r="K117" s="369">
        <f>(SUMIF($C$7:$C$127,I117,$D$7:$D$127)+SUMIF($E$7:$E$127,I117,$F$7:$F$127))/2</f>
        <v/>
      </c>
      <c r="L117" s="370">
        <f>VLOOKUP(A117,$A$250:$AW$299,$K$1,FALSE)</f>
        <v/>
      </c>
      <c r="M117" s="370">
        <f>L117-G117</f>
        <v/>
      </c>
      <c r="O117" s="371">
        <f>L118-B116</f>
        <v/>
      </c>
      <c r="Q117" s="372">
        <f>D116-F116</f>
        <v/>
      </c>
      <c r="S117" s="157">
        <f>J118-K118</f>
        <v/>
      </c>
    </row>
    <row r="118" ht="19.8" customHeight="1" s="53">
      <c r="A118" s="177" t="inlineStr">
        <is>
          <t xml:space="preserve">　　累積賸餘                                                    </t>
        </is>
      </c>
      <c r="B118" s="373">
        <f>SUM(臺大:東專!B117)</f>
        <v/>
      </c>
      <c r="C118" s="375" t="n"/>
      <c r="D118" s="379">
        <f>SUM(臺大:東專!D117)</f>
        <v/>
      </c>
      <c r="E118" s="375" t="inlineStr">
        <is>
          <t>A</t>
        </is>
      </c>
      <c r="F118" s="379">
        <f>SUM(臺大:東專!F117)</f>
        <v/>
      </c>
      <c r="G118" s="373">
        <f>SUM(臺大:東專!G117)</f>
        <v/>
      </c>
      <c r="H118" s="112" t="inlineStr">
        <is>
          <t xml:space="preserve">　　盈餘分配與虧損填補之金額                                    </t>
        </is>
      </c>
      <c r="I118" s="180" t="n"/>
      <c r="J118" s="171">
        <f>SUM(臺大:東專!J117)</f>
        <v/>
      </c>
      <c r="K118" s="369">
        <f>K119+K120</f>
        <v/>
      </c>
      <c r="L118" s="370">
        <f>VLOOKUP(A118,$A$250:$AW$299,$K$1,FALSE)</f>
        <v/>
      </c>
      <c r="M118" s="370">
        <f>L118-G118</f>
        <v/>
      </c>
      <c r="O118" s="371">
        <f>L119-B117</f>
        <v/>
      </c>
      <c r="Q118" s="372">
        <f>D117-F117</f>
        <v/>
      </c>
      <c r="S118" s="157">
        <f>J119-K119</f>
        <v/>
      </c>
    </row>
    <row r="119" ht="19.8" customHeight="1" s="53">
      <c r="A119" s="105" t="n"/>
      <c r="B119" s="378">
        <f>SUM(臺大:東專!B118)</f>
        <v/>
      </c>
      <c r="C119" s="375" t="n">
        <v>71</v>
      </c>
      <c r="D119" s="383">
        <f>SUM(臺大:東專!D118)</f>
        <v/>
      </c>
      <c r="E119" s="375" t="n"/>
      <c r="F119" s="383">
        <f>SUM(臺大:東專!F118)</f>
        <v/>
      </c>
      <c r="G119" s="378">
        <f>SUM(臺大:東專!G118)</f>
        <v/>
      </c>
      <c r="H119" s="112" t="inlineStr">
        <is>
          <t xml:space="preserve">　　　提存(撥用-)公積                                             </t>
        </is>
      </c>
      <c r="I119" s="180" t="n">
        <v>71</v>
      </c>
      <c r="J119" s="171">
        <f>SUM(臺大:東專!J118)</f>
        <v/>
      </c>
      <c r="K119" s="369">
        <f>-(SUMIF($C$7:$C$127,I119,$D$7:$D$127)+SUMIF($E$7:$E$127,I119,$F$7:$F$127))/2</f>
        <v/>
      </c>
      <c r="L119" s="370" t="n"/>
      <c r="M119" s="370">
        <f>L119-G119</f>
        <v/>
      </c>
      <c r="O119" s="371" t="n"/>
      <c r="Q119" s="372" t="n"/>
      <c r="S119" s="157">
        <f>J120-K120</f>
        <v/>
      </c>
    </row>
    <row r="120" ht="20.4" customHeight="1" s="53" thickBot="1">
      <c r="A120" s="105" t="n"/>
      <c r="B120" s="378">
        <f>SUM(臺大:東專!B119)</f>
        <v/>
      </c>
      <c r="C120" s="375" t="n">
        <v>72</v>
      </c>
      <c r="D120" s="379">
        <f>SUM(臺大:東專!D119)</f>
        <v/>
      </c>
      <c r="E120" s="380" t="n"/>
      <c r="F120" s="379">
        <f>SUM(臺大:東專!F119)</f>
        <v/>
      </c>
      <c r="G120" s="378">
        <f>SUM(臺大:東專!G119)</f>
        <v/>
      </c>
      <c r="H120" s="198" t="inlineStr">
        <is>
          <t xml:space="preserve">　　　賸餘撥充(折減-)基金                                         </t>
        </is>
      </c>
      <c r="I120" s="180" t="n">
        <v>72</v>
      </c>
      <c r="J120" s="171">
        <f>SUM(臺大:東專!J119)</f>
        <v/>
      </c>
      <c r="K120" s="369">
        <f>J120</f>
        <v/>
      </c>
      <c r="L120" s="370" t="n"/>
      <c r="M120" s="370">
        <f>L120-G120</f>
        <v/>
      </c>
      <c r="O120" s="371" t="n"/>
      <c r="Q120" s="372" t="n"/>
      <c r="S120" s="157">
        <f>J121-K121</f>
        <v/>
      </c>
    </row>
    <row r="121" ht="19.8" customHeight="1" s="53">
      <c r="A121" s="105" t="n"/>
      <c r="B121" s="378" t="n"/>
      <c r="C121" s="375" t="n"/>
      <c r="D121" s="379">
        <f>SUM(臺大:東專!D120)</f>
        <v/>
      </c>
      <c r="E121" s="380" t="n"/>
      <c r="F121" s="379">
        <f>SUM(臺大:東專!F120)</f>
        <v/>
      </c>
      <c r="G121" s="378" t="n"/>
      <c r="H121" s="112" t="n"/>
      <c r="I121" s="180" t="n"/>
      <c r="J121" s="171" t="n"/>
      <c r="K121" s="369">
        <f>(SUMIF($C$7:$C$127,I121,$D$7:$D$127)+SUMIF($E$7:$E$127,I121,$F$7:$F$127))/2</f>
        <v/>
      </c>
      <c r="L121" s="370">
        <f>VLOOKUP(A122,$A$250:$AW$299,$K$1,FALSE)</f>
        <v/>
      </c>
      <c r="M121" s="370">
        <f>L121-G121</f>
        <v/>
      </c>
      <c r="O121" s="371" t="n"/>
      <c r="Q121" s="372" t="n"/>
      <c r="S121" s="157">
        <f>J122-K122</f>
        <v/>
      </c>
    </row>
    <row r="122" ht="19.8" customHeight="1" s="53">
      <c r="A122" s="177" t="inlineStr">
        <is>
          <t xml:space="preserve">　　累積短絀                                                    </t>
        </is>
      </c>
      <c r="B122" s="373">
        <f>SUM(臺大:東專!B120)</f>
        <v/>
      </c>
      <c r="C122" s="375" t="inlineStr">
        <is>
          <t>A</t>
        </is>
      </c>
      <c r="D122" s="379">
        <f>SUM(臺大:東專!D121)</f>
        <v/>
      </c>
      <c r="E122" s="375" t="n"/>
      <c r="F122" s="379">
        <f>SUM(臺大:東專!F121)</f>
        <v/>
      </c>
      <c r="G122" s="373">
        <f>SUM(臺大:東專!G120)</f>
        <v/>
      </c>
      <c r="H122" s="112" t="n"/>
      <c r="I122" s="180" t="n"/>
      <c r="J122" s="171" t="n"/>
      <c r="K122" s="369">
        <f>(SUMIF($C$7:$C$127,I122,$D$7:$D$127)+SUMIF($E$7:$E$127,I122,$F$7:$F$127))/2</f>
        <v/>
      </c>
      <c r="L122" s="370" t="n"/>
      <c r="M122" s="370">
        <f>L122-G122</f>
        <v/>
      </c>
      <c r="O122" s="371" t="n"/>
      <c r="Q122" s="372" t="n"/>
      <c r="S122" s="157">
        <f>J123-K123</f>
        <v/>
      </c>
    </row>
    <row r="123" ht="19.8" customHeight="1" s="53">
      <c r="A123" s="105" t="n"/>
      <c r="B123" s="378">
        <f>SUM(臺大:東專!B121)</f>
        <v/>
      </c>
      <c r="C123" s="382" t="n"/>
      <c r="D123" s="379">
        <f>SUM(臺大:東專!D122)</f>
        <v/>
      </c>
      <c r="E123" s="375" t="n">
        <v>71</v>
      </c>
      <c r="F123" s="379">
        <f>SUM(臺大:東專!F122)</f>
        <v/>
      </c>
      <c r="G123" s="378">
        <f>SUM(臺大:東專!G121)</f>
        <v/>
      </c>
      <c r="H123" s="112" t="n"/>
      <c r="I123" s="180" t="n"/>
      <c r="J123" s="171" t="n"/>
      <c r="K123" s="369">
        <f>SUM(K124:K125)</f>
        <v/>
      </c>
      <c r="L123" s="370" t="n"/>
      <c r="M123" s="370">
        <f>L123-G123</f>
        <v/>
      </c>
      <c r="O123" s="371" t="n"/>
      <c r="Q123" s="372" t="n"/>
      <c r="S123" s="157">
        <f>J124-K124</f>
        <v/>
      </c>
    </row>
    <row r="124" ht="19.8" customHeight="1" s="53">
      <c r="A124" s="105" t="n"/>
      <c r="B124" s="378">
        <f>SUM(臺大:東專!B122)</f>
        <v/>
      </c>
      <c r="C124" s="382" t="n"/>
      <c r="D124" s="379">
        <f>SUM(臺大:東專!D123)</f>
        <v/>
      </c>
      <c r="E124" s="375" t="n">
        <v>72</v>
      </c>
      <c r="F124" s="379">
        <f>SUM(臺大:東專!F123)</f>
        <v/>
      </c>
      <c r="G124" s="378">
        <f>SUM(臺大:東專!G122)</f>
        <v/>
      </c>
      <c r="H124" s="112" t="n"/>
      <c r="I124" s="180" t="n"/>
      <c r="J124" s="171" t="n"/>
      <c r="K124" s="369">
        <f>-(SUMIF($C$7:$C$127,I124,$D$7:$D$127)+SUMIF($E$7:$E$127,I124,$F$7:$F$127))/2</f>
        <v/>
      </c>
      <c r="L124" s="370">
        <f>VLOOKUP(A126,$A$250:$AW$299,$K$1,FALSE)</f>
        <v/>
      </c>
      <c r="M124" s="370">
        <f>L124-G124</f>
        <v/>
      </c>
      <c r="O124" s="371" t="n"/>
      <c r="Q124" s="372" t="n"/>
      <c r="S124" s="157">
        <f>J125-K125</f>
        <v/>
      </c>
    </row>
    <row r="125" ht="20.4" customHeight="1" s="53" thickBot="1">
      <c r="A125" s="303" t="n"/>
      <c r="B125" s="405" t="n"/>
      <c r="C125" s="406" t="n"/>
      <c r="D125" s="407">
        <f>SUM(臺大:東專!D124)</f>
        <v/>
      </c>
      <c r="E125" s="408" t="n"/>
      <c r="F125" s="407">
        <f>D121</f>
        <v/>
      </c>
      <c r="G125" s="405" t="n"/>
      <c r="H125" s="198" t="n"/>
      <c r="I125" s="199" t="n"/>
      <c r="J125" s="200" t="n"/>
      <c r="K125" s="369">
        <f>J125</f>
        <v/>
      </c>
      <c r="L125" s="370">
        <f>VLOOKUP(A127,$A$250:$AW$299,$K$1,FALSE)</f>
        <v/>
      </c>
      <c r="M125" s="370">
        <f>L125-G125</f>
        <v/>
      </c>
      <c r="O125" s="371" t="n"/>
      <c r="Q125" s="372" t="n"/>
      <c r="S125" s="157">
        <f>J126-K126</f>
        <v/>
      </c>
    </row>
    <row r="126" ht="19.8" customHeight="1" s="53">
      <c r="A126" s="307" t="inlineStr">
        <is>
          <t xml:space="preserve">　淨值其他項目                                                </t>
        </is>
      </c>
      <c r="B126" s="403">
        <f>SUM(臺大:東專!B125)</f>
        <v/>
      </c>
      <c r="C126" s="409" t="n"/>
      <c r="D126" s="403">
        <f>SUM(臺大:東專!D125)</f>
        <v/>
      </c>
      <c r="E126" s="409" t="n"/>
      <c r="F126" s="403">
        <f>SUM(臺大:東專!F125)</f>
        <v/>
      </c>
      <c r="G126" s="403">
        <f>SUM(臺大:東專!G125)</f>
        <v/>
      </c>
      <c r="H126" s="119" t="n"/>
      <c r="I126" s="115" t="n"/>
      <c r="J126" s="116" t="n"/>
      <c r="K126" s="410" t="n"/>
      <c r="L126" s="370" t="n"/>
      <c r="M126" s="370">
        <f>L126-G127</f>
        <v/>
      </c>
    </row>
    <row r="127" ht="19.8" customHeight="1" s="53">
      <c r="A127" s="309" t="inlineStr">
        <is>
          <t xml:space="preserve">　　累積其他綜合餘絀                                            </t>
        </is>
      </c>
      <c r="B127" s="403">
        <f>SUM(臺大:東專!B126)</f>
        <v/>
      </c>
      <c r="C127" s="409" t="n"/>
      <c r="D127" s="403">
        <f>SUM(臺大:東專!D126)</f>
        <v/>
      </c>
      <c r="E127" s="409" t="n"/>
      <c r="F127" s="403">
        <f>SUM(臺大:東專!F126)</f>
        <v/>
      </c>
      <c r="G127" s="403">
        <f>SUM(臺大:東專!G126)</f>
        <v/>
      </c>
      <c r="H127" s="118" t="n"/>
      <c r="I127" s="115" t="n"/>
      <c r="J127" s="116" t="n"/>
      <c r="K127" s="411" t="n"/>
      <c r="M127" s="370">
        <f>L127-G128</f>
        <v/>
      </c>
    </row>
    <row r="128">
      <c r="A128" s="310" t="n"/>
      <c r="B128" s="255" t="n"/>
      <c r="C128" s="409" t="n"/>
      <c r="D128" s="255" t="n"/>
      <c r="E128" s="409" t="n"/>
      <c r="F128" s="255" t="n"/>
      <c r="G128" s="255" t="n"/>
      <c r="H128" s="118" t="n"/>
      <c r="I128" s="115" t="n"/>
      <c r="J128" s="132" t="n"/>
      <c r="K128" s="411">
        <f>(SUMIF($C$7:$C$127,I128,$D$7:$D$127)+SUMIF($E$7:$E$127,I128,$F$7:$F$127))/2*-1</f>
        <v/>
      </c>
      <c r="M128" s="370">
        <f>L128-G129</f>
        <v/>
      </c>
    </row>
    <row r="129" ht="19.8" customHeight="1" s="53">
      <c r="A129" s="302" t="inlineStr">
        <is>
          <t>合      計</t>
        </is>
      </c>
      <c r="B129" s="390">
        <f>SUM(臺大:東專!B128)</f>
        <v/>
      </c>
      <c r="C129" s="409" t="n"/>
      <c r="D129" s="390">
        <f>SUM(臺大:東專!D128)</f>
        <v/>
      </c>
      <c r="E129" s="409" t="n"/>
      <c r="F129" s="390">
        <f>SUM(臺大:東專!F128)</f>
        <v/>
      </c>
      <c r="G129" s="390">
        <f>SUM(臺大:東專!G128)</f>
        <v/>
      </c>
      <c r="H129" s="412">
        <f>G129-B129</f>
        <v/>
      </c>
      <c r="I129" s="115" t="n"/>
      <c r="J129" s="132" t="n"/>
      <c r="K129" s="411">
        <f>(SUMIF($C$7:$C$127,I129,$D$7:$D$127)+SUMIF($E$7:$E$127,I129,$F$7:$F$127))/2</f>
        <v/>
      </c>
    </row>
    <row r="130">
      <c r="D130" s="413">
        <f>SUM(D7:D128)</f>
        <v/>
      </c>
      <c r="F130" s="413">
        <f>SUM(F7:F128)</f>
        <v/>
      </c>
      <c r="H130" s="119" t="n"/>
      <c r="I130" s="115" t="n"/>
      <c r="J130" s="132" t="n"/>
      <c r="K130" s="411">
        <f>SUM(K131)</f>
        <v/>
      </c>
    </row>
    <row r="131">
      <c r="C131" s="6" t="n"/>
      <c r="E131" s="15" t="n"/>
      <c r="H131" s="119" t="n"/>
      <c r="I131" s="115" t="n"/>
      <c r="J131" s="132" t="n"/>
      <c r="K131" s="411">
        <f>(SUMIF($C$7:$C$127,I131,$D$7:$D$127)+SUMIF($E$7:$E$127,I131,$F$7:$F$127))/2</f>
        <v/>
      </c>
    </row>
    <row r="132">
      <c r="B132" s="414">
        <f>B70-B71-B98</f>
        <v/>
      </c>
      <c r="C132" s="6" t="n"/>
      <c r="E132" s="15" t="n"/>
      <c r="G132" s="414">
        <f>G70-G71-G98</f>
        <v/>
      </c>
      <c r="H132" s="119" t="n"/>
      <c r="I132" s="115" t="n"/>
      <c r="J132" s="132" t="n"/>
      <c r="K132" s="411">
        <f>SUM(K133:K134)</f>
        <v/>
      </c>
    </row>
    <row r="133">
      <c r="H133" s="119" t="n"/>
      <c r="I133" s="115" t="n"/>
      <c r="J133" s="132" t="n"/>
      <c r="K133" s="411">
        <f>(-SUMIF($C$8:$C$128,I133,$D$8:$D$128)-SUMIF($E$8:$E$128,I133,$F$8:$F$128))/2</f>
        <v/>
      </c>
    </row>
    <row r="134">
      <c r="H134" s="119" t="n"/>
      <c r="I134" s="115" t="n"/>
      <c r="J134" s="132" t="n"/>
      <c r="K134" s="411">
        <f>J134</f>
        <v/>
      </c>
    </row>
    <row r="135">
      <c r="H135" s="119" t="n"/>
      <c r="I135" s="115" t="n"/>
      <c r="J135" s="132" t="n"/>
    </row>
    <row r="136">
      <c r="H136" s="119" t="n"/>
      <c r="I136" s="115" t="n"/>
      <c r="J136" s="132" t="n"/>
    </row>
    <row r="137" ht="21.6" customHeight="1" s="53" thickBot="1">
      <c r="A137" s="55" t="inlineStr">
        <is>
          <t>114(本年度)</t>
        </is>
      </c>
      <c r="B137" s="5" t="n"/>
      <c r="D137" s="5" t="n"/>
      <c r="E137" s="325" t="n"/>
      <c r="F137" s="5" t="n"/>
      <c r="G137" s="5" t="n"/>
    </row>
    <row r="138" ht="48.6" customHeight="1" s="53">
      <c r="A138" s="108" t="inlineStr">
        <is>
          <t>科目</t>
        </is>
      </c>
      <c r="B138" s="109" t="n"/>
      <c r="C138" s="109" t="n"/>
      <c r="D138" s="109" t="n"/>
      <c r="E138" s="109" t="n"/>
      <c r="F138" s="109" t="n"/>
      <c r="G138" s="109" t="n"/>
      <c r="H138" s="109" t="n"/>
      <c r="I138" s="109" t="n"/>
      <c r="J138" s="110" t="n"/>
      <c r="K138" s="110" t="n"/>
      <c r="L138" s="110" t="n"/>
      <c r="M138" s="110" t="n"/>
      <c r="N138" s="110" t="n"/>
      <c r="O138" s="110" t="n"/>
      <c r="P138" s="110" t="n"/>
      <c r="Q138" s="110" t="n"/>
      <c r="R138" s="110" t="n"/>
      <c r="S138" s="110" t="n"/>
      <c r="T138" s="110" t="n"/>
      <c r="U138" s="110" t="n"/>
      <c r="V138" s="110" t="n"/>
      <c r="W138" s="110" t="n"/>
      <c r="X138" s="110" t="n"/>
      <c r="Y138" s="110" t="n"/>
      <c r="Z138" s="110" t="n"/>
      <c r="AA138" s="110" t="n"/>
      <c r="AB138" s="110" t="n"/>
      <c r="AC138" s="110" t="n"/>
      <c r="AD138" s="110" t="n"/>
      <c r="AE138" s="110" t="n"/>
      <c r="AF138" s="110" t="n"/>
      <c r="AG138" s="110" t="n"/>
      <c r="AH138" s="110" t="n"/>
      <c r="AI138" s="110" t="n"/>
      <c r="AJ138" s="110" t="n"/>
      <c r="AK138" s="110" t="n"/>
      <c r="AL138" s="110" t="n"/>
      <c r="AM138" s="110" t="n"/>
      <c r="AN138" s="110" t="n"/>
      <c r="AO138" s="110" t="n"/>
      <c r="AP138" s="110" t="n"/>
      <c r="AQ138" s="110" t="n"/>
      <c r="AR138" s="110" t="n"/>
      <c r="AS138" s="110" t="n"/>
      <c r="AT138" s="110" t="n"/>
      <c r="AU138" s="110" t="n"/>
      <c r="AV138" s="110" t="n"/>
      <c r="AW138" s="110" t="n"/>
    </row>
    <row r="139" ht="19.8" customHeight="1" s="53">
      <c r="A139" s="201" t="inlineStr">
        <is>
          <t xml:space="preserve">資產                                                        </t>
        </is>
      </c>
      <c r="B139" s="202" t="n"/>
      <c r="C139" s="202" t="n"/>
      <c r="D139" s="202" t="n"/>
      <c r="E139" s="202" t="n"/>
      <c r="F139" s="202" t="n"/>
      <c r="G139" s="202" t="n"/>
      <c r="H139" s="202" t="n"/>
      <c r="I139" s="202" t="n"/>
      <c r="J139" s="202" t="n"/>
      <c r="K139" s="202" t="n"/>
      <c r="L139" s="202" t="n"/>
      <c r="M139" s="202" t="n"/>
      <c r="N139" s="202" t="n"/>
      <c r="O139" s="202" t="n"/>
      <c r="P139" s="202" t="n"/>
      <c r="Q139" s="202" t="n"/>
      <c r="R139" s="202" t="n"/>
      <c r="S139" s="202" t="n"/>
      <c r="T139" s="202" t="n"/>
      <c r="U139" s="202" t="n"/>
      <c r="V139" s="202" t="n"/>
      <c r="W139" s="202" t="n"/>
      <c r="X139" s="202" t="n"/>
      <c r="Y139" s="202" t="n"/>
      <c r="Z139" s="202" t="n"/>
      <c r="AA139" s="202" t="n"/>
      <c r="AB139" s="202" t="n"/>
      <c r="AC139" s="202" t="n"/>
      <c r="AD139" s="202" t="n"/>
      <c r="AE139" s="202" t="n"/>
      <c r="AF139" s="202" t="n"/>
      <c r="AG139" s="202" t="n"/>
      <c r="AH139" s="202" t="n"/>
      <c r="AI139" s="202" t="n"/>
      <c r="AJ139" s="202" t="n"/>
      <c r="AK139" s="202" t="n"/>
      <c r="AL139" s="202" t="n"/>
      <c r="AM139" s="202" t="n"/>
      <c r="AN139" s="202" t="n"/>
      <c r="AO139" s="202" t="n"/>
      <c r="AP139" s="202" t="n"/>
      <c r="AQ139" s="202" t="n"/>
      <c r="AR139" s="202" t="n"/>
      <c r="AS139" s="202" t="n"/>
      <c r="AT139" s="202" t="n"/>
      <c r="AU139" s="202" t="n"/>
      <c r="AV139" s="202" t="n"/>
      <c r="AW139" s="202" t="n"/>
    </row>
    <row r="140" ht="19.8" customHeight="1" s="53">
      <c r="A140" s="201" t="inlineStr">
        <is>
          <t xml:space="preserve">　流動資產                                                    </t>
        </is>
      </c>
      <c r="B140" s="202" t="n"/>
      <c r="C140" s="202" t="n"/>
      <c r="D140" s="202" t="n"/>
      <c r="E140" s="202" t="n"/>
      <c r="F140" s="202" t="n"/>
      <c r="G140" s="202" t="n"/>
      <c r="H140" s="202" t="n"/>
      <c r="I140" s="202" t="n"/>
      <c r="J140" s="202" t="n"/>
      <c r="K140" s="202" t="n"/>
      <c r="L140" s="202" t="n"/>
      <c r="M140" s="202" t="n"/>
      <c r="N140" s="202" t="n"/>
      <c r="O140" s="202" t="n"/>
      <c r="P140" s="202" t="n"/>
      <c r="Q140" s="202" t="n"/>
      <c r="R140" s="202" t="n"/>
      <c r="S140" s="202" t="n"/>
      <c r="T140" s="202" t="n"/>
      <c r="U140" s="202" t="n"/>
      <c r="V140" s="202" t="n"/>
      <c r="W140" s="202" t="n"/>
      <c r="X140" s="202" t="n"/>
      <c r="Y140" s="202" t="n"/>
      <c r="Z140" s="202" t="n"/>
      <c r="AA140" s="202" t="n"/>
      <c r="AB140" s="202" t="n"/>
      <c r="AC140" s="202" t="n"/>
      <c r="AD140" s="202" t="n"/>
      <c r="AE140" s="202" t="n"/>
      <c r="AF140" s="202" t="n"/>
      <c r="AG140" s="202" t="n"/>
      <c r="AH140" s="202" t="n"/>
      <c r="AI140" s="202" t="n"/>
      <c r="AJ140" s="202" t="n"/>
      <c r="AK140" s="202" t="n"/>
      <c r="AL140" s="202" t="n"/>
      <c r="AM140" s="202" t="n"/>
      <c r="AN140" s="202" t="n"/>
      <c r="AO140" s="202" t="n"/>
      <c r="AP140" s="202" t="n"/>
      <c r="AQ140" s="202" t="n"/>
      <c r="AR140" s="202" t="n"/>
      <c r="AS140" s="202" t="n"/>
      <c r="AT140" s="202" t="n"/>
      <c r="AU140" s="202" t="n"/>
      <c r="AV140" s="202" t="n"/>
      <c r="AW140" s="202" t="n"/>
    </row>
    <row r="141" ht="19.8" customHeight="1" s="53">
      <c r="A141" s="203" t="inlineStr">
        <is>
          <t xml:space="preserve">　　現金                                                        </t>
        </is>
      </c>
      <c r="B141" s="202" t="n"/>
      <c r="C141" s="202" t="n"/>
      <c r="D141" s="202" t="n"/>
      <c r="E141" s="202" t="n"/>
      <c r="F141" s="202" t="n"/>
      <c r="G141" s="202" t="n"/>
      <c r="H141" s="202" t="n"/>
      <c r="I141" s="202" t="n"/>
      <c r="J141" s="202" t="n"/>
      <c r="K141" s="202" t="n"/>
      <c r="L141" s="202" t="n"/>
      <c r="M141" s="202" t="n"/>
      <c r="N141" s="202" t="n"/>
      <c r="O141" s="202" t="n"/>
      <c r="P141" s="202" t="n"/>
      <c r="Q141" s="202" t="n"/>
      <c r="R141" s="202" t="n"/>
      <c r="S141" s="202" t="n"/>
      <c r="T141" s="202" t="n"/>
      <c r="U141" s="202" t="n"/>
      <c r="V141" s="202" t="n"/>
      <c r="W141" s="202" t="n"/>
      <c r="X141" s="202" t="n"/>
      <c r="Y141" s="202" t="n"/>
      <c r="Z141" s="202" t="n"/>
      <c r="AA141" s="202" t="n"/>
      <c r="AB141" s="202" t="n"/>
      <c r="AC141" s="202" t="n"/>
      <c r="AD141" s="202" t="n"/>
      <c r="AE141" s="202" t="n"/>
      <c r="AF141" s="202" t="n"/>
      <c r="AG141" s="202" t="n"/>
      <c r="AH141" s="202" t="n"/>
      <c r="AI141" s="202" t="n"/>
      <c r="AJ141" s="202" t="n"/>
      <c r="AK141" s="202" t="n"/>
      <c r="AL141" s="202" t="n"/>
      <c r="AM141" s="202" t="n"/>
      <c r="AN141" s="202" t="n"/>
      <c r="AO141" s="202" t="n"/>
      <c r="AP141" s="202" t="n"/>
      <c r="AQ141" s="202" t="n"/>
      <c r="AR141" s="202" t="n"/>
      <c r="AS141" s="202" t="n"/>
      <c r="AT141" s="202" t="n"/>
      <c r="AU141" s="202" t="n"/>
      <c r="AV141" s="202" t="n"/>
      <c r="AW141" s="202" t="n"/>
    </row>
    <row r="142" ht="19.8" customHeight="1" s="53">
      <c r="A142" s="203" t="inlineStr">
        <is>
          <t xml:space="preserve">　　　銀行存款                                                    </t>
        </is>
      </c>
      <c r="B142" s="202" t="n"/>
      <c r="C142" s="202" t="n"/>
      <c r="D142" s="202" t="n"/>
      <c r="E142" s="202" t="n"/>
      <c r="F142" s="202" t="n"/>
      <c r="G142" s="202" t="n"/>
      <c r="H142" s="202" t="n"/>
      <c r="I142" s="202" t="n"/>
      <c r="J142" s="202" t="n"/>
      <c r="K142" s="202" t="n"/>
      <c r="L142" s="202" t="n"/>
      <c r="M142" s="202" t="n"/>
      <c r="N142" s="202" t="n"/>
      <c r="O142" s="202" t="n"/>
      <c r="P142" s="202" t="n"/>
      <c r="Q142" s="202" t="n"/>
      <c r="R142" s="202" t="n"/>
      <c r="S142" s="202" t="n"/>
      <c r="T142" s="202" t="n"/>
      <c r="U142" s="202" t="n"/>
      <c r="V142" s="202" t="n"/>
      <c r="W142" s="202" t="n"/>
      <c r="X142" s="202" t="n"/>
      <c r="Y142" s="202" t="n"/>
      <c r="Z142" s="202" t="n"/>
      <c r="AA142" s="202" t="n"/>
      <c r="AB142" s="202" t="n"/>
      <c r="AC142" s="202" t="n"/>
      <c r="AD142" s="202" t="n"/>
      <c r="AE142" s="202" t="n"/>
      <c r="AF142" s="202" t="n"/>
      <c r="AG142" s="202" t="n"/>
      <c r="AH142" s="202" t="n"/>
      <c r="AI142" s="202" t="n"/>
      <c r="AJ142" s="202" t="n"/>
      <c r="AK142" s="202" t="n"/>
      <c r="AL142" s="202" t="n"/>
      <c r="AM142" s="202" t="n"/>
      <c r="AN142" s="202" t="n"/>
      <c r="AO142" s="202" t="n"/>
      <c r="AP142" s="202" t="n"/>
      <c r="AQ142" s="202" t="n"/>
      <c r="AR142" s="202" t="n"/>
      <c r="AS142" s="202" t="n"/>
      <c r="AT142" s="202" t="n"/>
      <c r="AU142" s="202" t="n"/>
      <c r="AV142" s="202" t="n"/>
      <c r="AW142" s="202" t="n"/>
    </row>
    <row r="143" ht="19.8" customHeight="1" s="53">
      <c r="A143" s="203" t="inlineStr">
        <is>
          <t xml:space="preserve">　　　零用及週轉金                                                </t>
        </is>
      </c>
      <c r="B143" s="202" t="n"/>
      <c r="C143" s="202" t="n"/>
      <c r="D143" s="202" t="n"/>
      <c r="E143" s="202" t="n"/>
      <c r="F143" s="202" t="n"/>
      <c r="G143" s="202" t="n"/>
      <c r="H143" s="202" t="n"/>
      <c r="I143" s="202" t="n"/>
      <c r="J143" s="202" t="n"/>
      <c r="K143" s="202" t="n"/>
      <c r="L143" s="202" t="n"/>
      <c r="M143" s="202" t="n"/>
      <c r="N143" s="202" t="n"/>
      <c r="O143" s="202" t="n"/>
      <c r="P143" s="202" t="n"/>
      <c r="Q143" s="202" t="n"/>
      <c r="R143" s="202" t="n"/>
      <c r="S143" s="202" t="n"/>
      <c r="T143" s="202" t="n"/>
      <c r="U143" s="202" t="n"/>
      <c r="V143" s="202" t="n"/>
      <c r="W143" s="202" t="n"/>
      <c r="X143" s="202" t="n"/>
      <c r="Y143" s="202" t="n"/>
      <c r="Z143" s="202" t="n"/>
      <c r="AA143" s="202" t="n"/>
      <c r="AB143" s="202" t="n"/>
      <c r="AC143" s="202" t="n"/>
      <c r="AD143" s="202" t="n"/>
      <c r="AE143" s="202" t="n"/>
      <c r="AF143" s="202" t="n"/>
      <c r="AG143" s="202" t="n"/>
      <c r="AH143" s="202" t="n"/>
      <c r="AI143" s="202" t="n"/>
      <c r="AJ143" s="202" t="n"/>
      <c r="AK143" s="202" t="n"/>
      <c r="AL143" s="202" t="n"/>
      <c r="AM143" s="202" t="n"/>
      <c r="AN143" s="202" t="n"/>
      <c r="AO143" s="202" t="n"/>
      <c r="AP143" s="202" t="n"/>
      <c r="AQ143" s="202" t="n"/>
      <c r="AR143" s="202" t="n"/>
      <c r="AS143" s="202" t="n"/>
      <c r="AT143" s="202" t="n"/>
      <c r="AU143" s="202" t="n"/>
      <c r="AV143" s="202" t="n"/>
      <c r="AW143" s="202" t="n"/>
    </row>
    <row r="144" ht="19.8" customHeight="1" s="53">
      <c r="A144" s="203" t="inlineStr">
        <is>
          <t xml:space="preserve">　　流動金融資產                                                </t>
        </is>
      </c>
      <c r="B144" s="202" t="n"/>
      <c r="C144" s="202" t="n"/>
      <c r="D144" s="202" t="n"/>
      <c r="E144" s="202" t="n"/>
      <c r="F144" s="202" t="n"/>
      <c r="G144" s="202" t="n"/>
      <c r="H144" s="202" t="n"/>
      <c r="I144" s="202" t="n"/>
      <c r="J144" s="202" t="n"/>
      <c r="K144" s="202" t="n"/>
      <c r="L144" s="202" t="n"/>
      <c r="M144" s="202" t="n"/>
      <c r="N144" s="202" t="n"/>
      <c r="O144" s="202" t="n"/>
      <c r="P144" s="202" t="n"/>
      <c r="Q144" s="202" t="n"/>
      <c r="R144" s="202" t="n"/>
      <c r="S144" s="202" t="n"/>
      <c r="T144" s="202" t="n"/>
      <c r="U144" s="202" t="n"/>
      <c r="V144" s="202" t="n"/>
      <c r="W144" s="202" t="n"/>
      <c r="X144" s="202" t="n"/>
      <c r="Y144" s="202" t="n"/>
      <c r="Z144" s="202" t="n"/>
      <c r="AA144" s="202" t="n"/>
      <c r="AB144" s="202" t="n"/>
      <c r="AC144" s="202" t="n"/>
      <c r="AD144" s="202" t="n"/>
      <c r="AE144" s="202" t="n"/>
      <c r="AF144" s="202" t="n"/>
      <c r="AG144" s="202" t="n"/>
      <c r="AH144" s="202" t="n"/>
      <c r="AI144" s="202" t="n"/>
      <c r="AJ144" s="202" t="n"/>
      <c r="AK144" s="202" t="n"/>
      <c r="AL144" s="202" t="n"/>
      <c r="AM144" s="202" t="n"/>
      <c r="AN144" s="202" t="n"/>
      <c r="AO144" s="202" t="n"/>
      <c r="AP144" s="202" t="n"/>
      <c r="AQ144" s="202" t="n"/>
      <c r="AR144" s="202" t="n"/>
      <c r="AS144" s="202" t="n"/>
      <c r="AT144" s="202" t="n"/>
      <c r="AU144" s="202" t="n"/>
      <c r="AV144" s="202" t="n"/>
      <c r="AW144" s="202" t="n"/>
    </row>
    <row r="145" ht="19.8" customHeight="1" s="53">
      <c r="A145" s="203" t="inlineStr">
        <is>
          <t xml:space="preserve">　　　透過餘絀按公允價值衡量之金融資產－流動                      </t>
        </is>
      </c>
      <c r="B145" s="202" t="n"/>
      <c r="C145" s="202" t="n"/>
      <c r="D145" s="202" t="n"/>
      <c r="E145" s="202" t="n"/>
      <c r="F145" s="202" t="n"/>
      <c r="G145" s="202" t="n"/>
      <c r="H145" s="202" t="n"/>
      <c r="I145" s="202" t="n"/>
      <c r="J145" s="202" t="n"/>
      <c r="K145" s="202" t="n"/>
      <c r="L145" s="202" t="n"/>
      <c r="M145" s="202" t="n"/>
      <c r="N145" s="202" t="n"/>
      <c r="O145" s="202" t="n"/>
      <c r="P145" s="202" t="n"/>
      <c r="Q145" s="202" t="n"/>
      <c r="R145" s="202" t="n"/>
      <c r="S145" s="202" t="n"/>
      <c r="T145" s="202" t="n"/>
      <c r="U145" s="202" t="n"/>
      <c r="V145" s="202" t="n"/>
      <c r="W145" s="202" t="n"/>
      <c r="X145" s="202" t="n"/>
      <c r="Y145" s="202" t="n"/>
      <c r="Z145" s="202" t="n"/>
      <c r="AA145" s="202" t="n"/>
      <c r="AB145" s="202" t="n"/>
      <c r="AC145" s="202" t="n"/>
      <c r="AD145" s="202" t="n"/>
      <c r="AE145" s="202" t="n"/>
      <c r="AF145" s="202" t="n"/>
      <c r="AG145" s="202" t="n"/>
      <c r="AH145" s="202" t="n"/>
      <c r="AI145" s="202" t="n"/>
      <c r="AJ145" s="202" t="n"/>
      <c r="AK145" s="202" t="n"/>
      <c r="AL145" s="202" t="n"/>
      <c r="AM145" s="202" t="n"/>
      <c r="AN145" s="202" t="n"/>
      <c r="AO145" s="202" t="n"/>
      <c r="AP145" s="202" t="n"/>
      <c r="AQ145" s="202" t="n"/>
      <c r="AR145" s="202" t="n"/>
      <c r="AS145" s="202" t="n"/>
      <c r="AT145" s="202" t="n"/>
      <c r="AU145" s="202" t="n"/>
      <c r="AV145" s="202" t="n"/>
      <c r="AW145" s="202" t="n"/>
    </row>
    <row r="146" ht="19.8" customHeight="1" s="53">
      <c r="A146" s="203" t="inlineStr">
        <is>
          <t xml:space="preserve">　　　透過其他綜合餘絀按公允價值衡量之金融資產－流動              </t>
        </is>
      </c>
      <c r="B146" s="202" t="n"/>
      <c r="C146" s="202" t="n"/>
      <c r="D146" s="202" t="n"/>
      <c r="E146" s="202" t="n"/>
      <c r="F146" s="202" t="n"/>
      <c r="G146" s="202" t="n"/>
      <c r="H146" s="202" t="n"/>
      <c r="I146" s="202" t="n"/>
      <c r="J146" s="202" t="n"/>
      <c r="K146" s="202" t="n"/>
      <c r="L146" s="202" t="n"/>
      <c r="M146" s="202" t="n"/>
      <c r="N146" s="202" t="n"/>
      <c r="O146" s="202" t="n"/>
      <c r="P146" s="202" t="n"/>
      <c r="Q146" s="202" t="n"/>
      <c r="R146" s="202" t="n"/>
      <c r="S146" s="202" t="n"/>
      <c r="T146" s="202" t="n"/>
      <c r="U146" s="202" t="n"/>
      <c r="V146" s="202" t="n"/>
      <c r="W146" s="202" t="n"/>
      <c r="X146" s="202" t="n"/>
      <c r="Y146" s="202" t="n"/>
      <c r="Z146" s="202" t="n"/>
      <c r="AA146" s="202" t="n"/>
      <c r="AB146" s="202" t="n"/>
      <c r="AC146" s="202" t="n"/>
      <c r="AD146" s="202" t="n"/>
      <c r="AE146" s="202" t="n"/>
      <c r="AF146" s="202" t="n"/>
      <c r="AG146" s="202" t="n"/>
      <c r="AH146" s="202" t="n"/>
      <c r="AI146" s="202" t="n"/>
      <c r="AJ146" s="202" t="n"/>
      <c r="AK146" s="202" t="n"/>
      <c r="AL146" s="202" t="n"/>
      <c r="AM146" s="202" t="n"/>
      <c r="AN146" s="202" t="n"/>
      <c r="AO146" s="202" t="n"/>
      <c r="AP146" s="202" t="n"/>
      <c r="AQ146" s="202" t="n"/>
      <c r="AR146" s="202" t="n"/>
      <c r="AS146" s="202" t="n"/>
      <c r="AT146" s="202" t="n"/>
      <c r="AU146" s="202" t="n"/>
      <c r="AV146" s="202" t="n"/>
      <c r="AW146" s="202" t="n"/>
    </row>
    <row r="147" ht="19.8" customHeight="1" s="53">
      <c r="A147" s="203" t="inlineStr">
        <is>
          <t xml:space="preserve">　　　透過其他綜合餘絀按公允價值衡量之金融資產評價調整－流動      </t>
        </is>
      </c>
      <c r="B147" s="202" t="n"/>
      <c r="C147" s="202" t="n"/>
      <c r="D147" s="202" t="n"/>
      <c r="E147" s="202" t="n"/>
      <c r="F147" s="202" t="n"/>
      <c r="G147" s="202" t="n"/>
      <c r="H147" s="202" t="n"/>
      <c r="I147" s="202" t="n"/>
      <c r="J147" s="202" t="n"/>
      <c r="K147" s="202" t="n"/>
      <c r="L147" s="202" t="n"/>
      <c r="M147" s="202" t="n"/>
      <c r="N147" s="202" t="n"/>
      <c r="O147" s="202" t="n"/>
      <c r="P147" s="202" t="n"/>
      <c r="Q147" s="202" t="n"/>
      <c r="R147" s="202" t="n"/>
      <c r="S147" s="202" t="n"/>
      <c r="T147" s="202" t="n"/>
      <c r="U147" s="202" t="n"/>
      <c r="V147" s="202" t="n"/>
      <c r="W147" s="202" t="n"/>
      <c r="X147" s="202" t="n"/>
      <c r="Y147" s="202" t="n"/>
      <c r="Z147" s="202" t="n"/>
      <c r="AA147" s="202" t="n"/>
      <c r="AB147" s="202" t="n"/>
      <c r="AC147" s="202" t="n"/>
      <c r="AD147" s="202" t="n"/>
      <c r="AE147" s="202" t="n"/>
      <c r="AF147" s="202" t="n"/>
      <c r="AG147" s="202" t="n"/>
      <c r="AH147" s="202" t="n"/>
      <c r="AI147" s="202" t="n"/>
      <c r="AJ147" s="202" t="n"/>
      <c r="AK147" s="202" t="n"/>
      <c r="AL147" s="202" t="n"/>
      <c r="AM147" s="202" t="n"/>
      <c r="AN147" s="202" t="n"/>
      <c r="AO147" s="202" t="n"/>
      <c r="AP147" s="202" t="n"/>
      <c r="AQ147" s="202" t="n"/>
      <c r="AR147" s="202" t="n"/>
      <c r="AS147" s="202" t="n"/>
      <c r="AT147" s="202" t="n"/>
      <c r="AU147" s="202" t="n"/>
      <c r="AV147" s="202" t="n"/>
      <c r="AW147" s="202" t="n"/>
    </row>
    <row r="148" ht="19.8" customHeight="1" s="53">
      <c r="A148" s="203" t="inlineStr">
        <is>
          <t xml:space="preserve">　　　其他金融資產－流動                                          </t>
        </is>
      </c>
      <c r="B148" s="202" t="n"/>
      <c r="C148" s="202" t="n"/>
      <c r="D148" s="202" t="n"/>
      <c r="E148" s="202" t="n"/>
      <c r="F148" s="202" t="n"/>
      <c r="G148" s="202" t="n"/>
      <c r="H148" s="202" t="n"/>
      <c r="I148" s="202" t="n"/>
      <c r="J148" s="202" t="n"/>
      <c r="K148" s="202" t="n"/>
      <c r="L148" s="202" t="n"/>
      <c r="M148" s="202" t="n"/>
      <c r="N148" s="202" t="n"/>
      <c r="O148" s="202" t="n"/>
      <c r="P148" s="202" t="n"/>
      <c r="Q148" s="202" t="n"/>
      <c r="R148" s="202" t="n"/>
      <c r="S148" s="202" t="n"/>
      <c r="T148" s="202" t="n"/>
      <c r="U148" s="202" t="n"/>
      <c r="V148" s="202" t="n"/>
      <c r="W148" s="202" t="n"/>
      <c r="X148" s="202" t="n"/>
      <c r="Y148" s="202" t="n"/>
      <c r="Z148" s="202" t="n"/>
      <c r="AA148" s="202" t="n"/>
      <c r="AB148" s="202" t="n"/>
      <c r="AC148" s="202" t="n"/>
      <c r="AD148" s="202" t="n"/>
      <c r="AE148" s="202" t="n"/>
      <c r="AF148" s="202" t="n"/>
      <c r="AG148" s="202" t="n"/>
      <c r="AH148" s="202" t="n"/>
      <c r="AI148" s="202" t="n"/>
      <c r="AJ148" s="202" t="n"/>
      <c r="AK148" s="202" t="n"/>
      <c r="AL148" s="202" t="n"/>
      <c r="AM148" s="202" t="n"/>
      <c r="AN148" s="202" t="n"/>
      <c r="AO148" s="202" t="n"/>
      <c r="AP148" s="202" t="n"/>
      <c r="AQ148" s="202" t="n"/>
      <c r="AR148" s="202" t="n"/>
      <c r="AS148" s="202" t="n"/>
      <c r="AT148" s="202" t="n"/>
      <c r="AU148" s="202" t="n"/>
      <c r="AV148" s="202" t="n"/>
      <c r="AW148" s="202" t="n"/>
    </row>
    <row r="149" ht="19.8" customHeight="1" s="53">
      <c r="A149" s="203" t="inlineStr">
        <is>
          <t xml:space="preserve">　　　其他金融資產評價調整－流動                                  </t>
        </is>
      </c>
      <c r="B149" s="202" t="n"/>
      <c r="C149" s="202" t="n"/>
      <c r="D149" s="202" t="n"/>
      <c r="E149" s="202" t="n"/>
      <c r="F149" s="202" t="n"/>
      <c r="G149" s="202" t="n"/>
      <c r="H149" s="202" t="n"/>
      <c r="I149" s="202" t="n"/>
      <c r="J149" s="202" t="n"/>
      <c r="K149" s="202" t="n"/>
      <c r="L149" s="202" t="n"/>
      <c r="M149" s="202" t="n"/>
      <c r="N149" s="202" t="n"/>
      <c r="O149" s="202" t="n"/>
      <c r="P149" s="202" t="n"/>
      <c r="Q149" s="202" t="n"/>
      <c r="R149" s="202" t="n"/>
      <c r="S149" s="202" t="n"/>
      <c r="T149" s="202" t="n"/>
      <c r="U149" s="202" t="n"/>
      <c r="V149" s="202" t="n"/>
      <c r="W149" s="202" t="n"/>
      <c r="X149" s="202" t="n"/>
      <c r="Y149" s="202" t="n"/>
      <c r="Z149" s="202" t="n"/>
      <c r="AA149" s="202" t="n"/>
      <c r="AB149" s="202" t="n"/>
      <c r="AC149" s="202" t="n"/>
      <c r="AD149" s="202" t="n"/>
      <c r="AE149" s="202" t="n"/>
      <c r="AF149" s="202" t="n"/>
      <c r="AG149" s="202" t="n"/>
      <c r="AH149" s="202" t="n"/>
      <c r="AI149" s="202" t="n"/>
      <c r="AJ149" s="202" t="n"/>
      <c r="AK149" s="202" t="n"/>
      <c r="AL149" s="202" t="n"/>
      <c r="AM149" s="202" t="n"/>
      <c r="AN149" s="202" t="n"/>
      <c r="AO149" s="202" t="n"/>
      <c r="AP149" s="202" t="n"/>
      <c r="AQ149" s="202" t="n"/>
      <c r="AR149" s="202" t="n"/>
      <c r="AS149" s="202" t="n"/>
      <c r="AT149" s="202" t="n"/>
      <c r="AU149" s="202" t="n"/>
      <c r="AV149" s="202" t="n"/>
      <c r="AW149" s="202" t="n"/>
    </row>
    <row r="150" ht="19.8" customHeight="1" s="53">
      <c r="A150" s="203" t="inlineStr">
        <is>
          <t xml:space="preserve">　　應收款項                                                    </t>
        </is>
      </c>
      <c r="B150" s="202" t="n"/>
      <c r="C150" s="202" t="n"/>
      <c r="D150" s="202" t="n"/>
      <c r="E150" s="202" t="n"/>
      <c r="F150" s="202" t="n"/>
      <c r="G150" s="202" t="n"/>
      <c r="H150" s="202" t="n"/>
      <c r="I150" s="202" t="n"/>
      <c r="J150" s="202" t="n"/>
      <c r="K150" s="202" t="n"/>
      <c r="L150" s="202" t="n"/>
      <c r="M150" s="202" t="n"/>
      <c r="N150" s="202" t="n"/>
      <c r="O150" s="202" t="n"/>
      <c r="P150" s="202" t="n"/>
      <c r="Q150" s="202" t="n"/>
      <c r="R150" s="202" t="n"/>
      <c r="S150" s="202" t="n"/>
      <c r="T150" s="202" t="n"/>
      <c r="U150" s="202" t="n"/>
      <c r="V150" s="202" t="n"/>
      <c r="W150" s="202" t="n"/>
      <c r="X150" s="202" t="n"/>
      <c r="Y150" s="202" t="n"/>
      <c r="Z150" s="202" t="n"/>
      <c r="AA150" s="202" t="n"/>
      <c r="AB150" s="202" t="n"/>
      <c r="AC150" s="202" t="n"/>
      <c r="AD150" s="202" t="n"/>
      <c r="AE150" s="202" t="n"/>
      <c r="AF150" s="202" t="n"/>
      <c r="AG150" s="202" t="n"/>
      <c r="AH150" s="202" t="n"/>
      <c r="AI150" s="202" t="n"/>
      <c r="AJ150" s="202" t="n"/>
      <c r="AK150" s="202" t="n"/>
      <c r="AL150" s="202" t="n"/>
      <c r="AM150" s="202" t="n"/>
      <c r="AN150" s="202" t="n"/>
      <c r="AO150" s="202" t="n"/>
      <c r="AP150" s="202" t="n"/>
      <c r="AQ150" s="202" t="n"/>
      <c r="AR150" s="202" t="n"/>
      <c r="AS150" s="202" t="n"/>
      <c r="AT150" s="202" t="n"/>
      <c r="AU150" s="202" t="n"/>
      <c r="AV150" s="202" t="n"/>
      <c r="AW150" s="202" t="n"/>
    </row>
    <row r="151" ht="19.8" customHeight="1" s="53">
      <c r="A151" s="203" t="inlineStr">
        <is>
          <t xml:space="preserve">　　　應收票據                                                    </t>
        </is>
      </c>
      <c r="B151" s="202" t="n"/>
      <c r="C151" s="202" t="n"/>
      <c r="D151" s="202" t="n"/>
      <c r="E151" s="202" t="n"/>
      <c r="F151" s="202" t="n"/>
      <c r="G151" s="202" t="n"/>
      <c r="H151" s="202" t="n"/>
      <c r="I151" s="202" t="n"/>
      <c r="J151" s="202" t="n"/>
      <c r="K151" s="202" t="n"/>
      <c r="L151" s="202" t="n"/>
      <c r="M151" s="202" t="n"/>
      <c r="N151" s="202" t="n"/>
      <c r="O151" s="202" t="n"/>
      <c r="P151" s="202" t="n"/>
      <c r="Q151" s="202" t="n"/>
      <c r="R151" s="202" t="n"/>
      <c r="S151" s="202" t="n"/>
      <c r="T151" s="202" t="n"/>
      <c r="U151" s="202" t="n"/>
      <c r="V151" s="202" t="n"/>
      <c r="W151" s="202" t="n"/>
      <c r="X151" s="202" t="n"/>
      <c r="Y151" s="202" t="n"/>
      <c r="Z151" s="202" t="n"/>
      <c r="AA151" s="202" t="n"/>
      <c r="AB151" s="202" t="n"/>
      <c r="AC151" s="202" t="n"/>
      <c r="AD151" s="202" t="n"/>
      <c r="AE151" s="202" t="n"/>
      <c r="AF151" s="202" t="n"/>
      <c r="AG151" s="202" t="n"/>
      <c r="AH151" s="202" t="n"/>
      <c r="AI151" s="202" t="n"/>
      <c r="AJ151" s="202" t="n"/>
      <c r="AK151" s="202" t="n"/>
      <c r="AL151" s="202" t="n"/>
      <c r="AM151" s="202" t="n"/>
      <c r="AN151" s="202" t="n"/>
      <c r="AO151" s="202" t="n"/>
      <c r="AP151" s="202" t="n"/>
      <c r="AQ151" s="202" t="n"/>
      <c r="AR151" s="202" t="n"/>
      <c r="AS151" s="202" t="n"/>
      <c r="AT151" s="202" t="n"/>
      <c r="AU151" s="202" t="n"/>
      <c r="AV151" s="202" t="n"/>
      <c r="AW151" s="202" t="n"/>
    </row>
    <row r="152" ht="19.8" customHeight="1" s="53">
      <c r="A152" s="203" t="inlineStr">
        <is>
          <t xml:space="preserve">　　　應收帳款                                                    </t>
        </is>
      </c>
      <c r="B152" s="202" t="n"/>
      <c r="C152" s="202" t="n"/>
      <c r="D152" s="202" t="n"/>
      <c r="E152" s="202" t="n"/>
      <c r="F152" s="202" t="n"/>
      <c r="G152" s="202" t="n"/>
      <c r="H152" s="202" t="n"/>
      <c r="I152" s="202" t="n"/>
      <c r="J152" s="202" t="n"/>
      <c r="K152" s="202" t="n"/>
      <c r="L152" s="202" t="n"/>
      <c r="M152" s="202" t="n"/>
      <c r="N152" s="202" t="n"/>
      <c r="O152" s="202" t="n"/>
      <c r="P152" s="202" t="n"/>
      <c r="Q152" s="202" t="n"/>
      <c r="R152" s="202" t="n"/>
      <c r="S152" s="202" t="n"/>
      <c r="T152" s="202" t="n"/>
      <c r="U152" s="202" t="n"/>
      <c r="V152" s="202" t="n"/>
      <c r="W152" s="202" t="n"/>
      <c r="X152" s="202" t="n"/>
      <c r="Y152" s="202" t="n"/>
      <c r="Z152" s="202" t="n"/>
      <c r="AA152" s="202" t="n"/>
      <c r="AB152" s="202" t="n"/>
      <c r="AC152" s="202" t="n"/>
      <c r="AD152" s="202" t="n"/>
      <c r="AE152" s="202" t="n"/>
      <c r="AF152" s="202" t="n"/>
      <c r="AG152" s="202" t="n"/>
      <c r="AH152" s="202" t="n"/>
      <c r="AI152" s="202" t="n"/>
      <c r="AJ152" s="202" t="n"/>
      <c r="AK152" s="202" t="n"/>
      <c r="AL152" s="202" t="n"/>
      <c r="AM152" s="202" t="n"/>
      <c r="AN152" s="202" t="n"/>
      <c r="AO152" s="202" t="n"/>
      <c r="AP152" s="202" t="n"/>
      <c r="AQ152" s="202" t="n"/>
      <c r="AR152" s="202" t="n"/>
      <c r="AS152" s="202" t="n"/>
      <c r="AT152" s="202" t="n"/>
      <c r="AU152" s="202" t="n"/>
      <c r="AV152" s="202" t="n"/>
      <c r="AW152" s="202" t="n"/>
    </row>
    <row r="153" ht="19.8" customHeight="1" s="53">
      <c r="A153" s="203" t="inlineStr">
        <is>
          <t xml:space="preserve">　　　應收醫療帳款                                                </t>
        </is>
      </c>
      <c r="B153" s="202" t="n"/>
      <c r="C153" s="202" t="n"/>
      <c r="D153" s="202" t="n"/>
      <c r="E153" s="202" t="n"/>
      <c r="F153" s="202" t="n"/>
      <c r="G153" s="202" t="n"/>
      <c r="H153" s="202" t="n"/>
      <c r="I153" s="202" t="n"/>
      <c r="J153" s="202" t="n"/>
      <c r="K153" s="202" t="n"/>
      <c r="L153" s="202" t="n"/>
      <c r="M153" s="202" t="n"/>
      <c r="N153" s="202" t="n"/>
      <c r="O153" s="202" t="n"/>
      <c r="P153" s="202" t="n"/>
      <c r="Q153" s="202" t="n"/>
      <c r="R153" s="202" t="n"/>
      <c r="S153" s="202" t="n"/>
      <c r="T153" s="202" t="n"/>
      <c r="U153" s="202" t="n"/>
      <c r="V153" s="202" t="n"/>
      <c r="W153" s="202" t="n"/>
      <c r="X153" s="202" t="n"/>
      <c r="Y153" s="202" t="n"/>
      <c r="Z153" s="202" t="n"/>
      <c r="AA153" s="202" t="n"/>
      <c r="AB153" s="202" t="n"/>
      <c r="AC153" s="202" t="n"/>
      <c r="AD153" s="202" t="n"/>
      <c r="AE153" s="202" t="n"/>
      <c r="AF153" s="202" t="n"/>
      <c r="AG153" s="202" t="n"/>
      <c r="AH153" s="202" t="n"/>
      <c r="AI153" s="202" t="n"/>
      <c r="AJ153" s="202" t="n"/>
      <c r="AK153" s="202" t="n"/>
      <c r="AL153" s="202" t="n"/>
      <c r="AM153" s="202" t="n"/>
      <c r="AN153" s="202" t="n"/>
      <c r="AO153" s="202" t="n"/>
      <c r="AP153" s="202" t="n"/>
      <c r="AQ153" s="202" t="n"/>
      <c r="AR153" s="202" t="n"/>
      <c r="AS153" s="202" t="n"/>
      <c r="AT153" s="202" t="n"/>
      <c r="AU153" s="202" t="n"/>
      <c r="AV153" s="202" t="n"/>
      <c r="AW153" s="202" t="n"/>
    </row>
    <row r="154" ht="19.8" customHeight="1" s="53">
      <c r="A154" s="203" t="inlineStr">
        <is>
          <t xml:space="preserve">　　　應收分期帳款                                                </t>
        </is>
      </c>
      <c r="B154" s="202" t="n"/>
      <c r="C154" s="202" t="n"/>
      <c r="D154" s="202" t="n"/>
      <c r="E154" s="202" t="n"/>
      <c r="F154" s="202" t="n"/>
      <c r="G154" s="202" t="n"/>
      <c r="H154" s="202" t="n"/>
      <c r="I154" s="202" t="n"/>
      <c r="J154" s="202" t="n"/>
      <c r="K154" s="202" t="n"/>
      <c r="L154" s="202" t="n"/>
      <c r="M154" s="202" t="n"/>
      <c r="N154" s="202" t="n"/>
      <c r="O154" s="202" t="n"/>
      <c r="P154" s="202" t="n"/>
      <c r="Q154" s="202" t="n"/>
      <c r="R154" s="202" t="n"/>
      <c r="S154" s="202" t="n"/>
      <c r="T154" s="202" t="n"/>
      <c r="U154" s="202" t="n"/>
      <c r="V154" s="202" t="n"/>
      <c r="W154" s="202" t="n"/>
      <c r="X154" s="202" t="n"/>
      <c r="Y154" s="202" t="n"/>
      <c r="Z154" s="202" t="n"/>
      <c r="AA154" s="202" t="n"/>
      <c r="AB154" s="202" t="n"/>
      <c r="AC154" s="202" t="n"/>
      <c r="AD154" s="202" t="n"/>
      <c r="AE154" s="202" t="n"/>
      <c r="AF154" s="202" t="n"/>
      <c r="AG154" s="202" t="n"/>
      <c r="AH154" s="202" t="n"/>
      <c r="AI154" s="202" t="n"/>
      <c r="AJ154" s="202" t="n"/>
      <c r="AK154" s="202" t="n"/>
      <c r="AL154" s="202" t="n"/>
      <c r="AM154" s="202" t="n"/>
      <c r="AN154" s="202" t="n"/>
      <c r="AO154" s="202" t="n"/>
      <c r="AP154" s="202" t="n"/>
      <c r="AQ154" s="202" t="n"/>
      <c r="AR154" s="202" t="n"/>
      <c r="AS154" s="202" t="n"/>
      <c r="AT154" s="202" t="n"/>
      <c r="AU154" s="202" t="n"/>
      <c r="AV154" s="202" t="n"/>
      <c r="AW154" s="202" t="n"/>
    </row>
    <row r="155" ht="19.8" customHeight="1" s="53">
      <c r="A155" s="203" t="inlineStr">
        <is>
          <t xml:space="preserve">　　　應收收益                                                    </t>
        </is>
      </c>
      <c r="B155" s="202" t="n"/>
      <c r="C155" s="202" t="n"/>
      <c r="D155" s="202" t="n"/>
      <c r="E155" s="202" t="n"/>
      <c r="F155" s="202" t="n"/>
      <c r="G155" s="202" t="n"/>
      <c r="H155" s="202" t="n"/>
      <c r="I155" s="202" t="n"/>
      <c r="J155" s="202" t="n"/>
      <c r="K155" s="202" t="n"/>
      <c r="L155" s="202" t="n"/>
      <c r="M155" s="202" t="n"/>
      <c r="N155" s="202" t="n"/>
      <c r="O155" s="202" t="n"/>
      <c r="P155" s="202" t="n"/>
      <c r="Q155" s="202" t="n"/>
      <c r="R155" s="202" t="n"/>
      <c r="S155" s="202" t="n"/>
      <c r="T155" s="202" t="n"/>
      <c r="U155" s="202" t="n"/>
      <c r="V155" s="202" t="n"/>
      <c r="W155" s="202" t="n"/>
      <c r="X155" s="202" t="n"/>
      <c r="Y155" s="202" t="n"/>
      <c r="Z155" s="202" t="n"/>
      <c r="AA155" s="202" t="n"/>
      <c r="AB155" s="202" t="n"/>
      <c r="AC155" s="202" t="n"/>
      <c r="AD155" s="202" t="n"/>
      <c r="AE155" s="202" t="n"/>
      <c r="AF155" s="202" t="n"/>
      <c r="AG155" s="202" t="n"/>
      <c r="AH155" s="202" t="n"/>
      <c r="AI155" s="202" t="n"/>
      <c r="AJ155" s="202" t="n"/>
      <c r="AK155" s="202" t="n"/>
      <c r="AL155" s="202" t="n"/>
      <c r="AM155" s="202" t="n"/>
      <c r="AN155" s="202" t="n"/>
      <c r="AO155" s="202" t="n"/>
      <c r="AP155" s="202" t="n"/>
      <c r="AQ155" s="202" t="n"/>
      <c r="AR155" s="202" t="n"/>
      <c r="AS155" s="202" t="n"/>
      <c r="AT155" s="202" t="n"/>
      <c r="AU155" s="202" t="n"/>
      <c r="AV155" s="202" t="n"/>
      <c r="AW155" s="202" t="n"/>
    </row>
    <row r="156" ht="19.8" customHeight="1" s="53">
      <c r="A156" s="203" t="inlineStr">
        <is>
          <t xml:space="preserve">　　　應收利息                                                    </t>
        </is>
      </c>
      <c r="B156" s="202" t="n"/>
      <c r="C156" s="202" t="n"/>
      <c r="D156" s="202" t="n"/>
      <c r="E156" s="202" t="n"/>
      <c r="F156" s="202" t="n"/>
      <c r="G156" s="202" t="n"/>
      <c r="H156" s="202" t="n"/>
      <c r="I156" s="202" t="n"/>
      <c r="J156" s="202" t="n"/>
      <c r="K156" s="202" t="n"/>
      <c r="L156" s="202" t="n"/>
      <c r="M156" s="202" t="n"/>
      <c r="N156" s="202" t="n"/>
      <c r="O156" s="202" t="n"/>
      <c r="P156" s="202" t="n"/>
      <c r="Q156" s="202" t="n"/>
      <c r="R156" s="202" t="n"/>
      <c r="S156" s="202" t="n"/>
      <c r="T156" s="202" t="n"/>
      <c r="U156" s="202" t="n"/>
      <c r="V156" s="202" t="n"/>
      <c r="W156" s="202" t="n"/>
      <c r="X156" s="202" t="n"/>
      <c r="Y156" s="202" t="n"/>
      <c r="Z156" s="202" t="n"/>
      <c r="AA156" s="202" t="n"/>
      <c r="AB156" s="202" t="n"/>
      <c r="AC156" s="202" t="n"/>
      <c r="AD156" s="202" t="n"/>
      <c r="AE156" s="202" t="n"/>
      <c r="AF156" s="202" t="n"/>
      <c r="AG156" s="202" t="n"/>
      <c r="AH156" s="202" t="n"/>
      <c r="AI156" s="202" t="n"/>
      <c r="AJ156" s="202" t="n"/>
      <c r="AK156" s="202" t="n"/>
      <c r="AL156" s="202" t="n"/>
      <c r="AM156" s="202" t="n"/>
      <c r="AN156" s="202" t="n"/>
      <c r="AO156" s="202" t="n"/>
      <c r="AP156" s="202" t="n"/>
      <c r="AQ156" s="202" t="n"/>
      <c r="AR156" s="202" t="n"/>
      <c r="AS156" s="202" t="n"/>
      <c r="AT156" s="202" t="n"/>
      <c r="AU156" s="202" t="n"/>
      <c r="AV156" s="202" t="n"/>
      <c r="AW156" s="202" t="n"/>
    </row>
    <row r="157" ht="19.8" customHeight="1" s="53">
      <c r="A157" s="203" t="inlineStr">
        <is>
          <t xml:space="preserve">　　　其他應收款                                                  </t>
        </is>
      </c>
      <c r="B157" s="202" t="n"/>
      <c r="C157" s="202" t="n"/>
      <c r="D157" s="202" t="n"/>
      <c r="E157" s="202" t="n"/>
      <c r="F157" s="202" t="n"/>
      <c r="G157" s="202" t="n"/>
      <c r="H157" s="202" t="n"/>
      <c r="I157" s="202" t="n"/>
      <c r="J157" s="202" t="n"/>
      <c r="K157" s="202" t="n"/>
      <c r="L157" s="202" t="n"/>
      <c r="M157" s="202" t="n"/>
      <c r="N157" s="202" t="n"/>
      <c r="O157" s="202" t="n"/>
      <c r="P157" s="202" t="n"/>
      <c r="Q157" s="202" t="n"/>
      <c r="R157" s="202" t="n"/>
      <c r="S157" s="202" t="n"/>
      <c r="T157" s="202" t="n"/>
      <c r="U157" s="202" t="n"/>
      <c r="V157" s="202" t="n"/>
      <c r="W157" s="202" t="n"/>
      <c r="X157" s="202" t="n"/>
      <c r="Y157" s="202" t="n"/>
      <c r="Z157" s="202" t="n"/>
      <c r="AA157" s="202" t="n"/>
      <c r="AB157" s="202" t="n"/>
      <c r="AC157" s="202" t="n"/>
      <c r="AD157" s="202" t="n"/>
      <c r="AE157" s="202" t="n"/>
      <c r="AF157" s="202" t="n"/>
      <c r="AG157" s="202" t="n"/>
      <c r="AH157" s="202" t="n"/>
      <c r="AI157" s="202" t="n"/>
      <c r="AJ157" s="202" t="n"/>
      <c r="AK157" s="202" t="n"/>
      <c r="AL157" s="202" t="n"/>
      <c r="AM157" s="202" t="n"/>
      <c r="AN157" s="202" t="n"/>
      <c r="AO157" s="202" t="n"/>
      <c r="AP157" s="202" t="n"/>
      <c r="AQ157" s="202" t="n"/>
      <c r="AR157" s="202" t="n"/>
      <c r="AS157" s="202" t="n"/>
      <c r="AT157" s="202" t="n"/>
      <c r="AU157" s="202" t="n"/>
      <c r="AV157" s="202" t="n"/>
      <c r="AW157" s="202" t="n"/>
    </row>
    <row r="158" ht="19.8" customHeight="1" s="53">
      <c r="A158" s="203" t="inlineStr">
        <is>
          <t xml:space="preserve">　　　備抵呆帳－其他各項應收款                                    </t>
        </is>
      </c>
      <c r="B158" s="202" t="n"/>
      <c r="C158" s="202" t="n"/>
      <c r="D158" s="202" t="n"/>
      <c r="E158" s="202" t="n"/>
      <c r="F158" s="202" t="n"/>
      <c r="G158" s="202" t="n"/>
      <c r="H158" s="202" t="n"/>
      <c r="I158" s="202" t="n"/>
      <c r="J158" s="202" t="n"/>
      <c r="K158" s="202" t="n"/>
      <c r="L158" s="202" t="n"/>
      <c r="M158" s="202" t="n"/>
      <c r="N158" s="202" t="n"/>
      <c r="O158" s="202" t="n"/>
      <c r="P158" s="202" t="n"/>
      <c r="Q158" s="202" t="n"/>
      <c r="R158" s="202" t="n"/>
      <c r="S158" s="202" t="n"/>
      <c r="T158" s="202" t="n"/>
      <c r="U158" s="202" t="n"/>
      <c r="V158" s="202" t="n"/>
      <c r="W158" s="202" t="n"/>
      <c r="X158" s="202" t="n"/>
      <c r="Y158" s="202" t="n"/>
      <c r="Z158" s="202" t="n"/>
      <c r="AA158" s="202" t="n"/>
      <c r="AB158" s="202" t="n"/>
      <c r="AC158" s="202" t="n"/>
      <c r="AD158" s="202" t="n"/>
      <c r="AE158" s="202" t="n"/>
      <c r="AF158" s="202" t="n"/>
      <c r="AG158" s="202" t="n"/>
      <c r="AH158" s="202" t="n"/>
      <c r="AI158" s="202" t="n"/>
      <c r="AJ158" s="202" t="n"/>
      <c r="AK158" s="202" t="n"/>
      <c r="AL158" s="202" t="n"/>
      <c r="AM158" s="202" t="n"/>
      <c r="AN158" s="202" t="n"/>
      <c r="AO158" s="202" t="n"/>
      <c r="AP158" s="202" t="n"/>
      <c r="AQ158" s="202" t="n"/>
      <c r="AR158" s="202" t="n"/>
      <c r="AS158" s="202" t="n"/>
      <c r="AT158" s="202" t="n"/>
      <c r="AU158" s="202" t="n"/>
      <c r="AV158" s="202" t="n"/>
      <c r="AW158" s="202" t="n"/>
    </row>
    <row r="159" ht="19.8" customHeight="1" s="53">
      <c r="A159" s="203" t="inlineStr">
        <is>
          <t xml:space="preserve">　　存貨                                                        </t>
        </is>
      </c>
      <c r="B159" s="202" t="n"/>
      <c r="C159" s="202" t="n"/>
      <c r="D159" s="202" t="n"/>
      <c r="E159" s="202" t="n"/>
      <c r="F159" s="202" t="n"/>
      <c r="G159" s="202" t="n"/>
      <c r="H159" s="202" t="n"/>
      <c r="I159" s="202" t="n"/>
      <c r="J159" s="202" t="n"/>
      <c r="K159" s="202" t="n"/>
      <c r="L159" s="202" t="n"/>
      <c r="M159" s="202" t="n"/>
      <c r="N159" s="202" t="n"/>
      <c r="O159" s="202" t="n"/>
      <c r="P159" s="202" t="n"/>
      <c r="Q159" s="202" t="n"/>
      <c r="R159" s="202" t="n"/>
      <c r="S159" s="202" t="n"/>
      <c r="T159" s="202" t="n"/>
      <c r="U159" s="202" t="n"/>
      <c r="V159" s="202" t="n"/>
      <c r="W159" s="202" t="n"/>
      <c r="X159" s="202" t="n"/>
      <c r="Y159" s="202" t="n"/>
      <c r="Z159" s="202" t="n"/>
      <c r="AA159" s="202" t="n"/>
      <c r="AB159" s="202" t="n"/>
      <c r="AC159" s="202" t="n"/>
      <c r="AD159" s="202" t="n"/>
      <c r="AE159" s="202" t="n"/>
      <c r="AF159" s="202" t="n"/>
      <c r="AG159" s="202" t="n"/>
      <c r="AH159" s="202" t="n"/>
      <c r="AI159" s="202" t="n"/>
      <c r="AJ159" s="202" t="n"/>
      <c r="AK159" s="202" t="n"/>
      <c r="AL159" s="202" t="n"/>
      <c r="AM159" s="202" t="n"/>
      <c r="AN159" s="202" t="n"/>
      <c r="AO159" s="202" t="n"/>
      <c r="AP159" s="202" t="n"/>
      <c r="AQ159" s="202" t="n"/>
      <c r="AR159" s="202" t="n"/>
      <c r="AS159" s="202" t="n"/>
      <c r="AT159" s="202" t="n"/>
      <c r="AU159" s="202" t="n"/>
      <c r="AV159" s="202" t="n"/>
      <c r="AW159" s="202" t="n"/>
    </row>
    <row r="160" ht="19.8" customHeight="1" s="53">
      <c r="A160" s="203" t="inlineStr">
        <is>
          <t xml:space="preserve">　　　原料                                                        </t>
        </is>
      </c>
      <c r="B160" s="202" t="n"/>
      <c r="C160" s="202" t="n"/>
      <c r="D160" s="202" t="n"/>
      <c r="E160" s="202" t="n"/>
      <c r="F160" s="202" t="n"/>
      <c r="G160" s="202" t="n"/>
      <c r="H160" s="202" t="n"/>
      <c r="I160" s="202" t="n"/>
      <c r="J160" s="202" t="n"/>
      <c r="K160" s="202" t="n"/>
      <c r="L160" s="202" t="n"/>
      <c r="M160" s="202" t="n"/>
      <c r="N160" s="202" t="n"/>
      <c r="O160" s="202" t="n"/>
      <c r="P160" s="202" t="n"/>
      <c r="Q160" s="202" t="n"/>
      <c r="R160" s="202" t="n"/>
      <c r="S160" s="202" t="n"/>
      <c r="T160" s="202" t="n"/>
      <c r="U160" s="202" t="n"/>
      <c r="V160" s="202" t="n"/>
      <c r="W160" s="202" t="n"/>
      <c r="X160" s="202" t="n"/>
      <c r="Y160" s="202" t="n"/>
      <c r="Z160" s="202" t="n"/>
      <c r="AA160" s="202" t="n"/>
      <c r="AB160" s="202" t="n"/>
      <c r="AC160" s="202" t="n"/>
      <c r="AD160" s="202" t="n"/>
      <c r="AE160" s="202" t="n"/>
      <c r="AF160" s="202" t="n"/>
      <c r="AG160" s="202" t="n"/>
      <c r="AH160" s="202" t="n"/>
      <c r="AI160" s="202" t="n"/>
      <c r="AJ160" s="202" t="n"/>
      <c r="AK160" s="202" t="n"/>
      <c r="AL160" s="202" t="n"/>
      <c r="AM160" s="202" t="n"/>
      <c r="AN160" s="202" t="n"/>
      <c r="AO160" s="202" t="n"/>
      <c r="AP160" s="202" t="n"/>
      <c r="AQ160" s="202" t="n"/>
      <c r="AR160" s="202" t="n"/>
      <c r="AS160" s="202" t="n"/>
      <c r="AT160" s="202" t="n"/>
      <c r="AU160" s="202" t="n"/>
      <c r="AV160" s="202" t="n"/>
      <c r="AW160" s="202" t="n"/>
    </row>
    <row r="161" ht="19.8" customHeight="1" s="53">
      <c r="A161" s="203" t="inlineStr">
        <is>
          <t xml:space="preserve">　　　物料                                                        </t>
        </is>
      </c>
      <c r="B161" s="202" t="n"/>
      <c r="C161" s="202" t="n"/>
      <c r="D161" s="202" t="n"/>
      <c r="E161" s="202" t="n"/>
      <c r="F161" s="202" t="n"/>
      <c r="G161" s="202" t="n"/>
      <c r="H161" s="202" t="n"/>
      <c r="I161" s="202" t="n"/>
      <c r="J161" s="202" t="n"/>
      <c r="K161" s="202" t="n"/>
      <c r="L161" s="202" t="n"/>
      <c r="M161" s="202" t="n"/>
      <c r="N161" s="202" t="n"/>
      <c r="O161" s="202" t="n"/>
      <c r="P161" s="202" t="n"/>
      <c r="Q161" s="202" t="n"/>
      <c r="R161" s="202" t="n"/>
      <c r="S161" s="202" t="n"/>
      <c r="T161" s="202" t="n"/>
      <c r="U161" s="202" t="n"/>
      <c r="V161" s="202" t="n"/>
      <c r="W161" s="202" t="n"/>
      <c r="X161" s="202" t="n"/>
      <c r="Y161" s="202" t="n"/>
      <c r="Z161" s="202" t="n"/>
      <c r="AA161" s="202" t="n"/>
      <c r="AB161" s="202" t="n"/>
      <c r="AC161" s="202" t="n"/>
      <c r="AD161" s="202" t="n"/>
      <c r="AE161" s="202" t="n"/>
      <c r="AF161" s="202" t="n"/>
      <c r="AG161" s="202" t="n"/>
      <c r="AH161" s="202" t="n"/>
      <c r="AI161" s="202" t="n"/>
      <c r="AJ161" s="202" t="n"/>
      <c r="AK161" s="202" t="n"/>
      <c r="AL161" s="202" t="n"/>
      <c r="AM161" s="202" t="n"/>
      <c r="AN161" s="202" t="n"/>
      <c r="AO161" s="202" t="n"/>
      <c r="AP161" s="202" t="n"/>
      <c r="AQ161" s="202" t="n"/>
      <c r="AR161" s="202" t="n"/>
      <c r="AS161" s="202" t="n"/>
      <c r="AT161" s="202" t="n"/>
      <c r="AU161" s="202" t="n"/>
      <c r="AV161" s="202" t="n"/>
      <c r="AW161" s="202" t="n"/>
    </row>
    <row r="162" ht="19.8" customHeight="1" s="53">
      <c r="A162" s="203" t="inlineStr">
        <is>
          <t xml:space="preserve">　　　醫療用品                                                    </t>
        </is>
      </c>
      <c r="B162" s="202" t="n"/>
      <c r="C162" s="202" t="n"/>
      <c r="D162" s="202" t="n"/>
      <c r="E162" s="202" t="n"/>
      <c r="F162" s="202" t="n"/>
      <c r="G162" s="202" t="n"/>
      <c r="H162" s="202" t="n"/>
      <c r="I162" s="202" t="n"/>
      <c r="J162" s="202" t="n"/>
      <c r="K162" s="202" t="n"/>
      <c r="L162" s="202" t="n"/>
      <c r="M162" s="202" t="n"/>
      <c r="N162" s="202" t="n"/>
      <c r="O162" s="202" t="n"/>
      <c r="P162" s="202" t="n"/>
      <c r="Q162" s="202" t="n"/>
      <c r="R162" s="202" t="n"/>
      <c r="S162" s="202" t="n"/>
      <c r="T162" s="202" t="n"/>
      <c r="U162" s="202" t="n"/>
      <c r="V162" s="202" t="n"/>
      <c r="W162" s="202" t="n"/>
      <c r="X162" s="202" t="n"/>
      <c r="Y162" s="202" t="n"/>
      <c r="Z162" s="202" t="n"/>
      <c r="AA162" s="202" t="n"/>
      <c r="AB162" s="202" t="n"/>
      <c r="AC162" s="202" t="n"/>
      <c r="AD162" s="202" t="n"/>
      <c r="AE162" s="202" t="n"/>
      <c r="AF162" s="202" t="n"/>
      <c r="AG162" s="202" t="n"/>
      <c r="AH162" s="202" t="n"/>
      <c r="AI162" s="202" t="n"/>
      <c r="AJ162" s="202" t="n"/>
      <c r="AK162" s="202" t="n"/>
      <c r="AL162" s="202" t="n"/>
      <c r="AM162" s="202" t="n"/>
      <c r="AN162" s="202" t="n"/>
      <c r="AO162" s="202" t="n"/>
      <c r="AP162" s="202" t="n"/>
      <c r="AQ162" s="202" t="n"/>
      <c r="AR162" s="202" t="n"/>
      <c r="AS162" s="202" t="n"/>
      <c r="AT162" s="202" t="n"/>
      <c r="AU162" s="202" t="n"/>
      <c r="AV162" s="202" t="n"/>
      <c r="AW162" s="202" t="n"/>
    </row>
    <row r="163" ht="19.8" customHeight="1" s="53">
      <c r="A163" s="203" t="inlineStr">
        <is>
          <t xml:space="preserve">　　　商品存貨                                                    </t>
        </is>
      </c>
      <c r="B163" s="202" t="n"/>
      <c r="C163" s="202" t="n"/>
      <c r="D163" s="202" t="n"/>
      <c r="E163" s="202" t="n"/>
      <c r="F163" s="202" t="n"/>
      <c r="G163" s="202" t="n"/>
      <c r="H163" s="202" t="n"/>
      <c r="I163" s="202" t="n"/>
      <c r="J163" s="202" t="n"/>
      <c r="K163" s="202" t="n"/>
      <c r="L163" s="202" t="n"/>
      <c r="M163" s="202" t="n"/>
      <c r="N163" s="202" t="n"/>
      <c r="O163" s="202" t="n"/>
      <c r="P163" s="202" t="n"/>
      <c r="Q163" s="202" t="n"/>
      <c r="R163" s="202" t="n"/>
      <c r="S163" s="202" t="n"/>
      <c r="T163" s="202" t="n"/>
      <c r="U163" s="202" t="n"/>
      <c r="V163" s="202" t="n"/>
      <c r="W163" s="202" t="n"/>
      <c r="X163" s="202" t="n"/>
      <c r="Y163" s="202" t="n"/>
      <c r="Z163" s="202" t="n"/>
      <c r="AA163" s="202" t="n"/>
      <c r="AB163" s="202" t="n"/>
      <c r="AC163" s="202" t="n"/>
      <c r="AD163" s="202" t="n"/>
      <c r="AE163" s="202" t="n"/>
      <c r="AF163" s="202" t="n"/>
      <c r="AG163" s="202" t="n"/>
      <c r="AH163" s="202" t="n"/>
      <c r="AI163" s="202" t="n"/>
      <c r="AJ163" s="202" t="n"/>
      <c r="AK163" s="202" t="n"/>
      <c r="AL163" s="202" t="n"/>
      <c r="AM163" s="202" t="n"/>
      <c r="AN163" s="202" t="n"/>
      <c r="AO163" s="202" t="n"/>
      <c r="AP163" s="202" t="n"/>
      <c r="AQ163" s="202" t="n"/>
      <c r="AR163" s="202" t="n"/>
      <c r="AS163" s="202" t="n"/>
      <c r="AT163" s="202" t="n"/>
      <c r="AU163" s="202" t="n"/>
      <c r="AV163" s="202" t="n"/>
      <c r="AW163" s="202" t="n"/>
    </row>
    <row r="164" ht="19.8" customHeight="1" s="53">
      <c r="A164" s="203" t="inlineStr">
        <is>
          <t xml:space="preserve">　　　在製品                                                      </t>
        </is>
      </c>
      <c r="B164" s="202" t="n"/>
      <c r="C164" s="202" t="n"/>
      <c r="D164" s="202" t="n"/>
      <c r="E164" s="202" t="n"/>
      <c r="F164" s="202" t="n"/>
      <c r="G164" s="202" t="n"/>
      <c r="H164" s="202" t="n"/>
      <c r="I164" s="202" t="n"/>
      <c r="J164" s="202" t="n"/>
      <c r="K164" s="202" t="n"/>
      <c r="L164" s="202" t="n"/>
      <c r="M164" s="202" t="n"/>
      <c r="N164" s="202" t="n"/>
      <c r="O164" s="202" t="n"/>
      <c r="P164" s="202" t="n"/>
      <c r="Q164" s="202" t="n"/>
      <c r="R164" s="202" t="n"/>
      <c r="S164" s="202" t="n"/>
      <c r="T164" s="202" t="n"/>
      <c r="U164" s="202" t="n"/>
      <c r="V164" s="202" t="n"/>
      <c r="W164" s="202" t="n"/>
      <c r="X164" s="202" t="n"/>
      <c r="Y164" s="202" t="n"/>
      <c r="Z164" s="202" t="n"/>
      <c r="AA164" s="202" t="n"/>
      <c r="AB164" s="202" t="n"/>
      <c r="AC164" s="202" t="n"/>
      <c r="AD164" s="202" t="n"/>
      <c r="AE164" s="202" t="n"/>
      <c r="AF164" s="202" t="n"/>
      <c r="AG164" s="202" t="n"/>
      <c r="AH164" s="202" t="n"/>
      <c r="AI164" s="202" t="n"/>
      <c r="AJ164" s="202" t="n"/>
      <c r="AK164" s="202" t="n"/>
      <c r="AL164" s="202" t="n"/>
      <c r="AM164" s="202" t="n"/>
      <c r="AN164" s="202" t="n"/>
      <c r="AO164" s="202" t="n"/>
      <c r="AP164" s="202" t="n"/>
      <c r="AQ164" s="202" t="n"/>
      <c r="AR164" s="202" t="n"/>
      <c r="AS164" s="202" t="n"/>
      <c r="AT164" s="202" t="n"/>
      <c r="AU164" s="202" t="n"/>
      <c r="AV164" s="202" t="n"/>
      <c r="AW164" s="202" t="n"/>
    </row>
    <row r="165" ht="19.8" customHeight="1" s="53">
      <c r="A165" s="203" t="inlineStr">
        <is>
          <t xml:space="preserve">　　　製成品                                                      </t>
        </is>
      </c>
      <c r="B165" s="202" t="n"/>
      <c r="C165" s="202" t="n"/>
      <c r="D165" s="202" t="n"/>
      <c r="E165" s="202" t="n"/>
      <c r="F165" s="202" t="n"/>
      <c r="G165" s="202" t="n"/>
      <c r="H165" s="202" t="n"/>
      <c r="I165" s="202" t="n"/>
      <c r="J165" s="202" t="n"/>
      <c r="K165" s="202" t="n"/>
      <c r="L165" s="202" t="n"/>
      <c r="M165" s="202" t="n"/>
      <c r="N165" s="202" t="n"/>
      <c r="O165" s="202" t="n"/>
      <c r="P165" s="202" t="n"/>
      <c r="Q165" s="202" t="n"/>
      <c r="R165" s="202" t="n"/>
      <c r="S165" s="202" t="n"/>
      <c r="T165" s="202" t="n"/>
      <c r="U165" s="202" t="n"/>
      <c r="V165" s="202" t="n"/>
      <c r="W165" s="202" t="n"/>
      <c r="X165" s="202" t="n"/>
      <c r="Y165" s="202" t="n"/>
      <c r="Z165" s="202" t="n"/>
      <c r="AA165" s="202" t="n"/>
      <c r="AB165" s="202" t="n"/>
      <c r="AC165" s="202" t="n"/>
      <c r="AD165" s="202" t="n"/>
      <c r="AE165" s="202" t="n"/>
      <c r="AF165" s="202" t="n"/>
      <c r="AG165" s="202" t="n"/>
      <c r="AH165" s="202" t="n"/>
      <c r="AI165" s="202" t="n"/>
      <c r="AJ165" s="202" t="n"/>
      <c r="AK165" s="202" t="n"/>
      <c r="AL165" s="202" t="n"/>
      <c r="AM165" s="202" t="n"/>
      <c r="AN165" s="202" t="n"/>
      <c r="AO165" s="202" t="n"/>
      <c r="AP165" s="202" t="n"/>
      <c r="AQ165" s="202" t="n"/>
      <c r="AR165" s="202" t="n"/>
      <c r="AS165" s="202" t="n"/>
      <c r="AT165" s="202" t="n"/>
      <c r="AU165" s="202" t="n"/>
      <c r="AV165" s="202" t="n"/>
      <c r="AW165" s="202" t="n"/>
    </row>
    <row r="166" ht="19.8" customHeight="1" s="53">
      <c r="A166" s="203" t="inlineStr">
        <is>
          <t xml:space="preserve">　　　農產品                                                      </t>
        </is>
      </c>
      <c r="B166" s="202" t="n"/>
      <c r="C166" s="202" t="n"/>
      <c r="D166" s="202" t="n"/>
      <c r="E166" s="202" t="n"/>
      <c r="F166" s="202" t="n"/>
      <c r="G166" s="202" t="n"/>
      <c r="H166" s="202" t="n"/>
      <c r="I166" s="202" t="n"/>
      <c r="J166" s="202" t="n"/>
      <c r="K166" s="202" t="n"/>
      <c r="L166" s="202" t="n"/>
      <c r="M166" s="202" t="n"/>
      <c r="N166" s="202" t="n"/>
      <c r="O166" s="202" t="n"/>
      <c r="P166" s="202" t="n"/>
      <c r="Q166" s="202" t="n"/>
      <c r="R166" s="202" t="n"/>
      <c r="S166" s="202" t="n"/>
      <c r="T166" s="202" t="n"/>
      <c r="U166" s="202" t="n"/>
      <c r="V166" s="202" t="n"/>
      <c r="W166" s="202" t="n"/>
      <c r="X166" s="202" t="n"/>
      <c r="Y166" s="202" t="n"/>
      <c r="Z166" s="202" t="n"/>
      <c r="AA166" s="202" t="n"/>
      <c r="AB166" s="202" t="n"/>
      <c r="AC166" s="202" t="n"/>
      <c r="AD166" s="202" t="n"/>
      <c r="AE166" s="202" t="n"/>
      <c r="AF166" s="202" t="n"/>
      <c r="AG166" s="202" t="n"/>
      <c r="AH166" s="202" t="n"/>
      <c r="AI166" s="202" t="n"/>
      <c r="AJ166" s="202" t="n"/>
      <c r="AK166" s="202" t="n"/>
      <c r="AL166" s="202" t="n"/>
      <c r="AM166" s="202" t="n"/>
      <c r="AN166" s="202" t="n"/>
      <c r="AO166" s="202" t="n"/>
      <c r="AP166" s="202" t="n"/>
      <c r="AQ166" s="202" t="n"/>
      <c r="AR166" s="202" t="n"/>
      <c r="AS166" s="202" t="n"/>
      <c r="AT166" s="202" t="n"/>
      <c r="AU166" s="202" t="n"/>
      <c r="AV166" s="202" t="n"/>
      <c r="AW166" s="202" t="n"/>
    </row>
    <row r="167" ht="19.8" customHeight="1" s="53">
      <c r="A167" s="203" t="inlineStr">
        <is>
          <t xml:space="preserve">　　　其他存貨                                                    </t>
        </is>
      </c>
      <c r="B167" s="202" t="n"/>
      <c r="C167" s="202" t="n"/>
      <c r="D167" s="202" t="n"/>
      <c r="E167" s="202" t="n"/>
      <c r="F167" s="202" t="n"/>
      <c r="G167" s="202" t="n"/>
      <c r="H167" s="202" t="n"/>
      <c r="I167" s="202" t="n"/>
      <c r="J167" s="202" t="n"/>
      <c r="K167" s="202" t="n"/>
      <c r="L167" s="202" t="n"/>
      <c r="M167" s="202" t="n"/>
      <c r="N167" s="202" t="n"/>
      <c r="O167" s="202" t="n"/>
      <c r="P167" s="202" t="n"/>
      <c r="Q167" s="202" t="n"/>
      <c r="R167" s="202" t="n"/>
      <c r="S167" s="202" t="n"/>
      <c r="T167" s="202" t="n"/>
      <c r="U167" s="202" t="n"/>
      <c r="V167" s="202" t="n"/>
      <c r="W167" s="202" t="n"/>
      <c r="X167" s="202" t="n"/>
      <c r="Y167" s="202" t="n"/>
      <c r="Z167" s="202" t="n"/>
      <c r="AA167" s="202" t="n"/>
      <c r="AB167" s="202" t="n"/>
      <c r="AC167" s="202" t="n"/>
      <c r="AD167" s="202" t="n"/>
      <c r="AE167" s="202" t="n"/>
      <c r="AF167" s="202" t="n"/>
      <c r="AG167" s="202" t="n"/>
      <c r="AH167" s="202" t="n"/>
      <c r="AI167" s="202" t="n"/>
      <c r="AJ167" s="202" t="n"/>
      <c r="AK167" s="202" t="n"/>
      <c r="AL167" s="202" t="n"/>
      <c r="AM167" s="202" t="n"/>
      <c r="AN167" s="202" t="n"/>
      <c r="AO167" s="202" t="n"/>
      <c r="AP167" s="202" t="n"/>
      <c r="AQ167" s="202" t="n"/>
      <c r="AR167" s="202" t="n"/>
      <c r="AS167" s="202" t="n"/>
      <c r="AT167" s="202" t="n"/>
      <c r="AU167" s="202" t="n"/>
      <c r="AV167" s="202" t="n"/>
      <c r="AW167" s="202" t="n"/>
    </row>
    <row r="168" ht="19.8" customHeight="1" s="53">
      <c r="A168" s="203" t="inlineStr">
        <is>
          <t xml:space="preserve">　　生產性生物資產－流動                                        </t>
        </is>
      </c>
      <c r="B168" s="202" t="n"/>
      <c r="C168" s="202" t="n"/>
      <c r="D168" s="202" t="n"/>
      <c r="E168" s="202" t="n"/>
      <c r="F168" s="202" t="n"/>
      <c r="G168" s="202" t="n"/>
      <c r="H168" s="202" t="n"/>
      <c r="I168" s="202" t="n"/>
      <c r="J168" s="202" t="n"/>
      <c r="K168" s="202" t="n"/>
      <c r="L168" s="202" t="n"/>
      <c r="M168" s="202" t="n"/>
      <c r="N168" s="202" t="n"/>
      <c r="O168" s="202" t="n"/>
      <c r="P168" s="202" t="n"/>
      <c r="Q168" s="202" t="n"/>
      <c r="R168" s="202" t="n"/>
      <c r="S168" s="202" t="n"/>
      <c r="T168" s="202" t="n"/>
      <c r="U168" s="202" t="n"/>
      <c r="V168" s="202" t="n"/>
      <c r="W168" s="202" t="n"/>
      <c r="X168" s="202" t="n"/>
      <c r="Y168" s="202" t="n"/>
      <c r="Z168" s="202" t="n"/>
      <c r="AA168" s="202" t="n"/>
      <c r="AB168" s="202" t="n"/>
      <c r="AC168" s="202" t="n"/>
      <c r="AD168" s="202" t="n"/>
      <c r="AE168" s="202" t="n"/>
      <c r="AF168" s="202" t="n"/>
      <c r="AG168" s="202" t="n"/>
      <c r="AH168" s="202" t="n"/>
      <c r="AI168" s="202" t="n"/>
      <c r="AJ168" s="202" t="n"/>
      <c r="AK168" s="202" t="n"/>
      <c r="AL168" s="202" t="n"/>
      <c r="AM168" s="202" t="n"/>
      <c r="AN168" s="202" t="n"/>
      <c r="AO168" s="202" t="n"/>
      <c r="AP168" s="202" t="n"/>
      <c r="AQ168" s="202" t="n"/>
      <c r="AR168" s="202" t="n"/>
      <c r="AS168" s="202" t="n"/>
      <c r="AT168" s="202" t="n"/>
      <c r="AU168" s="202" t="n"/>
      <c r="AV168" s="202" t="n"/>
      <c r="AW168" s="202" t="n"/>
    </row>
    <row r="169" ht="19.8" customHeight="1" s="53">
      <c r="A169" s="203" t="inlineStr">
        <is>
          <t xml:space="preserve">　　　生產性生物資產－流動                                        </t>
        </is>
      </c>
      <c r="B169" s="202" t="n"/>
      <c r="C169" s="202" t="n"/>
      <c r="D169" s="202" t="n"/>
      <c r="E169" s="202" t="n"/>
      <c r="F169" s="202" t="n"/>
      <c r="G169" s="202" t="n"/>
      <c r="H169" s="202" t="n"/>
      <c r="I169" s="202" t="n"/>
      <c r="J169" s="202" t="n"/>
      <c r="K169" s="202" t="n"/>
      <c r="L169" s="202" t="n"/>
      <c r="M169" s="202" t="n"/>
      <c r="N169" s="202" t="n"/>
      <c r="O169" s="202" t="n"/>
      <c r="P169" s="202" t="n"/>
      <c r="Q169" s="202" t="n"/>
      <c r="R169" s="202" t="n"/>
      <c r="S169" s="202" t="n"/>
      <c r="T169" s="202" t="n"/>
      <c r="U169" s="202" t="n"/>
      <c r="V169" s="202" t="n"/>
      <c r="W169" s="202" t="n"/>
      <c r="X169" s="202" t="n"/>
      <c r="Y169" s="202" t="n"/>
      <c r="Z169" s="202" t="n"/>
      <c r="AA169" s="202" t="n"/>
      <c r="AB169" s="202" t="n"/>
      <c r="AC169" s="202" t="n"/>
      <c r="AD169" s="202" t="n"/>
      <c r="AE169" s="202" t="n"/>
      <c r="AF169" s="202" t="n"/>
      <c r="AG169" s="202" t="n"/>
      <c r="AH169" s="202" t="n"/>
      <c r="AI169" s="202" t="n"/>
      <c r="AJ169" s="202" t="n"/>
      <c r="AK169" s="202" t="n"/>
      <c r="AL169" s="202" t="n"/>
      <c r="AM169" s="202" t="n"/>
      <c r="AN169" s="202" t="n"/>
      <c r="AO169" s="202" t="n"/>
      <c r="AP169" s="202" t="n"/>
      <c r="AQ169" s="202" t="n"/>
      <c r="AR169" s="202" t="n"/>
      <c r="AS169" s="202" t="n"/>
      <c r="AT169" s="202" t="n"/>
      <c r="AU169" s="202" t="n"/>
      <c r="AV169" s="202" t="n"/>
      <c r="AW169" s="202" t="n"/>
    </row>
    <row r="170" ht="19.8" customHeight="1" s="53">
      <c r="A170" s="203" t="inlineStr">
        <is>
          <t xml:space="preserve">　　預付款項                                                    </t>
        </is>
      </c>
      <c r="B170" s="202" t="n"/>
      <c r="C170" s="202" t="n"/>
      <c r="D170" s="202" t="n"/>
      <c r="E170" s="202" t="n"/>
      <c r="F170" s="202" t="n"/>
      <c r="G170" s="202" t="n"/>
      <c r="H170" s="202" t="n"/>
      <c r="I170" s="202" t="n"/>
      <c r="J170" s="202" t="n"/>
      <c r="K170" s="202" t="n"/>
      <c r="L170" s="202" t="n"/>
      <c r="M170" s="202" t="n"/>
      <c r="N170" s="202" t="n"/>
      <c r="O170" s="202" t="n"/>
      <c r="P170" s="202" t="n"/>
      <c r="Q170" s="202" t="n"/>
      <c r="R170" s="202" t="n"/>
      <c r="S170" s="202" t="n"/>
      <c r="T170" s="202" t="n"/>
      <c r="U170" s="202" t="n"/>
      <c r="V170" s="202" t="n"/>
      <c r="W170" s="202" t="n"/>
      <c r="X170" s="202" t="n"/>
      <c r="Y170" s="202" t="n"/>
      <c r="Z170" s="202" t="n"/>
      <c r="AA170" s="202" t="n"/>
      <c r="AB170" s="202" t="n"/>
      <c r="AC170" s="202" t="n"/>
      <c r="AD170" s="202" t="n"/>
      <c r="AE170" s="202" t="n"/>
      <c r="AF170" s="202" t="n"/>
      <c r="AG170" s="202" t="n"/>
      <c r="AH170" s="202" t="n"/>
      <c r="AI170" s="202" t="n"/>
      <c r="AJ170" s="202" t="n"/>
      <c r="AK170" s="202" t="n"/>
      <c r="AL170" s="202" t="n"/>
      <c r="AM170" s="202" t="n"/>
      <c r="AN170" s="202" t="n"/>
      <c r="AO170" s="202" t="n"/>
      <c r="AP170" s="202" t="n"/>
      <c r="AQ170" s="202" t="n"/>
      <c r="AR170" s="202" t="n"/>
      <c r="AS170" s="202" t="n"/>
      <c r="AT170" s="202" t="n"/>
      <c r="AU170" s="202" t="n"/>
      <c r="AV170" s="202" t="n"/>
      <c r="AW170" s="202" t="n"/>
    </row>
    <row r="171" ht="19.8" customHeight="1" s="53">
      <c r="A171" s="203" t="inlineStr">
        <is>
          <t xml:space="preserve">　　　用品盤存                                                    </t>
        </is>
      </c>
      <c r="B171" s="202" t="n"/>
      <c r="C171" s="202" t="n"/>
      <c r="D171" s="202" t="n"/>
      <c r="E171" s="202" t="n"/>
      <c r="F171" s="202" t="n"/>
      <c r="G171" s="202" t="n"/>
      <c r="H171" s="202" t="n"/>
      <c r="I171" s="202" t="n"/>
      <c r="J171" s="202" t="n"/>
      <c r="K171" s="202" t="n"/>
      <c r="L171" s="202" t="n"/>
      <c r="M171" s="202" t="n"/>
      <c r="N171" s="202" t="n"/>
      <c r="O171" s="202" t="n"/>
      <c r="P171" s="202" t="n"/>
      <c r="Q171" s="202" t="n"/>
      <c r="R171" s="202" t="n"/>
      <c r="S171" s="202" t="n"/>
      <c r="T171" s="202" t="n"/>
      <c r="U171" s="202" t="n"/>
      <c r="V171" s="202" t="n"/>
      <c r="W171" s="202" t="n"/>
      <c r="X171" s="202" t="n"/>
      <c r="Y171" s="202" t="n"/>
      <c r="Z171" s="202" t="n"/>
      <c r="AA171" s="202" t="n"/>
      <c r="AB171" s="202" t="n"/>
      <c r="AC171" s="202" t="n"/>
      <c r="AD171" s="202" t="n"/>
      <c r="AE171" s="202" t="n"/>
      <c r="AF171" s="202" t="n"/>
      <c r="AG171" s="202" t="n"/>
      <c r="AH171" s="202" t="n"/>
      <c r="AI171" s="202" t="n"/>
      <c r="AJ171" s="202" t="n"/>
      <c r="AK171" s="202" t="n"/>
      <c r="AL171" s="202" t="n"/>
      <c r="AM171" s="202" t="n"/>
      <c r="AN171" s="202" t="n"/>
      <c r="AO171" s="202" t="n"/>
      <c r="AP171" s="202" t="n"/>
      <c r="AQ171" s="202" t="n"/>
      <c r="AR171" s="202" t="n"/>
      <c r="AS171" s="202" t="n"/>
      <c r="AT171" s="202" t="n"/>
      <c r="AU171" s="202" t="n"/>
      <c r="AV171" s="202" t="n"/>
      <c r="AW171" s="202" t="n"/>
    </row>
    <row r="172" ht="19.8" customHeight="1" s="53">
      <c r="A172" s="203" t="inlineStr">
        <is>
          <t xml:space="preserve">　　　預付費用                                                    </t>
        </is>
      </c>
      <c r="B172" s="202" t="n"/>
      <c r="C172" s="202" t="n"/>
      <c r="D172" s="202" t="n"/>
      <c r="E172" s="202" t="n"/>
      <c r="F172" s="202" t="n"/>
      <c r="G172" s="202" t="n"/>
      <c r="H172" s="202" t="n"/>
      <c r="I172" s="202" t="n"/>
      <c r="J172" s="202" t="n"/>
      <c r="K172" s="202" t="n"/>
      <c r="L172" s="202" t="n"/>
      <c r="M172" s="202" t="n"/>
      <c r="N172" s="202" t="n"/>
      <c r="O172" s="202" t="n"/>
      <c r="P172" s="202" t="n"/>
      <c r="Q172" s="202" t="n"/>
      <c r="R172" s="202" t="n"/>
      <c r="S172" s="202" t="n"/>
      <c r="T172" s="202" t="n"/>
      <c r="U172" s="202" t="n"/>
      <c r="V172" s="202" t="n"/>
      <c r="W172" s="202" t="n"/>
      <c r="X172" s="202" t="n"/>
      <c r="Y172" s="202" t="n"/>
      <c r="Z172" s="202" t="n"/>
      <c r="AA172" s="202" t="n"/>
      <c r="AB172" s="202" t="n"/>
      <c r="AC172" s="202" t="n"/>
      <c r="AD172" s="202" t="n"/>
      <c r="AE172" s="202" t="n"/>
      <c r="AF172" s="202" t="n"/>
      <c r="AG172" s="202" t="n"/>
      <c r="AH172" s="202" t="n"/>
      <c r="AI172" s="202" t="n"/>
      <c r="AJ172" s="202" t="n"/>
      <c r="AK172" s="202" t="n"/>
      <c r="AL172" s="202" t="n"/>
      <c r="AM172" s="202" t="n"/>
      <c r="AN172" s="202" t="n"/>
      <c r="AO172" s="202" t="n"/>
      <c r="AP172" s="202" t="n"/>
      <c r="AQ172" s="202" t="n"/>
      <c r="AR172" s="202" t="n"/>
      <c r="AS172" s="202" t="n"/>
      <c r="AT172" s="202" t="n"/>
      <c r="AU172" s="202" t="n"/>
      <c r="AV172" s="202" t="n"/>
      <c r="AW172" s="202" t="n"/>
    </row>
    <row r="173" ht="19.8" customHeight="1" s="53">
      <c r="A173" s="203" t="inlineStr">
        <is>
          <t xml:space="preserve">　　　進項稅額                                                    </t>
        </is>
      </c>
      <c r="B173" s="202" t="n"/>
      <c r="C173" s="202" t="n"/>
      <c r="D173" s="202" t="n"/>
      <c r="E173" s="202" t="n"/>
      <c r="F173" s="202" t="n"/>
      <c r="G173" s="202" t="n"/>
      <c r="H173" s="202" t="n"/>
      <c r="I173" s="202" t="n"/>
      <c r="J173" s="202" t="n"/>
      <c r="K173" s="202" t="n"/>
      <c r="L173" s="202" t="n"/>
      <c r="M173" s="202" t="n"/>
      <c r="N173" s="202" t="n"/>
      <c r="O173" s="202" t="n"/>
      <c r="P173" s="202" t="n"/>
      <c r="Q173" s="202" t="n"/>
      <c r="R173" s="202" t="n"/>
      <c r="S173" s="202" t="n"/>
      <c r="T173" s="202" t="n"/>
      <c r="U173" s="202" t="n"/>
      <c r="V173" s="202" t="n"/>
      <c r="W173" s="202" t="n"/>
      <c r="X173" s="202" t="n"/>
      <c r="Y173" s="202" t="n"/>
      <c r="Z173" s="202" t="n"/>
      <c r="AA173" s="202" t="n"/>
      <c r="AB173" s="202" t="n"/>
      <c r="AC173" s="202" t="n"/>
      <c r="AD173" s="202" t="n"/>
      <c r="AE173" s="202" t="n"/>
      <c r="AF173" s="202" t="n"/>
      <c r="AG173" s="202" t="n"/>
      <c r="AH173" s="202" t="n"/>
      <c r="AI173" s="202" t="n"/>
      <c r="AJ173" s="202" t="n"/>
      <c r="AK173" s="202" t="n"/>
      <c r="AL173" s="202" t="n"/>
      <c r="AM173" s="202" t="n"/>
      <c r="AN173" s="202" t="n"/>
      <c r="AO173" s="202" t="n"/>
      <c r="AP173" s="202" t="n"/>
      <c r="AQ173" s="202" t="n"/>
      <c r="AR173" s="202" t="n"/>
      <c r="AS173" s="202" t="n"/>
      <c r="AT173" s="202" t="n"/>
      <c r="AU173" s="202" t="n"/>
      <c r="AV173" s="202" t="n"/>
      <c r="AW173" s="202" t="n"/>
    </row>
    <row r="174" ht="19.8" customHeight="1" s="53">
      <c r="A174" s="203" t="inlineStr">
        <is>
          <t xml:space="preserve">　　　留抵稅額                                                    </t>
        </is>
      </c>
      <c r="B174" s="202" t="n"/>
      <c r="C174" s="202" t="n"/>
      <c r="D174" s="202" t="n"/>
      <c r="E174" s="202" t="n"/>
      <c r="F174" s="202" t="n"/>
      <c r="G174" s="202" t="n"/>
      <c r="H174" s="202" t="n"/>
      <c r="I174" s="202" t="n"/>
      <c r="J174" s="202" t="n"/>
      <c r="K174" s="202" t="n"/>
      <c r="L174" s="202" t="n"/>
      <c r="M174" s="202" t="n"/>
      <c r="N174" s="202" t="n"/>
      <c r="O174" s="202" t="n"/>
      <c r="P174" s="202" t="n"/>
      <c r="Q174" s="202" t="n"/>
      <c r="R174" s="202" t="n"/>
      <c r="S174" s="202" t="n"/>
      <c r="T174" s="202" t="n"/>
      <c r="U174" s="202" t="n"/>
      <c r="V174" s="202" t="n"/>
      <c r="W174" s="202" t="n"/>
      <c r="X174" s="202" t="n"/>
      <c r="Y174" s="202" t="n"/>
      <c r="Z174" s="202" t="n"/>
      <c r="AA174" s="202" t="n"/>
      <c r="AB174" s="202" t="n"/>
      <c r="AC174" s="202" t="n"/>
      <c r="AD174" s="202" t="n"/>
      <c r="AE174" s="202" t="n"/>
      <c r="AF174" s="202" t="n"/>
      <c r="AG174" s="202" t="n"/>
      <c r="AH174" s="202" t="n"/>
      <c r="AI174" s="202" t="n"/>
      <c r="AJ174" s="202" t="n"/>
      <c r="AK174" s="202" t="n"/>
      <c r="AL174" s="202" t="n"/>
      <c r="AM174" s="202" t="n"/>
      <c r="AN174" s="202" t="n"/>
      <c r="AO174" s="202" t="n"/>
      <c r="AP174" s="202" t="n"/>
      <c r="AQ174" s="202" t="n"/>
      <c r="AR174" s="202" t="n"/>
      <c r="AS174" s="202" t="n"/>
      <c r="AT174" s="202" t="n"/>
      <c r="AU174" s="202" t="n"/>
      <c r="AV174" s="202" t="n"/>
      <c r="AW174" s="202" t="n"/>
    </row>
    <row r="175" ht="19.8" customHeight="1" s="53">
      <c r="A175" s="203" t="inlineStr">
        <is>
          <t xml:space="preserve">　　　預付稅款                                                    </t>
        </is>
      </c>
      <c r="B175" s="202" t="n"/>
      <c r="C175" s="202" t="n"/>
      <c r="D175" s="202" t="n"/>
      <c r="E175" s="202" t="n"/>
      <c r="F175" s="202" t="n"/>
      <c r="G175" s="202" t="n"/>
      <c r="H175" s="202" t="n"/>
      <c r="I175" s="202" t="n"/>
      <c r="J175" s="202" t="n"/>
      <c r="K175" s="202" t="n"/>
      <c r="L175" s="202" t="n"/>
      <c r="M175" s="202" t="n"/>
      <c r="N175" s="202" t="n"/>
      <c r="O175" s="202" t="n"/>
      <c r="P175" s="202" t="n"/>
      <c r="Q175" s="202" t="n"/>
      <c r="R175" s="202" t="n"/>
      <c r="S175" s="202" t="n"/>
      <c r="T175" s="202" t="n"/>
      <c r="U175" s="202" t="n"/>
      <c r="V175" s="202" t="n"/>
      <c r="W175" s="202" t="n"/>
      <c r="X175" s="202" t="n"/>
      <c r="Y175" s="202" t="n"/>
      <c r="Z175" s="202" t="n"/>
      <c r="AA175" s="202" t="n"/>
      <c r="AB175" s="202" t="n"/>
      <c r="AC175" s="202" t="n"/>
      <c r="AD175" s="202" t="n"/>
      <c r="AE175" s="202" t="n"/>
      <c r="AF175" s="202" t="n"/>
      <c r="AG175" s="202" t="n"/>
      <c r="AH175" s="202" t="n"/>
      <c r="AI175" s="202" t="n"/>
      <c r="AJ175" s="202" t="n"/>
      <c r="AK175" s="202" t="n"/>
      <c r="AL175" s="202" t="n"/>
      <c r="AM175" s="202" t="n"/>
      <c r="AN175" s="202" t="n"/>
      <c r="AO175" s="202" t="n"/>
      <c r="AP175" s="202" t="n"/>
      <c r="AQ175" s="202" t="n"/>
      <c r="AR175" s="202" t="n"/>
      <c r="AS175" s="202" t="n"/>
      <c r="AT175" s="202" t="n"/>
      <c r="AU175" s="202" t="n"/>
      <c r="AV175" s="202" t="n"/>
      <c r="AW175" s="202" t="n"/>
    </row>
    <row r="176" ht="19.8" customHeight="1" s="53">
      <c r="A176" s="203" t="inlineStr">
        <is>
          <t xml:space="preserve">　　　其他預付款                                                  </t>
        </is>
      </c>
      <c r="B176" s="202" t="n"/>
      <c r="C176" s="202" t="n"/>
      <c r="D176" s="202" t="n"/>
      <c r="E176" s="202" t="n"/>
      <c r="F176" s="202" t="n"/>
      <c r="G176" s="202" t="n"/>
      <c r="H176" s="202" t="n"/>
      <c r="I176" s="202" t="n"/>
      <c r="J176" s="202" t="n"/>
      <c r="K176" s="202" t="n"/>
      <c r="L176" s="202" t="n"/>
      <c r="M176" s="202" t="n"/>
      <c r="N176" s="202" t="n"/>
      <c r="O176" s="202" t="n"/>
      <c r="P176" s="202" t="n"/>
      <c r="Q176" s="202" t="n"/>
      <c r="R176" s="202" t="n"/>
      <c r="S176" s="202" t="n"/>
      <c r="T176" s="202" t="n"/>
      <c r="U176" s="202" t="n"/>
      <c r="V176" s="202" t="n"/>
      <c r="W176" s="202" t="n"/>
      <c r="X176" s="202" t="n"/>
      <c r="Y176" s="202" t="n"/>
      <c r="Z176" s="202" t="n"/>
      <c r="AA176" s="202" t="n"/>
      <c r="AB176" s="202" t="n"/>
      <c r="AC176" s="202" t="n"/>
      <c r="AD176" s="202" t="n"/>
      <c r="AE176" s="202" t="n"/>
      <c r="AF176" s="202" t="n"/>
      <c r="AG176" s="202" t="n"/>
      <c r="AH176" s="202" t="n"/>
      <c r="AI176" s="202" t="n"/>
      <c r="AJ176" s="202" t="n"/>
      <c r="AK176" s="202" t="n"/>
      <c r="AL176" s="202" t="n"/>
      <c r="AM176" s="202" t="n"/>
      <c r="AN176" s="202" t="n"/>
      <c r="AO176" s="202" t="n"/>
      <c r="AP176" s="202" t="n"/>
      <c r="AQ176" s="202" t="n"/>
      <c r="AR176" s="202" t="n"/>
      <c r="AS176" s="202" t="n"/>
      <c r="AT176" s="202" t="n"/>
      <c r="AU176" s="202" t="n"/>
      <c r="AV176" s="202" t="n"/>
      <c r="AW176" s="202" t="n"/>
    </row>
    <row r="177" ht="19.8" customHeight="1" s="53">
      <c r="A177" s="203" t="inlineStr">
        <is>
          <t xml:space="preserve">　　短期貸墊款                                                  </t>
        </is>
      </c>
      <c r="B177" s="202" t="n"/>
      <c r="C177" s="202" t="n"/>
      <c r="D177" s="202" t="n"/>
      <c r="E177" s="202" t="n"/>
      <c r="F177" s="202" t="n"/>
      <c r="G177" s="202" t="n"/>
      <c r="H177" s="202" t="n"/>
      <c r="I177" s="202" t="n"/>
      <c r="J177" s="202" t="n"/>
      <c r="K177" s="202" t="n"/>
      <c r="L177" s="202" t="n"/>
      <c r="M177" s="202" t="n"/>
      <c r="N177" s="202" t="n"/>
      <c r="O177" s="202" t="n"/>
      <c r="P177" s="202" t="n"/>
      <c r="Q177" s="202" t="n"/>
      <c r="R177" s="202" t="n"/>
      <c r="S177" s="202" t="n"/>
      <c r="T177" s="202" t="n"/>
      <c r="U177" s="202" t="n"/>
      <c r="V177" s="202" t="n"/>
      <c r="W177" s="202" t="n"/>
      <c r="X177" s="202" t="n"/>
      <c r="Y177" s="202" t="n"/>
      <c r="Z177" s="202" t="n"/>
      <c r="AA177" s="202" t="n"/>
      <c r="AB177" s="202" t="n"/>
      <c r="AC177" s="202" t="n"/>
      <c r="AD177" s="202" t="n"/>
      <c r="AE177" s="202" t="n"/>
      <c r="AF177" s="202" t="n"/>
      <c r="AG177" s="202" t="n"/>
      <c r="AH177" s="202" t="n"/>
      <c r="AI177" s="202" t="n"/>
      <c r="AJ177" s="202" t="n"/>
      <c r="AK177" s="202" t="n"/>
      <c r="AL177" s="202" t="n"/>
      <c r="AM177" s="202" t="n"/>
      <c r="AN177" s="202" t="n"/>
      <c r="AO177" s="202" t="n"/>
      <c r="AP177" s="202" t="n"/>
      <c r="AQ177" s="202" t="n"/>
      <c r="AR177" s="202" t="n"/>
      <c r="AS177" s="202" t="n"/>
      <c r="AT177" s="202" t="n"/>
      <c r="AU177" s="202" t="n"/>
      <c r="AV177" s="202" t="n"/>
      <c r="AW177" s="202" t="n"/>
    </row>
    <row r="178" ht="19.8" customHeight="1" s="53">
      <c r="A178" s="203" t="inlineStr">
        <is>
          <t xml:space="preserve">　　　短期墊款                                                    </t>
        </is>
      </c>
      <c r="B178" s="202" t="n"/>
      <c r="C178" s="202" t="n"/>
      <c r="D178" s="202" t="n"/>
      <c r="E178" s="202" t="n"/>
      <c r="F178" s="202" t="n"/>
      <c r="G178" s="202" t="n"/>
      <c r="H178" s="202" t="n"/>
      <c r="I178" s="202" t="n"/>
      <c r="J178" s="202" t="n"/>
      <c r="K178" s="202" t="n"/>
      <c r="L178" s="202" t="n"/>
      <c r="M178" s="202" t="n"/>
      <c r="N178" s="202" t="n"/>
      <c r="O178" s="202" t="n"/>
      <c r="P178" s="202" t="n"/>
      <c r="Q178" s="202" t="n"/>
      <c r="R178" s="202" t="n"/>
      <c r="S178" s="202" t="n"/>
      <c r="T178" s="202" t="n"/>
      <c r="U178" s="202" t="n"/>
      <c r="V178" s="202" t="n"/>
      <c r="W178" s="202" t="n"/>
      <c r="X178" s="202" t="n"/>
      <c r="Y178" s="202" t="n"/>
      <c r="Z178" s="202" t="n"/>
      <c r="AA178" s="202" t="n"/>
      <c r="AB178" s="202" t="n"/>
      <c r="AC178" s="202" t="n"/>
      <c r="AD178" s="202" t="n"/>
      <c r="AE178" s="202" t="n"/>
      <c r="AF178" s="202" t="n"/>
      <c r="AG178" s="202" t="n"/>
      <c r="AH178" s="202" t="n"/>
      <c r="AI178" s="202" t="n"/>
      <c r="AJ178" s="202" t="n"/>
      <c r="AK178" s="202" t="n"/>
      <c r="AL178" s="202" t="n"/>
      <c r="AM178" s="202" t="n"/>
      <c r="AN178" s="202" t="n"/>
      <c r="AO178" s="202" t="n"/>
      <c r="AP178" s="202" t="n"/>
      <c r="AQ178" s="202" t="n"/>
      <c r="AR178" s="202" t="n"/>
      <c r="AS178" s="202" t="n"/>
      <c r="AT178" s="202" t="n"/>
      <c r="AU178" s="202" t="n"/>
      <c r="AV178" s="202" t="n"/>
      <c r="AW178" s="202" t="n"/>
    </row>
    <row r="179" ht="19.8" customHeight="1" s="53">
      <c r="A179" s="201" t="inlineStr">
        <is>
          <t xml:space="preserve">　投資、長期應收款、貸墊款及準備金                            </t>
        </is>
      </c>
      <c r="B179" s="202" t="n"/>
      <c r="C179" s="202" t="n"/>
      <c r="D179" s="202" t="n"/>
      <c r="E179" s="202" t="n"/>
      <c r="F179" s="202" t="n"/>
      <c r="G179" s="202" t="n"/>
      <c r="H179" s="202" t="n"/>
      <c r="I179" s="202" t="n"/>
      <c r="J179" s="202" t="n"/>
      <c r="K179" s="202" t="n"/>
      <c r="L179" s="202" t="n"/>
      <c r="M179" s="202" t="n"/>
      <c r="N179" s="202" t="n"/>
      <c r="O179" s="202" t="n"/>
      <c r="P179" s="202" t="n"/>
      <c r="Q179" s="202" t="n"/>
      <c r="R179" s="202" t="n"/>
      <c r="S179" s="202" t="n"/>
      <c r="T179" s="202" t="n"/>
      <c r="U179" s="202" t="n"/>
      <c r="V179" s="202" t="n"/>
      <c r="W179" s="202" t="n"/>
      <c r="X179" s="202" t="n"/>
      <c r="Y179" s="202" t="n"/>
      <c r="Z179" s="202" t="n"/>
      <c r="AA179" s="202" t="n"/>
      <c r="AB179" s="202" t="n"/>
      <c r="AC179" s="202" t="n"/>
      <c r="AD179" s="202" t="n"/>
      <c r="AE179" s="202" t="n"/>
      <c r="AF179" s="202" t="n"/>
      <c r="AG179" s="202" t="n"/>
      <c r="AH179" s="202" t="n"/>
      <c r="AI179" s="202" t="n"/>
      <c r="AJ179" s="202" t="n"/>
      <c r="AK179" s="202" t="n"/>
      <c r="AL179" s="202" t="n"/>
      <c r="AM179" s="202" t="n"/>
      <c r="AN179" s="202" t="n"/>
      <c r="AO179" s="202" t="n"/>
      <c r="AP179" s="202" t="n"/>
      <c r="AQ179" s="202" t="n"/>
      <c r="AR179" s="202" t="n"/>
      <c r="AS179" s="202" t="n"/>
      <c r="AT179" s="202" t="n"/>
      <c r="AU179" s="202" t="n"/>
      <c r="AV179" s="202" t="n"/>
      <c r="AW179" s="202" t="n"/>
    </row>
    <row r="180" ht="19.8" customHeight="1" s="53">
      <c r="A180" s="203" t="inlineStr">
        <is>
          <t xml:space="preserve">　　採權益法之投資                                              </t>
        </is>
      </c>
      <c r="B180" s="202" t="n"/>
      <c r="C180" s="202" t="n"/>
      <c r="D180" s="202" t="n"/>
      <c r="E180" s="202" t="n"/>
      <c r="F180" s="202" t="n"/>
      <c r="G180" s="202" t="n"/>
      <c r="H180" s="202" t="n"/>
      <c r="I180" s="202" t="n"/>
      <c r="J180" s="202" t="n"/>
      <c r="K180" s="202" t="n"/>
      <c r="L180" s="202" t="n"/>
      <c r="M180" s="202" t="n"/>
      <c r="N180" s="202" t="n"/>
      <c r="O180" s="202" t="n"/>
      <c r="P180" s="202" t="n"/>
      <c r="Q180" s="202" t="n"/>
      <c r="R180" s="202" t="n"/>
      <c r="S180" s="202" t="n"/>
      <c r="T180" s="202" t="n"/>
      <c r="U180" s="202" t="n"/>
      <c r="V180" s="202" t="n"/>
      <c r="W180" s="202" t="n"/>
      <c r="X180" s="202" t="n"/>
      <c r="Y180" s="202" t="n"/>
      <c r="Z180" s="202" t="n"/>
      <c r="AA180" s="202" t="n"/>
      <c r="AB180" s="202" t="n"/>
      <c r="AC180" s="202" t="n"/>
      <c r="AD180" s="202" t="n"/>
      <c r="AE180" s="202" t="n"/>
      <c r="AF180" s="202" t="n"/>
      <c r="AG180" s="202" t="n"/>
      <c r="AH180" s="202" t="n"/>
      <c r="AI180" s="202" t="n"/>
      <c r="AJ180" s="202" t="n"/>
      <c r="AK180" s="202" t="n"/>
      <c r="AL180" s="202" t="n"/>
      <c r="AM180" s="202" t="n"/>
      <c r="AN180" s="202" t="n"/>
      <c r="AO180" s="202" t="n"/>
      <c r="AP180" s="202" t="n"/>
      <c r="AQ180" s="202" t="n"/>
      <c r="AR180" s="202" t="n"/>
      <c r="AS180" s="202" t="n"/>
      <c r="AT180" s="202" t="n"/>
      <c r="AU180" s="202" t="n"/>
      <c r="AV180" s="202" t="n"/>
      <c r="AW180" s="202" t="n"/>
    </row>
    <row r="181" ht="19.8" customHeight="1" s="53">
      <c r="A181" s="203" t="inlineStr">
        <is>
          <t xml:space="preserve">　　　採權益法之投資成本                                          </t>
        </is>
      </c>
      <c r="B181" s="202" t="n"/>
      <c r="C181" s="202" t="n"/>
      <c r="D181" s="202" t="n"/>
      <c r="E181" s="202" t="n"/>
      <c r="F181" s="202" t="n"/>
      <c r="G181" s="202" t="n"/>
      <c r="H181" s="202" t="n"/>
      <c r="I181" s="202" t="n"/>
      <c r="J181" s="202" t="n"/>
      <c r="K181" s="202" t="n"/>
      <c r="L181" s="202" t="n"/>
      <c r="M181" s="202" t="n"/>
      <c r="N181" s="202" t="n"/>
      <c r="O181" s="202" t="n"/>
      <c r="P181" s="202" t="n"/>
      <c r="Q181" s="202" t="n"/>
      <c r="R181" s="202" t="n"/>
      <c r="S181" s="202" t="n"/>
      <c r="T181" s="202" t="n"/>
      <c r="U181" s="202" t="n"/>
      <c r="V181" s="202" t="n"/>
      <c r="W181" s="202" t="n"/>
      <c r="X181" s="202" t="n"/>
      <c r="Y181" s="202" t="n"/>
      <c r="Z181" s="202" t="n"/>
      <c r="AA181" s="202" t="n"/>
      <c r="AB181" s="202" t="n"/>
      <c r="AC181" s="202" t="n"/>
      <c r="AD181" s="202" t="n"/>
      <c r="AE181" s="202" t="n"/>
      <c r="AF181" s="202" t="n"/>
      <c r="AG181" s="202" t="n"/>
      <c r="AH181" s="202" t="n"/>
      <c r="AI181" s="202" t="n"/>
      <c r="AJ181" s="202" t="n"/>
      <c r="AK181" s="202" t="n"/>
      <c r="AL181" s="202" t="n"/>
      <c r="AM181" s="202" t="n"/>
      <c r="AN181" s="202" t="n"/>
      <c r="AO181" s="202" t="n"/>
      <c r="AP181" s="202" t="n"/>
      <c r="AQ181" s="202" t="n"/>
      <c r="AR181" s="202" t="n"/>
      <c r="AS181" s="202" t="n"/>
      <c r="AT181" s="202" t="n"/>
      <c r="AU181" s="202" t="n"/>
      <c r="AV181" s="202" t="n"/>
      <c r="AW181" s="202" t="n"/>
    </row>
    <row r="182" ht="19.8" customHeight="1" s="53">
      <c r="A182" s="203" t="inlineStr">
        <is>
          <t xml:space="preserve">　　　採權益法之投資權益調整                                      </t>
        </is>
      </c>
      <c r="B182" s="202" t="n"/>
      <c r="C182" s="202" t="n"/>
      <c r="D182" s="202" t="n"/>
      <c r="E182" s="202" t="n"/>
      <c r="F182" s="202" t="n"/>
      <c r="G182" s="202" t="n"/>
      <c r="H182" s="202" t="n"/>
      <c r="I182" s="202" t="n"/>
      <c r="J182" s="202" t="n"/>
      <c r="K182" s="202" t="n"/>
      <c r="L182" s="202" t="n"/>
      <c r="M182" s="202" t="n"/>
      <c r="N182" s="202" t="n"/>
      <c r="O182" s="202" t="n"/>
      <c r="P182" s="202" t="n"/>
      <c r="Q182" s="202" t="n"/>
      <c r="R182" s="202" t="n"/>
      <c r="S182" s="202" t="n"/>
      <c r="T182" s="202" t="n"/>
      <c r="U182" s="202" t="n"/>
      <c r="V182" s="202" t="n"/>
      <c r="W182" s="202" t="n"/>
      <c r="X182" s="202" t="n"/>
      <c r="Y182" s="202" t="n"/>
      <c r="Z182" s="202" t="n"/>
      <c r="AA182" s="202" t="n"/>
      <c r="AB182" s="202" t="n"/>
      <c r="AC182" s="202" t="n"/>
      <c r="AD182" s="202" t="n"/>
      <c r="AE182" s="202" t="n"/>
      <c r="AF182" s="202" t="n"/>
      <c r="AG182" s="202" t="n"/>
      <c r="AH182" s="202" t="n"/>
      <c r="AI182" s="202" t="n"/>
      <c r="AJ182" s="202" t="n"/>
      <c r="AK182" s="202" t="n"/>
      <c r="AL182" s="202" t="n"/>
      <c r="AM182" s="202" t="n"/>
      <c r="AN182" s="202" t="n"/>
      <c r="AO182" s="202" t="n"/>
      <c r="AP182" s="202" t="n"/>
      <c r="AQ182" s="202" t="n"/>
      <c r="AR182" s="202" t="n"/>
      <c r="AS182" s="202" t="n"/>
      <c r="AT182" s="202" t="n"/>
      <c r="AU182" s="202" t="n"/>
      <c r="AV182" s="202" t="n"/>
      <c r="AW182" s="202" t="n"/>
    </row>
    <row r="183" ht="19.8" customHeight="1" s="53">
      <c r="A183" s="203" t="inlineStr">
        <is>
          <t xml:space="preserve">　　非流動金融資產                                              </t>
        </is>
      </c>
      <c r="B183" s="202" t="n"/>
      <c r="C183" s="202" t="n"/>
      <c r="D183" s="202" t="n"/>
      <c r="E183" s="202" t="n"/>
      <c r="F183" s="202" t="n"/>
      <c r="G183" s="202" t="n"/>
      <c r="H183" s="202" t="n"/>
      <c r="I183" s="202" t="n"/>
      <c r="J183" s="202" t="n"/>
      <c r="K183" s="202" t="n"/>
      <c r="L183" s="202" t="n"/>
      <c r="M183" s="202" t="n"/>
      <c r="N183" s="202" t="n"/>
      <c r="O183" s="202" t="n"/>
      <c r="P183" s="202" t="n"/>
      <c r="Q183" s="202" t="n"/>
      <c r="R183" s="202" t="n"/>
      <c r="S183" s="202" t="n"/>
      <c r="T183" s="202" t="n"/>
      <c r="U183" s="202" t="n"/>
      <c r="V183" s="202" t="n"/>
      <c r="W183" s="202" t="n"/>
      <c r="X183" s="202" t="n"/>
      <c r="Y183" s="202" t="n"/>
      <c r="Z183" s="202" t="n"/>
      <c r="AA183" s="202" t="n"/>
      <c r="AB183" s="202" t="n"/>
      <c r="AC183" s="202" t="n"/>
      <c r="AD183" s="202" t="n"/>
      <c r="AE183" s="202" t="n"/>
      <c r="AF183" s="202" t="n"/>
      <c r="AG183" s="202" t="n"/>
      <c r="AH183" s="202" t="n"/>
      <c r="AI183" s="202" t="n"/>
      <c r="AJ183" s="202" t="n"/>
      <c r="AK183" s="202" t="n"/>
      <c r="AL183" s="202" t="n"/>
      <c r="AM183" s="202" t="n"/>
      <c r="AN183" s="202" t="n"/>
      <c r="AO183" s="202" t="n"/>
      <c r="AP183" s="202" t="n"/>
      <c r="AQ183" s="202" t="n"/>
      <c r="AR183" s="202" t="n"/>
      <c r="AS183" s="202" t="n"/>
      <c r="AT183" s="202" t="n"/>
      <c r="AU183" s="202" t="n"/>
      <c r="AV183" s="202" t="n"/>
      <c r="AW183" s="202" t="n"/>
    </row>
    <row r="184" ht="19.8" customHeight="1" s="53">
      <c r="A184" s="203" t="inlineStr">
        <is>
          <t xml:space="preserve">　　　透過餘絀按公允價值衡量之金融資產－非流動                    </t>
        </is>
      </c>
      <c r="B184" s="202" t="n"/>
      <c r="C184" s="202" t="n"/>
      <c r="D184" s="202" t="n"/>
      <c r="E184" s="202" t="n"/>
      <c r="F184" s="202" t="n"/>
      <c r="G184" s="202" t="n"/>
      <c r="H184" s="202" t="n"/>
      <c r="I184" s="202" t="n"/>
      <c r="J184" s="202" t="n"/>
      <c r="K184" s="202" t="n"/>
      <c r="L184" s="202" t="n"/>
      <c r="M184" s="202" t="n"/>
      <c r="N184" s="202" t="n"/>
      <c r="O184" s="202" t="n"/>
      <c r="P184" s="202" t="n"/>
      <c r="Q184" s="202" t="n"/>
      <c r="R184" s="202" t="n"/>
      <c r="S184" s="202" t="n"/>
      <c r="T184" s="202" t="n"/>
      <c r="U184" s="202" t="n"/>
      <c r="V184" s="202" t="n"/>
      <c r="W184" s="202" t="n"/>
      <c r="X184" s="202" t="n"/>
      <c r="Y184" s="202" t="n"/>
      <c r="Z184" s="202" t="n"/>
      <c r="AA184" s="202" t="n"/>
      <c r="AB184" s="202" t="n"/>
      <c r="AC184" s="202" t="n"/>
      <c r="AD184" s="202" t="n"/>
      <c r="AE184" s="202" t="n"/>
      <c r="AF184" s="202" t="n"/>
      <c r="AG184" s="202" t="n"/>
      <c r="AH184" s="202" t="n"/>
      <c r="AI184" s="202" t="n"/>
      <c r="AJ184" s="202" t="n"/>
      <c r="AK184" s="202" t="n"/>
      <c r="AL184" s="202" t="n"/>
      <c r="AM184" s="202" t="n"/>
      <c r="AN184" s="202" t="n"/>
      <c r="AO184" s="202" t="n"/>
      <c r="AP184" s="202" t="n"/>
      <c r="AQ184" s="202" t="n"/>
      <c r="AR184" s="202" t="n"/>
      <c r="AS184" s="202" t="n"/>
      <c r="AT184" s="202" t="n"/>
      <c r="AU184" s="202" t="n"/>
      <c r="AV184" s="202" t="n"/>
      <c r="AW184" s="202" t="n"/>
    </row>
    <row r="185" ht="19.8" customHeight="1" s="53">
      <c r="A185" s="203" t="inlineStr">
        <is>
          <t xml:space="preserve">　　　透過餘絀按公允價值衡量之金融資產評價調整－非流動            </t>
        </is>
      </c>
      <c r="B185" s="202" t="n"/>
      <c r="C185" s="202" t="n"/>
      <c r="D185" s="202" t="n"/>
      <c r="E185" s="202" t="n"/>
      <c r="F185" s="202" t="n"/>
      <c r="G185" s="202" t="n"/>
      <c r="H185" s="202" t="n"/>
      <c r="I185" s="202" t="n"/>
      <c r="J185" s="202" t="n"/>
      <c r="K185" s="202" t="n"/>
      <c r="L185" s="202" t="n"/>
      <c r="M185" s="202" t="n"/>
      <c r="N185" s="202" t="n"/>
      <c r="O185" s="202" t="n"/>
      <c r="P185" s="202" t="n"/>
      <c r="Q185" s="202" t="n"/>
      <c r="R185" s="202" t="n"/>
      <c r="S185" s="202" t="n"/>
      <c r="T185" s="202" t="n"/>
      <c r="U185" s="202" t="n"/>
      <c r="V185" s="202" t="n"/>
      <c r="W185" s="202" t="n"/>
      <c r="X185" s="202" t="n"/>
      <c r="Y185" s="202" t="n"/>
      <c r="Z185" s="202" t="n"/>
      <c r="AA185" s="202" t="n"/>
      <c r="AB185" s="202" t="n"/>
      <c r="AC185" s="202" t="n"/>
      <c r="AD185" s="202" t="n"/>
      <c r="AE185" s="202" t="n"/>
      <c r="AF185" s="202" t="n"/>
      <c r="AG185" s="202" t="n"/>
      <c r="AH185" s="202" t="n"/>
      <c r="AI185" s="202" t="n"/>
      <c r="AJ185" s="202" t="n"/>
      <c r="AK185" s="202" t="n"/>
      <c r="AL185" s="202" t="n"/>
      <c r="AM185" s="202" t="n"/>
      <c r="AN185" s="202" t="n"/>
      <c r="AO185" s="202" t="n"/>
      <c r="AP185" s="202" t="n"/>
      <c r="AQ185" s="202" t="n"/>
      <c r="AR185" s="202" t="n"/>
      <c r="AS185" s="202" t="n"/>
      <c r="AT185" s="202" t="n"/>
      <c r="AU185" s="202" t="n"/>
      <c r="AV185" s="202" t="n"/>
      <c r="AW185" s="202" t="n"/>
    </row>
    <row r="186" ht="19.8" customHeight="1" s="53">
      <c r="A186" s="203" t="inlineStr">
        <is>
          <t xml:space="preserve">　　　以成本衡量之金融資產－非流動                                </t>
        </is>
      </c>
      <c r="B186" s="202" t="n"/>
      <c r="C186" s="202" t="n"/>
      <c r="D186" s="202" t="n"/>
      <c r="E186" s="202" t="n"/>
      <c r="F186" s="202" t="n"/>
      <c r="G186" s="202" t="n"/>
      <c r="H186" s="202" t="n"/>
      <c r="I186" s="202" t="n"/>
      <c r="J186" s="202" t="n"/>
      <c r="K186" s="202" t="n"/>
      <c r="L186" s="202" t="n"/>
      <c r="M186" s="202" t="n"/>
      <c r="N186" s="202" t="n"/>
      <c r="O186" s="202" t="n"/>
      <c r="P186" s="202" t="n"/>
      <c r="Q186" s="202" t="n"/>
      <c r="R186" s="202" t="n"/>
      <c r="S186" s="202" t="n"/>
      <c r="T186" s="202" t="n"/>
      <c r="U186" s="202" t="n"/>
      <c r="V186" s="202" t="n"/>
      <c r="W186" s="202" t="n"/>
      <c r="X186" s="202" t="n"/>
      <c r="Y186" s="202" t="n"/>
      <c r="Z186" s="202" t="n"/>
      <c r="AA186" s="202" t="n"/>
      <c r="AB186" s="202" t="n"/>
      <c r="AC186" s="202" t="n"/>
      <c r="AD186" s="202" t="n"/>
      <c r="AE186" s="202" t="n"/>
      <c r="AF186" s="202" t="n"/>
      <c r="AG186" s="202" t="n"/>
      <c r="AH186" s="202" t="n"/>
      <c r="AI186" s="202" t="n"/>
      <c r="AJ186" s="202" t="n"/>
      <c r="AK186" s="202" t="n"/>
      <c r="AL186" s="202" t="n"/>
      <c r="AM186" s="202" t="n"/>
      <c r="AN186" s="202" t="n"/>
      <c r="AO186" s="202" t="n"/>
      <c r="AP186" s="202" t="n"/>
      <c r="AQ186" s="202" t="n"/>
      <c r="AR186" s="202" t="n"/>
      <c r="AS186" s="202" t="n"/>
      <c r="AT186" s="202" t="n"/>
      <c r="AU186" s="202" t="n"/>
      <c r="AV186" s="202" t="n"/>
      <c r="AW186" s="202" t="n"/>
    </row>
    <row r="187" ht="19.8" customHeight="1" s="53">
      <c r="A187" s="203" t="inlineStr">
        <is>
          <t xml:space="preserve">　　　透過其他綜合餘絀按公允價值衡量之金融資產－非流動            </t>
        </is>
      </c>
      <c r="B187" s="202" t="n"/>
      <c r="C187" s="202" t="n"/>
      <c r="D187" s="202" t="n"/>
      <c r="E187" s="202" t="n"/>
      <c r="F187" s="202" t="n"/>
      <c r="G187" s="202" t="n"/>
      <c r="H187" s="202" t="n"/>
      <c r="I187" s="202" t="n"/>
      <c r="J187" s="202" t="n"/>
      <c r="K187" s="202" t="n"/>
      <c r="L187" s="202" t="n"/>
      <c r="M187" s="202" t="n"/>
      <c r="N187" s="202" t="n"/>
      <c r="O187" s="202" t="n"/>
      <c r="P187" s="202" t="n"/>
      <c r="Q187" s="202" t="n"/>
      <c r="R187" s="202" t="n"/>
      <c r="S187" s="202" t="n"/>
      <c r="T187" s="202" t="n"/>
      <c r="U187" s="202" t="n"/>
      <c r="V187" s="202" t="n"/>
      <c r="W187" s="202" t="n"/>
      <c r="X187" s="202" t="n"/>
      <c r="Y187" s="202" t="n"/>
      <c r="Z187" s="202" t="n"/>
      <c r="AA187" s="202" t="n"/>
      <c r="AB187" s="202" t="n"/>
      <c r="AC187" s="202" t="n"/>
      <c r="AD187" s="202" t="n"/>
      <c r="AE187" s="202" t="n"/>
      <c r="AF187" s="202" t="n"/>
      <c r="AG187" s="202" t="n"/>
      <c r="AH187" s="202" t="n"/>
      <c r="AI187" s="202" t="n"/>
      <c r="AJ187" s="202" t="n"/>
      <c r="AK187" s="202" t="n"/>
      <c r="AL187" s="202" t="n"/>
      <c r="AM187" s="202" t="n"/>
      <c r="AN187" s="202" t="n"/>
      <c r="AO187" s="202" t="n"/>
      <c r="AP187" s="202" t="n"/>
      <c r="AQ187" s="202" t="n"/>
      <c r="AR187" s="202" t="n"/>
      <c r="AS187" s="202" t="n"/>
      <c r="AT187" s="202" t="n"/>
      <c r="AU187" s="202" t="n"/>
      <c r="AV187" s="202" t="n"/>
      <c r="AW187" s="202" t="n"/>
    </row>
    <row r="188" ht="19.8" customHeight="1" s="53">
      <c r="A188" s="203" t="inlineStr">
        <is>
          <t xml:space="preserve">　　　透過其他綜合餘絀按公允價值衡量之金融資產評價調整－非流動    </t>
        </is>
      </c>
      <c r="B188" s="202" t="n"/>
      <c r="C188" s="202" t="n"/>
      <c r="D188" s="202" t="n"/>
      <c r="E188" s="202" t="n"/>
      <c r="F188" s="202" t="n"/>
      <c r="G188" s="202" t="n"/>
      <c r="H188" s="202" t="n"/>
      <c r="I188" s="202" t="n"/>
      <c r="J188" s="202" t="n"/>
      <c r="K188" s="202" t="n"/>
      <c r="L188" s="202" t="n"/>
      <c r="M188" s="202" t="n"/>
      <c r="N188" s="202" t="n"/>
      <c r="O188" s="202" t="n"/>
      <c r="P188" s="202" t="n"/>
      <c r="Q188" s="202" t="n"/>
      <c r="R188" s="202" t="n"/>
      <c r="S188" s="202" t="n"/>
      <c r="T188" s="202" t="n"/>
      <c r="U188" s="202" t="n"/>
      <c r="V188" s="202" t="n"/>
      <c r="W188" s="202" t="n"/>
      <c r="X188" s="202" t="n"/>
      <c r="Y188" s="202" t="n"/>
      <c r="Z188" s="202" t="n"/>
      <c r="AA188" s="202" t="n"/>
      <c r="AB188" s="202" t="n"/>
      <c r="AC188" s="202" t="n"/>
      <c r="AD188" s="202" t="n"/>
      <c r="AE188" s="202" t="n"/>
      <c r="AF188" s="202" t="n"/>
      <c r="AG188" s="202" t="n"/>
      <c r="AH188" s="202" t="n"/>
      <c r="AI188" s="202" t="n"/>
      <c r="AJ188" s="202" t="n"/>
      <c r="AK188" s="202" t="n"/>
      <c r="AL188" s="202" t="n"/>
      <c r="AM188" s="202" t="n"/>
      <c r="AN188" s="202" t="n"/>
      <c r="AO188" s="202" t="n"/>
      <c r="AP188" s="202" t="n"/>
      <c r="AQ188" s="202" t="n"/>
      <c r="AR188" s="202" t="n"/>
      <c r="AS188" s="202" t="n"/>
      <c r="AT188" s="202" t="n"/>
      <c r="AU188" s="202" t="n"/>
      <c r="AV188" s="202" t="n"/>
      <c r="AW188" s="202" t="n"/>
    </row>
    <row r="189" ht="19.8" customHeight="1" s="53">
      <c r="A189" s="203" t="inlineStr">
        <is>
          <t xml:space="preserve">　　　按攤銷後成本衡量之金融資產－非流動                          </t>
        </is>
      </c>
      <c r="B189" s="202" t="n"/>
      <c r="C189" s="202" t="n"/>
      <c r="D189" s="202" t="n"/>
      <c r="E189" s="202" t="n"/>
      <c r="F189" s="202" t="n"/>
      <c r="G189" s="202" t="n"/>
      <c r="H189" s="202" t="n"/>
      <c r="I189" s="202" t="n"/>
      <c r="J189" s="202" t="n"/>
      <c r="K189" s="202" t="n"/>
      <c r="L189" s="202" t="n"/>
      <c r="M189" s="202" t="n"/>
      <c r="N189" s="202" t="n"/>
      <c r="O189" s="202" t="n"/>
      <c r="P189" s="202" t="n"/>
      <c r="Q189" s="202" t="n"/>
      <c r="R189" s="202" t="n"/>
      <c r="S189" s="202" t="n"/>
      <c r="T189" s="202" t="n"/>
      <c r="U189" s="202" t="n"/>
      <c r="V189" s="202" t="n"/>
      <c r="W189" s="202" t="n"/>
      <c r="X189" s="202" t="n"/>
      <c r="Y189" s="202" t="n"/>
      <c r="Z189" s="202" t="n"/>
      <c r="AA189" s="202" t="n"/>
      <c r="AB189" s="202" t="n"/>
      <c r="AC189" s="202" t="n"/>
      <c r="AD189" s="202" t="n"/>
      <c r="AE189" s="202" t="n"/>
      <c r="AF189" s="202" t="n"/>
      <c r="AG189" s="202" t="n"/>
      <c r="AH189" s="202" t="n"/>
      <c r="AI189" s="202" t="n"/>
      <c r="AJ189" s="202" t="n"/>
      <c r="AK189" s="202" t="n"/>
      <c r="AL189" s="202" t="n"/>
      <c r="AM189" s="202" t="n"/>
      <c r="AN189" s="202" t="n"/>
      <c r="AO189" s="202" t="n"/>
      <c r="AP189" s="202" t="n"/>
      <c r="AQ189" s="202" t="n"/>
      <c r="AR189" s="202" t="n"/>
      <c r="AS189" s="202" t="n"/>
      <c r="AT189" s="202" t="n"/>
      <c r="AU189" s="202" t="n"/>
      <c r="AV189" s="202" t="n"/>
      <c r="AW189" s="202" t="n"/>
    </row>
    <row r="190" ht="19.8" customHeight="1" s="53">
      <c r="A190" s="203" t="inlineStr">
        <is>
          <t xml:space="preserve">　　　累計減損－按攤銷後成本衡量之金融資產－非流動                </t>
        </is>
      </c>
      <c r="B190" s="202" t="n"/>
      <c r="C190" s="202" t="n"/>
      <c r="D190" s="202" t="n"/>
      <c r="E190" s="202" t="n"/>
      <c r="F190" s="202" t="n"/>
      <c r="G190" s="202" t="n"/>
      <c r="H190" s="202" t="n"/>
      <c r="I190" s="202" t="n"/>
      <c r="J190" s="202" t="n"/>
      <c r="K190" s="202" t="n"/>
      <c r="L190" s="202" t="n"/>
      <c r="M190" s="202" t="n"/>
      <c r="N190" s="202" t="n"/>
      <c r="O190" s="202" t="n"/>
      <c r="P190" s="202" t="n"/>
      <c r="Q190" s="202" t="n"/>
      <c r="R190" s="202" t="n"/>
      <c r="S190" s="202" t="n"/>
      <c r="T190" s="202" t="n"/>
      <c r="U190" s="202" t="n"/>
      <c r="V190" s="202" t="n"/>
      <c r="W190" s="202" t="n"/>
      <c r="X190" s="202" t="n"/>
      <c r="Y190" s="202" t="n"/>
      <c r="Z190" s="202" t="n"/>
      <c r="AA190" s="202" t="n"/>
      <c r="AB190" s="202" t="n"/>
      <c r="AC190" s="202" t="n"/>
      <c r="AD190" s="202" t="n"/>
      <c r="AE190" s="202" t="n"/>
      <c r="AF190" s="202" t="n"/>
      <c r="AG190" s="202" t="n"/>
      <c r="AH190" s="202" t="n"/>
      <c r="AI190" s="202" t="n"/>
      <c r="AJ190" s="202" t="n"/>
      <c r="AK190" s="202" t="n"/>
      <c r="AL190" s="202" t="n"/>
      <c r="AM190" s="202" t="n"/>
      <c r="AN190" s="202" t="n"/>
      <c r="AO190" s="202" t="n"/>
      <c r="AP190" s="202" t="n"/>
      <c r="AQ190" s="202" t="n"/>
      <c r="AR190" s="202" t="n"/>
      <c r="AS190" s="202" t="n"/>
      <c r="AT190" s="202" t="n"/>
      <c r="AU190" s="202" t="n"/>
      <c r="AV190" s="202" t="n"/>
      <c r="AW190" s="202" t="n"/>
    </row>
    <row r="191" ht="19.8" customHeight="1" s="53">
      <c r="A191" s="203" t="inlineStr">
        <is>
          <t xml:space="preserve">　　　其他金融資產－非流動                                        </t>
        </is>
      </c>
      <c r="B191" s="202" t="n"/>
      <c r="C191" s="202" t="n"/>
      <c r="D191" s="202" t="n"/>
      <c r="E191" s="202" t="n"/>
      <c r="F191" s="202" t="n"/>
      <c r="G191" s="202" t="n"/>
      <c r="H191" s="202" t="n"/>
      <c r="I191" s="202" t="n"/>
      <c r="J191" s="202" t="n"/>
      <c r="K191" s="202" t="n"/>
      <c r="L191" s="202" t="n"/>
      <c r="M191" s="202" t="n"/>
      <c r="N191" s="202" t="n"/>
      <c r="O191" s="202" t="n"/>
      <c r="P191" s="202" t="n"/>
      <c r="Q191" s="202" t="n"/>
      <c r="R191" s="202" t="n"/>
      <c r="S191" s="202" t="n"/>
      <c r="T191" s="202" t="n"/>
      <c r="U191" s="202" t="n"/>
      <c r="V191" s="202" t="n"/>
      <c r="W191" s="202" t="n"/>
      <c r="X191" s="202" t="n"/>
      <c r="Y191" s="202" t="n"/>
      <c r="Z191" s="202" t="n"/>
      <c r="AA191" s="202" t="n"/>
      <c r="AB191" s="202" t="n"/>
      <c r="AC191" s="202" t="n"/>
      <c r="AD191" s="202" t="n"/>
      <c r="AE191" s="202" t="n"/>
      <c r="AF191" s="202" t="n"/>
      <c r="AG191" s="202" t="n"/>
      <c r="AH191" s="202" t="n"/>
      <c r="AI191" s="202" t="n"/>
      <c r="AJ191" s="202" t="n"/>
      <c r="AK191" s="202" t="n"/>
      <c r="AL191" s="202" t="n"/>
      <c r="AM191" s="202" t="n"/>
      <c r="AN191" s="202" t="n"/>
      <c r="AO191" s="202" t="n"/>
      <c r="AP191" s="202" t="n"/>
      <c r="AQ191" s="202" t="n"/>
      <c r="AR191" s="202" t="n"/>
      <c r="AS191" s="202" t="n"/>
      <c r="AT191" s="202" t="n"/>
      <c r="AU191" s="202" t="n"/>
      <c r="AV191" s="202" t="n"/>
      <c r="AW191" s="202" t="n"/>
    </row>
    <row r="192" ht="19.8" customHeight="1" s="53">
      <c r="A192" s="203" t="inlineStr">
        <is>
          <t xml:space="preserve">　　長期應收款                                                  </t>
        </is>
      </c>
      <c r="B192" s="202" t="n"/>
      <c r="C192" s="202" t="n"/>
      <c r="D192" s="202" t="n"/>
      <c r="E192" s="202" t="n"/>
      <c r="F192" s="202" t="n"/>
      <c r="G192" s="202" t="n"/>
      <c r="H192" s="202" t="n"/>
      <c r="I192" s="202" t="n"/>
      <c r="J192" s="202" t="n"/>
      <c r="K192" s="202" t="n"/>
      <c r="L192" s="202" t="n"/>
      <c r="M192" s="202" t="n"/>
      <c r="N192" s="202" t="n"/>
      <c r="O192" s="202" t="n"/>
      <c r="P192" s="202" t="n"/>
      <c r="Q192" s="202" t="n"/>
      <c r="R192" s="202" t="n"/>
      <c r="S192" s="202" t="n"/>
      <c r="T192" s="202" t="n"/>
      <c r="U192" s="202" t="n"/>
      <c r="V192" s="202" t="n"/>
      <c r="W192" s="202" t="n"/>
      <c r="X192" s="202" t="n"/>
      <c r="Y192" s="202" t="n"/>
      <c r="Z192" s="202" t="n"/>
      <c r="AA192" s="202" t="n"/>
      <c r="AB192" s="202" t="n"/>
      <c r="AC192" s="202" t="n"/>
      <c r="AD192" s="202" t="n"/>
      <c r="AE192" s="202" t="n"/>
      <c r="AF192" s="202" t="n"/>
      <c r="AG192" s="202" t="n"/>
      <c r="AH192" s="202" t="n"/>
      <c r="AI192" s="202" t="n"/>
      <c r="AJ192" s="202" t="n"/>
      <c r="AK192" s="202" t="n"/>
      <c r="AL192" s="202" t="n"/>
      <c r="AM192" s="202" t="n"/>
      <c r="AN192" s="202" t="n"/>
      <c r="AO192" s="202" t="n"/>
      <c r="AP192" s="202" t="n"/>
      <c r="AQ192" s="202" t="n"/>
      <c r="AR192" s="202" t="n"/>
      <c r="AS192" s="202" t="n"/>
      <c r="AT192" s="202" t="n"/>
      <c r="AU192" s="202" t="n"/>
      <c r="AV192" s="202" t="n"/>
      <c r="AW192" s="202" t="n"/>
    </row>
    <row r="193" ht="19.8" customHeight="1" s="53">
      <c r="A193" s="203" t="inlineStr">
        <is>
          <t xml:space="preserve">　　　長期應收款                                                  </t>
        </is>
      </c>
      <c r="B193" s="202" t="n"/>
      <c r="C193" s="202" t="n"/>
      <c r="D193" s="202" t="n"/>
      <c r="E193" s="202" t="n"/>
      <c r="F193" s="202" t="n"/>
      <c r="G193" s="202" t="n"/>
      <c r="H193" s="202" t="n"/>
      <c r="I193" s="202" t="n"/>
      <c r="J193" s="202" t="n"/>
      <c r="K193" s="202" t="n"/>
      <c r="L193" s="202" t="n"/>
      <c r="M193" s="202" t="n"/>
      <c r="N193" s="202" t="n"/>
      <c r="O193" s="202" t="n"/>
      <c r="P193" s="202" t="n"/>
      <c r="Q193" s="202" t="n"/>
      <c r="R193" s="202" t="n"/>
      <c r="S193" s="202" t="n"/>
      <c r="T193" s="202" t="n"/>
      <c r="U193" s="202" t="n"/>
      <c r="V193" s="202" t="n"/>
      <c r="W193" s="202" t="n"/>
      <c r="X193" s="202" t="n"/>
      <c r="Y193" s="202" t="n"/>
      <c r="Z193" s="202" t="n"/>
      <c r="AA193" s="202" t="n"/>
      <c r="AB193" s="202" t="n"/>
      <c r="AC193" s="202" t="n"/>
      <c r="AD193" s="202" t="n"/>
      <c r="AE193" s="202" t="n"/>
      <c r="AF193" s="202" t="n"/>
      <c r="AG193" s="202" t="n"/>
      <c r="AH193" s="202" t="n"/>
      <c r="AI193" s="202" t="n"/>
      <c r="AJ193" s="202" t="n"/>
      <c r="AK193" s="202" t="n"/>
      <c r="AL193" s="202" t="n"/>
      <c r="AM193" s="202" t="n"/>
      <c r="AN193" s="202" t="n"/>
      <c r="AO193" s="202" t="n"/>
      <c r="AP193" s="202" t="n"/>
      <c r="AQ193" s="202" t="n"/>
      <c r="AR193" s="202" t="n"/>
      <c r="AS193" s="202" t="n"/>
      <c r="AT193" s="202" t="n"/>
      <c r="AU193" s="202" t="n"/>
      <c r="AV193" s="202" t="n"/>
      <c r="AW193" s="202" t="n"/>
    </row>
    <row r="194" ht="19.8" customHeight="1" s="53">
      <c r="A194" s="203" t="inlineStr">
        <is>
          <t xml:space="preserve">　　　備抵呆帳－長期應收款                                        </t>
        </is>
      </c>
      <c r="B194" s="202" t="n"/>
      <c r="C194" s="202" t="n"/>
      <c r="D194" s="202" t="n"/>
      <c r="E194" s="202" t="n"/>
      <c r="F194" s="202" t="n"/>
      <c r="G194" s="202" t="n"/>
      <c r="H194" s="202" t="n"/>
      <c r="I194" s="202" t="n"/>
      <c r="J194" s="202" t="n"/>
      <c r="K194" s="202" t="n"/>
      <c r="L194" s="202" t="n"/>
      <c r="M194" s="202" t="n"/>
      <c r="N194" s="202" t="n"/>
      <c r="O194" s="202" t="n"/>
      <c r="P194" s="202" t="n"/>
      <c r="Q194" s="202" t="n"/>
      <c r="R194" s="202" t="n"/>
      <c r="S194" s="202" t="n"/>
      <c r="T194" s="202" t="n"/>
      <c r="U194" s="202" t="n"/>
      <c r="V194" s="202" t="n"/>
      <c r="W194" s="202" t="n"/>
      <c r="X194" s="202" t="n"/>
      <c r="Y194" s="202" t="n"/>
      <c r="Z194" s="202" t="n"/>
      <c r="AA194" s="202" t="n"/>
      <c r="AB194" s="202" t="n"/>
      <c r="AC194" s="202" t="n"/>
      <c r="AD194" s="202" t="n"/>
      <c r="AE194" s="202" t="n"/>
      <c r="AF194" s="202" t="n"/>
      <c r="AG194" s="202" t="n"/>
      <c r="AH194" s="202" t="n"/>
      <c r="AI194" s="202" t="n"/>
      <c r="AJ194" s="202" t="n"/>
      <c r="AK194" s="202" t="n"/>
      <c r="AL194" s="202" t="n"/>
      <c r="AM194" s="202" t="n"/>
      <c r="AN194" s="202" t="n"/>
      <c r="AO194" s="202" t="n"/>
      <c r="AP194" s="202" t="n"/>
      <c r="AQ194" s="202" t="n"/>
      <c r="AR194" s="202" t="n"/>
      <c r="AS194" s="202" t="n"/>
      <c r="AT194" s="202" t="n"/>
      <c r="AU194" s="202" t="n"/>
      <c r="AV194" s="202" t="n"/>
      <c r="AW194" s="202" t="n"/>
    </row>
    <row r="195" ht="19.8" customHeight="1" s="53">
      <c r="A195" s="203" t="inlineStr">
        <is>
          <t xml:space="preserve">　　準備金                                                      </t>
        </is>
      </c>
      <c r="B195" s="202" t="n"/>
      <c r="C195" s="202" t="n"/>
      <c r="D195" s="202" t="n"/>
      <c r="E195" s="202" t="n"/>
      <c r="F195" s="202" t="n"/>
      <c r="G195" s="202" t="n"/>
      <c r="H195" s="202" t="n"/>
      <c r="I195" s="202" t="n"/>
      <c r="J195" s="202" t="n"/>
      <c r="K195" s="202" t="n"/>
      <c r="L195" s="202" t="n"/>
      <c r="M195" s="202" t="n"/>
      <c r="N195" s="202" t="n"/>
      <c r="O195" s="202" t="n"/>
      <c r="P195" s="202" t="n"/>
      <c r="Q195" s="202" t="n"/>
      <c r="R195" s="202" t="n"/>
      <c r="S195" s="202" t="n"/>
      <c r="T195" s="202" t="n"/>
      <c r="U195" s="202" t="n"/>
      <c r="V195" s="202" t="n"/>
      <c r="W195" s="202" t="n"/>
      <c r="X195" s="202" t="n"/>
      <c r="Y195" s="202" t="n"/>
      <c r="Z195" s="202" t="n"/>
      <c r="AA195" s="202" t="n"/>
      <c r="AB195" s="202" t="n"/>
      <c r="AC195" s="202" t="n"/>
      <c r="AD195" s="202" t="n"/>
      <c r="AE195" s="202" t="n"/>
      <c r="AF195" s="202" t="n"/>
      <c r="AG195" s="202" t="n"/>
      <c r="AH195" s="202" t="n"/>
      <c r="AI195" s="202" t="n"/>
      <c r="AJ195" s="202" t="n"/>
      <c r="AK195" s="202" t="n"/>
      <c r="AL195" s="202" t="n"/>
      <c r="AM195" s="202" t="n"/>
      <c r="AN195" s="202" t="n"/>
      <c r="AO195" s="202" t="n"/>
      <c r="AP195" s="202" t="n"/>
      <c r="AQ195" s="202" t="n"/>
      <c r="AR195" s="202" t="n"/>
      <c r="AS195" s="202" t="n"/>
      <c r="AT195" s="202" t="n"/>
      <c r="AU195" s="202" t="n"/>
      <c r="AV195" s="202" t="n"/>
      <c r="AW195" s="202" t="n"/>
    </row>
    <row r="196" ht="19.8" customHeight="1" s="53">
      <c r="A196" s="203" t="inlineStr">
        <is>
          <t xml:space="preserve">　　　退休及離職準備金                                            </t>
        </is>
      </c>
      <c r="B196" s="202" t="n"/>
      <c r="C196" s="202" t="n"/>
      <c r="D196" s="202" t="n"/>
      <c r="E196" s="202" t="n"/>
      <c r="F196" s="202" t="n"/>
      <c r="G196" s="202" t="n"/>
      <c r="H196" s="202" t="n"/>
      <c r="I196" s="202" t="n"/>
      <c r="J196" s="202" t="n"/>
      <c r="K196" s="202" t="n"/>
      <c r="L196" s="202" t="n"/>
      <c r="M196" s="202" t="n"/>
      <c r="N196" s="202" t="n"/>
      <c r="O196" s="202" t="n"/>
      <c r="P196" s="202" t="n"/>
      <c r="Q196" s="202" t="n"/>
      <c r="R196" s="202" t="n"/>
      <c r="S196" s="202" t="n"/>
      <c r="T196" s="202" t="n"/>
      <c r="U196" s="202" t="n"/>
      <c r="V196" s="202" t="n"/>
      <c r="W196" s="202" t="n"/>
      <c r="X196" s="202" t="n"/>
      <c r="Y196" s="202" t="n"/>
      <c r="Z196" s="202" t="n"/>
      <c r="AA196" s="202" t="n"/>
      <c r="AB196" s="202" t="n"/>
      <c r="AC196" s="202" t="n"/>
      <c r="AD196" s="202" t="n"/>
      <c r="AE196" s="202" t="n"/>
      <c r="AF196" s="202" t="n"/>
      <c r="AG196" s="202" t="n"/>
      <c r="AH196" s="202" t="n"/>
      <c r="AI196" s="202" t="n"/>
      <c r="AJ196" s="202" t="n"/>
      <c r="AK196" s="202" t="n"/>
      <c r="AL196" s="202" t="n"/>
      <c r="AM196" s="202" t="n"/>
      <c r="AN196" s="202" t="n"/>
      <c r="AO196" s="202" t="n"/>
      <c r="AP196" s="202" t="n"/>
      <c r="AQ196" s="202" t="n"/>
      <c r="AR196" s="202" t="n"/>
      <c r="AS196" s="202" t="n"/>
      <c r="AT196" s="202" t="n"/>
      <c r="AU196" s="202" t="n"/>
      <c r="AV196" s="202" t="n"/>
      <c r="AW196" s="202" t="n"/>
    </row>
    <row r="197" ht="19.8" customHeight="1" s="53">
      <c r="A197" s="203" t="inlineStr">
        <is>
          <t xml:space="preserve">　　　其他準備金                                                  </t>
        </is>
      </c>
      <c r="B197" s="202" t="n"/>
      <c r="C197" s="202" t="n"/>
      <c r="D197" s="202" t="n"/>
      <c r="E197" s="202" t="n"/>
      <c r="F197" s="202" t="n"/>
      <c r="G197" s="202" t="n"/>
      <c r="H197" s="202" t="n"/>
      <c r="I197" s="202" t="n"/>
      <c r="J197" s="202" t="n"/>
      <c r="K197" s="202" t="n"/>
      <c r="L197" s="202" t="n"/>
      <c r="M197" s="202" t="n"/>
      <c r="N197" s="202" t="n"/>
      <c r="O197" s="202" t="n"/>
      <c r="P197" s="202" t="n"/>
      <c r="Q197" s="202" t="n"/>
      <c r="R197" s="202" t="n"/>
      <c r="S197" s="202" t="n"/>
      <c r="T197" s="202" t="n"/>
      <c r="U197" s="202" t="n"/>
      <c r="V197" s="202" t="n"/>
      <c r="W197" s="202" t="n"/>
      <c r="X197" s="202" t="n"/>
      <c r="Y197" s="202" t="n"/>
      <c r="Z197" s="202" t="n"/>
      <c r="AA197" s="202" t="n"/>
      <c r="AB197" s="202" t="n"/>
      <c r="AC197" s="202" t="n"/>
      <c r="AD197" s="202" t="n"/>
      <c r="AE197" s="202" t="n"/>
      <c r="AF197" s="202" t="n"/>
      <c r="AG197" s="202" t="n"/>
      <c r="AH197" s="202" t="n"/>
      <c r="AI197" s="202" t="n"/>
      <c r="AJ197" s="202" t="n"/>
      <c r="AK197" s="202" t="n"/>
      <c r="AL197" s="202" t="n"/>
      <c r="AM197" s="202" t="n"/>
      <c r="AN197" s="202" t="n"/>
      <c r="AO197" s="202" t="n"/>
      <c r="AP197" s="202" t="n"/>
      <c r="AQ197" s="202" t="n"/>
      <c r="AR197" s="202" t="n"/>
      <c r="AS197" s="202" t="n"/>
      <c r="AT197" s="202" t="n"/>
      <c r="AU197" s="202" t="n"/>
      <c r="AV197" s="202" t="n"/>
      <c r="AW197" s="202" t="n"/>
    </row>
    <row r="198" ht="19.8" customHeight="1" s="53">
      <c r="A198" s="201" t="inlineStr">
        <is>
          <t xml:space="preserve">　不動產、廠房及設備                                          </t>
        </is>
      </c>
      <c r="B198" s="202" t="n"/>
      <c r="C198" s="202" t="n"/>
      <c r="D198" s="202" t="n"/>
      <c r="E198" s="202" t="n"/>
      <c r="F198" s="202" t="n"/>
      <c r="G198" s="202" t="n"/>
      <c r="H198" s="202" t="n"/>
      <c r="I198" s="202" t="n"/>
      <c r="J198" s="202" t="n"/>
      <c r="K198" s="202" t="n"/>
      <c r="L198" s="202" t="n"/>
      <c r="M198" s="202" t="n"/>
      <c r="N198" s="202" t="n"/>
      <c r="O198" s="202" t="n"/>
      <c r="P198" s="202" t="n"/>
      <c r="Q198" s="202" t="n"/>
      <c r="R198" s="202" t="n"/>
      <c r="S198" s="202" t="n"/>
      <c r="T198" s="202" t="n"/>
      <c r="U198" s="202" t="n"/>
      <c r="V198" s="202" t="n"/>
      <c r="W198" s="202" t="n"/>
      <c r="X198" s="202" t="n"/>
      <c r="Y198" s="202" t="n"/>
      <c r="Z198" s="202" t="n"/>
      <c r="AA198" s="202" t="n"/>
      <c r="AB198" s="202" t="n"/>
      <c r="AC198" s="202" t="n"/>
      <c r="AD198" s="202" t="n"/>
      <c r="AE198" s="202" t="n"/>
      <c r="AF198" s="202" t="n"/>
      <c r="AG198" s="202" t="n"/>
      <c r="AH198" s="202" t="n"/>
      <c r="AI198" s="202" t="n"/>
      <c r="AJ198" s="202" t="n"/>
      <c r="AK198" s="202" t="n"/>
      <c r="AL198" s="202" t="n"/>
      <c r="AM198" s="202" t="n"/>
      <c r="AN198" s="202" t="n"/>
      <c r="AO198" s="202" t="n"/>
      <c r="AP198" s="202" t="n"/>
      <c r="AQ198" s="202" t="n"/>
      <c r="AR198" s="202" t="n"/>
      <c r="AS198" s="202" t="n"/>
      <c r="AT198" s="202" t="n"/>
      <c r="AU198" s="202" t="n"/>
      <c r="AV198" s="202" t="n"/>
      <c r="AW198" s="202" t="n"/>
    </row>
    <row r="199" ht="19.8" customHeight="1" s="53">
      <c r="A199" s="203" t="inlineStr">
        <is>
          <t xml:space="preserve">　　土地                                                        </t>
        </is>
      </c>
      <c r="B199" s="202" t="n"/>
      <c r="C199" s="202" t="n"/>
      <c r="D199" s="202" t="n"/>
      <c r="E199" s="202" t="n"/>
      <c r="F199" s="202" t="n"/>
      <c r="G199" s="202" t="n"/>
      <c r="H199" s="202" t="n"/>
      <c r="I199" s="202" t="n"/>
      <c r="J199" s="202" t="n"/>
      <c r="K199" s="202" t="n"/>
      <c r="L199" s="202" t="n"/>
      <c r="M199" s="202" t="n"/>
      <c r="N199" s="202" t="n"/>
      <c r="O199" s="202" t="n"/>
      <c r="P199" s="202" t="n"/>
      <c r="Q199" s="202" t="n"/>
      <c r="R199" s="202" t="n"/>
      <c r="S199" s="202" t="n"/>
      <c r="T199" s="202" t="n"/>
      <c r="U199" s="202" t="n"/>
      <c r="V199" s="202" t="n"/>
      <c r="W199" s="202" t="n"/>
      <c r="X199" s="202" t="n"/>
      <c r="Y199" s="202" t="n"/>
      <c r="Z199" s="202" t="n"/>
      <c r="AA199" s="202" t="n"/>
      <c r="AB199" s="202" t="n"/>
      <c r="AC199" s="202" t="n"/>
      <c r="AD199" s="202" t="n"/>
      <c r="AE199" s="202" t="n"/>
      <c r="AF199" s="202" t="n"/>
      <c r="AG199" s="202" t="n"/>
      <c r="AH199" s="202" t="n"/>
      <c r="AI199" s="202" t="n"/>
      <c r="AJ199" s="202" t="n"/>
      <c r="AK199" s="202" t="n"/>
      <c r="AL199" s="202" t="n"/>
      <c r="AM199" s="202" t="n"/>
      <c r="AN199" s="202" t="n"/>
      <c r="AO199" s="202" t="n"/>
      <c r="AP199" s="202" t="n"/>
      <c r="AQ199" s="202" t="n"/>
      <c r="AR199" s="202" t="n"/>
      <c r="AS199" s="202" t="n"/>
      <c r="AT199" s="202" t="n"/>
      <c r="AU199" s="202" t="n"/>
      <c r="AV199" s="202" t="n"/>
      <c r="AW199" s="202" t="n"/>
    </row>
    <row r="200" ht="19.8" customHeight="1" s="53">
      <c r="A200" s="203" t="inlineStr">
        <is>
          <t xml:space="preserve">　　　土地                                                        </t>
        </is>
      </c>
      <c r="B200" s="202" t="n"/>
      <c r="C200" s="202" t="n"/>
      <c r="D200" s="202" t="n"/>
      <c r="E200" s="202" t="n"/>
      <c r="F200" s="202" t="n"/>
      <c r="G200" s="202" t="n"/>
      <c r="H200" s="202" t="n"/>
      <c r="I200" s="202" t="n"/>
      <c r="J200" s="202" t="n"/>
      <c r="K200" s="202" t="n"/>
      <c r="L200" s="202" t="n"/>
      <c r="M200" s="202" t="n"/>
      <c r="N200" s="202" t="n"/>
      <c r="O200" s="202" t="n"/>
      <c r="P200" s="202" t="n"/>
      <c r="Q200" s="202" t="n"/>
      <c r="R200" s="202" t="n"/>
      <c r="S200" s="202" t="n"/>
      <c r="T200" s="202" t="n"/>
      <c r="U200" s="202" t="n"/>
      <c r="V200" s="202" t="n"/>
      <c r="W200" s="202" t="n"/>
      <c r="X200" s="202" t="n"/>
      <c r="Y200" s="202" t="n"/>
      <c r="Z200" s="202" t="n"/>
      <c r="AA200" s="202" t="n"/>
      <c r="AB200" s="202" t="n"/>
      <c r="AC200" s="202" t="n"/>
      <c r="AD200" s="202" t="n"/>
      <c r="AE200" s="202" t="n"/>
      <c r="AF200" s="202" t="n"/>
      <c r="AG200" s="202" t="n"/>
      <c r="AH200" s="202" t="n"/>
      <c r="AI200" s="202" t="n"/>
      <c r="AJ200" s="202" t="n"/>
      <c r="AK200" s="202" t="n"/>
      <c r="AL200" s="202" t="n"/>
      <c r="AM200" s="202" t="n"/>
      <c r="AN200" s="202" t="n"/>
      <c r="AO200" s="202" t="n"/>
      <c r="AP200" s="202" t="n"/>
      <c r="AQ200" s="202" t="n"/>
      <c r="AR200" s="202" t="n"/>
      <c r="AS200" s="202" t="n"/>
      <c r="AT200" s="202" t="n"/>
      <c r="AU200" s="202" t="n"/>
      <c r="AV200" s="202" t="n"/>
      <c r="AW200" s="202" t="n"/>
    </row>
    <row r="201" ht="19.8" customHeight="1" s="53">
      <c r="A201" s="203" t="inlineStr">
        <is>
          <t xml:space="preserve">　　土地改良物                                                  </t>
        </is>
      </c>
      <c r="B201" s="202" t="n"/>
      <c r="C201" s="202" t="n"/>
      <c r="D201" s="202" t="n"/>
      <c r="E201" s="202" t="n"/>
      <c r="F201" s="202" t="n"/>
      <c r="G201" s="202" t="n"/>
      <c r="H201" s="202" t="n"/>
      <c r="I201" s="202" t="n"/>
      <c r="J201" s="202" t="n"/>
      <c r="K201" s="202" t="n"/>
      <c r="L201" s="202" t="n"/>
      <c r="M201" s="202" t="n"/>
      <c r="N201" s="202" t="n"/>
      <c r="O201" s="202" t="n"/>
      <c r="P201" s="202" t="n"/>
      <c r="Q201" s="202" t="n"/>
      <c r="R201" s="202" t="n"/>
      <c r="S201" s="202" t="n"/>
      <c r="T201" s="202" t="n"/>
      <c r="U201" s="202" t="n"/>
      <c r="V201" s="202" t="n"/>
      <c r="W201" s="202" t="n"/>
      <c r="X201" s="202" t="n"/>
      <c r="Y201" s="202" t="n"/>
      <c r="Z201" s="202" t="n"/>
      <c r="AA201" s="202" t="n"/>
      <c r="AB201" s="202" t="n"/>
      <c r="AC201" s="202" t="n"/>
      <c r="AD201" s="202" t="n"/>
      <c r="AE201" s="202" t="n"/>
      <c r="AF201" s="202" t="n"/>
      <c r="AG201" s="202" t="n"/>
      <c r="AH201" s="202" t="n"/>
      <c r="AI201" s="202" t="n"/>
      <c r="AJ201" s="202" t="n"/>
      <c r="AK201" s="202" t="n"/>
      <c r="AL201" s="202" t="n"/>
      <c r="AM201" s="202" t="n"/>
      <c r="AN201" s="202" t="n"/>
      <c r="AO201" s="202" t="n"/>
      <c r="AP201" s="202" t="n"/>
      <c r="AQ201" s="202" t="n"/>
      <c r="AR201" s="202" t="n"/>
      <c r="AS201" s="202" t="n"/>
      <c r="AT201" s="202" t="n"/>
      <c r="AU201" s="202" t="n"/>
      <c r="AV201" s="202" t="n"/>
      <c r="AW201" s="202" t="n"/>
    </row>
    <row r="202" ht="19.8" customHeight="1" s="53">
      <c r="A202" s="203" t="inlineStr">
        <is>
          <t xml:space="preserve">　　　土地改良物                                                  </t>
        </is>
      </c>
      <c r="B202" s="202" t="n"/>
      <c r="C202" s="202" t="n"/>
      <c r="D202" s="202" t="n"/>
      <c r="E202" s="202" t="n"/>
      <c r="F202" s="202" t="n"/>
      <c r="G202" s="202" t="n"/>
      <c r="H202" s="202" t="n"/>
      <c r="I202" s="202" t="n"/>
      <c r="J202" s="202" t="n"/>
      <c r="K202" s="202" t="n"/>
      <c r="L202" s="202" t="n"/>
      <c r="M202" s="202" t="n"/>
      <c r="N202" s="202" t="n"/>
      <c r="O202" s="202" t="n"/>
      <c r="P202" s="202" t="n"/>
      <c r="Q202" s="202" t="n"/>
      <c r="R202" s="202" t="n"/>
      <c r="S202" s="202" t="n"/>
      <c r="T202" s="202" t="n"/>
      <c r="U202" s="202" t="n"/>
      <c r="V202" s="202" t="n"/>
      <c r="W202" s="202" t="n"/>
      <c r="X202" s="202" t="n"/>
      <c r="Y202" s="202" t="n"/>
      <c r="Z202" s="202" t="n"/>
      <c r="AA202" s="202" t="n"/>
      <c r="AB202" s="202" t="n"/>
      <c r="AC202" s="202" t="n"/>
      <c r="AD202" s="202" t="n"/>
      <c r="AE202" s="202" t="n"/>
      <c r="AF202" s="202" t="n"/>
      <c r="AG202" s="202" t="n"/>
      <c r="AH202" s="202" t="n"/>
      <c r="AI202" s="202" t="n"/>
      <c r="AJ202" s="202" t="n"/>
      <c r="AK202" s="202" t="n"/>
      <c r="AL202" s="202" t="n"/>
      <c r="AM202" s="202" t="n"/>
      <c r="AN202" s="202" t="n"/>
      <c r="AO202" s="202" t="n"/>
      <c r="AP202" s="202" t="n"/>
      <c r="AQ202" s="202" t="n"/>
      <c r="AR202" s="202" t="n"/>
      <c r="AS202" s="202" t="n"/>
      <c r="AT202" s="202" t="n"/>
      <c r="AU202" s="202" t="n"/>
      <c r="AV202" s="202" t="n"/>
      <c r="AW202" s="202" t="n"/>
    </row>
    <row r="203" ht="19.8" customHeight="1" s="53">
      <c r="A203" s="203" t="inlineStr">
        <is>
          <t xml:space="preserve">　　　累計折舊－土地改良物                                        </t>
        </is>
      </c>
      <c r="B203" s="202" t="n"/>
      <c r="C203" s="202" t="n"/>
      <c r="D203" s="202" t="n"/>
      <c r="E203" s="202" t="n"/>
      <c r="F203" s="202" t="n"/>
      <c r="G203" s="202" t="n"/>
      <c r="H203" s="202" t="n"/>
      <c r="I203" s="202" t="n"/>
      <c r="J203" s="202" t="n"/>
      <c r="K203" s="202" t="n"/>
      <c r="L203" s="202" t="n"/>
      <c r="M203" s="202" t="n"/>
      <c r="N203" s="202" t="n"/>
      <c r="O203" s="202" t="n"/>
      <c r="P203" s="202" t="n"/>
      <c r="Q203" s="202" t="n"/>
      <c r="R203" s="202" t="n"/>
      <c r="S203" s="202" t="n"/>
      <c r="T203" s="202" t="n"/>
      <c r="U203" s="202" t="n"/>
      <c r="V203" s="202" t="n"/>
      <c r="W203" s="202" t="n"/>
      <c r="X203" s="202" t="n"/>
      <c r="Y203" s="202" t="n"/>
      <c r="Z203" s="202" t="n"/>
      <c r="AA203" s="202" t="n"/>
      <c r="AB203" s="202" t="n"/>
      <c r="AC203" s="202" t="n"/>
      <c r="AD203" s="202" t="n"/>
      <c r="AE203" s="202" t="n"/>
      <c r="AF203" s="202" t="n"/>
      <c r="AG203" s="202" t="n"/>
      <c r="AH203" s="202" t="n"/>
      <c r="AI203" s="202" t="n"/>
      <c r="AJ203" s="202" t="n"/>
      <c r="AK203" s="202" t="n"/>
      <c r="AL203" s="202" t="n"/>
      <c r="AM203" s="202" t="n"/>
      <c r="AN203" s="202" t="n"/>
      <c r="AO203" s="202" t="n"/>
      <c r="AP203" s="202" t="n"/>
      <c r="AQ203" s="202" t="n"/>
      <c r="AR203" s="202" t="n"/>
      <c r="AS203" s="202" t="n"/>
      <c r="AT203" s="202" t="n"/>
      <c r="AU203" s="202" t="n"/>
      <c r="AV203" s="202" t="n"/>
      <c r="AW203" s="202" t="n"/>
    </row>
    <row r="204" ht="19.8" customHeight="1" s="53">
      <c r="A204" s="203" t="inlineStr">
        <is>
          <t xml:space="preserve">　　房屋及建築                                                  </t>
        </is>
      </c>
      <c r="B204" s="202" t="n"/>
      <c r="C204" s="202" t="n"/>
      <c r="D204" s="202" t="n"/>
      <c r="E204" s="202" t="n"/>
      <c r="F204" s="202" t="n"/>
      <c r="G204" s="202" t="n"/>
      <c r="H204" s="202" t="n"/>
      <c r="I204" s="202" t="n"/>
      <c r="J204" s="202" t="n"/>
      <c r="K204" s="202" t="n"/>
      <c r="L204" s="202" t="n"/>
      <c r="M204" s="202" t="n"/>
      <c r="N204" s="202" t="n"/>
      <c r="O204" s="202" t="n"/>
      <c r="P204" s="202" t="n"/>
      <c r="Q204" s="202" t="n"/>
      <c r="R204" s="202" t="n"/>
      <c r="S204" s="202" t="n"/>
      <c r="T204" s="202" t="n"/>
      <c r="U204" s="202" t="n"/>
      <c r="V204" s="202" t="n"/>
      <c r="W204" s="202" t="n"/>
      <c r="X204" s="202" t="n"/>
      <c r="Y204" s="202" t="n"/>
      <c r="Z204" s="202" t="n"/>
      <c r="AA204" s="202" t="n"/>
      <c r="AB204" s="202" t="n"/>
      <c r="AC204" s="202" t="n"/>
      <c r="AD204" s="202" t="n"/>
      <c r="AE204" s="202" t="n"/>
      <c r="AF204" s="202" t="n"/>
      <c r="AG204" s="202" t="n"/>
      <c r="AH204" s="202" t="n"/>
      <c r="AI204" s="202" t="n"/>
      <c r="AJ204" s="202" t="n"/>
      <c r="AK204" s="202" t="n"/>
      <c r="AL204" s="202" t="n"/>
      <c r="AM204" s="202" t="n"/>
      <c r="AN204" s="202" t="n"/>
      <c r="AO204" s="202" t="n"/>
      <c r="AP204" s="202" t="n"/>
      <c r="AQ204" s="202" t="n"/>
      <c r="AR204" s="202" t="n"/>
      <c r="AS204" s="202" t="n"/>
      <c r="AT204" s="202" t="n"/>
      <c r="AU204" s="202" t="n"/>
      <c r="AV204" s="202" t="n"/>
      <c r="AW204" s="202" t="n"/>
    </row>
    <row r="205" ht="19.8" customHeight="1" s="53">
      <c r="A205" s="203" t="inlineStr">
        <is>
          <t xml:space="preserve">　　　房屋及建築                                                  </t>
        </is>
      </c>
      <c r="B205" s="202" t="n"/>
      <c r="C205" s="202" t="n"/>
      <c r="D205" s="202" t="n"/>
      <c r="E205" s="202" t="n"/>
      <c r="F205" s="202" t="n"/>
      <c r="G205" s="202" t="n"/>
      <c r="H205" s="202" t="n"/>
      <c r="I205" s="202" t="n"/>
      <c r="J205" s="202" t="n"/>
      <c r="K205" s="202" t="n"/>
      <c r="L205" s="202" t="n"/>
      <c r="M205" s="202" t="n"/>
      <c r="N205" s="202" t="n"/>
      <c r="O205" s="202" t="n"/>
      <c r="P205" s="202" t="n"/>
      <c r="Q205" s="202" t="n"/>
      <c r="R205" s="202" t="n"/>
      <c r="S205" s="202" t="n"/>
      <c r="T205" s="202" t="n"/>
      <c r="U205" s="202" t="n"/>
      <c r="V205" s="202" t="n"/>
      <c r="W205" s="202" t="n"/>
      <c r="X205" s="202" t="n"/>
      <c r="Y205" s="202" t="n"/>
      <c r="Z205" s="202" t="n"/>
      <c r="AA205" s="202" t="n"/>
      <c r="AB205" s="202" t="n"/>
      <c r="AC205" s="202" t="n"/>
      <c r="AD205" s="202" t="n"/>
      <c r="AE205" s="202" t="n"/>
      <c r="AF205" s="202" t="n"/>
      <c r="AG205" s="202" t="n"/>
      <c r="AH205" s="202" t="n"/>
      <c r="AI205" s="202" t="n"/>
      <c r="AJ205" s="202" t="n"/>
      <c r="AK205" s="202" t="n"/>
      <c r="AL205" s="202" t="n"/>
      <c r="AM205" s="202" t="n"/>
      <c r="AN205" s="202" t="n"/>
      <c r="AO205" s="202" t="n"/>
      <c r="AP205" s="202" t="n"/>
      <c r="AQ205" s="202" t="n"/>
      <c r="AR205" s="202" t="n"/>
      <c r="AS205" s="202" t="n"/>
      <c r="AT205" s="202" t="n"/>
      <c r="AU205" s="202" t="n"/>
      <c r="AV205" s="202" t="n"/>
      <c r="AW205" s="202" t="n"/>
    </row>
    <row r="206" ht="19.8" customHeight="1" s="53">
      <c r="A206" s="203" t="inlineStr">
        <is>
          <t xml:space="preserve">　　　累計折舊－房屋及建築                                        </t>
        </is>
      </c>
      <c r="B206" s="202" t="n"/>
      <c r="C206" s="202" t="n"/>
      <c r="D206" s="202" t="n"/>
      <c r="E206" s="202" t="n"/>
      <c r="F206" s="202" t="n"/>
      <c r="G206" s="202" t="n"/>
      <c r="H206" s="202" t="n"/>
      <c r="I206" s="202" t="n"/>
      <c r="J206" s="202" t="n"/>
      <c r="K206" s="202" t="n"/>
      <c r="L206" s="202" t="n"/>
      <c r="M206" s="202" t="n"/>
      <c r="N206" s="202" t="n"/>
      <c r="O206" s="202" t="n"/>
      <c r="P206" s="202" t="n"/>
      <c r="Q206" s="202" t="n"/>
      <c r="R206" s="202" t="n"/>
      <c r="S206" s="202" t="n"/>
      <c r="T206" s="202" t="n"/>
      <c r="U206" s="202" t="n"/>
      <c r="V206" s="202" t="n"/>
      <c r="W206" s="202" t="n"/>
      <c r="X206" s="202" t="n"/>
      <c r="Y206" s="202" t="n"/>
      <c r="Z206" s="202" t="n"/>
      <c r="AA206" s="202" t="n"/>
      <c r="AB206" s="202" t="n"/>
      <c r="AC206" s="202" t="n"/>
      <c r="AD206" s="202" t="n"/>
      <c r="AE206" s="202" t="n"/>
      <c r="AF206" s="202" t="n"/>
      <c r="AG206" s="202" t="n"/>
      <c r="AH206" s="202" t="n"/>
      <c r="AI206" s="202" t="n"/>
      <c r="AJ206" s="202" t="n"/>
      <c r="AK206" s="202" t="n"/>
      <c r="AL206" s="202" t="n"/>
      <c r="AM206" s="202" t="n"/>
      <c r="AN206" s="202" t="n"/>
      <c r="AO206" s="202" t="n"/>
      <c r="AP206" s="202" t="n"/>
      <c r="AQ206" s="202" t="n"/>
      <c r="AR206" s="202" t="n"/>
      <c r="AS206" s="202" t="n"/>
      <c r="AT206" s="202" t="n"/>
      <c r="AU206" s="202" t="n"/>
      <c r="AV206" s="202" t="n"/>
      <c r="AW206" s="202" t="n"/>
    </row>
    <row r="207" ht="19.8" customHeight="1" s="53">
      <c r="A207" s="203" t="inlineStr">
        <is>
          <t xml:space="preserve">　　機械及設備                                                  </t>
        </is>
      </c>
      <c r="B207" s="202" t="n"/>
      <c r="C207" s="202" t="n"/>
      <c r="D207" s="202" t="n"/>
      <c r="E207" s="202" t="n"/>
      <c r="F207" s="202" t="n"/>
      <c r="G207" s="202" t="n"/>
      <c r="H207" s="202" t="n"/>
      <c r="I207" s="202" t="n"/>
      <c r="J207" s="202" t="n"/>
      <c r="K207" s="202" t="n"/>
      <c r="L207" s="202" t="n"/>
      <c r="M207" s="202" t="n"/>
      <c r="N207" s="202" t="n"/>
      <c r="O207" s="202" t="n"/>
      <c r="P207" s="202" t="n"/>
      <c r="Q207" s="202" t="n"/>
      <c r="R207" s="202" t="n"/>
      <c r="S207" s="202" t="n"/>
      <c r="T207" s="202" t="n"/>
      <c r="U207" s="202" t="n"/>
      <c r="V207" s="202" t="n"/>
      <c r="W207" s="202" t="n"/>
      <c r="X207" s="202" t="n"/>
      <c r="Y207" s="202" t="n"/>
      <c r="Z207" s="202" t="n"/>
      <c r="AA207" s="202" t="n"/>
      <c r="AB207" s="202" t="n"/>
      <c r="AC207" s="202" t="n"/>
      <c r="AD207" s="202" t="n"/>
      <c r="AE207" s="202" t="n"/>
      <c r="AF207" s="202" t="n"/>
      <c r="AG207" s="202" t="n"/>
      <c r="AH207" s="202" t="n"/>
      <c r="AI207" s="202" t="n"/>
      <c r="AJ207" s="202" t="n"/>
      <c r="AK207" s="202" t="n"/>
      <c r="AL207" s="202" t="n"/>
      <c r="AM207" s="202" t="n"/>
      <c r="AN207" s="202" t="n"/>
      <c r="AO207" s="202" t="n"/>
      <c r="AP207" s="202" t="n"/>
      <c r="AQ207" s="202" t="n"/>
      <c r="AR207" s="202" t="n"/>
      <c r="AS207" s="202" t="n"/>
      <c r="AT207" s="202" t="n"/>
      <c r="AU207" s="202" t="n"/>
      <c r="AV207" s="202" t="n"/>
      <c r="AW207" s="202" t="n"/>
    </row>
    <row r="208" ht="19.8" customHeight="1" s="53">
      <c r="A208" s="203" t="inlineStr">
        <is>
          <t xml:space="preserve">　　　機械及設備                                                  </t>
        </is>
      </c>
      <c r="B208" s="202" t="n"/>
      <c r="C208" s="202" t="n"/>
      <c r="D208" s="202" t="n"/>
      <c r="E208" s="202" t="n"/>
      <c r="F208" s="202" t="n"/>
      <c r="G208" s="202" t="n"/>
      <c r="H208" s="202" t="n"/>
      <c r="I208" s="202" t="n"/>
      <c r="J208" s="202" t="n"/>
      <c r="K208" s="202" t="n"/>
      <c r="L208" s="202" t="n"/>
      <c r="M208" s="202" t="n"/>
      <c r="N208" s="202" t="n"/>
      <c r="O208" s="202" t="n"/>
      <c r="P208" s="202" t="n"/>
      <c r="Q208" s="202" t="n"/>
      <c r="R208" s="202" t="n"/>
      <c r="S208" s="202" t="n"/>
      <c r="T208" s="202" t="n"/>
      <c r="U208" s="202" t="n"/>
      <c r="V208" s="202" t="n"/>
      <c r="W208" s="202" t="n"/>
      <c r="X208" s="202" t="n"/>
      <c r="Y208" s="202" t="n"/>
      <c r="Z208" s="202" t="n"/>
      <c r="AA208" s="202" t="n"/>
      <c r="AB208" s="202" t="n"/>
      <c r="AC208" s="202" t="n"/>
      <c r="AD208" s="202" t="n"/>
      <c r="AE208" s="202" t="n"/>
      <c r="AF208" s="202" t="n"/>
      <c r="AG208" s="202" t="n"/>
      <c r="AH208" s="202" t="n"/>
      <c r="AI208" s="202" t="n"/>
      <c r="AJ208" s="202" t="n"/>
      <c r="AK208" s="202" t="n"/>
      <c r="AL208" s="202" t="n"/>
      <c r="AM208" s="202" t="n"/>
      <c r="AN208" s="202" t="n"/>
      <c r="AO208" s="202" t="n"/>
      <c r="AP208" s="202" t="n"/>
      <c r="AQ208" s="202" t="n"/>
      <c r="AR208" s="202" t="n"/>
      <c r="AS208" s="202" t="n"/>
      <c r="AT208" s="202" t="n"/>
      <c r="AU208" s="202" t="n"/>
      <c r="AV208" s="202" t="n"/>
      <c r="AW208" s="202" t="n"/>
    </row>
    <row r="209" ht="19.8" customHeight="1" s="53">
      <c r="A209" s="203" t="inlineStr">
        <is>
          <t xml:space="preserve">　　　累計折舊－機械及設備                                        </t>
        </is>
      </c>
      <c r="B209" s="202" t="n"/>
      <c r="C209" s="202" t="n"/>
      <c r="D209" s="202" t="n"/>
      <c r="E209" s="202" t="n"/>
      <c r="F209" s="202" t="n"/>
      <c r="G209" s="202" t="n"/>
      <c r="H209" s="202" t="n"/>
      <c r="I209" s="202" t="n"/>
      <c r="J209" s="202" t="n"/>
      <c r="K209" s="202" t="n"/>
      <c r="L209" s="202" t="n"/>
      <c r="M209" s="202" t="n"/>
      <c r="N209" s="202" t="n"/>
      <c r="O209" s="202" t="n"/>
      <c r="P209" s="202" t="n"/>
      <c r="Q209" s="202" t="n"/>
      <c r="R209" s="202" t="n"/>
      <c r="S209" s="202" t="n"/>
      <c r="T209" s="202" t="n"/>
      <c r="U209" s="202" t="n"/>
      <c r="V209" s="202" t="n"/>
      <c r="W209" s="202" t="n"/>
      <c r="X209" s="202" t="n"/>
      <c r="Y209" s="202" t="n"/>
      <c r="Z209" s="202" t="n"/>
      <c r="AA209" s="202" t="n"/>
      <c r="AB209" s="202" t="n"/>
      <c r="AC209" s="202" t="n"/>
      <c r="AD209" s="202" t="n"/>
      <c r="AE209" s="202" t="n"/>
      <c r="AF209" s="202" t="n"/>
      <c r="AG209" s="202" t="n"/>
      <c r="AH209" s="202" t="n"/>
      <c r="AI209" s="202" t="n"/>
      <c r="AJ209" s="202" t="n"/>
      <c r="AK209" s="202" t="n"/>
      <c r="AL209" s="202" t="n"/>
      <c r="AM209" s="202" t="n"/>
      <c r="AN209" s="202" t="n"/>
      <c r="AO209" s="202" t="n"/>
      <c r="AP209" s="202" t="n"/>
      <c r="AQ209" s="202" t="n"/>
      <c r="AR209" s="202" t="n"/>
      <c r="AS209" s="202" t="n"/>
      <c r="AT209" s="202" t="n"/>
      <c r="AU209" s="202" t="n"/>
      <c r="AV209" s="202" t="n"/>
      <c r="AW209" s="202" t="n"/>
    </row>
    <row r="210" ht="19.8" customHeight="1" s="53">
      <c r="A210" s="203" t="inlineStr">
        <is>
          <t xml:space="preserve">　　交通及運輸設備                                              </t>
        </is>
      </c>
      <c r="B210" s="202" t="n"/>
      <c r="C210" s="202" t="n"/>
      <c r="D210" s="202" t="n"/>
      <c r="E210" s="202" t="n"/>
      <c r="F210" s="202" t="n"/>
      <c r="G210" s="202" t="n"/>
      <c r="H210" s="202" t="n"/>
      <c r="I210" s="202" t="n"/>
      <c r="J210" s="202" t="n"/>
      <c r="K210" s="202" t="n"/>
      <c r="L210" s="202" t="n"/>
      <c r="M210" s="202" t="n"/>
      <c r="N210" s="202" t="n"/>
      <c r="O210" s="202" t="n"/>
      <c r="P210" s="202" t="n"/>
      <c r="Q210" s="202" t="n"/>
      <c r="R210" s="202" t="n"/>
      <c r="S210" s="202" t="n"/>
      <c r="T210" s="202" t="n"/>
      <c r="U210" s="202" t="n"/>
      <c r="V210" s="202" t="n"/>
      <c r="W210" s="202" t="n"/>
      <c r="X210" s="202" t="n"/>
      <c r="Y210" s="202" t="n"/>
      <c r="Z210" s="202" t="n"/>
      <c r="AA210" s="202" t="n"/>
      <c r="AB210" s="202" t="n"/>
      <c r="AC210" s="202" t="n"/>
      <c r="AD210" s="202" t="n"/>
      <c r="AE210" s="202" t="n"/>
      <c r="AF210" s="202" t="n"/>
      <c r="AG210" s="202" t="n"/>
      <c r="AH210" s="202" t="n"/>
      <c r="AI210" s="202" t="n"/>
      <c r="AJ210" s="202" t="n"/>
      <c r="AK210" s="202" t="n"/>
      <c r="AL210" s="202" t="n"/>
      <c r="AM210" s="202" t="n"/>
      <c r="AN210" s="202" t="n"/>
      <c r="AO210" s="202" t="n"/>
      <c r="AP210" s="202" t="n"/>
      <c r="AQ210" s="202" t="n"/>
      <c r="AR210" s="202" t="n"/>
      <c r="AS210" s="202" t="n"/>
      <c r="AT210" s="202" t="n"/>
      <c r="AU210" s="202" t="n"/>
      <c r="AV210" s="202" t="n"/>
      <c r="AW210" s="202" t="n"/>
    </row>
    <row r="211" ht="19.8" customHeight="1" s="53">
      <c r="A211" s="203" t="inlineStr">
        <is>
          <t xml:space="preserve">　　　交通及運輸設備                                              </t>
        </is>
      </c>
      <c r="B211" s="202" t="n"/>
      <c r="C211" s="202" t="n"/>
      <c r="D211" s="202" t="n"/>
      <c r="E211" s="202" t="n"/>
      <c r="F211" s="202" t="n"/>
      <c r="G211" s="202" t="n"/>
      <c r="H211" s="202" t="n"/>
      <c r="I211" s="202" t="n"/>
      <c r="J211" s="202" t="n"/>
      <c r="K211" s="202" t="n"/>
      <c r="L211" s="202" t="n"/>
      <c r="M211" s="202" t="n"/>
      <c r="N211" s="202" t="n"/>
      <c r="O211" s="202" t="n"/>
      <c r="P211" s="202" t="n"/>
      <c r="Q211" s="202" t="n"/>
      <c r="R211" s="202" t="n"/>
      <c r="S211" s="202" t="n"/>
      <c r="T211" s="202" t="n"/>
      <c r="U211" s="202" t="n"/>
      <c r="V211" s="202" t="n"/>
      <c r="W211" s="202" t="n"/>
      <c r="X211" s="202" t="n"/>
      <c r="Y211" s="202" t="n"/>
      <c r="Z211" s="202" t="n"/>
      <c r="AA211" s="202" t="n"/>
      <c r="AB211" s="202" t="n"/>
      <c r="AC211" s="202" t="n"/>
      <c r="AD211" s="202" t="n"/>
      <c r="AE211" s="202" t="n"/>
      <c r="AF211" s="202" t="n"/>
      <c r="AG211" s="202" t="n"/>
      <c r="AH211" s="202" t="n"/>
      <c r="AI211" s="202" t="n"/>
      <c r="AJ211" s="202" t="n"/>
      <c r="AK211" s="202" t="n"/>
      <c r="AL211" s="202" t="n"/>
      <c r="AM211" s="202" t="n"/>
      <c r="AN211" s="202" t="n"/>
      <c r="AO211" s="202" t="n"/>
      <c r="AP211" s="202" t="n"/>
      <c r="AQ211" s="202" t="n"/>
      <c r="AR211" s="202" t="n"/>
      <c r="AS211" s="202" t="n"/>
      <c r="AT211" s="202" t="n"/>
      <c r="AU211" s="202" t="n"/>
      <c r="AV211" s="202" t="n"/>
      <c r="AW211" s="202" t="n"/>
    </row>
    <row r="212" ht="19.8" customHeight="1" s="53">
      <c r="A212" s="203" t="inlineStr">
        <is>
          <t xml:space="preserve">　　　累計折舊－交通及運輸設備                                    </t>
        </is>
      </c>
      <c r="B212" s="202" t="n"/>
      <c r="C212" s="202" t="n"/>
      <c r="D212" s="202" t="n"/>
      <c r="E212" s="202" t="n"/>
      <c r="F212" s="202" t="n"/>
      <c r="G212" s="202" t="n"/>
      <c r="H212" s="202" t="n"/>
      <c r="I212" s="202" t="n"/>
      <c r="J212" s="202" t="n"/>
      <c r="K212" s="202" t="n"/>
      <c r="L212" s="202" t="n"/>
      <c r="M212" s="202" t="n"/>
      <c r="N212" s="202" t="n"/>
      <c r="O212" s="202" t="n"/>
      <c r="P212" s="202" t="n"/>
      <c r="Q212" s="202" t="n"/>
      <c r="R212" s="202" t="n"/>
      <c r="S212" s="202" t="n"/>
      <c r="T212" s="202" t="n"/>
      <c r="U212" s="202" t="n"/>
      <c r="V212" s="202" t="n"/>
      <c r="W212" s="202" t="n"/>
      <c r="X212" s="202" t="n"/>
      <c r="Y212" s="202" t="n"/>
      <c r="Z212" s="202" t="n"/>
      <c r="AA212" s="202" t="n"/>
      <c r="AB212" s="202" t="n"/>
      <c r="AC212" s="202" t="n"/>
      <c r="AD212" s="202" t="n"/>
      <c r="AE212" s="202" t="n"/>
      <c r="AF212" s="202" t="n"/>
      <c r="AG212" s="202" t="n"/>
      <c r="AH212" s="202" t="n"/>
      <c r="AI212" s="202" t="n"/>
      <c r="AJ212" s="202" t="n"/>
      <c r="AK212" s="202" t="n"/>
      <c r="AL212" s="202" t="n"/>
      <c r="AM212" s="202" t="n"/>
      <c r="AN212" s="202" t="n"/>
      <c r="AO212" s="202" t="n"/>
      <c r="AP212" s="202" t="n"/>
      <c r="AQ212" s="202" t="n"/>
      <c r="AR212" s="202" t="n"/>
      <c r="AS212" s="202" t="n"/>
      <c r="AT212" s="202" t="n"/>
      <c r="AU212" s="202" t="n"/>
      <c r="AV212" s="202" t="n"/>
      <c r="AW212" s="202" t="n"/>
    </row>
    <row r="213" ht="19.8" customHeight="1" s="53">
      <c r="A213" s="203" t="inlineStr">
        <is>
          <t xml:space="preserve">　　什項設備                                                    </t>
        </is>
      </c>
      <c r="B213" s="202" t="n"/>
      <c r="C213" s="202" t="n"/>
      <c r="D213" s="202" t="n"/>
      <c r="E213" s="202" t="n"/>
      <c r="F213" s="202" t="n"/>
      <c r="G213" s="202" t="n"/>
      <c r="H213" s="202" t="n"/>
      <c r="I213" s="202" t="n"/>
      <c r="J213" s="202" t="n"/>
      <c r="K213" s="202" t="n"/>
      <c r="L213" s="202" t="n"/>
      <c r="M213" s="202" t="n"/>
      <c r="N213" s="202" t="n"/>
      <c r="O213" s="202" t="n"/>
      <c r="P213" s="202" t="n"/>
      <c r="Q213" s="202" t="n"/>
      <c r="R213" s="202" t="n"/>
      <c r="S213" s="202" t="n"/>
      <c r="T213" s="202" t="n"/>
      <c r="U213" s="202" t="n"/>
      <c r="V213" s="202" t="n"/>
      <c r="W213" s="202" t="n"/>
      <c r="X213" s="202" t="n"/>
      <c r="Y213" s="202" t="n"/>
      <c r="Z213" s="202" t="n"/>
      <c r="AA213" s="202" t="n"/>
      <c r="AB213" s="202" t="n"/>
      <c r="AC213" s="202" t="n"/>
      <c r="AD213" s="202" t="n"/>
      <c r="AE213" s="202" t="n"/>
      <c r="AF213" s="202" t="n"/>
      <c r="AG213" s="202" t="n"/>
      <c r="AH213" s="202" t="n"/>
      <c r="AI213" s="202" t="n"/>
      <c r="AJ213" s="202" t="n"/>
      <c r="AK213" s="202" t="n"/>
      <c r="AL213" s="202" t="n"/>
      <c r="AM213" s="202" t="n"/>
      <c r="AN213" s="202" t="n"/>
      <c r="AO213" s="202" t="n"/>
      <c r="AP213" s="202" t="n"/>
      <c r="AQ213" s="202" t="n"/>
      <c r="AR213" s="202" t="n"/>
      <c r="AS213" s="202" t="n"/>
      <c r="AT213" s="202" t="n"/>
      <c r="AU213" s="202" t="n"/>
      <c r="AV213" s="202" t="n"/>
      <c r="AW213" s="202" t="n"/>
    </row>
    <row r="214" ht="19.8" customHeight="1" s="53">
      <c r="A214" s="203" t="inlineStr">
        <is>
          <t xml:space="preserve">　　　什項設備                                                    </t>
        </is>
      </c>
      <c r="B214" s="202" t="n"/>
      <c r="C214" s="202" t="n"/>
      <c r="D214" s="202" t="n"/>
      <c r="E214" s="202" t="n"/>
      <c r="F214" s="202" t="n"/>
      <c r="G214" s="202" t="n"/>
      <c r="H214" s="202" t="n"/>
      <c r="I214" s="202" t="n"/>
      <c r="J214" s="202" t="n"/>
      <c r="K214" s="202" t="n"/>
      <c r="L214" s="202" t="n"/>
      <c r="M214" s="202" t="n"/>
      <c r="N214" s="202" t="n"/>
      <c r="O214" s="202" t="n"/>
      <c r="P214" s="202" t="n"/>
      <c r="Q214" s="202" t="n"/>
      <c r="R214" s="202" t="n"/>
      <c r="S214" s="202" t="n"/>
      <c r="T214" s="202" t="n"/>
      <c r="U214" s="202" t="n"/>
      <c r="V214" s="202" t="n"/>
      <c r="W214" s="202" t="n"/>
      <c r="X214" s="202" t="n"/>
      <c r="Y214" s="202" t="n"/>
      <c r="Z214" s="202" t="n"/>
      <c r="AA214" s="202" t="n"/>
      <c r="AB214" s="202" t="n"/>
      <c r="AC214" s="202" t="n"/>
      <c r="AD214" s="202" t="n"/>
      <c r="AE214" s="202" t="n"/>
      <c r="AF214" s="202" t="n"/>
      <c r="AG214" s="202" t="n"/>
      <c r="AH214" s="202" t="n"/>
      <c r="AI214" s="202" t="n"/>
      <c r="AJ214" s="202" t="n"/>
      <c r="AK214" s="202" t="n"/>
      <c r="AL214" s="202" t="n"/>
      <c r="AM214" s="202" t="n"/>
      <c r="AN214" s="202" t="n"/>
      <c r="AO214" s="202" t="n"/>
      <c r="AP214" s="202" t="n"/>
      <c r="AQ214" s="202" t="n"/>
      <c r="AR214" s="202" t="n"/>
      <c r="AS214" s="202" t="n"/>
      <c r="AT214" s="202" t="n"/>
      <c r="AU214" s="202" t="n"/>
      <c r="AV214" s="202" t="n"/>
      <c r="AW214" s="202" t="n"/>
    </row>
    <row r="215" ht="19.8" customHeight="1" s="53">
      <c r="A215" s="203" t="inlineStr">
        <is>
          <t xml:space="preserve">　　　累計折舊－什項設備                                          </t>
        </is>
      </c>
      <c r="B215" s="202" t="n"/>
      <c r="C215" s="202" t="n"/>
      <c r="D215" s="202" t="n"/>
      <c r="E215" s="202" t="n"/>
      <c r="F215" s="202" t="n"/>
      <c r="G215" s="202" t="n"/>
      <c r="H215" s="202" t="n"/>
      <c r="I215" s="202" t="n"/>
      <c r="J215" s="202" t="n"/>
      <c r="K215" s="202" t="n"/>
      <c r="L215" s="202" t="n"/>
      <c r="M215" s="202" t="n"/>
      <c r="N215" s="202" t="n"/>
      <c r="O215" s="202" t="n"/>
      <c r="P215" s="202" t="n"/>
      <c r="Q215" s="202" t="n"/>
      <c r="R215" s="202" t="n"/>
      <c r="S215" s="202" t="n"/>
      <c r="T215" s="202" t="n"/>
      <c r="U215" s="202" t="n"/>
      <c r="V215" s="202" t="n"/>
      <c r="W215" s="202" t="n"/>
      <c r="X215" s="202" t="n"/>
      <c r="Y215" s="202" t="n"/>
      <c r="Z215" s="202" t="n"/>
      <c r="AA215" s="202" t="n"/>
      <c r="AB215" s="202" t="n"/>
      <c r="AC215" s="202" t="n"/>
      <c r="AD215" s="202" t="n"/>
      <c r="AE215" s="202" t="n"/>
      <c r="AF215" s="202" t="n"/>
      <c r="AG215" s="202" t="n"/>
      <c r="AH215" s="202" t="n"/>
      <c r="AI215" s="202" t="n"/>
      <c r="AJ215" s="202" t="n"/>
      <c r="AK215" s="202" t="n"/>
      <c r="AL215" s="202" t="n"/>
      <c r="AM215" s="202" t="n"/>
      <c r="AN215" s="202" t="n"/>
      <c r="AO215" s="202" t="n"/>
      <c r="AP215" s="202" t="n"/>
      <c r="AQ215" s="202" t="n"/>
      <c r="AR215" s="202" t="n"/>
      <c r="AS215" s="202" t="n"/>
      <c r="AT215" s="202" t="n"/>
      <c r="AU215" s="202" t="n"/>
      <c r="AV215" s="202" t="n"/>
      <c r="AW215" s="202" t="n"/>
    </row>
    <row r="216" ht="19.8" customHeight="1" s="53">
      <c r="A216" s="203" t="inlineStr">
        <is>
          <t xml:space="preserve">　　租賃資產                                                    </t>
        </is>
      </c>
      <c r="B216" s="202" t="n"/>
      <c r="C216" s="202" t="n"/>
      <c r="D216" s="202" t="n"/>
      <c r="E216" s="202" t="n"/>
      <c r="F216" s="202" t="n"/>
      <c r="G216" s="202" t="n"/>
      <c r="H216" s="202" t="n"/>
      <c r="I216" s="202" t="n"/>
      <c r="J216" s="202" t="n"/>
      <c r="K216" s="202" t="n"/>
      <c r="L216" s="202" t="n"/>
      <c r="M216" s="202" t="n"/>
      <c r="N216" s="202" t="n"/>
      <c r="O216" s="202" t="n"/>
      <c r="P216" s="202" t="n"/>
      <c r="Q216" s="202" t="n"/>
      <c r="R216" s="202" t="n"/>
      <c r="S216" s="202" t="n"/>
      <c r="T216" s="202" t="n"/>
      <c r="U216" s="202" t="n"/>
      <c r="V216" s="202" t="n"/>
      <c r="W216" s="202" t="n"/>
      <c r="X216" s="202" t="n"/>
      <c r="Y216" s="202" t="n"/>
      <c r="Z216" s="202" t="n"/>
      <c r="AA216" s="202" t="n"/>
      <c r="AB216" s="202" t="n"/>
      <c r="AC216" s="202" t="n"/>
      <c r="AD216" s="202" t="n"/>
      <c r="AE216" s="202" t="n"/>
      <c r="AF216" s="202" t="n"/>
      <c r="AG216" s="202" t="n"/>
      <c r="AH216" s="202" t="n"/>
      <c r="AI216" s="202" t="n"/>
      <c r="AJ216" s="202" t="n"/>
      <c r="AK216" s="202" t="n"/>
      <c r="AL216" s="202" t="n"/>
      <c r="AM216" s="202" t="n"/>
      <c r="AN216" s="202" t="n"/>
      <c r="AO216" s="202" t="n"/>
      <c r="AP216" s="202" t="n"/>
      <c r="AQ216" s="202" t="n"/>
      <c r="AR216" s="202" t="n"/>
      <c r="AS216" s="202" t="n"/>
      <c r="AT216" s="202" t="n"/>
      <c r="AU216" s="202" t="n"/>
      <c r="AV216" s="202" t="n"/>
      <c r="AW216" s="202" t="n"/>
    </row>
    <row r="217" ht="19.8" customHeight="1" s="53">
      <c r="A217" s="203" t="inlineStr">
        <is>
          <t xml:space="preserve">　　　租賃資產                                                    </t>
        </is>
      </c>
      <c r="B217" s="202" t="n"/>
      <c r="C217" s="202" t="n"/>
      <c r="D217" s="202" t="n"/>
      <c r="E217" s="202" t="n"/>
      <c r="F217" s="202" t="n"/>
      <c r="G217" s="202" t="n"/>
      <c r="H217" s="202" t="n"/>
      <c r="I217" s="202" t="n"/>
      <c r="J217" s="202" t="n"/>
      <c r="K217" s="202" t="n"/>
      <c r="L217" s="202" t="n"/>
      <c r="M217" s="202" t="n"/>
      <c r="N217" s="202" t="n"/>
      <c r="O217" s="202" t="n"/>
      <c r="P217" s="202" t="n"/>
      <c r="Q217" s="202" t="n"/>
      <c r="R217" s="202" t="n"/>
      <c r="S217" s="202" t="n"/>
      <c r="T217" s="202" t="n"/>
      <c r="U217" s="202" t="n"/>
      <c r="V217" s="202" t="n"/>
      <c r="W217" s="202" t="n"/>
      <c r="X217" s="202" t="n"/>
      <c r="Y217" s="202" t="n"/>
      <c r="Z217" s="202" t="n"/>
      <c r="AA217" s="202" t="n"/>
      <c r="AB217" s="202" t="n"/>
      <c r="AC217" s="202" t="n"/>
      <c r="AD217" s="202" t="n"/>
      <c r="AE217" s="202" t="n"/>
      <c r="AF217" s="202" t="n"/>
      <c r="AG217" s="202" t="n"/>
      <c r="AH217" s="202" t="n"/>
      <c r="AI217" s="202" t="n"/>
      <c r="AJ217" s="202" t="n"/>
      <c r="AK217" s="202" t="n"/>
      <c r="AL217" s="202" t="n"/>
      <c r="AM217" s="202" t="n"/>
      <c r="AN217" s="202" t="n"/>
      <c r="AO217" s="202" t="n"/>
      <c r="AP217" s="202" t="n"/>
      <c r="AQ217" s="202" t="n"/>
      <c r="AR217" s="202" t="n"/>
      <c r="AS217" s="202" t="n"/>
      <c r="AT217" s="202" t="n"/>
      <c r="AU217" s="202" t="n"/>
      <c r="AV217" s="202" t="n"/>
      <c r="AW217" s="202" t="n"/>
    </row>
    <row r="218" ht="19.8" customHeight="1" s="53">
      <c r="A218" s="203" t="inlineStr">
        <is>
          <t xml:space="preserve">　　　累計折舊－租賃資產                                          </t>
        </is>
      </c>
      <c r="B218" s="202" t="n"/>
      <c r="C218" s="202" t="n"/>
      <c r="D218" s="202" t="n"/>
      <c r="E218" s="202" t="n"/>
      <c r="F218" s="202" t="n"/>
      <c r="G218" s="202" t="n"/>
      <c r="H218" s="202" t="n"/>
      <c r="I218" s="202" t="n"/>
      <c r="J218" s="202" t="n"/>
      <c r="K218" s="202" t="n"/>
      <c r="L218" s="202" t="n"/>
      <c r="M218" s="202" t="n"/>
      <c r="N218" s="202" t="n"/>
      <c r="O218" s="202" t="n"/>
      <c r="P218" s="202" t="n"/>
      <c r="Q218" s="202" t="n"/>
      <c r="R218" s="202" t="n"/>
      <c r="S218" s="202" t="n"/>
      <c r="T218" s="202" t="n"/>
      <c r="U218" s="202" t="n"/>
      <c r="V218" s="202" t="n"/>
      <c r="W218" s="202" t="n"/>
      <c r="X218" s="202" t="n"/>
      <c r="Y218" s="202" t="n"/>
      <c r="Z218" s="202" t="n"/>
      <c r="AA218" s="202" t="n"/>
      <c r="AB218" s="202" t="n"/>
      <c r="AC218" s="202" t="n"/>
      <c r="AD218" s="202" t="n"/>
      <c r="AE218" s="202" t="n"/>
      <c r="AF218" s="202" t="n"/>
      <c r="AG218" s="202" t="n"/>
      <c r="AH218" s="202" t="n"/>
      <c r="AI218" s="202" t="n"/>
      <c r="AJ218" s="202" t="n"/>
      <c r="AK218" s="202" t="n"/>
      <c r="AL218" s="202" t="n"/>
      <c r="AM218" s="202" t="n"/>
      <c r="AN218" s="202" t="n"/>
      <c r="AO218" s="202" t="n"/>
      <c r="AP218" s="202" t="n"/>
      <c r="AQ218" s="202" t="n"/>
      <c r="AR218" s="202" t="n"/>
      <c r="AS218" s="202" t="n"/>
      <c r="AT218" s="202" t="n"/>
      <c r="AU218" s="202" t="n"/>
      <c r="AV218" s="202" t="n"/>
      <c r="AW218" s="202" t="n"/>
    </row>
    <row r="219" ht="19.8" customHeight="1" s="53">
      <c r="A219" s="203" t="inlineStr">
        <is>
          <t xml:space="preserve">　　租賃權益改良                                                </t>
        </is>
      </c>
      <c r="B219" s="202" t="n"/>
      <c r="C219" s="202" t="n"/>
      <c r="D219" s="202" t="n"/>
      <c r="E219" s="202" t="n"/>
      <c r="F219" s="202" t="n"/>
      <c r="G219" s="202" t="n"/>
      <c r="H219" s="202" t="n"/>
      <c r="I219" s="202" t="n"/>
      <c r="J219" s="202" t="n"/>
      <c r="K219" s="202" t="n"/>
      <c r="L219" s="202" t="n"/>
      <c r="M219" s="202" t="n"/>
      <c r="N219" s="202" t="n"/>
      <c r="O219" s="202" t="n"/>
      <c r="P219" s="202" t="n"/>
      <c r="Q219" s="202" t="n"/>
      <c r="R219" s="202" t="n"/>
      <c r="S219" s="202" t="n"/>
      <c r="T219" s="202" t="n"/>
      <c r="U219" s="202" t="n"/>
      <c r="V219" s="202" t="n"/>
      <c r="W219" s="202" t="n"/>
      <c r="X219" s="202" t="n"/>
      <c r="Y219" s="202" t="n"/>
      <c r="Z219" s="202" t="n"/>
      <c r="AA219" s="202" t="n"/>
      <c r="AB219" s="202" t="n"/>
      <c r="AC219" s="202" t="n"/>
      <c r="AD219" s="202" t="n"/>
      <c r="AE219" s="202" t="n"/>
      <c r="AF219" s="202" t="n"/>
      <c r="AG219" s="202" t="n"/>
      <c r="AH219" s="202" t="n"/>
      <c r="AI219" s="202" t="n"/>
      <c r="AJ219" s="202" t="n"/>
      <c r="AK219" s="202" t="n"/>
      <c r="AL219" s="202" t="n"/>
      <c r="AM219" s="202" t="n"/>
      <c r="AN219" s="202" t="n"/>
      <c r="AO219" s="202" t="n"/>
      <c r="AP219" s="202" t="n"/>
      <c r="AQ219" s="202" t="n"/>
      <c r="AR219" s="202" t="n"/>
      <c r="AS219" s="202" t="n"/>
      <c r="AT219" s="202" t="n"/>
      <c r="AU219" s="202" t="n"/>
      <c r="AV219" s="202" t="n"/>
      <c r="AW219" s="202" t="n"/>
    </row>
    <row r="220" ht="19.8" customHeight="1" s="53">
      <c r="A220" s="203" t="inlineStr">
        <is>
          <t xml:space="preserve">　　　租賃權益改良                                                </t>
        </is>
      </c>
      <c r="B220" s="202" t="n"/>
      <c r="C220" s="202" t="n"/>
      <c r="D220" s="202" t="n"/>
      <c r="E220" s="202" t="n"/>
      <c r="F220" s="202" t="n"/>
      <c r="G220" s="202" t="n"/>
      <c r="H220" s="202" t="n"/>
      <c r="I220" s="202" t="n"/>
      <c r="J220" s="202" t="n"/>
      <c r="K220" s="202" t="n"/>
      <c r="L220" s="202" t="n"/>
      <c r="M220" s="202" t="n"/>
      <c r="N220" s="202" t="n"/>
      <c r="O220" s="202" t="n"/>
      <c r="P220" s="202" t="n"/>
      <c r="Q220" s="202" t="n"/>
      <c r="R220" s="202" t="n"/>
      <c r="S220" s="202" t="n"/>
      <c r="T220" s="202" t="n"/>
      <c r="U220" s="202" t="n"/>
      <c r="V220" s="202" t="n"/>
      <c r="W220" s="202" t="n"/>
      <c r="X220" s="202" t="n"/>
      <c r="Y220" s="202" t="n"/>
      <c r="Z220" s="202" t="n"/>
      <c r="AA220" s="202" t="n"/>
      <c r="AB220" s="202" t="n"/>
      <c r="AC220" s="202" t="n"/>
      <c r="AD220" s="202" t="n"/>
      <c r="AE220" s="202" t="n"/>
      <c r="AF220" s="202" t="n"/>
      <c r="AG220" s="202" t="n"/>
      <c r="AH220" s="202" t="n"/>
      <c r="AI220" s="202" t="n"/>
      <c r="AJ220" s="202" t="n"/>
      <c r="AK220" s="202" t="n"/>
      <c r="AL220" s="202" t="n"/>
      <c r="AM220" s="202" t="n"/>
      <c r="AN220" s="202" t="n"/>
      <c r="AO220" s="202" t="n"/>
      <c r="AP220" s="202" t="n"/>
      <c r="AQ220" s="202" t="n"/>
      <c r="AR220" s="202" t="n"/>
      <c r="AS220" s="202" t="n"/>
      <c r="AT220" s="202" t="n"/>
      <c r="AU220" s="202" t="n"/>
      <c r="AV220" s="202" t="n"/>
      <c r="AW220" s="202" t="n"/>
    </row>
    <row r="221" ht="19.8" customHeight="1" s="53">
      <c r="A221" s="203" t="inlineStr">
        <is>
          <t xml:space="preserve">　　　累計折舊－租賃權益改良                                      </t>
        </is>
      </c>
      <c r="B221" s="202" t="n"/>
      <c r="C221" s="202" t="n"/>
      <c r="D221" s="202" t="n"/>
      <c r="E221" s="202" t="n"/>
      <c r="F221" s="202" t="n"/>
      <c r="G221" s="202" t="n"/>
      <c r="H221" s="202" t="n"/>
      <c r="I221" s="202" t="n"/>
      <c r="J221" s="202" t="n"/>
      <c r="K221" s="202" t="n"/>
      <c r="L221" s="202" t="n"/>
      <c r="M221" s="202" t="n"/>
      <c r="N221" s="202" t="n"/>
      <c r="O221" s="202" t="n"/>
      <c r="P221" s="202" t="n"/>
      <c r="Q221" s="202" t="n"/>
      <c r="R221" s="202" t="n"/>
      <c r="S221" s="202" t="n"/>
      <c r="T221" s="202" t="n"/>
      <c r="U221" s="202" t="n"/>
      <c r="V221" s="202" t="n"/>
      <c r="W221" s="202" t="n"/>
      <c r="X221" s="202" t="n"/>
      <c r="Y221" s="202" t="n"/>
      <c r="Z221" s="202" t="n"/>
      <c r="AA221" s="202" t="n"/>
      <c r="AB221" s="202" t="n"/>
      <c r="AC221" s="202" t="n"/>
      <c r="AD221" s="202" t="n"/>
      <c r="AE221" s="202" t="n"/>
      <c r="AF221" s="202" t="n"/>
      <c r="AG221" s="202" t="n"/>
      <c r="AH221" s="202" t="n"/>
      <c r="AI221" s="202" t="n"/>
      <c r="AJ221" s="202" t="n"/>
      <c r="AK221" s="202" t="n"/>
      <c r="AL221" s="202" t="n"/>
      <c r="AM221" s="202" t="n"/>
      <c r="AN221" s="202" t="n"/>
      <c r="AO221" s="202" t="n"/>
      <c r="AP221" s="202" t="n"/>
      <c r="AQ221" s="202" t="n"/>
      <c r="AR221" s="202" t="n"/>
      <c r="AS221" s="202" t="n"/>
      <c r="AT221" s="202" t="n"/>
      <c r="AU221" s="202" t="n"/>
      <c r="AV221" s="202" t="n"/>
      <c r="AW221" s="202" t="n"/>
    </row>
    <row r="222" ht="19.8" customHeight="1" s="53">
      <c r="A222" s="203" t="inlineStr">
        <is>
          <t xml:space="preserve">　　購建中固定資產                                              </t>
        </is>
      </c>
      <c r="B222" s="202" t="n"/>
      <c r="C222" s="202" t="n"/>
      <c r="D222" s="202" t="n"/>
      <c r="E222" s="202" t="n"/>
      <c r="F222" s="202" t="n"/>
      <c r="G222" s="202" t="n"/>
      <c r="H222" s="202" t="n"/>
      <c r="I222" s="202" t="n"/>
      <c r="J222" s="202" t="n"/>
      <c r="K222" s="202" t="n"/>
      <c r="L222" s="202" t="n"/>
      <c r="M222" s="202" t="n"/>
      <c r="N222" s="202" t="n"/>
      <c r="O222" s="202" t="n"/>
      <c r="P222" s="202" t="n"/>
      <c r="Q222" s="202" t="n"/>
      <c r="R222" s="202" t="n"/>
      <c r="S222" s="202" t="n"/>
      <c r="T222" s="202" t="n"/>
      <c r="U222" s="202" t="n"/>
      <c r="V222" s="202" t="n"/>
      <c r="W222" s="202" t="n"/>
      <c r="X222" s="202" t="n"/>
      <c r="Y222" s="202" t="n"/>
      <c r="Z222" s="202" t="n"/>
      <c r="AA222" s="202" t="n"/>
      <c r="AB222" s="202" t="n"/>
      <c r="AC222" s="202" t="n"/>
      <c r="AD222" s="202" t="n"/>
      <c r="AE222" s="202" t="n"/>
      <c r="AF222" s="202" t="n"/>
      <c r="AG222" s="202" t="n"/>
      <c r="AH222" s="202" t="n"/>
      <c r="AI222" s="202" t="n"/>
      <c r="AJ222" s="202" t="n"/>
      <c r="AK222" s="202" t="n"/>
      <c r="AL222" s="202" t="n"/>
      <c r="AM222" s="202" t="n"/>
      <c r="AN222" s="202" t="n"/>
      <c r="AO222" s="202" t="n"/>
      <c r="AP222" s="202" t="n"/>
      <c r="AQ222" s="202" t="n"/>
      <c r="AR222" s="202" t="n"/>
      <c r="AS222" s="202" t="n"/>
      <c r="AT222" s="202" t="n"/>
      <c r="AU222" s="202" t="n"/>
      <c r="AV222" s="202" t="n"/>
      <c r="AW222" s="202" t="n"/>
    </row>
    <row r="223" ht="19.8" customHeight="1" s="53">
      <c r="A223" s="203" t="inlineStr">
        <is>
          <t xml:space="preserve">　　　未完工程                                                    </t>
        </is>
      </c>
      <c r="B223" s="202" t="n"/>
      <c r="C223" s="202" t="n"/>
      <c r="D223" s="202" t="n"/>
      <c r="E223" s="202" t="n"/>
      <c r="F223" s="202" t="n"/>
      <c r="G223" s="202" t="n"/>
      <c r="H223" s="202" t="n"/>
      <c r="I223" s="202" t="n"/>
      <c r="J223" s="202" t="n"/>
      <c r="K223" s="202" t="n"/>
      <c r="L223" s="202" t="n"/>
      <c r="M223" s="202" t="n"/>
      <c r="N223" s="202" t="n"/>
      <c r="O223" s="202" t="n"/>
      <c r="P223" s="202" t="n"/>
      <c r="Q223" s="202" t="n"/>
      <c r="R223" s="202" t="n"/>
      <c r="S223" s="202" t="n"/>
      <c r="T223" s="202" t="n"/>
      <c r="U223" s="202" t="n"/>
      <c r="V223" s="202" t="n"/>
      <c r="W223" s="202" t="n"/>
      <c r="X223" s="202" t="n"/>
      <c r="Y223" s="202" t="n"/>
      <c r="Z223" s="202" t="n"/>
      <c r="AA223" s="202" t="n"/>
      <c r="AB223" s="202" t="n"/>
      <c r="AC223" s="202" t="n"/>
      <c r="AD223" s="202" t="n"/>
      <c r="AE223" s="202" t="n"/>
      <c r="AF223" s="202" t="n"/>
      <c r="AG223" s="202" t="n"/>
      <c r="AH223" s="202" t="n"/>
      <c r="AI223" s="202" t="n"/>
      <c r="AJ223" s="202" t="n"/>
      <c r="AK223" s="202" t="n"/>
      <c r="AL223" s="202" t="n"/>
      <c r="AM223" s="202" t="n"/>
      <c r="AN223" s="202" t="n"/>
      <c r="AO223" s="202" t="n"/>
      <c r="AP223" s="202" t="n"/>
      <c r="AQ223" s="202" t="n"/>
      <c r="AR223" s="202" t="n"/>
      <c r="AS223" s="202" t="n"/>
      <c r="AT223" s="202" t="n"/>
      <c r="AU223" s="202" t="n"/>
      <c r="AV223" s="202" t="n"/>
      <c r="AW223" s="202" t="n"/>
    </row>
    <row r="224" ht="19.8" customHeight="1" s="53">
      <c r="A224" s="203" t="inlineStr">
        <is>
          <t xml:space="preserve">　　　預付工程及土地款                                            </t>
        </is>
      </c>
      <c r="B224" s="202" t="n"/>
      <c r="C224" s="202" t="n"/>
      <c r="D224" s="202" t="n"/>
      <c r="E224" s="202" t="n"/>
      <c r="F224" s="202" t="n"/>
      <c r="G224" s="202" t="n"/>
      <c r="H224" s="202" t="n"/>
      <c r="I224" s="202" t="n"/>
      <c r="J224" s="202" t="n"/>
      <c r="K224" s="202" t="n"/>
      <c r="L224" s="202" t="n"/>
      <c r="M224" s="202" t="n"/>
      <c r="N224" s="202" t="n"/>
      <c r="O224" s="202" t="n"/>
      <c r="P224" s="202" t="n"/>
      <c r="Q224" s="202" t="n"/>
      <c r="R224" s="202" t="n"/>
      <c r="S224" s="202" t="n"/>
      <c r="T224" s="202" t="n"/>
      <c r="U224" s="202" t="n"/>
      <c r="V224" s="202" t="n"/>
      <c r="W224" s="202" t="n"/>
      <c r="X224" s="202" t="n"/>
      <c r="Y224" s="202" t="n"/>
      <c r="Z224" s="202" t="n"/>
      <c r="AA224" s="202" t="n"/>
      <c r="AB224" s="202" t="n"/>
      <c r="AC224" s="202" t="n"/>
      <c r="AD224" s="202" t="n"/>
      <c r="AE224" s="202" t="n"/>
      <c r="AF224" s="202" t="n"/>
      <c r="AG224" s="202" t="n"/>
      <c r="AH224" s="202" t="n"/>
      <c r="AI224" s="202" t="n"/>
      <c r="AJ224" s="202" t="n"/>
      <c r="AK224" s="202" t="n"/>
      <c r="AL224" s="202" t="n"/>
      <c r="AM224" s="202" t="n"/>
      <c r="AN224" s="202" t="n"/>
      <c r="AO224" s="202" t="n"/>
      <c r="AP224" s="202" t="n"/>
      <c r="AQ224" s="202" t="n"/>
      <c r="AR224" s="202" t="n"/>
      <c r="AS224" s="202" t="n"/>
      <c r="AT224" s="202" t="n"/>
      <c r="AU224" s="202" t="n"/>
      <c r="AV224" s="202" t="n"/>
      <c r="AW224" s="202" t="n"/>
    </row>
    <row r="225" ht="19.8" customHeight="1" s="53">
      <c r="A225" s="203" t="inlineStr">
        <is>
          <t xml:space="preserve">　　　訂購機件及設備款                                            </t>
        </is>
      </c>
      <c r="B225" s="202" t="n"/>
      <c r="C225" s="202" t="n"/>
      <c r="D225" s="202" t="n"/>
      <c r="E225" s="202" t="n"/>
      <c r="F225" s="202" t="n"/>
      <c r="G225" s="202" t="n"/>
      <c r="H225" s="202" t="n"/>
      <c r="I225" s="202" t="n"/>
      <c r="J225" s="202" t="n"/>
      <c r="K225" s="202" t="n"/>
      <c r="L225" s="202" t="n"/>
      <c r="M225" s="202" t="n"/>
      <c r="N225" s="202" t="n"/>
      <c r="O225" s="202" t="n"/>
      <c r="P225" s="202" t="n"/>
      <c r="Q225" s="202" t="n"/>
      <c r="R225" s="202" t="n"/>
      <c r="S225" s="202" t="n"/>
      <c r="T225" s="202" t="n"/>
      <c r="U225" s="202" t="n"/>
      <c r="V225" s="202" t="n"/>
      <c r="W225" s="202" t="n"/>
      <c r="X225" s="202" t="n"/>
      <c r="Y225" s="202" t="n"/>
      <c r="Z225" s="202" t="n"/>
      <c r="AA225" s="202" t="n"/>
      <c r="AB225" s="202" t="n"/>
      <c r="AC225" s="202" t="n"/>
      <c r="AD225" s="202" t="n"/>
      <c r="AE225" s="202" t="n"/>
      <c r="AF225" s="202" t="n"/>
      <c r="AG225" s="202" t="n"/>
      <c r="AH225" s="202" t="n"/>
      <c r="AI225" s="202" t="n"/>
      <c r="AJ225" s="202" t="n"/>
      <c r="AK225" s="202" t="n"/>
      <c r="AL225" s="202" t="n"/>
      <c r="AM225" s="202" t="n"/>
      <c r="AN225" s="202" t="n"/>
      <c r="AO225" s="202" t="n"/>
      <c r="AP225" s="202" t="n"/>
      <c r="AQ225" s="202" t="n"/>
      <c r="AR225" s="202" t="n"/>
      <c r="AS225" s="202" t="n"/>
      <c r="AT225" s="202" t="n"/>
      <c r="AU225" s="202" t="n"/>
      <c r="AV225" s="202" t="n"/>
      <c r="AW225" s="202" t="n"/>
    </row>
    <row r="226" ht="19.8" customHeight="1" s="53">
      <c r="A226" s="201" t="inlineStr">
        <is>
          <t xml:space="preserve">　生物資產－非流動                                            </t>
        </is>
      </c>
      <c r="B226" s="202" t="n"/>
      <c r="C226" s="202" t="n"/>
      <c r="D226" s="202" t="n"/>
      <c r="E226" s="202" t="n"/>
      <c r="F226" s="202" t="n"/>
      <c r="G226" s="202" t="n"/>
      <c r="H226" s="202" t="n"/>
      <c r="I226" s="202" t="n"/>
      <c r="J226" s="202" t="n"/>
      <c r="K226" s="202" t="n"/>
      <c r="L226" s="202" t="n"/>
      <c r="M226" s="202" t="n"/>
      <c r="N226" s="202" t="n"/>
      <c r="O226" s="202" t="n"/>
      <c r="P226" s="202" t="n"/>
      <c r="Q226" s="202" t="n"/>
      <c r="R226" s="202" t="n"/>
      <c r="S226" s="202" t="n"/>
      <c r="T226" s="202" t="n"/>
      <c r="U226" s="202" t="n"/>
      <c r="V226" s="202" t="n"/>
      <c r="W226" s="202" t="n"/>
      <c r="X226" s="202" t="n"/>
      <c r="Y226" s="202" t="n"/>
      <c r="Z226" s="202" t="n"/>
      <c r="AA226" s="202" t="n"/>
      <c r="AB226" s="202" t="n"/>
      <c r="AC226" s="202" t="n"/>
      <c r="AD226" s="202" t="n"/>
      <c r="AE226" s="202" t="n"/>
      <c r="AF226" s="202" t="n"/>
      <c r="AG226" s="202" t="n"/>
      <c r="AH226" s="202" t="n"/>
      <c r="AI226" s="202" t="n"/>
      <c r="AJ226" s="202" t="n"/>
      <c r="AK226" s="202" t="n"/>
      <c r="AL226" s="202" t="n"/>
      <c r="AM226" s="202" t="n"/>
      <c r="AN226" s="202" t="n"/>
      <c r="AO226" s="202" t="n"/>
      <c r="AP226" s="202" t="n"/>
      <c r="AQ226" s="202" t="n"/>
      <c r="AR226" s="202" t="n"/>
      <c r="AS226" s="202" t="n"/>
      <c r="AT226" s="202" t="n"/>
      <c r="AU226" s="202" t="n"/>
      <c r="AV226" s="202" t="n"/>
      <c r="AW226" s="202" t="n"/>
    </row>
    <row r="227" ht="19.8" customHeight="1" s="53">
      <c r="A227" s="203" t="inlineStr">
        <is>
          <t xml:space="preserve">　　生產性生物資產－非流動                                      </t>
        </is>
      </c>
      <c r="B227" s="202" t="n"/>
      <c r="C227" s="202" t="n"/>
      <c r="D227" s="202" t="n"/>
      <c r="E227" s="202" t="n"/>
      <c r="F227" s="202" t="n"/>
      <c r="G227" s="202" t="n"/>
      <c r="H227" s="202" t="n"/>
      <c r="I227" s="202" t="n"/>
      <c r="J227" s="202" t="n"/>
      <c r="K227" s="202" t="n"/>
      <c r="L227" s="202" t="n"/>
      <c r="M227" s="202" t="n"/>
      <c r="N227" s="202" t="n"/>
      <c r="O227" s="202" t="n"/>
      <c r="P227" s="202" t="n"/>
      <c r="Q227" s="202" t="n"/>
      <c r="R227" s="202" t="n"/>
      <c r="S227" s="202" t="n"/>
      <c r="T227" s="202" t="n"/>
      <c r="U227" s="202" t="n"/>
      <c r="V227" s="202" t="n"/>
      <c r="W227" s="202" t="n"/>
      <c r="X227" s="202" t="n"/>
      <c r="Y227" s="202" t="n"/>
      <c r="Z227" s="202" t="n"/>
      <c r="AA227" s="202" t="n"/>
      <c r="AB227" s="202" t="n"/>
      <c r="AC227" s="202" t="n"/>
      <c r="AD227" s="202" t="n"/>
      <c r="AE227" s="202" t="n"/>
      <c r="AF227" s="202" t="n"/>
      <c r="AG227" s="202" t="n"/>
      <c r="AH227" s="202" t="n"/>
      <c r="AI227" s="202" t="n"/>
      <c r="AJ227" s="202" t="n"/>
      <c r="AK227" s="202" t="n"/>
      <c r="AL227" s="202" t="n"/>
      <c r="AM227" s="202" t="n"/>
      <c r="AN227" s="202" t="n"/>
      <c r="AO227" s="202" t="n"/>
      <c r="AP227" s="202" t="n"/>
      <c r="AQ227" s="202" t="n"/>
      <c r="AR227" s="202" t="n"/>
      <c r="AS227" s="202" t="n"/>
      <c r="AT227" s="202" t="n"/>
      <c r="AU227" s="202" t="n"/>
      <c r="AV227" s="202" t="n"/>
      <c r="AW227" s="202" t="n"/>
    </row>
    <row r="228" ht="19.8" customHeight="1" s="53">
      <c r="A228" s="203" t="inlineStr">
        <is>
          <t xml:space="preserve">　　　生產性生物資產－非流動                                      </t>
        </is>
      </c>
      <c r="B228" s="202" t="n"/>
      <c r="C228" s="202" t="n"/>
      <c r="D228" s="202" t="n"/>
      <c r="E228" s="202" t="n"/>
      <c r="F228" s="202" t="n"/>
      <c r="G228" s="202" t="n"/>
      <c r="H228" s="202" t="n"/>
      <c r="I228" s="202" t="n"/>
      <c r="J228" s="202" t="n"/>
      <c r="K228" s="202" t="n"/>
      <c r="L228" s="202" t="n"/>
      <c r="M228" s="202" t="n"/>
      <c r="N228" s="202" t="n"/>
      <c r="O228" s="202" t="n"/>
      <c r="P228" s="202" t="n"/>
      <c r="Q228" s="202" t="n"/>
      <c r="R228" s="202" t="n"/>
      <c r="S228" s="202" t="n"/>
      <c r="T228" s="202" t="n"/>
      <c r="U228" s="202" t="n"/>
      <c r="V228" s="202" t="n"/>
      <c r="W228" s="202" t="n"/>
      <c r="X228" s="202" t="n"/>
      <c r="Y228" s="202" t="n"/>
      <c r="Z228" s="202" t="n"/>
      <c r="AA228" s="202" t="n"/>
      <c r="AB228" s="202" t="n"/>
      <c r="AC228" s="202" t="n"/>
      <c r="AD228" s="202" t="n"/>
      <c r="AE228" s="202" t="n"/>
      <c r="AF228" s="202" t="n"/>
      <c r="AG228" s="202" t="n"/>
      <c r="AH228" s="202" t="n"/>
      <c r="AI228" s="202" t="n"/>
      <c r="AJ228" s="202" t="n"/>
      <c r="AK228" s="202" t="n"/>
      <c r="AL228" s="202" t="n"/>
      <c r="AM228" s="202" t="n"/>
      <c r="AN228" s="202" t="n"/>
      <c r="AO228" s="202" t="n"/>
      <c r="AP228" s="202" t="n"/>
      <c r="AQ228" s="202" t="n"/>
      <c r="AR228" s="202" t="n"/>
      <c r="AS228" s="202" t="n"/>
      <c r="AT228" s="202" t="n"/>
      <c r="AU228" s="202" t="n"/>
      <c r="AV228" s="202" t="n"/>
      <c r="AW228" s="202" t="n"/>
    </row>
    <row r="229" ht="19.8" customHeight="1" s="53">
      <c r="A229" s="203" t="inlineStr">
        <is>
          <t xml:space="preserve">　　　累計折舊－生產性生物資產－非流動                            </t>
        </is>
      </c>
      <c r="B229" s="202" t="n"/>
      <c r="C229" s="202" t="n"/>
      <c r="D229" s="202" t="n"/>
      <c r="E229" s="202" t="n"/>
      <c r="F229" s="202" t="n"/>
      <c r="G229" s="202" t="n"/>
      <c r="H229" s="202" t="n"/>
      <c r="I229" s="202" t="n"/>
      <c r="J229" s="202" t="n"/>
      <c r="K229" s="202" t="n"/>
      <c r="L229" s="202" t="n"/>
      <c r="M229" s="202" t="n"/>
      <c r="N229" s="202" t="n"/>
      <c r="O229" s="202" t="n"/>
      <c r="P229" s="202" t="n"/>
      <c r="Q229" s="202" t="n"/>
      <c r="R229" s="202" t="n"/>
      <c r="S229" s="202" t="n"/>
      <c r="T229" s="202" t="n"/>
      <c r="U229" s="202" t="n"/>
      <c r="V229" s="202" t="n"/>
      <c r="W229" s="202" t="n"/>
      <c r="X229" s="202" t="n"/>
      <c r="Y229" s="202" t="n"/>
      <c r="Z229" s="202" t="n"/>
      <c r="AA229" s="202" t="n"/>
      <c r="AB229" s="202" t="n"/>
      <c r="AC229" s="202" t="n"/>
      <c r="AD229" s="202" t="n"/>
      <c r="AE229" s="202" t="n"/>
      <c r="AF229" s="202" t="n"/>
      <c r="AG229" s="202" t="n"/>
      <c r="AH229" s="202" t="n"/>
      <c r="AI229" s="202" t="n"/>
      <c r="AJ229" s="202" t="n"/>
      <c r="AK229" s="202" t="n"/>
      <c r="AL229" s="202" t="n"/>
      <c r="AM229" s="202" t="n"/>
      <c r="AN229" s="202" t="n"/>
      <c r="AO229" s="202" t="n"/>
      <c r="AP229" s="202" t="n"/>
      <c r="AQ229" s="202" t="n"/>
      <c r="AR229" s="202" t="n"/>
      <c r="AS229" s="202" t="n"/>
      <c r="AT229" s="202" t="n"/>
      <c r="AU229" s="202" t="n"/>
      <c r="AV229" s="202" t="n"/>
      <c r="AW229" s="202" t="n"/>
    </row>
    <row r="230" ht="19.8" customHeight="1" s="53">
      <c r="A230" s="201" t="inlineStr">
        <is>
          <t xml:space="preserve">　無形資產                                                    </t>
        </is>
      </c>
      <c r="B230" s="202" t="n"/>
      <c r="C230" s="202" t="n"/>
      <c r="D230" s="202" t="n"/>
      <c r="E230" s="202" t="n"/>
      <c r="F230" s="202" t="n"/>
      <c r="G230" s="202" t="n"/>
      <c r="H230" s="202" t="n"/>
      <c r="I230" s="202" t="n"/>
      <c r="J230" s="202" t="n"/>
      <c r="K230" s="202" t="n"/>
      <c r="L230" s="202" t="n"/>
      <c r="M230" s="202" t="n"/>
      <c r="N230" s="202" t="n"/>
      <c r="O230" s="202" t="n"/>
      <c r="P230" s="202" t="n"/>
      <c r="Q230" s="202" t="n"/>
      <c r="R230" s="202" t="n"/>
      <c r="S230" s="202" t="n"/>
      <c r="T230" s="202" t="n"/>
      <c r="U230" s="202" t="n"/>
      <c r="V230" s="202" t="n"/>
      <c r="W230" s="202" t="n"/>
      <c r="X230" s="202" t="n"/>
      <c r="Y230" s="202" t="n"/>
      <c r="Z230" s="202" t="n"/>
      <c r="AA230" s="202" t="n"/>
      <c r="AB230" s="202" t="n"/>
      <c r="AC230" s="202" t="n"/>
      <c r="AD230" s="202" t="n"/>
      <c r="AE230" s="202" t="n"/>
      <c r="AF230" s="202" t="n"/>
      <c r="AG230" s="202" t="n"/>
      <c r="AH230" s="202" t="n"/>
      <c r="AI230" s="202" t="n"/>
      <c r="AJ230" s="202" t="n"/>
      <c r="AK230" s="202" t="n"/>
      <c r="AL230" s="202" t="n"/>
      <c r="AM230" s="202" t="n"/>
      <c r="AN230" s="202" t="n"/>
      <c r="AO230" s="202" t="n"/>
      <c r="AP230" s="202" t="n"/>
      <c r="AQ230" s="202" t="n"/>
      <c r="AR230" s="202" t="n"/>
      <c r="AS230" s="202" t="n"/>
      <c r="AT230" s="202" t="n"/>
      <c r="AU230" s="202" t="n"/>
      <c r="AV230" s="202" t="n"/>
      <c r="AW230" s="202" t="n"/>
    </row>
    <row r="231" ht="19.8" customHeight="1" s="53">
      <c r="A231" s="203" t="inlineStr">
        <is>
          <t xml:space="preserve">　　無形資產                                                    </t>
        </is>
      </c>
      <c r="B231" s="202" t="n"/>
      <c r="C231" s="202" t="n"/>
      <c r="D231" s="202" t="n"/>
      <c r="E231" s="202" t="n"/>
      <c r="F231" s="202" t="n"/>
      <c r="G231" s="202" t="n"/>
      <c r="H231" s="202" t="n"/>
      <c r="I231" s="202" t="n"/>
      <c r="J231" s="202" t="n"/>
      <c r="K231" s="202" t="n"/>
      <c r="L231" s="202" t="n"/>
      <c r="M231" s="202" t="n"/>
      <c r="N231" s="202" t="n"/>
      <c r="O231" s="202" t="n"/>
      <c r="P231" s="202" t="n"/>
      <c r="Q231" s="202" t="n"/>
      <c r="R231" s="202" t="n"/>
      <c r="S231" s="202" t="n"/>
      <c r="T231" s="202" t="n"/>
      <c r="U231" s="202" t="n"/>
      <c r="V231" s="202" t="n"/>
      <c r="W231" s="202" t="n"/>
      <c r="X231" s="202" t="n"/>
      <c r="Y231" s="202" t="n"/>
      <c r="Z231" s="202" t="n"/>
      <c r="AA231" s="202" t="n"/>
      <c r="AB231" s="202" t="n"/>
      <c r="AC231" s="202" t="n"/>
      <c r="AD231" s="202" t="n"/>
      <c r="AE231" s="202" t="n"/>
      <c r="AF231" s="202" t="n"/>
      <c r="AG231" s="202" t="n"/>
      <c r="AH231" s="202" t="n"/>
      <c r="AI231" s="202" t="n"/>
      <c r="AJ231" s="202" t="n"/>
      <c r="AK231" s="202" t="n"/>
      <c r="AL231" s="202" t="n"/>
      <c r="AM231" s="202" t="n"/>
      <c r="AN231" s="202" t="n"/>
      <c r="AO231" s="202" t="n"/>
      <c r="AP231" s="202" t="n"/>
      <c r="AQ231" s="202" t="n"/>
      <c r="AR231" s="202" t="n"/>
      <c r="AS231" s="202" t="n"/>
      <c r="AT231" s="202" t="n"/>
      <c r="AU231" s="202" t="n"/>
      <c r="AV231" s="202" t="n"/>
      <c r="AW231" s="202" t="n"/>
    </row>
    <row r="232" ht="19.8" customHeight="1" s="53">
      <c r="A232" s="203" t="inlineStr">
        <is>
          <t xml:space="preserve">　　　專利權                                                      </t>
        </is>
      </c>
      <c r="B232" s="202" t="n"/>
      <c r="C232" s="202" t="n"/>
      <c r="D232" s="202" t="n"/>
      <c r="E232" s="202" t="n"/>
      <c r="F232" s="202" t="n"/>
      <c r="G232" s="202" t="n"/>
      <c r="H232" s="202" t="n"/>
      <c r="I232" s="202" t="n"/>
      <c r="J232" s="202" t="n"/>
      <c r="K232" s="202" t="n"/>
      <c r="L232" s="202" t="n"/>
      <c r="M232" s="202" t="n"/>
      <c r="N232" s="202" t="n"/>
      <c r="O232" s="202" t="n"/>
      <c r="P232" s="202" t="n"/>
      <c r="Q232" s="202" t="n"/>
      <c r="R232" s="202" t="n"/>
      <c r="S232" s="202" t="n"/>
      <c r="T232" s="202" t="n"/>
      <c r="U232" s="202" t="n"/>
      <c r="V232" s="202" t="n"/>
      <c r="W232" s="202" t="n"/>
      <c r="X232" s="202" t="n"/>
      <c r="Y232" s="202" t="n"/>
      <c r="Z232" s="202" t="n"/>
      <c r="AA232" s="202" t="n"/>
      <c r="AB232" s="202" t="n"/>
      <c r="AC232" s="202" t="n"/>
      <c r="AD232" s="202" t="n"/>
      <c r="AE232" s="202" t="n"/>
      <c r="AF232" s="202" t="n"/>
      <c r="AG232" s="202" t="n"/>
      <c r="AH232" s="202" t="n"/>
      <c r="AI232" s="202" t="n"/>
      <c r="AJ232" s="202" t="n"/>
      <c r="AK232" s="202" t="n"/>
      <c r="AL232" s="202" t="n"/>
      <c r="AM232" s="202" t="n"/>
      <c r="AN232" s="202" t="n"/>
      <c r="AO232" s="202" t="n"/>
      <c r="AP232" s="202" t="n"/>
      <c r="AQ232" s="202" t="n"/>
      <c r="AR232" s="202" t="n"/>
      <c r="AS232" s="202" t="n"/>
      <c r="AT232" s="202" t="n"/>
      <c r="AU232" s="202" t="n"/>
      <c r="AV232" s="202" t="n"/>
      <c r="AW232" s="202" t="n"/>
    </row>
    <row r="233" ht="19.8" customHeight="1" s="53">
      <c r="A233" s="203" t="inlineStr">
        <is>
          <t xml:space="preserve">　　　電腦軟體                                                    </t>
        </is>
      </c>
      <c r="B233" s="202" t="n"/>
      <c r="C233" s="202" t="n"/>
      <c r="D233" s="202" t="n"/>
      <c r="E233" s="202" t="n"/>
      <c r="F233" s="202" t="n"/>
      <c r="G233" s="202" t="n"/>
      <c r="H233" s="202" t="n"/>
      <c r="I233" s="202" t="n"/>
      <c r="J233" s="202" t="n"/>
      <c r="K233" s="202" t="n"/>
      <c r="L233" s="202" t="n"/>
      <c r="M233" s="202" t="n"/>
      <c r="N233" s="202" t="n"/>
      <c r="O233" s="202" t="n"/>
      <c r="P233" s="202" t="n"/>
      <c r="Q233" s="202" t="n"/>
      <c r="R233" s="202" t="n"/>
      <c r="S233" s="202" t="n"/>
      <c r="T233" s="202" t="n"/>
      <c r="U233" s="202" t="n"/>
      <c r="V233" s="202" t="n"/>
      <c r="W233" s="202" t="n"/>
      <c r="X233" s="202" t="n"/>
      <c r="Y233" s="202" t="n"/>
      <c r="Z233" s="202" t="n"/>
      <c r="AA233" s="202" t="n"/>
      <c r="AB233" s="202" t="n"/>
      <c r="AC233" s="202" t="n"/>
      <c r="AD233" s="202" t="n"/>
      <c r="AE233" s="202" t="n"/>
      <c r="AF233" s="202" t="n"/>
      <c r="AG233" s="202" t="n"/>
      <c r="AH233" s="202" t="n"/>
      <c r="AI233" s="202" t="n"/>
      <c r="AJ233" s="202" t="n"/>
      <c r="AK233" s="202" t="n"/>
      <c r="AL233" s="202" t="n"/>
      <c r="AM233" s="202" t="n"/>
      <c r="AN233" s="202" t="n"/>
      <c r="AO233" s="202" t="n"/>
      <c r="AP233" s="202" t="n"/>
      <c r="AQ233" s="202" t="n"/>
      <c r="AR233" s="202" t="n"/>
      <c r="AS233" s="202" t="n"/>
      <c r="AT233" s="202" t="n"/>
      <c r="AU233" s="202" t="n"/>
      <c r="AV233" s="202" t="n"/>
      <c r="AW233" s="202" t="n"/>
    </row>
    <row r="234" ht="19.8" customHeight="1" s="53">
      <c r="A234" s="203" t="inlineStr">
        <is>
          <t xml:space="preserve">　　　其他無形資產                                                </t>
        </is>
      </c>
      <c r="B234" s="202" t="n"/>
      <c r="C234" s="202" t="n"/>
      <c r="D234" s="202" t="n"/>
      <c r="E234" s="202" t="n"/>
      <c r="F234" s="202" t="n"/>
      <c r="G234" s="202" t="n"/>
      <c r="H234" s="202" t="n"/>
      <c r="I234" s="202" t="n"/>
      <c r="J234" s="202" t="n"/>
      <c r="K234" s="202" t="n"/>
      <c r="L234" s="202" t="n"/>
      <c r="M234" s="202" t="n"/>
      <c r="N234" s="202" t="n"/>
      <c r="O234" s="202" t="n"/>
      <c r="P234" s="202" t="n"/>
      <c r="Q234" s="202" t="n"/>
      <c r="R234" s="202" t="n"/>
      <c r="S234" s="202" t="n"/>
      <c r="T234" s="202" t="n"/>
      <c r="U234" s="202" t="n"/>
      <c r="V234" s="202" t="n"/>
      <c r="W234" s="202" t="n"/>
      <c r="X234" s="202" t="n"/>
      <c r="Y234" s="202" t="n"/>
      <c r="Z234" s="202" t="n"/>
      <c r="AA234" s="202" t="n"/>
      <c r="AB234" s="202" t="n"/>
      <c r="AC234" s="202" t="n"/>
      <c r="AD234" s="202" t="n"/>
      <c r="AE234" s="202" t="n"/>
      <c r="AF234" s="202" t="n"/>
      <c r="AG234" s="202" t="n"/>
      <c r="AH234" s="202" t="n"/>
      <c r="AI234" s="202" t="n"/>
      <c r="AJ234" s="202" t="n"/>
      <c r="AK234" s="202" t="n"/>
      <c r="AL234" s="202" t="n"/>
      <c r="AM234" s="202" t="n"/>
      <c r="AN234" s="202" t="n"/>
      <c r="AO234" s="202" t="n"/>
      <c r="AP234" s="202" t="n"/>
      <c r="AQ234" s="202" t="n"/>
      <c r="AR234" s="202" t="n"/>
      <c r="AS234" s="202" t="n"/>
      <c r="AT234" s="202" t="n"/>
      <c r="AU234" s="202" t="n"/>
      <c r="AV234" s="202" t="n"/>
      <c r="AW234" s="202" t="n"/>
    </row>
    <row r="235" ht="19.8" customHeight="1" s="53">
      <c r="A235" s="201" t="inlineStr">
        <is>
          <t xml:space="preserve">　其他資產                                                    </t>
        </is>
      </c>
      <c r="B235" s="202" t="n"/>
      <c r="C235" s="202" t="n"/>
      <c r="D235" s="202" t="n"/>
      <c r="E235" s="202" t="n"/>
      <c r="F235" s="202" t="n"/>
      <c r="G235" s="202" t="n"/>
      <c r="H235" s="202" t="n"/>
      <c r="I235" s="202" t="n"/>
      <c r="J235" s="202" t="n"/>
      <c r="K235" s="202" t="n"/>
      <c r="L235" s="202" t="n"/>
      <c r="M235" s="202" t="n"/>
      <c r="N235" s="202" t="n"/>
      <c r="O235" s="202" t="n"/>
      <c r="P235" s="202" t="n"/>
      <c r="Q235" s="202" t="n"/>
      <c r="R235" s="202" t="n"/>
      <c r="S235" s="202" t="n"/>
      <c r="T235" s="202" t="n"/>
      <c r="U235" s="202" t="n"/>
      <c r="V235" s="202" t="n"/>
      <c r="W235" s="202" t="n"/>
      <c r="X235" s="202" t="n"/>
      <c r="Y235" s="202" t="n"/>
      <c r="Z235" s="202" t="n"/>
      <c r="AA235" s="202" t="n"/>
      <c r="AB235" s="202" t="n"/>
      <c r="AC235" s="202" t="n"/>
      <c r="AD235" s="202" t="n"/>
      <c r="AE235" s="202" t="n"/>
      <c r="AF235" s="202" t="n"/>
      <c r="AG235" s="202" t="n"/>
      <c r="AH235" s="202" t="n"/>
      <c r="AI235" s="202" t="n"/>
      <c r="AJ235" s="202" t="n"/>
      <c r="AK235" s="202" t="n"/>
      <c r="AL235" s="202" t="n"/>
      <c r="AM235" s="202" t="n"/>
      <c r="AN235" s="202" t="n"/>
      <c r="AO235" s="202" t="n"/>
      <c r="AP235" s="202" t="n"/>
      <c r="AQ235" s="202" t="n"/>
      <c r="AR235" s="202" t="n"/>
      <c r="AS235" s="202" t="n"/>
      <c r="AT235" s="202" t="n"/>
      <c r="AU235" s="202" t="n"/>
      <c r="AV235" s="202" t="n"/>
      <c r="AW235" s="202" t="n"/>
    </row>
    <row r="236" ht="19.8" customHeight="1" s="53">
      <c r="A236" s="203" t="inlineStr">
        <is>
          <t xml:space="preserve">　　遞延資產                                                    </t>
        </is>
      </c>
      <c r="B236" s="202" t="n"/>
      <c r="C236" s="202" t="n"/>
      <c r="D236" s="202" t="n"/>
      <c r="E236" s="202" t="n"/>
      <c r="F236" s="202" t="n"/>
      <c r="G236" s="202" t="n"/>
      <c r="H236" s="202" t="n"/>
      <c r="I236" s="202" t="n"/>
      <c r="J236" s="202" t="n"/>
      <c r="K236" s="202" t="n"/>
      <c r="L236" s="202" t="n"/>
      <c r="M236" s="202" t="n"/>
      <c r="N236" s="202" t="n"/>
      <c r="O236" s="202" t="n"/>
      <c r="P236" s="202" t="n"/>
      <c r="Q236" s="202" t="n"/>
      <c r="R236" s="202" t="n"/>
      <c r="S236" s="202" t="n"/>
      <c r="T236" s="202" t="n"/>
      <c r="U236" s="202" t="n"/>
      <c r="V236" s="202" t="n"/>
      <c r="W236" s="202" t="n"/>
      <c r="X236" s="202" t="n"/>
      <c r="Y236" s="202" t="n"/>
      <c r="Z236" s="202" t="n"/>
      <c r="AA236" s="202" t="n"/>
      <c r="AB236" s="202" t="n"/>
      <c r="AC236" s="202" t="n"/>
      <c r="AD236" s="202" t="n"/>
      <c r="AE236" s="202" t="n"/>
      <c r="AF236" s="202" t="n"/>
      <c r="AG236" s="202" t="n"/>
      <c r="AH236" s="202" t="n"/>
      <c r="AI236" s="202" t="n"/>
      <c r="AJ236" s="202" t="n"/>
      <c r="AK236" s="202" t="n"/>
      <c r="AL236" s="202" t="n"/>
      <c r="AM236" s="202" t="n"/>
      <c r="AN236" s="202" t="n"/>
      <c r="AO236" s="202" t="n"/>
      <c r="AP236" s="202" t="n"/>
      <c r="AQ236" s="202" t="n"/>
      <c r="AR236" s="202" t="n"/>
      <c r="AS236" s="202" t="n"/>
      <c r="AT236" s="202" t="n"/>
      <c r="AU236" s="202" t="n"/>
      <c r="AV236" s="202" t="n"/>
      <c r="AW236" s="202" t="n"/>
    </row>
    <row r="237" ht="19.8" customHeight="1" s="53">
      <c r="A237" s="203" t="inlineStr">
        <is>
          <t xml:space="preserve">　　　遞延費用                                                    </t>
        </is>
      </c>
      <c r="B237" s="202" t="n"/>
      <c r="C237" s="202" t="n"/>
      <c r="D237" s="202" t="n"/>
      <c r="E237" s="202" t="n"/>
      <c r="F237" s="202" t="n"/>
      <c r="G237" s="202" t="n"/>
      <c r="H237" s="202" t="n"/>
      <c r="I237" s="202" t="n"/>
      <c r="J237" s="202" t="n"/>
      <c r="K237" s="202" t="n"/>
      <c r="L237" s="202" t="n"/>
      <c r="M237" s="202" t="n"/>
      <c r="N237" s="202" t="n"/>
      <c r="O237" s="202" t="n"/>
      <c r="P237" s="202" t="n"/>
      <c r="Q237" s="202" t="n"/>
      <c r="R237" s="202" t="n"/>
      <c r="S237" s="202" t="n"/>
      <c r="T237" s="202" t="n"/>
      <c r="U237" s="202" t="n"/>
      <c r="V237" s="202" t="n"/>
      <c r="W237" s="202" t="n"/>
      <c r="X237" s="202" t="n"/>
      <c r="Y237" s="202" t="n"/>
      <c r="Z237" s="202" t="n"/>
      <c r="AA237" s="202" t="n"/>
      <c r="AB237" s="202" t="n"/>
      <c r="AC237" s="202" t="n"/>
      <c r="AD237" s="202" t="n"/>
      <c r="AE237" s="202" t="n"/>
      <c r="AF237" s="202" t="n"/>
      <c r="AG237" s="202" t="n"/>
      <c r="AH237" s="202" t="n"/>
      <c r="AI237" s="202" t="n"/>
      <c r="AJ237" s="202" t="n"/>
      <c r="AK237" s="202" t="n"/>
      <c r="AL237" s="202" t="n"/>
      <c r="AM237" s="202" t="n"/>
      <c r="AN237" s="202" t="n"/>
      <c r="AO237" s="202" t="n"/>
      <c r="AP237" s="202" t="n"/>
      <c r="AQ237" s="202" t="n"/>
      <c r="AR237" s="202" t="n"/>
      <c r="AS237" s="202" t="n"/>
      <c r="AT237" s="202" t="n"/>
      <c r="AU237" s="202" t="n"/>
      <c r="AV237" s="202" t="n"/>
      <c r="AW237" s="202" t="n"/>
    </row>
    <row r="238" ht="19.8" customHeight="1" s="53">
      <c r="A238" s="203" t="inlineStr">
        <is>
          <t xml:space="preserve">　　什項資產                                                    </t>
        </is>
      </c>
      <c r="B238" s="202" t="n"/>
      <c r="C238" s="202" t="n"/>
      <c r="D238" s="202" t="n"/>
      <c r="E238" s="202" t="n"/>
      <c r="F238" s="202" t="n"/>
      <c r="G238" s="202" t="n"/>
      <c r="H238" s="202" t="n"/>
      <c r="I238" s="202" t="n"/>
      <c r="J238" s="202" t="n"/>
      <c r="K238" s="202" t="n"/>
      <c r="L238" s="202" t="n"/>
      <c r="M238" s="202" t="n"/>
      <c r="N238" s="202" t="n"/>
      <c r="O238" s="202" t="n"/>
      <c r="P238" s="202" t="n"/>
      <c r="Q238" s="202" t="n"/>
      <c r="R238" s="202" t="n"/>
      <c r="S238" s="202" t="n"/>
      <c r="T238" s="202" t="n"/>
      <c r="U238" s="202" t="n"/>
      <c r="V238" s="202" t="n"/>
      <c r="W238" s="202" t="n"/>
      <c r="X238" s="202" t="n"/>
      <c r="Y238" s="202" t="n"/>
      <c r="Z238" s="202" t="n"/>
      <c r="AA238" s="202" t="n"/>
      <c r="AB238" s="202" t="n"/>
      <c r="AC238" s="202" t="n"/>
      <c r="AD238" s="202" t="n"/>
      <c r="AE238" s="202" t="n"/>
      <c r="AF238" s="202" t="n"/>
      <c r="AG238" s="202" t="n"/>
      <c r="AH238" s="202" t="n"/>
      <c r="AI238" s="202" t="n"/>
      <c r="AJ238" s="202" t="n"/>
      <c r="AK238" s="202" t="n"/>
      <c r="AL238" s="202" t="n"/>
      <c r="AM238" s="202" t="n"/>
      <c r="AN238" s="202" t="n"/>
      <c r="AO238" s="202" t="n"/>
      <c r="AP238" s="202" t="n"/>
      <c r="AQ238" s="202" t="n"/>
      <c r="AR238" s="202" t="n"/>
      <c r="AS238" s="202" t="n"/>
      <c r="AT238" s="202" t="n"/>
      <c r="AU238" s="202" t="n"/>
      <c r="AV238" s="202" t="n"/>
      <c r="AW238" s="202" t="n"/>
    </row>
    <row r="239" ht="19.8" customHeight="1" s="53">
      <c r="A239" s="203" t="inlineStr">
        <is>
          <t xml:space="preserve">　　　存出保證金                                                  </t>
        </is>
      </c>
      <c r="B239" s="202" t="n"/>
      <c r="C239" s="202" t="n"/>
      <c r="D239" s="202" t="n"/>
      <c r="E239" s="202" t="n"/>
      <c r="F239" s="202" t="n"/>
      <c r="G239" s="202" t="n"/>
      <c r="H239" s="202" t="n"/>
      <c r="I239" s="202" t="n"/>
      <c r="J239" s="202" t="n"/>
      <c r="K239" s="202" t="n"/>
      <c r="L239" s="202" t="n"/>
      <c r="M239" s="202" t="n"/>
      <c r="N239" s="202" t="n"/>
      <c r="O239" s="202" t="n"/>
      <c r="P239" s="202" t="n"/>
      <c r="Q239" s="202" t="n"/>
      <c r="R239" s="202" t="n"/>
      <c r="S239" s="202" t="n"/>
      <c r="T239" s="202" t="n"/>
      <c r="U239" s="202" t="n"/>
      <c r="V239" s="202" t="n"/>
      <c r="W239" s="202" t="n"/>
      <c r="X239" s="202" t="n"/>
      <c r="Y239" s="202" t="n"/>
      <c r="Z239" s="202" t="n"/>
      <c r="AA239" s="202" t="n"/>
      <c r="AB239" s="202" t="n"/>
      <c r="AC239" s="202" t="n"/>
      <c r="AD239" s="202" t="n"/>
      <c r="AE239" s="202" t="n"/>
      <c r="AF239" s="202" t="n"/>
      <c r="AG239" s="202" t="n"/>
      <c r="AH239" s="202" t="n"/>
      <c r="AI239" s="202" t="n"/>
      <c r="AJ239" s="202" t="n"/>
      <c r="AK239" s="202" t="n"/>
      <c r="AL239" s="202" t="n"/>
      <c r="AM239" s="202" t="n"/>
      <c r="AN239" s="202" t="n"/>
      <c r="AO239" s="202" t="n"/>
      <c r="AP239" s="202" t="n"/>
      <c r="AQ239" s="202" t="n"/>
      <c r="AR239" s="202" t="n"/>
      <c r="AS239" s="202" t="n"/>
      <c r="AT239" s="202" t="n"/>
      <c r="AU239" s="202" t="n"/>
      <c r="AV239" s="202" t="n"/>
      <c r="AW239" s="202" t="n"/>
    </row>
    <row r="240" ht="19.8" customHeight="1" s="53">
      <c r="A240" s="203" t="inlineStr">
        <is>
          <t xml:space="preserve">　　　催收款項                                                    </t>
        </is>
      </c>
      <c r="B240" s="202" t="n"/>
      <c r="C240" s="202" t="n"/>
      <c r="D240" s="202" t="n"/>
      <c r="E240" s="202" t="n"/>
      <c r="F240" s="202" t="n"/>
      <c r="G240" s="202" t="n"/>
      <c r="H240" s="202" t="n"/>
      <c r="I240" s="202" t="n"/>
      <c r="J240" s="202" t="n"/>
      <c r="K240" s="202" t="n"/>
      <c r="L240" s="202" t="n"/>
      <c r="M240" s="202" t="n"/>
      <c r="N240" s="202" t="n"/>
      <c r="O240" s="202" t="n"/>
      <c r="P240" s="202" t="n"/>
      <c r="Q240" s="202" t="n"/>
      <c r="R240" s="202" t="n"/>
      <c r="S240" s="202" t="n"/>
      <c r="T240" s="202" t="n"/>
      <c r="U240" s="202" t="n"/>
      <c r="V240" s="202" t="n"/>
      <c r="W240" s="202" t="n"/>
      <c r="X240" s="202" t="n"/>
      <c r="Y240" s="202" t="n"/>
      <c r="Z240" s="202" t="n"/>
      <c r="AA240" s="202" t="n"/>
      <c r="AB240" s="202" t="n"/>
      <c r="AC240" s="202" t="n"/>
      <c r="AD240" s="202" t="n"/>
      <c r="AE240" s="202" t="n"/>
      <c r="AF240" s="202" t="n"/>
      <c r="AG240" s="202" t="n"/>
      <c r="AH240" s="202" t="n"/>
      <c r="AI240" s="202" t="n"/>
      <c r="AJ240" s="202" t="n"/>
      <c r="AK240" s="202" t="n"/>
      <c r="AL240" s="202" t="n"/>
      <c r="AM240" s="202" t="n"/>
      <c r="AN240" s="202" t="n"/>
      <c r="AO240" s="202" t="n"/>
      <c r="AP240" s="202" t="n"/>
      <c r="AQ240" s="202" t="n"/>
      <c r="AR240" s="202" t="n"/>
      <c r="AS240" s="202" t="n"/>
      <c r="AT240" s="202" t="n"/>
      <c r="AU240" s="202" t="n"/>
      <c r="AV240" s="202" t="n"/>
      <c r="AW240" s="202" t="n"/>
    </row>
    <row r="241" ht="19.8" customHeight="1" s="53">
      <c r="A241" s="203" t="inlineStr">
        <is>
          <t xml:space="preserve">　　　備抵呆帳－催收款項                                          </t>
        </is>
      </c>
      <c r="B241" s="202" t="n"/>
      <c r="C241" s="202" t="n"/>
      <c r="D241" s="202" t="n"/>
      <c r="E241" s="202" t="n"/>
      <c r="F241" s="202" t="n"/>
      <c r="G241" s="202" t="n"/>
      <c r="H241" s="202" t="n"/>
      <c r="I241" s="202" t="n"/>
      <c r="J241" s="202" t="n"/>
      <c r="K241" s="202" t="n"/>
      <c r="L241" s="202" t="n"/>
      <c r="M241" s="202" t="n"/>
      <c r="N241" s="202" t="n"/>
      <c r="O241" s="202" t="n"/>
      <c r="P241" s="202" t="n"/>
      <c r="Q241" s="202" t="n"/>
      <c r="R241" s="202" t="n"/>
      <c r="S241" s="202" t="n"/>
      <c r="T241" s="202" t="n"/>
      <c r="U241" s="202" t="n"/>
      <c r="V241" s="202" t="n"/>
      <c r="W241" s="202" t="n"/>
      <c r="X241" s="202" t="n"/>
      <c r="Y241" s="202" t="n"/>
      <c r="Z241" s="202" t="n"/>
      <c r="AA241" s="202" t="n"/>
      <c r="AB241" s="202" t="n"/>
      <c r="AC241" s="202" t="n"/>
      <c r="AD241" s="202" t="n"/>
      <c r="AE241" s="202" t="n"/>
      <c r="AF241" s="202" t="n"/>
      <c r="AG241" s="202" t="n"/>
      <c r="AH241" s="202" t="n"/>
      <c r="AI241" s="202" t="n"/>
      <c r="AJ241" s="202" t="n"/>
      <c r="AK241" s="202" t="n"/>
      <c r="AL241" s="202" t="n"/>
      <c r="AM241" s="202" t="n"/>
      <c r="AN241" s="202" t="n"/>
      <c r="AO241" s="202" t="n"/>
      <c r="AP241" s="202" t="n"/>
      <c r="AQ241" s="202" t="n"/>
      <c r="AR241" s="202" t="n"/>
      <c r="AS241" s="202" t="n"/>
      <c r="AT241" s="202" t="n"/>
      <c r="AU241" s="202" t="n"/>
      <c r="AV241" s="202" t="n"/>
      <c r="AW241" s="202" t="n"/>
    </row>
    <row r="242" ht="19.8" customHeight="1" s="53">
      <c r="A242" s="203" t="inlineStr">
        <is>
          <t xml:space="preserve">　　　暫付及待結轉帳項                                            </t>
        </is>
      </c>
      <c r="B242" s="202" t="n"/>
      <c r="C242" s="202" t="n"/>
      <c r="D242" s="202" t="n"/>
      <c r="E242" s="202" t="n"/>
      <c r="F242" s="202" t="n"/>
      <c r="G242" s="202" t="n"/>
      <c r="H242" s="202" t="n"/>
      <c r="I242" s="202" t="n"/>
      <c r="J242" s="202" t="n"/>
      <c r="K242" s="202" t="n"/>
      <c r="L242" s="202" t="n"/>
      <c r="M242" s="202" t="n"/>
      <c r="N242" s="202" t="n"/>
      <c r="O242" s="202" t="n"/>
      <c r="P242" s="202" t="n"/>
      <c r="Q242" s="202" t="n"/>
      <c r="R242" s="202" t="n"/>
      <c r="S242" s="202" t="n"/>
      <c r="T242" s="202" t="n"/>
      <c r="U242" s="202" t="n"/>
      <c r="V242" s="202" t="n"/>
      <c r="W242" s="202" t="n"/>
      <c r="X242" s="202" t="n"/>
      <c r="Y242" s="202" t="n"/>
      <c r="Z242" s="202" t="n"/>
      <c r="AA242" s="202" t="n"/>
      <c r="AB242" s="202" t="n"/>
      <c r="AC242" s="202" t="n"/>
      <c r="AD242" s="202" t="n"/>
      <c r="AE242" s="202" t="n"/>
      <c r="AF242" s="202" t="n"/>
      <c r="AG242" s="202" t="n"/>
      <c r="AH242" s="202" t="n"/>
      <c r="AI242" s="202" t="n"/>
      <c r="AJ242" s="202" t="n"/>
      <c r="AK242" s="202" t="n"/>
      <c r="AL242" s="202" t="n"/>
      <c r="AM242" s="202" t="n"/>
      <c r="AN242" s="202" t="n"/>
      <c r="AO242" s="202" t="n"/>
      <c r="AP242" s="202" t="n"/>
      <c r="AQ242" s="202" t="n"/>
      <c r="AR242" s="202" t="n"/>
      <c r="AS242" s="202" t="n"/>
      <c r="AT242" s="202" t="n"/>
      <c r="AU242" s="202" t="n"/>
      <c r="AV242" s="202" t="n"/>
      <c r="AW242" s="202" t="n"/>
    </row>
    <row r="243" ht="19.8" customHeight="1" s="53">
      <c r="A243" s="203" t="inlineStr">
        <is>
          <t xml:space="preserve">　　　代管資產                                                    </t>
        </is>
      </c>
      <c r="B243" s="202" t="n"/>
      <c r="C243" s="202" t="n"/>
      <c r="D243" s="202" t="n"/>
      <c r="E243" s="202" t="n"/>
      <c r="F243" s="202" t="n"/>
      <c r="G243" s="202" t="n"/>
      <c r="H243" s="202" t="n"/>
      <c r="I243" s="202" t="n"/>
      <c r="J243" s="202" t="n"/>
      <c r="K243" s="202" t="n"/>
      <c r="L243" s="202" t="n"/>
      <c r="M243" s="202" t="n"/>
      <c r="N243" s="202" t="n"/>
      <c r="O243" s="202" t="n"/>
      <c r="P243" s="202" t="n"/>
      <c r="Q243" s="202" t="n"/>
      <c r="R243" s="202" t="n"/>
      <c r="S243" s="202" t="n"/>
      <c r="T243" s="202" t="n"/>
      <c r="U243" s="202" t="n"/>
      <c r="V243" s="202" t="n"/>
      <c r="W243" s="202" t="n"/>
      <c r="X243" s="202" t="n"/>
      <c r="Y243" s="202" t="n"/>
      <c r="Z243" s="202" t="n"/>
      <c r="AA243" s="202" t="n"/>
      <c r="AB243" s="202" t="n"/>
      <c r="AC243" s="202" t="n"/>
      <c r="AD243" s="202" t="n"/>
      <c r="AE243" s="202" t="n"/>
      <c r="AF243" s="202" t="n"/>
      <c r="AG243" s="202" t="n"/>
      <c r="AH243" s="202" t="n"/>
      <c r="AI243" s="202" t="n"/>
      <c r="AJ243" s="202" t="n"/>
      <c r="AK243" s="202" t="n"/>
      <c r="AL243" s="202" t="n"/>
      <c r="AM243" s="202" t="n"/>
      <c r="AN243" s="202" t="n"/>
      <c r="AO243" s="202" t="n"/>
      <c r="AP243" s="202" t="n"/>
      <c r="AQ243" s="202" t="n"/>
      <c r="AR243" s="202" t="n"/>
      <c r="AS243" s="202" t="n"/>
      <c r="AT243" s="202" t="n"/>
      <c r="AU243" s="202" t="n"/>
      <c r="AV243" s="202" t="n"/>
      <c r="AW243" s="202" t="n"/>
    </row>
    <row r="244" ht="19.8" customHeight="1" s="53">
      <c r="A244" s="203" t="inlineStr">
        <is>
          <t xml:space="preserve">　　　累計折舊－代管資產                                          </t>
        </is>
      </c>
      <c r="B244" s="202" t="n"/>
      <c r="C244" s="202" t="n"/>
      <c r="D244" s="202" t="n"/>
      <c r="E244" s="202" t="n"/>
      <c r="F244" s="202" t="n"/>
      <c r="G244" s="202" t="n"/>
      <c r="H244" s="202" t="n"/>
      <c r="I244" s="202" t="n"/>
      <c r="J244" s="202" t="n"/>
      <c r="K244" s="202" t="n"/>
      <c r="L244" s="202" t="n"/>
      <c r="M244" s="202" t="n"/>
      <c r="N244" s="202" t="n"/>
      <c r="O244" s="202" t="n"/>
      <c r="P244" s="202" t="n"/>
      <c r="Q244" s="202" t="n"/>
      <c r="R244" s="202" t="n"/>
      <c r="S244" s="202" t="n"/>
      <c r="T244" s="202" t="n"/>
      <c r="U244" s="202" t="n"/>
      <c r="V244" s="202" t="n"/>
      <c r="W244" s="202" t="n"/>
      <c r="X244" s="202" t="n"/>
      <c r="Y244" s="202" t="n"/>
      <c r="Z244" s="202" t="n"/>
      <c r="AA244" s="202" t="n"/>
      <c r="AB244" s="202" t="n"/>
      <c r="AC244" s="202" t="n"/>
      <c r="AD244" s="202" t="n"/>
      <c r="AE244" s="202" t="n"/>
      <c r="AF244" s="202" t="n"/>
      <c r="AG244" s="202" t="n"/>
      <c r="AH244" s="202" t="n"/>
      <c r="AI244" s="202" t="n"/>
      <c r="AJ244" s="202" t="n"/>
      <c r="AK244" s="202" t="n"/>
      <c r="AL244" s="202" t="n"/>
      <c r="AM244" s="202" t="n"/>
      <c r="AN244" s="202" t="n"/>
      <c r="AO244" s="202" t="n"/>
      <c r="AP244" s="202" t="n"/>
      <c r="AQ244" s="202" t="n"/>
      <c r="AR244" s="202" t="n"/>
      <c r="AS244" s="202" t="n"/>
      <c r="AT244" s="202" t="n"/>
      <c r="AU244" s="202" t="n"/>
      <c r="AV244" s="202" t="n"/>
      <c r="AW244" s="202" t="n"/>
    </row>
    <row r="245" ht="19.8" customHeight="1" s="53">
      <c r="A245" s="203" t="inlineStr">
        <is>
          <t xml:space="preserve">　　　應付代管資產                                                </t>
        </is>
      </c>
      <c r="B245" s="202" t="n"/>
      <c r="C245" s="202" t="n"/>
      <c r="D245" s="202" t="n"/>
      <c r="E245" s="202" t="n"/>
      <c r="F245" s="202" t="n"/>
      <c r="G245" s="202" t="n"/>
      <c r="H245" s="202" t="n"/>
      <c r="I245" s="202" t="n"/>
      <c r="J245" s="202" t="n"/>
      <c r="K245" s="202" t="n"/>
      <c r="L245" s="202" t="n"/>
      <c r="M245" s="202" t="n"/>
      <c r="N245" s="202" t="n"/>
      <c r="O245" s="202" t="n"/>
      <c r="P245" s="202" t="n"/>
      <c r="Q245" s="202" t="n"/>
      <c r="R245" s="202" t="n"/>
      <c r="S245" s="202" t="n"/>
      <c r="T245" s="202" t="n"/>
      <c r="U245" s="202" t="n"/>
      <c r="V245" s="202" t="n"/>
      <c r="W245" s="202" t="n"/>
      <c r="X245" s="202" t="n"/>
      <c r="Y245" s="202" t="n"/>
      <c r="Z245" s="202" t="n"/>
      <c r="AA245" s="202" t="n"/>
      <c r="AB245" s="202" t="n"/>
      <c r="AC245" s="202" t="n"/>
      <c r="AD245" s="202" t="n"/>
      <c r="AE245" s="202" t="n"/>
      <c r="AF245" s="202" t="n"/>
      <c r="AG245" s="202" t="n"/>
      <c r="AH245" s="202" t="n"/>
      <c r="AI245" s="202" t="n"/>
      <c r="AJ245" s="202" t="n"/>
      <c r="AK245" s="202" t="n"/>
      <c r="AL245" s="202" t="n"/>
      <c r="AM245" s="202" t="n"/>
      <c r="AN245" s="202" t="n"/>
      <c r="AO245" s="202" t="n"/>
      <c r="AP245" s="202" t="n"/>
      <c r="AQ245" s="202" t="n"/>
      <c r="AR245" s="202" t="n"/>
      <c r="AS245" s="202" t="n"/>
      <c r="AT245" s="202" t="n"/>
      <c r="AU245" s="202" t="n"/>
      <c r="AV245" s="202" t="n"/>
      <c r="AW245" s="202" t="n"/>
    </row>
    <row r="246" ht="20.4" customHeight="1" s="53" thickBot="1">
      <c r="A246" s="124" t="inlineStr">
        <is>
          <t>合      計</t>
        </is>
      </c>
      <c r="B246" s="125" t="n"/>
      <c r="C246" s="125" t="n"/>
      <c r="D246" s="125" t="n"/>
      <c r="E246" s="125" t="n"/>
      <c r="F246" s="125" t="n"/>
      <c r="G246" s="125" t="n"/>
      <c r="H246" s="125" t="n"/>
      <c r="I246" s="125" t="n"/>
      <c r="J246" s="125" t="n"/>
      <c r="K246" s="125" t="n"/>
      <c r="L246" s="125" t="n"/>
      <c r="M246" s="125" t="n"/>
      <c r="N246" s="125" t="n"/>
      <c r="O246" s="125" t="n"/>
      <c r="P246" s="125" t="n"/>
      <c r="Q246" s="125" t="n"/>
      <c r="R246" s="125" t="n"/>
      <c r="S246" s="125" t="n"/>
      <c r="T246" s="125" t="n"/>
      <c r="U246" s="125" t="n"/>
      <c r="V246" s="125" t="n"/>
      <c r="W246" s="125" t="n"/>
      <c r="X246" s="125" t="n"/>
      <c r="Y246" s="125" t="n"/>
      <c r="Z246" s="125" t="n"/>
      <c r="AA246" s="125" t="n"/>
      <c r="AB246" s="125" t="n"/>
      <c r="AC246" s="125" t="n"/>
      <c r="AD246" s="125" t="n"/>
      <c r="AE246" s="125" t="n"/>
      <c r="AF246" s="125" t="n"/>
      <c r="AG246" s="125" t="n"/>
      <c r="AH246" s="125" t="n"/>
      <c r="AI246" s="125" t="n"/>
      <c r="AJ246" s="125" t="n"/>
      <c r="AK246" s="125" t="n"/>
      <c r="AL246" s="125" t="n"/>
      <c r="AM246" s="125" t="n"/>
      <c r="AN246" s="125" t="n"/>
      <c r="AO246" s="125" t="n"/>
      <c r="AP246" s="125" t="n"/>
      <c r="AQ246" s="125" t="n"/>
      <c r="AR246" s="125" t="n"/>
      <c r="AS246" s="125" t="n"/>
      <c r="AT246" s="125" t="n"/>
      <c r="AU246" s="125" t="n"/>
      <c r="AV246" s="125" t="n"/>
      <c r="AW246" s="125" t="n"/>
    </row>
    <row r="247" ht="19.8" customHeight="1" s="53">
      <c r="B247" s="5" t="n"/>
      <c r="D247" s="5" t="n"/>
      <c r="E247" s="325" t="n"/>
      <c r="F247" s="5" t="n"/>
      <c r="G247" s="5" t="n"/>
      <c r="J247" s="5" t="n"/>
    </row>
    <row r="248" ht="20.4" customHeight="1" s="53" thickBot="1">
      <c r="A248" s="54" t="inlineStr">
        <is>
          <t>115(本年度)</t>
        </is>
      </c>
      <c r="B248" s="5" t="n"/>
      <c r="D248" s="5" t="n"/>
      <c r="E248" s="325" t="n"/>
      <c r="F248" s="5" t="n"/>
      <c r="G248" s="5" t="n"/>
      <c r="J248" s="5" t="n"/>
    </row>
    <row r="249" ht="48.6" customHeight="1" s="53">
      <c r="A249" s="108" t="inlineStr">
        <is>
          <t>科目</t>
        </is>
      </c>
      <c r="B249" s="109" t="n"/>
      <c r="C249" s="109" t="n"/>
      <c r="D249" s="109" t="n"/>
      <c r="E249" s="109" t="n"/>
      <c r="F249" s="109" t="n"/>
      <c r="G249" s="109" t="n"/>
      <c r="H249" s="109" t="n"/>
      <c r="I249" s="109" t="n"/>
      <c r="J249" s="110" t="n"/>
      <c r="K249" s="110" t="n"/>
      <c r="L249" s="110" t="n"/>
      <c r="M249" s="110" t="n"/>
      <c r="N249" s="110" t="n"/>
      <c r="O249" s="110" t="n"/>
      <c r="P249" s="110" t="n"/>
      <c r="Q249" s="110" t="n"/>
      <c r="R249" s="110" t="n"/>
      <c r="S249" s="110" t="n"/>
      <c r="T249" s="110" t="n"/>
      <c r="U249" s="110" t="n"/>
      <c r="V249" s="110" t="n"/>
      <c r="W249" s="110" t="n"/>
      <c r="X249" s="110" t="n"/>
      <c r="Y249" s="110" t="n"/>
      <c r="Z249" s="110" t="n"/>
      <c r="AA249" s="110" t="n"/>
      <c r="AB249" s="110" t="n"/>
      <c r="AC249" s="110" t="n"/>
      <c r="AD249" s="110" t="n"/>
      <c r="AE249" s="110" t="n"/>
      <c r="AF249" s="110" t="n"/>
      <c r="AG249" s="110" t="n"/>
      <c r="AH249" s="110" t="n"/>
      <c r="AI249" s="110" t="n"/>
      <c r="AJ249" s="110" t="n"/>
      <c r="AK249" s="110" t="n"/>
      <c r="AL249" s="110" t="n"/>
      <c r="AM249" s="110" t="n"/>
      <c r="AN249" s="110" t="n"/>
      <c r="AO249" s="110" t="n"/>
      <c r="AP249" s="110" t="n"/>
      <c r="AQ249" s="110" t="n"/>
      <c r="AR249" s="110" t="n"/>
      <c r="AS249" s="110" t="n"/>
      <c r="AT249" s="110" t="n"/>
      <c r="AU249" s="110" t="n"/>
      <c r="AV249" s="110" t="n"/>
      <c r="AW249" s="110" t="n"/>
      <c r="AX249" s="110" t="n"/>
      <c r="AY249" s="110" t="n"/>
      <c r="AZ249" s="110" t="n"/>
      <c r="BA249" s="110" t="n"/>
      <c r="BB249" s="110" t="n"/>
      <c r="BC249" s="204" t="n"/>
    </row>
    <row r="250" ht="16.2" customHeight="1" s="53">
      <c r="A250" s="201" t="inlineStr">
        <is>
          <t xml:space="preserve">負債                                                        </t>
        </is>
      </c>
      <c r="B250" s="202" t="n"/>
      <c r="C250" s="202" t="n"/>
      <c r="D250" s="202" t="n"/>
      <c r="E250" s="202" t="n"/>
      <c r="F250" s="202" t="n"/>
      <c r="G250" s="202" t="n"/>
      <c r="H250" s="202" t="n"/>
      <c r="I250" s="202" t="n"/>
      <c r="J250" s="202" t="n"/>
      <c r="K250" s="202" t="n"/>
      <c r="L250" s="202" t="n"/>
      <c r="M250" s="202" t="n"/>
      <c r="N250" s="202" t="n"/>
      <c r="O250" s="202" t="n"/>
      <c r="P250" s="202" t="n"/>
      <c r="Q250" s="202" t="n"/>
      <c r="R250" s="202" t="n"/>
      <c r="S250" s="202" t="n"/>
      <c r="T250" s="202" t="n"/>
      <c r="U250" s="202" t="n"/>
      <c r="V250" s="202" t="n"/>
      <c r="W250" s="202" t="n"/>
      <c r="X250" s="202" t="n"/>
      <c r="Y250" s="202" t="n"/>
      <c r="Z250" s="202" t="n"/>
      <c r="AA250" s="202" t="n"/>
      <c r="AB250" s="202" t="n"/>
      <c r="AC250" s="202" t="n"/>
      <c r="AD250" s="202" t="n"/>
      <c r="AE250" s="202" t="n"/>
      <c r="AF250" s="202" t="n"/>
      <c r="AG250" s="202" t="n"/>
      <c r="AH250" s="202" t="n"/>
      <c r="AI250" s="202" t="n"/>
      <c r="AJ250" s="202" t="n"/>
      <c r="AK250" s="202" t="n"/>
      <c r="AL250" s="202" t="n"/>
      <c r="AM250" s="202" t="n"/>
      <c r="AN250" s="202" t="n"/>
      <c r="AO250" s="202" t="n"/>
      <c r="AP250" s="202" t="n"/>
      <c r="AQ250" s="202" t="n"/>
      <c r="AR250" s="202" t="n"/>
      <c r="AS250" s="202" t="n"/>
      <c r="AT250" s="202" t="n"/>
      <c r="AU250" s="202" t="n"/>
      <c r="AV250" s="202" t="n"/>
      <c r="AW250" s="202" t="n"/>
      <c r="AX250" s="202" t="n"/>
      <c r="AY250" s="202" t="n"/>
      <c r="AZ250" s="202" t="n"/>
      <c r="BA250" s="202" t="n"/>
      <c r="BB250" s="202" t="n"/>
      <c r="BC250" s="205" t="n"/>
    </row>
    <row r="251" ht="16.2" customHeight="1" s="53">
      <c r="A251" s="201" t="inlineStr">
        <is>
          <t xml:space="preserve">　流動負債                                                    </t>
        </is>
      </c>
      <c r="B251" s="202" t="n"/>
      <c r="C251" s="202" t="n"/>
      <c r="D251" s="202" t="n"/>
      <c r="E251" s="202" t="n"/>
      <c r="F251" s="202" t="n"/>
      <c r="G251" s="202" t="n"/>
      <c r="H251" s="202" t="n"/>
      <c r="I251" s="202" t="n"/>
      <c r="J251" s="202" t="n"/>
      <c r="K251" s="202" t="n"/>
      <c r="L251" s="202" t="n"/>
      <c r="M251" s="202" t="n"/>
      <c r="N251" s="202" t="n"/>
      <c r="O251" s="202" t="n"/>
      <c r="P251" s="202" t="n"/>
      <c r="Q251" s="202" t="n"/>
      <c r="R251" s="202" t="n"/>
      <c r="S251" s="202" t="n"/>
      <c r="T251" s="202" t="n"/>
      <c r="U251" s="202" t="n"/>
      <c r="V251" s="202" t="n"/>
      <c r="W251" s="202" t="n"/>
      <c r="X251" s="202" t="n"/>
      <c r="Y251" s="202" t="n"/>
      <c r="Z251" s="202" t="n"/>
      <c r="AA251" s="202" t="n"/>
      <c r="AB251" s="202" t="n"/>
      <c r="AC251" s="202" t="n"/>
      <c r="AD251" s="202" t="n"/>
      <c r="AE251" s="202" t="n"/>
      <c r="AF251" s="202" t="n"/>
      <c r="AG251" s="202" t="n"/>
      <c r="AH251" s="202" t="n"/>
      <c r="AI251" s="202" t="n"/>
      <c r="AJ251" s="202" t="n"/>
      <c r="AK251" s="202" t="n"/>
      <c r="AL251" s="202" t="n"/>
      <c r="AM251" s="202" t="n"/>
      <c r="AN251" s="202" t="n"/>
      <c r="AO251" s="202" t="n"/>
      <c r="AP251" s="202" t="n"/>
      <c r="AQ251" s="202" t="n"/>
      <c r="AR251" s="202" t="n"/>
      <c r="AS251" s="202" t="n"/>
      <c r="AT251" s="202" t="n"/>
      <c r="AU251" s="202" t="n"/>
      <c r="AV251" s="202" t="n"/>
      <c r="AW251" s="202" t="n"/>
      <c r="AX251" s="202" t="n"/>
      <c r="AY251" s="202" t="n"/>
      <c r="AZ251" s="202" t="n"/>
      <c r="BA251" s="202" t="n"/>
      <c r="BB251" s="202" t="n"/>
      <c r="BC251" s="205" t="n"/>
    </row>
    <row r="252" ht="16.2" customHeight="1" s="53">
      <c r="A252" s="203" t="inlineStr">
        <is>
          <t xml:space="preserve">　　短期債務                                                    </t>
        </is>
      </c>
      <c r="B252" s="202" t="n"/>
      <c r="C252" s="202" t="n"/>
      <c r="D252" s="202" t="n"/>
      <c r="E252" s="202" t="n"/>
      <c r="F252" s="202" t="n"/>
      <c r="G252" s="202" t="n"/>
      <c r="H252" s="202" t="n"/>
      <c r="I252" s="202" t="n"/>
      <c r="J252" s="202" t="n"/>
      <c r="K252" s="202" t="n"/>
      <c r="L252" s="202" t="n"/>
      <c r="M252" s="202" t="n"/>
      <c r="N252" s="202" t="n"/>
      <c r="O252" s="202" t="n"/>
      <c r="P252" s="202" t="n"/>
      <c r="Q252" s="202" t="n"/>
      <c r="R252" s="202" t="n"/>
      <c r="S252" s="202" t="n"/>
      <c r="T252" s="202" t="n"/>
      <c r="U252" s="202" t="n"/>
      <c r="V252" s="202" t="n"/>
      <c r="W252" s="202" t="n"/>
      <c r="X252" s="202" t="n"/>
      <c r="Y252" s="202" t="n"/>
      <c r="Z252" s="202" t="n"/>
      <c r="AA252" s="202" t="n"/>
      <c r="AB252" s="202" t="n"/>
      <c r="AC252" s="202" t="n"/>
      <c r="AD252" s="202" t="n"/>
      <c r="AE252" s="202" t="n"/>
      <c r="AF252" s="202" t="n"/>
      <c r="AG252" s="202" t="n"/>
      <c r="AH252" s="202" t="n"/>
      <c r="AI252" s="202" t="n"/>
      <c r="AJ252" s="202" t="n"/>
      <c r="AK252" s="202" t="n"/>
      <c r="AL252" s="202" t="n"/>
      <c r="AM252" s="202" t="n"/>
      <c r="AN252" s="202" t="n"/>
      <c r="AO252" s="202" t="n"/>
      <c r="AP252" s="202" t="n"/>
      <c r="AQ252" s="202" t="n"/>
      <c r="AR252" s="202" t="n"/>
      <c r="AS252" s="202" t="n"/>
      <c r="AT252" s="202" t="n"/>
      <c r="AU252" s="202" t="n"/>
      <c r="AV252" s="202" t="n"/>
      <c r="AW252" s="202" t="n"/>
      <c r="AX252" s="202" t="n"/>
      <c r="AY252" s="202" t="n"/>
      <c r="AZ252" s="202" t="n"/>
      <c r="BA252" s="202" t="n"/>
      <c r="BB252" s="202" t="n"/>
      <c r="BC252" s="205" t="n"/>
    </row>
    <row r="253" ht="16.2" customHeight="1" s="53">
      <c r="A253" s="203" t="inlineStr">
        <is>
          <t xml:space="preserve">　　　應付到期長期負債                                            </t>
        </is>
      </c>
      <c r="B253" s="202" t="n"/>
      <c r="C253" s="202" t="n"/>
      <c r="D253" s="202" t="n"/>
      <c r="E253" s="202" t="n"/>
      <c r="F253" s="202" t="n"/>
      <c r="G253" s="202" t="n"/>
      <c r="H253" s="202" t="n"/>
      <c r="I253" s="202" t="n"/>
      <c r="J253" s="202" t="n"/>
      <c r="K253" s="202" t="n"/>
      <c r="L253" s="202" t="n"/>
      <c r="M253" s="202" t="n"/>
      <c r="N253" s="202" t="n"/>
      <c r="O253" s="202" t="n"/>
      <c r="P253" s="202" t="n"/>
      <c r="Q253" s="202" t="n"/>
      <c r="R253" s="202" t="n"/>
      <c r="S253" s="202" t="n"/>
      <c r="T253" s="202" t="n"/>
      <c r="U253" s="202" t="n"/>
      <c r="V253" s="202" t="n"/>
      <c r="W253" s="202" t="n"/>
      <c r="X253" s="202" t="n"/>
      <c r="Y253" s="202" t="n"/>
      <c r="Z253" s="202" t="n"/>
      <c r="AA253" s="202" t="n"/>
      <c r="AB253" s="202" t="n"/>
      <c r="AC253" s="202" t="n"/>
      <c r="AD253" s="202" t="n"/>
      <c r="AE253" s="202" t="n"/>
      <c r="AF253" s="202" t="n"/>
      <c r="AG253" s="202" t="n"/>
      <c r="AH253" s="202" t="n"/>
      <c r="AI253" s="202" t="n"/>
      <c r="AJ253" s="202" t="n"/>
      <c r="AK253" s="202" t="n"/>
      <c r="AL253" s="202" t="n"/>
      <c r="AM253" s="202" t="n"/>
      <c r="AN253" s="202" t="n"/>
      <c r="AO253" s="202" t="n"/>
      <c r="AP253" s="202" t="n"/>
      <c r="AQ253" s="202" t="n"/>
      <c r="AR253" s="202" t="n"/>
      <c r="AS253" s="202" t="n"/>
      <c r="AT253" s="202" t="n"/>
      <c r="AU253" s="202" t="n"/>
      <c r="AV253" s="202" t="n"/>
      <c r="AW253" s="202" t="n"/>
      <c r="AX253" s="202" t="n"/>
      <c r="AY253" s="202" t="n"/>
      <c r="AZ253" s="202" t="n"/>
      <c r="BA253" s="202" t="n"/>
      <c r="BB253" s="202" t="n"/>
      <c r="BC253" s="205" t="n"/>
    </row>
    <row r="254" ht="16.2" customHeight="1" s="53">
      <c r="A254" s="203" t="inlineStr">
        <is>
          <t xml:space="preserve">　　應付款項                                                    </t>
        </is>
      </c>
      <c r="B254" s="202" t="n"/>
      <c r="C254" s="202" t="n"/>
      <c r="D254" s="202" t="n"/>
      <c r="E254" s="202" t="n"/>
      <c r="F254" s="202" t="n"/>
      <c r="G254" s="202" t="n"/>
      <c r="H254" s="202" t="n"/>
      <c r="I254" s="202" t="n"/>
      <c r="J254" s="202" t="n"/>
      <c r="K254" s="202" t="n"/>
      <c r="L254" s="202" t="n"/>
      <c r="M254" s="202" t="n"/>
      <c r="N254" s="202" t="n"/>
      <c r="O254" s="202" t="n"/>
      <c r="P254" s="202" t="n"/>
      <c r="Q254" s="202" t="n"/>
      <c r="R254" s="202" t="n"/>
      <c r="S254" s="202" t="n"/>
      <c r="T254" s="202" t="n"/>
      <c r="U254" s="202" t="n"/>
      <c r="V254" s="202" t="n"/>
      <c r="W254" s="202" t="n"/>
      <c r="X254" s="202" t="n"/>
      <c r="Y254" s="202" t="n"/>
      <c r="Z254" s="202" t="n"/>
      <c r="AA254" s="202" t="n"/>
      <c r="AB254" s="202" t="n"/>
      <c r="AC254" s="202" t="n"/>
      <c r="AD254" s="202" t="n"/>
      <c r="AE254" s="202" t="n"/>
      <c r="AF254" s="202" t="n"/>
      <c r="AG254" s="202" t="n"/>
      <c r="AH254" s="202" t="n"/>
      <c r="AI254" s="202" t="n"/>
      <c r="AJ254" s="202" t="n"/>
      <c r="AK254" s="202" t="n"/>
      <c r="AL254" s="202" t="n"/>
      <c r="AM254" s="202" t="n"/>
      <c r="AN254" s="202" t="n"/>
      <c r="AO254" s="202" t="n"/>
      <c r="AP254" s="202" t="n"/>
      <c r="AQ254" s="202" t="n"/>
      <c r="AR254" s="202" t="n"/>
      <c r="AS254" s="202" t="n"/>
      <c r="AT254" s="202" t="n"/>
      <c r="AU254" s="202" t="n"/>
      <c r="AV254" s="202" t="n"/>
      <c r="AW254" s="202" t="n"/>
      <c r="AX254" s="202" t="n"/>
      <c r="AY254" s="202" t="n"/>
      <c r="AZ254" s="202" t="n"/>
      <c r="BA254" s="202" t="n"/>
      <c r="BB254" s="202" t="n"/>
      <c r="BC254" s="205" t="n"/>
    </row>
    <row r="255" ht="16.2" customHeight="1" s="53">
      <c r="A255" s="203" t="inlineStr">
        <is>
          <t xml:space="preserve">　　　應付帳款                                                    </t>
        </is>
      </c>
      <c r="B255" s="202" t="n"/>
      <c r="C255" s="202" t="n"/>
      <c r="D255" s="202" t="n"/>
      <c r="E255" s="202" t="n"/>
      <c r="F255" s="202" t="n"/>
      <c r="G255" s="202" t="n"/>
      <c r="H255" s="202" t="n"/>
      <c r="I255" s="202" t="n"/>
      <c r="J255" s="202" t="n"/>
      <c r="K255" s="202" t="n"/>
      <c r="L255" s="202" t="n"/>
      <c r="M255" s="202" t="n"/>
      <c r="N255" s="202" t="n"/>
      <c r="O255" s="202" t="n"/>
      <c r="P255" s="202" t="n"/>
      <c r="Q255" s="202" t="n"/>
      <c r="R255" s="202" t="n"/>
      <c r="S255" s="202" t="n"/>
      <c r="T255" s="202" t="n"/>
      <c r="U255" s="202" t="n"/>
      <c r="V255" s="202" t="n"/>
      <c r="W255" s="202" t="n"/>
      <c r="X255" s="202" t="n"/>
      <c r="Y255" s="202" t="n"/>
      <c r="Z255" s="202" t="n"/>
      <c r="AA255" s="202" t="n"/>
      <c r="AB255" s="202" t="n"/>
      <c r="AC255" s="202" t="n"/>
      <c r="AD255" s="202" t="n"/>
      <c r="AE255" s="202" t="n"/>
      <c r="AF255" s="202" t="n"/>
      <c r="AG255" s="202" t="n"/>
      <c r="AH255" s="202" t="n"/>
      <c r="AI255" s="202" t="n"/>
      <c r="AJ255" s="202" t="n"/>
      <c r="AK255" s="202" t="n"/>
      <c r="AL255" s="202" t="n"/>
      <c r="AM255" s="202" t="n"/>
      <c r="AN255" s="202" t="n"/>
      <c r="AO255" s="202" t="n"/>
      <c r="AP255" s="202" t="n"/>
      <c r="AQ255" s="202" t="n"/>
      <c r="AR255" s="202" t="n"/>
      <c r="AS255" s="202" t="n"/>
      <c r="AT255" s="202" t="n"/>
      <c r="AU255" s="202" t="n"/>
      <c r="AV255" s="202" t="n"/>
      <c r="AW255" s="202" t="n"/>
      <c r="AX255" s="202" t="n"/>
      <c r="AY255" s="202" t="n"/>
      <c r="AZ255" s="202" t="n"/>
      <c r="BA255" s="202" t="n"/>
      <c r="BB255" s="202" t="n"/>
      <c r="BC255" s="205" t="n"/>
    </row>
    <row r="256" ht="16.2" customHeight="1" s="53">
      <c r="A256" s="203" t="inlineStr">
        <is>
          <t xml:space="preserve">　　　應付代收款                                                  </t>
        </is>
      </c>
      <c r="B256" s="202" t="n"/>
      <c r="C256" s="202" t="n"/>
      <c r="D256" s="202" t="n"/>
      <c r="E256" s="202" t="n"/>
      <c r="F256" s="202" t="n"/>
      <c r="G256" s="202" t="n"/>
      <c r="H256" s="202" t="n"/>
      <c r="I256" s="202" t="n"/>
      <c r="J256" s="202" t="n"/>
      <c r="K256" s="202" t="n"/>
      <c r="L256" s="202" t="n"/>
      <c r="M256" s="202" t="n"/>
      <c r="N256" s="202" t="n"/>
      <c r="O256" s="202" t="n"/>
      <c r="P256" s="202" t="n"/>
      <c r="Q256" s="202" t="n"/>
      <c r="R256" s="202" t="n"/>
      <c r="S256" s="202" t="n"/>
      <c r="T256" s="202" t="n"/>
      <c r="U256" s="202" t="n"/>
      <c r="V256" s="202" t="n"/>
      <c r="W256" s="202" t="n"/>
      <c r="X256" s="202" t="n"/>
      <c r="Y256" s="202" t="n"/>
      <c r="Z256" s="202" t="n"/>
      <c r="AA256" s="202" t="n"/>
      <c r="AB256" s="202" t="n"/>
      <c r="AC256" s="202" t="n"/>
      <c r="AD256" s="202" t="n"/>
      <c r="AE256" s="202" t="n"/>
      <c r="AF256" s="202" t="n"/>
      <c r="AG256" s="202" t="n"/>
      <c r="AH256" s="202" t="n"/>
      <c r="AI256" s="202" t="n"/>
      <c r="AJ256" s="202" t="n"/>
      <c r="AK256" s="202" t="n"/>
      <c r="AL256" s="202" t="n"/>
      <c r="AM256" s="202" t="n"/>
      <c r="AN256" s="202" t="n"/>
      <c r="AO256" s="202" t="n"/>
      <c r="AP256" s="202" t="n"/>
      <c r="AQ256" s="202" t="n"/>
      <c r="AR256" s="202" t="n"/>
      <c r="AS256" s="202" t="n"/>
      <c r="AT256" s="202" t="n"/>
      <c r="AU256" s="202" t="n"/>
      <c r="AV256" s="202" t="n"/>
      <c r="AW256" s="202" t="n"/>
      <c r="AX256" s="202" t="n"/>
      <c r="AY256" s="202" t="n"/>
      <c r="AZ256" s="202" t="n"/>
      <c r="BA256" s="202" t="n"/>
      <c r="BB256" s="202" t="n"/>
      <c r="BC256" s="205" t="n"/>
    </row>
    <row r="257" ht="16.2" customHeight="1" s="53">
      <c r="A257" s="203" t="inlineStr">
        <is>
          <t xml:space="preserve">　　　應付薪工                                                    </t>
        </is>
      </c>
      <c r="B257" s="202" t="n"/>
      <c r="C257" s="202" t="n"/>
      <c r="D257" s="202" t="n"/>
      <c r="E257" s="202" t="n"/>
      <c r="F257" s="202" t="n"/>
      <c r="G257" s="202" t="n"/>
      <c r="H257" s="202" t="n"/>
      <c r="I257" s="202" t="n"/>
      <c r="J257" s="202" t="n"/>
      <c r="K257" s="202" t="n"/>
      <c r="L257" s="202" t="n"/>
      <c r="M257" s="202" t="n"/>
      <c r="N257" s="202" t="n"/>
      <c r="O257" s="202" t="n"/>
      <c r="P257" s="202" t="n"/>
      <c r="Q257" s="202" t="n"/>
      <c r="R257" s="202" t="n"/>
      <c r="S257" s="202" t="n"/>
      <c r="T257" s="202" t="n"/>
      <c r="U257" s="202" t="n"/>
      <c r="V257" s="202" t="n"/>
      <c r="W257" s="202" t="n"/>
      <c r="X257" s="202" t="n"/>
      <c r="Y257" s="202" t="n"/>
      <c r="Z257" s="202" t="n"/>
      <c r="AA257" s="202" t="n"/>
      <c r="AB257" s="202" t="n"/>
      <c r="AC257" s="202" t="n"/>
      <c r="AD257" s="202" t="n"/>
      <c r="AE257" s="202" t="n"/>
      <c r="AF257" s="202" t="n"/>
      <c r="AG257" s="202" t="n"/>
      <c r="AH257" s="202" t="n"/>
      <c r="AI257" s="202" t="n"/>
      <c r="AJ257" s="202" t="n"/>
      <c r="AK257" s="202" t="n"/>
      <c r="AL257" s="202" t="n"/>
      <c r="AM257" s="202" t="n"/>
      <c r="AN257" s="202" t="n"/>
      <c r="AO257" s="202" t="n"/>
      <c r="AP257" s="202" t="n"/>
      <c r="AQ257" s="202" t="n"/>
      <c r="AR257" s="202" t="n"/>
      <c r="AS257" s="202" t="n"/>
      <c r="AT257" s="202" t="n"/>
      <c r="AU257" s="202" t="n"/>
      <c r="AV257" s="202" t="n"/>
      <c r="AW257" s="202" t="n"/>
      <c r="AX257" s="202" t="n"/>
      <c r="AY257" s="202" t="n"/>
      <c r="AZ257" s="202" t="n"/>
      <c r="BA257" s="202" t="n"/>
      <c r="BB257" s="202" t="n"/>
      <c r="BC257" s="205" t="n"/>
    </row>
    <row r="258" ht="16.2" customHeight="1" s="53">
      <c r="A258" s="203" t="inlineStr">
        <is>
          <t xml:space="preserve">　　　應付費用                                                    </t>
        </is>
      </c>
      <c r="B258" s="202" t="n"/>
      <c r="C258" s="202" t="n"/>
      <c r="D258" s="202" t="n"/>
      <c r="E258" s="202" t="n"/>
      <c r="F258" s="202" t="n"/>
      <c r="G258" s="202" t="n"/>
      <c r="H258" s="202" t="n"/>
      <c r="I258" s="202" t="n"/>
      <c r="J258" s="202" t="n"/>
      <c r="K258" s="202" t="n"/>
      <c r="L258" s="202" t="n"/>
      <c r="M258" s="202" t="n"/>
      <c r="N258" s="202" t="n"/>
      <c r="O258" s="202" t="n"/>
      <c r="P258" s="202" t="n"/>
      <c r="Q258" s="202" t="n"/>
      <c r="R258" s="202" t="n"/>
      <c r="S258" s="202" t="n"/>
      <c r="T258" s="202" t="n"/>
      <c r="U258" s="202" t="n"/>
      <c r="V258" s="202" t="n"/>
      <c r="W258" s="202" t="n"/>
      <c r="X258" s="202" t="n"/>
      <c r="Y258" s="202" t="n"/>
      <c r="Z258" s="202" t="n"/>
      <c r="AA258" s="202" t="n"/>
      <c r="AB258" s="202" t="n"/>
      <c r="AC258" s="202" t="n"/>
      <c r="AD258" s="202" t="n"/>
      <c r="AE258" s="202" t="n"/>
      <c r="AF258" s="202" t="n"/>
      <c r="AG258" s="202" t="n"/>
      <c r="AH258" s="202" t="n"/>
      <c r="AI258" s="202" t="n"/>
      <c r="AJ258" s="202" t="n"/>
      <c r="AK258" s="202" t="n"/>
      <c r="AL258" s="202" t="n"/>
      <c r="AM258" s="202" t="n"/>
      <c r="AN258" s="202" t="n"/>
      <c r="AO258" s="202" t="n"/>
      <c r="AP258" s="202" t="n"/>
      <c r="AQ258" s="202" t="n"/>
      <c r="AR258" s="202" t="n"/>
      <c r="AS258" s="202" t="n"/>
      <c r="AT258" s="202" t="n"/>
      <c r="AU258" s="202" t="n"/>
      <c r="AV258" s="202" t="n"/>
      <c r="AW258" s="202" t="n"/>
      <c r="AX258" s="202" t="n"/>
      <c r="AY258" s="202" t="n"/>
      <c r="AZ258" s="202" t="n"/>
      <c r="BA258" s="202" t="n"/>
      <c r="BB258" s="202" t="n"/>
      <c r="BC258" s="205" t="n"/>
    </row>
    <row r="259" ht="16.2" customHeight="1" s="53">
      <c r="A259" s="203" t="inlineStr">
        <is>
          <t xml:space="preserve">　　　應付稅款                                                    </t>
        </is>
      </c>
      <c r="B259" s="202" t="n"/>
      <c r="C259" s="202" t="n"/>
      <c r="D259" s="202" t="n"/>
      <c r="E259" s="202" t="n"/>
      <c r="F259" s="202" t="n"/>
      <c r="G259" s="202" t="n"/>
      <c r="H259" s="202" t="n"/>
      <c r="I259" s="202" t="n"/>
      <c r="J259" s="202" t="n"/>
      <c r="K259" s="202" t="n"/>
      <c r="L259" s="202" t="n"/>
      <c r="M259" s="202" t="n"/>
      <c r="N259" s="202" t="n"/>
      <c r="O259" s="202" t="n"/>
      <c r="P259" s="202" t="n"/>
      <c r="Q259" s="202" t="n"/>
      <c r="R259" s="202" t="n"/>
      <c r="S259" s="202" t="n"/>
      <c r="T259" s="202" t="n"/>
      <c r="U259" s="202" t="n"/>
      <c r="V259" s="202" t="n"/>
      <c r="W259" s="202" t="n"/>
      <c r="X259" s="202" t="n"/>
      <c r="Y259" s="202" t="n"/>
      <c r="Z259" s="202" t="n"/>
      <c r="AA259" s="202" t="n"/>
      <c r="AB259" s="202" t="n"/>
      <c r="AC259" s="202" t="n"/>
      <c r="AD259" s="202" t="n"/>
      <c r="AE259" s="202" t="n"/>
      <c r="AF259" s="202" t="n"/>
      <c r="AG259" s="202" t="n"/>
      <c r="AH259" s="202" t="n"/>
      <c r="AI259" s="202" t="n"/>
      <c r="AJ259" s="202" t="n"/>
      <c r="AK259" s="202" t="n"/>
      <c r="AL259" s="202" t="n"/>
      <c r="AM259" s="202" t="n"/>
      <c r="AN259" s="202" t="n"/>
      <c r="AO259" s="202" t="n"/>
      <c r="AP259" s="202" t="n"/>
      <c r="AQ259" s="202" t="n"/>
      <c r="AR259" s="202" t="n"/>
      <c r="AS259" s="202" t="n"/>
      <c r="AT259" s="202" t="n"/>
      <c r="AU259" s="202" t="n"/>
      <c r="AV259" s="202" t="n"/>
      <c r="AW259" s="202" t="n"/>
      <c r="AX259" s="202" t="n"/>
      <c r="AY259" s="202" t="n"/>
      <c r="AZ259" s="202" t="n"/>
      <c r="BA259" s="202" t="n"/>
      <c r="BB259" s="202" t="n"/>
      <c r="BC259" s="205" t="n"/>
    </row>
    <row r="260" ht="16.2" customHeight="1" s="53">
      <c r="A260" s="203" t="inlineStr">
        <is>
          <t xml:space="preserve">　　　應付利息                                                    </t>
        </is>
      </c>
      <c r="B260" s="202" t="n"/>
      <c r="C260" s="202" t="n"/>
      <c r="D260" s="202" t="n"/>
      <c r="E260" s="202" t="n"/>
      <c r="F260" s="202" t="n"/>
      <c r="G260" s="202" t="n"/>
      <c r="H260" s="202" t="n"/>
      <c r="I260" s="202" t="n"/>
      <c r="J260" s="202" t="n"/>
      <c r="K260" s="202" t="n"/>
      <c r="L260" s="202" t="n"/>
      <c r="M260" s="202" t="n"/>
      <c r="N260" s="202" t="n"/>
      <c r="O260" s="202" t="n"/>
      <c r="P260" s="202" t="n"/>
      <c r="Q260" s="202" t="n"/>
      <c r="R260" s="202" t="n"/>
      <c r="S260" s="202" t="n"/>
      <c r="T260" s="202" t="n"/>
      <c r="U260" s="202" t="n"/>
      <c r="V260" s="202" t="n"/>
      <c r="W260" s="202" t="n"/>
      <c r="X260" s="202" t="n"/>
      <c r="Y260" s="202" t="n"/>
      <c r="Z260" s="202" t="n"/>
      <c r="AA260" s="202" t="n"/>
      <c r="AB260" s="202" t="n"/>
      <c r="AC260" s="202" t="n"/>
      <c r="AD260" s="202" t="n"/>
      <c r="AE260" s="202" t="n"/>
      <c r="AF260" s="202" t="n"/>
      <c r="AG260" s="202" t="n"/>
      <c r="AH260" s="202" t="n"/>
      <c r="AI260" s="202" t="n"/>
      <c r="AJ260" s="202" t="n"/>
      <c r="AK260" s="202" t="n"/>
      <c r="AL260" s="202" t="n"/>
      <c r="AM260" s="202" t="n"/>
      <c r="AN260" s="202" t="n"/>
      <c r="AO260" s="202" t="n"/>
      <c r="AP260" s="202" t="n"/>
      <c r="AQ260" s="202" t="n"/>
      <c r="AR260" s="202" t="n"/>
      <c r="AS260" s="202" t="n"/>
      <c r="AT260" s="202" t="n"/>
      <c r="AU260" s="202" t="n"/>
      <c r="AV260" s="202" t="n"/>
      <c r="AW260" s="202" t="n"/>
      <c r="AX260" s="202" t="n"/>
      <c r="AY260" s="202" t="n"/>
      <c r="AZ260" s="202" t="n"/>
      <c r="BA260" s="202" t="n"/>
      <c r="BB260" s="202" t="n"/>
      <c r="BC260" s="205" t="n"/>
    </row>
    <row r="261" ht="16.2" customHeight="1" s="53">
      <c r="A261" s="203" t="inlineStr">
        <is>
          <t xml:space="preserve">　　　應付工程款                                                  </t>
        </is>
      </c>
      <c r="B261" s="202" t="n"/>
      <c r="C261" s="202" t="n"/>
      <c r="D261" s="202" t="n"/>
      <c r="E261" s="202" t="n"/>
      <c r="F261" s="202" t="n"/>
      <c r="G261" s="202" t="n"/>
      <c r="H261" s="202" t="n"/>
      <c r="I261" s="202" t="n"/>
      <c r="J261" s="202" t="n"/>
      <c r="K261" s="202" t="n"/>
      <c r="L261" s="202" t="n"/>
      <c r="M261" s="202" t="n"/>
      <c r="N261" s="202" t="n"/>
      <c r="O261" s="202" t="n"/>
      <c r="P261" s="202" t="n"/>
      <c r="Q261" s="202" t="n"/>
      <c r="R261" s="202" t="n"/>
      <c r="S261" s="202" t="n"/>
      <c r="T261" s="202" t="n"/>
      <c r="U261" s="202" t="n"/>
      <c r="V261" s="202" t="n"/>
      <c r="W261" s="202" t="n"/>
      <c r="X261" s="202" t="n"/>
      <c r="Y261" s="202" t="n"/>
      <c r="Z261" s="202" t="n"/>
      <c r="AA261" s="202" t="n"/>
      <c r="AB261" s="202" t="n"/>
      <c r="AC261" s="202" t="n"/>
      <c r="AD261" s="202" t="n"/>
      <c r="AE261" s="202" t="n"/>
      <c r="AF261" s="202" t="n"/>
      <c r="AG261" s="202" t="n"/>
      <c r="AH261" s="202" t="n"/>
      <c r="AI261" s="202" t="n"/>
      <c r="AJ261" s="202" t="n"/>
      <c r="AK261" s="202" t="n"/>
      <c r="AL261" s="202" t="n"/>
      <c r="AM261" s="202" t="n"/>
      <c r="AN261" s="202" t="n"/>
      <c r="AO261" s="202" t="n"/>
      <c r="AP261" s="202" t="n"/>
      <c r="AQ261" s="202" t="n"/>
      <c r="AR261" s="202" t="n"/>
      <c r="AS261" s="202" t="n"/>
      <c r="AT261" s="202" t="n"/>
      <c r="AU261" s="202" t="n"/>
      <c r="AV261" s="202" t="n"/>
      <c r="AW261" s="202" t="n"/>
      <c r="AX261" s="202" t="n"/>
      <c r="AY261" s="202" t="n"/>
      <c r="AZ261" s="202" t="n"/>
      <c r="BA261" s="202" t="n"/>
      <c r="BB261" s="202" t="n"/>
      <c r="BC261" s="205" t="n"/>
    </row>
    <row r="262" ht="16.2" customHeight="1" s="53">
      <c r="A262" s="203" t="inlineStr">
        <is>
          <t xml:space="preserve">　　　其他應付款                                                  </t>
        </is>
      </c>
      <c r="B262" s="202" t="n"/>
      <c r="C262" s="202" t="n"/>
      <c r="D262" s="202" t="n"/>
      <c r="E262" s="202" t="n"/>
      <c r="F262" s="202" t="n"/>
      <c r="G262" s="202" t="n"/>
      <c r="H262" s="202" t="n"/>
      <c r="I262" s="202" t="n"/>
      <c r="J262" s="202" t="n"/>
      <c r="K262" s="202" t="n"/>
      <c r="L262" s="202" t="n"/>
      <c r="M262" s="202" t="n"/>
      <c r="N262" s="202" t="n"/>
      <c r="O262" s="202" t="n"/>
      <c r="P262" s="202" t="n"/>
      <c r="Q262" s="202" t="n"/>
      <c r="R262" s="202" t="n"/>
      <c r="S262" s="202" t="n"/>
      <c r="T262" s="202" t="n"/>
      <c r="U262" s="202" t="n"/>
      <c r="V262" s="202" t="n"/>
      <c r="W262" s="202" t="n"/>
      <c r="X262" s="202" t="n"/>
      <c r="Y262" s="202" t="n"/>
      <c r="Z262" s="202" t="n"/>
      <c r="AA262" s="202" t="n"/>
      <c r="AB262" s="202" t="n"/>
      <c r="AC262" s="202" t="n"/>
      <c r="AD262" s="202" t="n"/>
      <c r="AE262" s="202" t="n"/>
      <c r="AF262" s="202" t="n"/>
      <c r="AG262" s="202" t="n"/>
      <c r="AH262" s="202" t="n"/>
      <c r="AI262" s="202" t="n"/>
      <c r="AJ262" s="202" t="n"/>
      <c r="AK262" s="202" t="n"/>
      <c r="AL262" s="202" t="n"/>
      <c r="AM262" s="202" t="n"/>
      <c r="AN262" s="202" t="n"/>
      <c r="AO262" s="202" t="n"/>
      <c r="AP262" s="202" t="n"/>
      <c r="AQ262" s="202" t="n"/>
      <c r="AR262" s="202" t="n"/>
      <c r="AS262" s="202" t="n"/>
      <c r="AT262" s="202" t="n"/>
      <c r="AU262" s="202" t="n"/>
      <c r="AV262" s="202" t="n"/>
      <c r="AW262" s="202" t="n"/>
      <c r="AX262" s="202" t="n"/>
      <c r="AY262" s="202" t="n"/>
      <c r="AZ262" s="202" t="n"/>
      <c r="BA262" s="202" t="n"/>
      <c r="BB262" s="202" t="n"/>
      <c r="BC262" s="205" t="n"/>
    </row>
    <row r="263" ht="16.2" customHeight="1" s="53">
      <c r="A263" s="203" t="inlineStr">
        <is>
          <t xml:space="preserve">　　預收款項                                                    </t>
        </is>
      </c>
      <c r="B263" s="202" t="n"/>
      <c r="C263" s="202" t="n"/>
      <c r="D263" s="202" t="n"/>
      <c r="E263" s="202" t="n"/>
      <c r="F263" s="202" t="n"/>
      <c r="G263" s="202" t="n"/>
      <c r="H263" s="202" t="n"/>
      <c r="I263" s="202" t="n"/>
      <c r="J263" s="202" t="n"/>
      <c r="K263" s="202" t="n"/>
      <c r="L263" s="202" t="n"/>
      <c r="M263" s="202" t="n"/>
      <c r="N263" s="202" t="n"/>
      <c r="O263" s="202" t="n"/>
      <c r="P263" s="202" t="n"/>
      <c r="Q263" s="202" t="n"/>
      <c r="R263" s="202" t="n"/>
      <c r="S263" s="202" t="n"/>
      <c r="T263" s="202" t="n"/>
      <c r="U263" s="202" t="n"/>
      <c r="V263" s="202" t="n"/>
      <c r="W263" s="202" t="n"/>
      <c r="X263" s="202" t="n"/>
      <c r="Y263" s="202" t="n"/>
      <c r="Z263" s="202" t="n"/>
      <c r="AA263" s="202" t="n"/>
      <c r="AB263" s="202" t="n"/>
      <c r="AC263" s="202" t="n"/>
      <c r="AD263" s="202" t="n"/>
      <c r="AE263" s="202" t="n"/>
      <c r="AF263" s="202" t="n"/>
      <c r="AG263" s="202" t="n"/>
      <c r="AH263" s="202" t="n"/>
      <c r="AI263" s="202" t="n"/>
      <c r="AJ263" s="202" t="n"/>
      <c r="AK263" s="202" t="n"/>
      <c r="AL263" s="202" t="n"/>
      <c r="AM263" s="202" t="n"/>
      <c r="AN263" s="202" t="n"/>
      <c r="AO263" s="202" t="n"/>
      <c r="AP263" s="202" t="n"/>
      <c r="AQ263" s="202" t="n"/>
      <c r="AR263" s="202" t="n"/>
      <c r="AS263" s="202" t="n"/>
      <c r="AT263" s="202" t="n"/>
      <c r="AU263" s="202" t="n"/>
      <c r="AV263" s="202" t="n"/>
      <c r="AW263" s="202" t="n"/>
      <c r="AX263" s="202" t="n"/>
      <c r="AY263" s="202" t="n"/>
      <c r="AZ263" s="202" t="n"/>
      <c r="BA263" s="202" t="n"/>
      <c r="BB263" s="202" t="n"/>
      <c r="BC263" s="205" t="n"/>
    </row>
    <row r="264" ht="16.2" customHeight="1" s="53">
      <c r="A264" s="203" t="inlineStr">
        <is>
          <t xml:space="preserve">　　　預收收入                                                    </t>
        </is>
      </c>
      <c r="B264" s="202" t="n"/>
      <c r="C264" s="202" t="n"/>
      <c r="D264" s="202" t="n"/>
      <c r="E264" s="202" t="n"/>
      <c r="F264" s="202" t="n"/>
      <c r="G264" s="202" t="n"/>
      <c r="H264" s="202" t="n"/>
      <c r="I264" s="202" t="n"/>
      <c r="J264" s="202" t="n"/>
      <c r="K264" s="202" t="n"/>
      <c r="L264" s="202" t="n"/>
      <c r="M264" s="202" t="n"/>
      <c r="N264" s="202" t="n"/>
      <c r="O264" s="202" t="n"/>
      <c r="P264" s="202" t="n"/>
      <c r="Q264" s="202" t="n"/>
      <c r="R264" s="202" t="n"/>
      <c r="S264" s="202" t="n"/>
      <c r="T264" s="202" t="n"/>
      <c r="U264" s="202" t="n"/>
      <c r="V264" s="202" t="n"/>
      <c r="W264" s="202" t="n"/>
      <c r="X264" s="202" t="n"/>
      <c r="Y264" s="202" t="n"/>
      <c r="Z264" s="202" t="n"/>
      <c r="AA264" s="202" t="n"/>
      <c r="AB264" s="202" t="n"/>
      <c r="AC264" s="202" t="n"/>
      <c r="AD264" s="202" t="n"/>
      <c r="AE264" s="202" t="n"/>
      <c r="AF264" s="202" t="n"/>
      <c r="AG264" s="202" t="n"/>
      <c r="AH264" s="202" t="n"/>
      <c r="AI264" s="202" t="n"/>
      <c r="AJ264" s="202" t="n"/>
      <c r="AK264" s="202" t="n"/>
      <c r="AL264" s="202" t="n"/>
      <c r="AM264" s="202" t="n"/>
      <c r="AN264" s="202" t="n"/>
      <c r="AO264" s="202" t="n"/>
      <c r="AP264" s="202" t="n"/>
      <c r="AQ264" s="202" t="n"/>
      <c r="AR264" s="202" t="n"/>
      <c r="AS264" s="202" t="n"/>
      <c r="AT264" s="202" t="n"/>
      <c r="AU264" s="202" t="n"/>
      <c r="AV264" s="202" t="n"/>
      <c r="AW264" s="202" t="n"/>
      <c r="AX264" s="202" t="n"/>
      <c r="AY264" s="202" t="n"/>
      <c r="AZ264" s="202" t="n"/>
      <c r="BA264" s="202" t="n"/>
      <c r="BB264" s="202" t="n"/>
      <c r="BC264" s="205" t="n"/>
    </row>
    <row r="265" ht="16.2" customHeight="1" s="53">
      <c r="A265" s="203" t="inlineStr">
        <is>
          <t xml:space="preserve">　　　預收定金                                                    </t>
        </is>
      </c>
      <c r="B265" s="202" t="n"/>
      <c r="C265" s="202" t="n"/>
      <c r="D265" s="202" t="n"/>
      <c r="E265" s="202" t="n"/>
      <c r="F265" s="202" t="n"/>
      <c r="G265" s="202" t="n"/>
      <c r="H265" s="202" t="n"/>
      <c r="I265" s="202" t="n"/>
      <c r="J265" s="202" t="n"/>
      <c r="K265" s="202" t="n"/>
      <c r="L265" s="202" t="n"/>
      <c r="M265" s="202" t="n"/>
      <c r="N265" s="202" t="n"/>
      <c r="O265" s="202" t="n"/>
      <c r="P265" s="202" t="n"/>
      <c r="Q265" s="202" t="n"/>
      <c r="R265" s="202" t="n"/>
      <c r="S265" s="202" t="n"/>
      <c r="T265" s="202" t="n"/>
      <c r="U265" s="202" t="n"/>
      <c r="V265" s="202" t="n"/>
      <c r="W265" s="202" t="n"/>
      <c r="X265" s="202" t="n"/>
      <c r="Y265" s="202" t="n"/>
      <c r="Z265" s="202" t="n"/>
      <c r="AA265" s="202" t="n"/>
      <c r="AB265" s="202" t="n"/>
      <c r="AC265" s="202" t="n"/>
      <c r="AD265" s="202" t="n"/>
      <c r="AE265" s="202" t="n"/>
      <c r="AF265" s="202" t="n"/>
      <c r="AG265" s="202" t="n"/>
      <c r="AH265" s="202" t="n"/>
      <c r="AI265" s="202" t="n"/>
      <c r="AJ265" s="202" t="n"/>
      <c r="AK265" s="202" t="n"/>
      <c r="AL265" s="202" t="n"/>
      <c r="AM265" s="202" t="n"/>
      <c r="AN265" s="202" t="n"/>
      <c r="AO265" s="202" t="n"/>
      <c r="AP265" s="202" t="n"/>
      <c r="AQ265" s="202" t="n"/>
      <c r="AR265" s="202" t="n"/>
      <c r="AS265" s="202" t="n"/>
      <c r="AT265" s="202" t="n"/>
      <c r="AU265" s="202" t="n"/>
      <c r="AV265" s="202" t="n"/>
      <c r="AW265" s="202" t="n"/>
      <c r="AX265" s="202" t="n"/>
      <c r="AY265" s="202" t="n"/>
      <c r="AZ265" s="202" t="n"/>
      <c r="BA265" s="202" t="n"/>
      <c r="BB265" s="202" t="n"/>
      <c r="BC265" s="205" t="n"/>
    </row>
    <row r="266" ht="16.2" customHeight="1" s="53">
      <c r="A266" s="203" t="inlineStr">
        <is>
          <t xml:space="preserve">　　　銷項稅額                                                    </t>
        </is>
      </c>
      <c r="B266" s="202" t="n"/>
      <c r="C266" s="202" t="n"/>
      <c r="D266" s="202" t="n"/>
      <c r="E266" s="202" t="n"/>
      <c r="F266" s="202" t="n"/>
      <c r="G266" s="202" t="n"/>
      <c r="H266" s="202" t="n"/>
      <c r="I266" s="202" t="n"/>
      <c r="J266" s="202" t="n"/>
      <c r="K266" s="202" t="n"/>
      <c r="L266" s="202" t="n"/>
      <c r="M266" s="202" t="n"/>
      <c r="N266" s="202" t="n"/>
      <c r="O266" s="202" t="n"/>
      <c r="P266" s="202" t="n"/>
      <c r="Q266" s="202" t="n"/>
      <c r="R266" s="202" t="n"/>
      <c r="S266" s="202" t="n"/>
      <c r="T266" s="202" t="n"/>
      <c r="U266" s="202" t="n"/>
      <c r="V266" s="202" t="n"/>
      <c r="W266" s="202" t="n"/>
      <c r="X266" s="202" t="n"/>
      <c r="Y266" s="202" t="n"/>
      <c r="Z266" s="202" t="n"/>
      <c r="AA266" s="202" t="n"/>
      <c r="AB266" s="202" t="n"/>
      <c r="AC266" s="202" t="n"/>
      <c r="AD266" s="202" t="n"/>
      <c r="AE266" s="202" t="n"/>
      <c r="AF266" s="202" t="n"/>
      <c r="AG266" s="202" t="n"/>
      <c r="AH266" s="202" t="n"/>
      <c r="AI266" s="202" t="n"/>
      <c r="AJ266" s="202" t="n"/>
      <c r="AK266" s="202" t="n"/>
      <c r="AL266" s="202" t="n"/>
      <c r="AM266" s="202" t="n"/>
      <c r="AN266" s="202" t="n"/>
      <c r="AO266" s="202" t="n"/>
      <c r="AP266" s="202" t="n"/>
      <c r="AQ266" s="202" t="n"/>
      <c r="AR266" s="202" t="n"/>
      <c r="AS266" s="202" t="n"/>
      <c r="AT266" s="202" t="n"/>
      <c r="AU266" s="202" t="n"/>
      <c r="AV266" s="202" t="n"/>
      <c r="AW266" s="202" t="n"/>
      <c r="AX266" s="202" t="n"/>
      <c r="AY266" s="202" t="n"/>
      <c r="AZ266" s="202" t="n"/>
      <c r="BA266" s="202" t="n"/>
      <c r="BB266" s="202" t="n"/>
      <c r="BC266" s="205" t="n"/>
    </row>
    <row r="267" ht="16.2" customHeight="1" s="53">
      <c r="A267" s="203" t="inlineStr">
        <is>
          <t xml:space="preserve">　　　其他預收款                                                  </t>
        </is>
      </c>
      <c r="B267" s="202" t="n"/>
      <c r="C267" s="202" t="n"/>
      <c r="D267" s="202" t="n"/>
      <c r="E267" s="202" t="n"/>
      <c r="F267" s="202" t="n"/>
      <c r="G267" s="202" t="n"/>
      <c r="H267" s="202" t="n"/>
      <c r="I267" s="202" t="n"/>
      <c r="J267" s="202" t="n"/>
      <c r="K267" s="202" t="n"/>
      <c r="L267" s="202" t="n"/>
      <c r="M267" s="202" t="n"/>
      <c r="N267" s="202" t="n"/>
      <c r="O267" s="202" t="n"/>
      <c r="P267" s="202" t="n"/>
      <c r="Q267" s="202" t="n"/>
      <c r="R267" s="202" t="n"/>
      <c r="S267" s="202" t="n"/>
      <c r="T267" s="202" t="n"/>
      <c r="U267" s="202" t="n"/>
      <c r="V267" s="202" t="n"/>
      <c r="W267" s="202" t="n"/>
      <c r="X267" s="202" t="n"/>
      <c r="Y267" s="202" t="n"/>
      <c r="Z267" s="202" t="n"/>
      <c r="AA267" s="202" t="n"/>
      <c r="AB267" s="202" t="n"/>
      <c r="AC267" s="202" t="n"/>
      <c r="AD267" s="202" t="n"/>
      <c r="AE267" s="202" t="n"/>
      <c r="AF267" s="202" t="n"/>
      <c r="AG267" s="202" t="n"/>
      <c r="AH267" s="202" t="n"/>
      <c r="AI267" s="202" t="n"/>
      <c r="AJ267" s="202" t="n"/>
      <c r="AK267" s="202" t="n"/>
      <c r="AL267" s="202" t="n"/>
      <c r="AM267" s="202" t="n"/>
      <c r="AN267" s="202" t="n"/>
      <c r="AO267" s="202" t="n"/>
      <c r="AP267" s="202" t="n"/>
      <c r="AQ267" s="202" t="n"/>
      <c r="AR267" s="202" t="n"/>
      <c r="AS267" s="202" t="n"/>
      <c r="AT267" s="202" t="n"/>
      <c r="AU267" s="202" t="n"/>
      <c r="AV267" s="202" t="n"/>
      <c r="AW267" s="202" t="n"/>
      <c r="AX267" s="202" t="n"/>
      <c r="AY267" s="202" t="n"/>
      <c r="AZ267" s="202" t="n"/>
      <c r="BA267" s="202" t="n"/>
      <c r="BB267" s="202" t="n"/>
      <c r="BC267" s="205" t="n"/>
    </row>
    <row r="268" ht="16.2" customHeight="1" s="53">
      <c r="A268" s="201" t="inlineStr">
        <is>
          <t xml:space="preserve">　長期負債                                                    </t>
        </is>
      </c>
      <c r="B268" s="202" t="n"/>
      <c r="C268" s="202" t="n"/>
      <c r="D268" s="202" t="n"/>
      <c r="E268" s="202" t="n"/>
      <c r="F268" s="202" t="n"/>
      <c r="G268" s="202" t="n"/>
      <c r="H268" s="202" t="n"/>
      <c r="I268" s="202" t="n"/>
      <c r="J268" s="202" t="n"/>
      <c r="K268" s="202" t="n"/>
      <c r="L268" s="202" t="n"/>
      <c r="M268" s="202" t="n"/>
      <c r="N268" s="202" t="n"/>
      <c r="O268" s="202" t="n"/>
      <c r="P268" s="202" t="n"/>
      <c r="Q268" s="202" t="n"/>
      <c r="R268" s="202" t="n"/>
      <c r="S268" s="202" t="n"/>
      <c r="T268" s="202" t="n"/>
      <c r="U268" s="202" t="n"/>
      <c r="V268" s="202" t="n"/>
      <c r="W268" s="202" t="n"/>
      <c r="X268" s="202" t="n"/>
      <c r="Y268" s="202" t="n"/>
      <c r="Z268" s="202" t="n"/>
      <c r="AA268" s="202" t="n"/>
      <c r="AB268" s="202" t="n"/>
      <c r="AC268" s="202" t="n"/>
      <c r="AD268" s="202" t="n"/>
      <c r="AE268" s="202" t="n"/>
      <c r="AF268" s="202" t="n"/>
      <c r="AG268" s="202" t="n"/>
      <c r="AH268" s="202" t="n"/>
      <c r="AI268" s="202" t="n"/>
      <c r="AJ268" s="202" t="n"/>
      <c r="AK268" s="202" t="n"/>
      <c r="AL268" s="202" t="n"/>
      <c r="AM268" s="202" t="n"/>
      <c r="AN268" s="202" t="n"/>
      <c r="AO268" s="202" t="n"/>
      <c r="AP268" s="202" t="n"/>
      <c r="AQ268" s="202" t="n"/>
      <c r="AR268" s="202" t="n"/>
      <c r="AS268" s="202" t="n"/>
      <c r="AT268" s="202" t="n"/>
      <c r="AU268" s="202" t="n"/>
      <c r="AV268" s="202" t="n"/>
      <c r="AW268" s="202" t="n"/>
      <c r="AX268" s="202" t="n"/>
      <c r="AY268" s="202" t="n"/>
      <c r="AZ268" s="202" t="n"/>
      <c r="BA268" s="202" t="n"/>
      <c r="BB268" s="202" t="n"/>
      <c r="BC268" s="205" t="n"/>
    </row>
    <row r="269" ht="16.2" customHeight="1" s="53">
      <c r="A269" s="203" t="inlineStr">
        <is>
          <t xml:space="preserve">　　長期債務                                                    </t>
        </is>
      </c>
      <c r="B269" s="202" t="n"/>
      <c r="C269" s="202" t="n"/>
      <c r="D269" s="202" t="n"/>
      <c r="E269" s="202" t="n"/>
      <c r="F269" s="202" t="n"/>
      <c r="G269" s="202" t="n"/>
      <c r="H269" s="202" t="n"/>
      <c r="I269" s="202" t="n"/>
      <c r="J269" s="202" t="n"/>
      <c r="K269" s="202" t="n"/>
      <c r="L269" s="202" t="n"/>
      <c r="M269" s="202" t="n"/>
      <c r="N269" s="202" t="n"/>
      <c r="O269" s="202" t="n"/>
      <c r="P269" s="202" t="n"/>
      <c r="Q269" s="202" t="n"/>
      <c r="R269" s="202" t="n"/>
      <c r="S269" s="202" t="n"/>
      <c r="T269" s="202" t="n"/>
      <c r="U269" s="202" t="n"/>
      <c r="V269" s="202" t="n"/>
      <c r="W269" s="202" t="n"/>
      <c r="X269" s="202" t="n"/>
      <c r="Y269" s="202" t="n"/>
      <c r="Z269" s="202" t="n"/>
      <c r="AA269" s="202" t="n"/>
      <c r="AB269" s="202" t="n"/>
      <c r="AC269" s="202" t="n"/>
      <c r="AD269" s="202" t="n"/>
      <c r="AE269" s="202" t="n"/>
      <c r="AF269" s="202" t="n"/>
      <c r="AG269" s="202" t="n"/>
      <c r="AH269" s="202" t="n"/>
      <c r="AI269" s="202" t="n"/>
      <c r="AJ269" s="202" t="n"/>
      <c r="AK269" s="202" t="n"/>
      <c r="AL269" s="202" t="n"/>
      <c r="AM269" s="202" t="n"/>
      <c r="AN269" s="202" t="n"/>
      <c r="AO269" s="202" t="n"/>
      <c r="AP269" s="202" t="n"/>
      <c r="AQ269" s="202" t="n"/>
      <c r="AR269" s="202" t="n"/>
      <c r="AS269" s="202" t="n"/>
      <c r="AT269" s="202" t="n"/>
      <c r="AU269" s="202" t="n"/>
      <c r="AV269" s="202" t="n"/>
      <c r="AW269" s="202" t="n"/>
      <c r="AX269" s="202" t="n"/>
      <c r="AY269" s="202" t="n"/>
      <c r="AZ269" s="202" t="n"/>
      <c r="BA269" s="202" t="n"/>
      <c r="BB269" s="202" t="n"/>
      <c r="BC269" s="205" t="n"/>
    </row>
    <row r="270" ht="16.2" customHeight="1" s="53">
      <c r="A270" s="203" t="inlineStr">
        <is>
          <t xml:space="preserve">　　　應付債券                                                    </t>
        </is>
      </c>
      <c r="B270" s="202" t="n"/>
      <c r="C270" s="202" t="n"/>
      <c r="D270" s="202" t="n"/>
      <c r="E270" s="202" t="n"/>
      <c r="F270" s="202" t="n"/>
      <c r="G270" s="202" t="n"/>
      <c r="H270" s="202" t="n"/>
      <c r="I270" s="202" t="n"/>
      <c r="J270" s="202" t="n"/>
      <c r="K270" s="202" t="n"/>
      <c r="L270" s="202" t="n"/>
      <c r="M270" s="202" t="n"/>
      <c r="N270" s="202" t="n"/>
      <c r="O270" s="202" t="n"/>
      <c r="P270" s="202" t="n"/>
      <c r="Q270" s="202" t="n"/>
      <c r="R270" s="202" t="n"/>
      <c r="S270" s="202" t="n"/>
      <c r="T270" s="202" t="n"/>
      <c r="U270" s="202" t="n"/>
      <c r="V270" s="202" t="n"/>
      <c r="W270" s="202" t="n"/>
      <c r="X270" s="202" t="n"/>
      <c r="Y270" s="202" t="n"/>
      <c r="Z270" s="202" t="n"/>
      <c r="AA270" s="202" t="n"/>
      <c r="AB270" s="202" t="n"/>
      <c r="AC270" s="202" t="n"/>
      <c r="AD270" s="202" t="n"/>
      <c r="AE270" s="202" t="n"/>
      <c r="AF270" s="202" t="n"/>
      <c r="AG270" s="202" t="n"/>
      <c r="AH270" s="202" t="n"/>
      <c r="AI270" s="202" t="n"/>
      <c r="AJ270" s="202" t="n"/>
      <c r="AK270" s="202" t="n"/>
      <c r="AL270" s="202" t="n"/>
      <c r="AM270" s="202" t="n"/>
      <c r="AN270" s="202" t="n"/>
      <c r="AO270" s="202" t="n"/>
      <c r="AP270" s="202" t="n"/>
      <c r="AQ270" s="202" t="n"/>
      <c r="AR270" s="202" t="n"/>
      <c r="AS270" s="202" t="n"/>
      <c r="AT270" s="202" t="n"/>
      <c r="AU270" s="202" t="n"/>
      <c r="AV270" s="202" t="n"/>
      <c r="AW270" s="202" t="n"/>
      <c r="AX270" s="202" t="n"/>
      <c r="AY270" s="202" t="n"/>
      <c r="AZ270" s="202" t="n"/>
      <c r="BA270" s="202" t="n"/>
      <c r="BB270" s="202" t="n"/>
      <c r="BC270" s="205" t="n"/>
    </row>
    <row r="271" ht="16.2" customHeight="1" s="53">
      <c r="A271" s="203" t="inlineStr">
        <is>
          <t xml:space="preserve">　　　長期借款                                                    </t>
        </is>
      </c>
      <c r="B271" s="202" t="n"/>
      <c r="C271" s="202" t="n"/>
      <c r="D271" s="202" t="n"/>
      <c r="E271" s="202" t="n"/>
      <c r="F271" s="202" t="n"/>
      <c r="G271" s="202" t="n"/>
      <c r="H271" s="202" t="n"/>
      <c r="I271" s="202" t="n"/>
      <c r="J271" s="202" t="n"/>
      <c r="K271" s="202" t="n"/>
      <c r="L271" s="202" t="n"/>
      <c r="M271" s="202" t="n"/>
      <c r="N271" s="202" t="n"/>
      <c r="O271" s="202" t="n"/>
      <c r="P271" s="202" t="n"/>
      <c r="Q271" s="202" t="n"/>
      <c r="R271" s="202" t="n"/>
      <c r="S271" s="202" t="n"/>
      <c r="T271" s="202" t="n"/>
      <c r="U271" s="202" t="n"/>
      <c r="V271" s="202" t="n"/>
      <c r="W271" s="202" t="n"/>
      <c r="X271" s="202" t="n"/>
      <c r="Y271" s="202" t="n"/>
      <c r="Z271" s="202" t="n"/>
      <c r="AA271" s="202" t="n"/>
      <c r="AB271" s="202" t="n"/>
      <c r="AC271" s="202" t="n"/>
      <c r="AD271" s="202" t="n"/>
      <c r="AE271" s="202" t="n"/>
      <c r="AF271" s="202" t="n"/>
      <c r="AG271" s="202" t="n"/>
      <c r="AH271" s="202" t="n"/>
      <c r="AI271" s="202" t="n"/>
      <c r="AJ271" s="202" t="n"/>
      <c r="AK271" s="202" t="n"/>
      <c r="AL271" s="202" t="n"/>
      <c r="AM271" s="202" t="n"/>
      <c r="AN271" s="202" t="n"/>
      <c r="AO271" s="202" t="n"/>
      <c r="AP271" s="202" t="n"/>
      <c r="AQ271" s="202" t="n"/>
      <c r="AR271" s="202" t="n"/>
      <c r="AS271" s="202" t="n"/>
      <c r="AT271" s="202" t="n"/>
      <c r="AU271" s="202" t="n"/>
      <c r="AV271" s="202" t="n"/>
      <c r="AW271" s="202" t="n"/>
      <c r="AX271" s="202" t="n"/>
      <c r="AY271" s="202" t="n"/>
      <c r="AZ271" s="202" t="n"/>
      <c r="BA271" s="202" t="n"/>
      <c r="BB271" s="202" t="n"/>
      <c r="BC271" s="205" t="n"/>
    </row>
    <row r="272" ht="16.2" customHeight="1" s="53">
      <c r="A272" s="203" t="inlineStr">
        <is>
          <t xml:space="preserve">　　　應付租賃款                                                  </t>
        </is>
      </c>
      <c r="B272" s="202" t="n"/>
      <c r="C272" s="202" t="n"/>
      <c r="D272" s="202" t="n"/>
      <c r="E272" s="202" t="n"/>
      <c r="F272" s="202" t="n"/>
      <c r="G272" s="202" t="n"/>
      <c r="H272" s="202" t="n"/>
      <c r="I272" s="202" t="n"/>
      <c r="J272" s="202" t="n"/>
      <c r="K272" s="202" t="n"/>
      <c r="L272" s="202" t="n"/>
      <c r="M272" s="202" t="n"/>
      <c r="N272" s="202" t="n"/>
      <c r="O272" s="202" t="n"/>
      <c r="P272" s="202" t="n"/>
      <c r="Q272" s="202" t="n"/>
      <c r="R272" s="202" t="n"/>
      <c r="S272" s="202" t="n"/>
      <c r="T272" s="202" t="n"/>
      <c r="U272" s="202" t="n"/>
      <c r="V272" s="202" t="n"/>
      <c r="W272" s="202" t="n"/>
      <c r="X272" s="202" t="n"/>
      <c r="Y272" s="202" t="n"/>
      <c r="Z272" s="202" t="n"/>
      <c r="AA272" s="202" t="n"/>
      <c r="AB272" s="202" t="n"/>
      <c r="AC272" s="202" t="n"/>
      <c r="AD272" s="202" t="n"/>
      <c r="AE272" s="202" t="n"/>
      <c r="AF272" s="202" t="n"/>
      <c r="AG272" s="202" t="n"/>
      <c r="AH272" s="202" t="n"/>
      <c r="AI272" s="202" t="n"/>
      <c r="AJ272" s="202" t="n"/>
      <c r="AK272" s="202" t="n"/>
      <c r="AL272" s="202" t="n"/>
      <c r="AM272" s="202" t="n"/>
      <c r="AN272" s="202" t="n"/>
      <c r="AO272" s="202" t="n"/>
      <c r="AP272" s="202" t="n"/>
      <c r="AQ272" s="202" t="n"/>
      <c r="AR272" s="202" t="n"/>
      <c r="AS272" s="202" t="n"/>
      <c r="AT272" s="202" t="n"/>
      <c r="AU272" s="202" t="n"/>
      <c r="AV272" s="202" t="n"/>
      <c r="AW272" s="202" t="n"/>
      <c r="AX272" s="202" t="n"/>
      <c r="AY272" s="202" t="n"/>
      <c r="AZ272" s="202" t="n"/>
      <c r="BA272" s="202" t="n"/>
      <c r="BB272" s="202" t="n"/>
      <c r="BC272" s="205" t="n"/>
    </row>
    <row r="273" ht="16.2" customHeight="1" s="53">
      <c r="A273" s="203" t="inlineStr">
        <is>
          <t xml:space="preserve">　　　其他長期負債                                                </t>
        </is>
      </c>
      <c r="B273" s="202" t="n"/>
      <c r="C273" s="202" t="n"/>
      <c r="D273" s="202" t="n"/>
      <c r="E273" s="202" t="n"/>
      <c r="F273" s="202" t="n"/>
      <c r="G273" s="202" t="n"/>
      <c r="H273" s="202" t="n"/>
      <c r="I273" s="202" t="n"/>
      <c r="J273" s="202" t="n"/>
      <c r="K273" s="202" t="n"/>
      <c r="L273" s="202" t="n"/>
      <c r="M273" s="202" t="n"/>
      <c r="N273" s="202" t="n"/>
      <c r="O273" s="202" t="n"/>
      <c r="P273" s="202" t="n"/>
      <c r="Q273" s="202" t="n"/>
      <c r="R273" s="202" t="n"/>
      <c r="S273" s="202" t="n"/>
      <c r="T273" s="202" t="n"/>
      <c r="U273" s="202" t="n"/>
      <c r="V273" s="202" t="n"/>
      <c r="W273" s="202" t="n"/>
      <c r="X273" s="202" t="n"/>
      <c r="Y273" s="202" t="n"/>
      <c r="Z273" s="202" t="n"/>
      <c r="AA273" s="202" t="n"/>
      <c r="AB273" s="202" t="n"/>
      <c r="AC273" s="202" t="n"/>
      <c r="AD273" s="202" t="n"/>
      <c r="AE273" s="202" t="n"/>
      <c r="AF273" s="202" t="n"/>
      <c r="AG273" s="202" t="n"/>
      <c r="AH273" s="202" t="n"/>
      <c r="AI273" s="202" t="n"/>
      <c r="AJ273" s="202" t="n"/>
      <c r="AK273" s="202" t="n"/>
      <c r="AL273" s="202" t="n"/>
      <c r="AM273" s="202" t="n"/>
      <c r="AN273" s="202" t="n"/>
      <c r="AO273" s="202" t="n"/>
      <c r="AP273" s="202" t="n"/>
      <c r="AQ273" s="202" t="n"/>
      <c r="AR273" s="202" t="n"/>
      <c r="AS273" s="202" t="n"/>
      <c r="AT273" s="202" t="n"/>
      <c r="AU273" s="202" t="n"/>
      <c r="AV273" s="202" t="n"/>
      <c r="AW273" s="202" t="n"/>
      <c r="AX273" s="202" t="n"/>
      <c r="AY273" s="202" t="n"/>
      <c r="AZ273" s="202" t="n"/>
      <c r="BA273" s="202" t="n"/>
      <c r="BB273" s="202" t="n"/>
      <c r="BC273" s="205" t="n"/>
    </row>
    <row r="274" ht="16.2" customHeight="1" s="53">
      <c r="A274" s="201" t="inlineStr">
        <is>
          <t xml:space="preserve">　其他負債                                                    </t>
        </is>
      </c>
      <c r="B274" s="202" t="n"/>
      <c r="C274" s="202" t="n"/>
      <c r="D274" s="202" t="n"/>
      <c r="E274" s="202" t="n"/>
      <c r="F274" s="202" t="n"/>
      <c r="G274" s="202" t="n"/>
      <c r="H274" s="202" t="n"/>
      <c r="I274" s="202" t="n"/>
      <c r="J274" s="202" t="n"/>
      <c r="K274" s="202" t="n"/>
      <c r="L274" s="202" t="n"/>
      <c r="M274" s="202" t="n"/>
      <c r="N274" s="202" t="n"/>
      <c r="O274" s="202" t="n"/>
      <c r="P274" s="202" t="n"/>
      <c r="Q274" s="202" t="n"/>
      <c r="R274" s="202" t="n"/>
      <c r="S274" s="202" t="n"/>
      <c r="T274" s="202" t="n"/>
      <c r="U274" s="202" t="n"/>
      <c r="V274" s="202" t="n"/>
      <c r="W274" s="202" t="n"/>
      <c r="X274" s="202" t="n"/>
      <c r="Y274" s="202" t="n"/>
      <c r="Z274" s="202" t="n"/>
      <c r="AA274" s="202" t="n"/>
      <c r="AB274" s="202" t="n"/>
      <c r="AC274" s="202" t="n"/>
      <c r="AD274" s="202" t="n"/>
      <c r="AE274" s="202" t="n"/>
      <c r="AF274" s="202" t="n"/>
      <c r="AG274" s="202" t="n"/>
      <c r="AH274" s="202" t="n"/>
      <c r="AI274" s="202" t="n"/>
      <c r="AJ274" s="202" t="n"/>
      <c r="AK274" s="202" t="n"/>
      <c r="AL274" s="202" t="n"/>
      <c r="AM274" s="202" t="n"/>
      <c r="AN274" s="202" t="n"/>
      <c r="AO274" s="202" t="n"/>
      <c r="AP274" s="202" t="n"/>
      <c r="AQ274" s="202" t="n"/>
      <c r="AR274" s="202" t="n"/>
      <c r="AS274" s="202" t="n"/>
      <c r="AT274" s="202" t="n"/>
      <c r="AU274" s="202" t="n"/>
      <c r="AV274" s="202" t="n"/>
      <c r="AW274" s="202" t="n"/>
      <c r="AX274" s="202" t="n"/>
      <c r="AY274" s="202" t="n"/>
      <c r="AZ274" s="202" t="n"/>
      <c r="BA274" s="202" t="n"/>
      <c r="BB274" s="202" t="n"/>
      <c r="BC274" s="205" t="n"/>
    </row>
    <row r="275" ht="16.2" customHeight="1" s="53">
      <c r="A275" s="203" t="inlineStr">
        <is>
          <t xml:space="preserve">　　遞延負債                                                    </t>
        </is>
      </c>
      <c r="B275" s="202" t="n"/>
      <c r="C275" s="202" t="n"/>
      <c r="D275" s="202" t="n"/>
      <c r="E275" s="202" t="n"/>
      <c r="F275" s="202" t="n"/>
      <c r="G275" s="202" t="n"/>
      <c r="H275" s="202" t="n"/>
      <c r="I275" s="202" t="n"/>
      <c r="J275" s="202" t="n"/>
      <c r="K275" s="202" t="n"/>
      <c r="L275" s="202" t="n"/>
      <c r="M275" s="202" t="n"/>
      <c r="N275" s="202" t="n"/>
      <c r="O275" s="202" t="n"/>
      <c r="P275" s="202" t="n"/>
      <c r="Q275" s="202" t="n"/>
      <c r="R275" s="202" t="n"/>
      <c r="S275" s="202" t="n"/>
      <c r="T275" s="202" t="n"/>
      <c r="U275" s="202" t="n"/>
      <c r="V275" s="202" t="n"/>
      <c r="W275" s="202" t="n"/>
      <c r="X275" s="202" t="n"/>
      <c r="Y275" s="202" t="n"/>
      <c r="Z275" s="202" t="n"/>
      <c r="AA275" s="202" t="n"/>
      <c r="AB275" s="202" t="n"/>
      <c r="AC275" s="202" t="n"/>
      <c r="AD275" s="202" t="n"/>
      <c r="AE275" s="202" t="n"/>
      <c r="AF275" s="202" t="n"/>
      <c r="AG275" s="202" t="n"/>
      <c r="AH275" s="202" t="n"/>
      <c r="AI275" s="202" t="n"/>
      <c r="AJ275" s="202" t="n"/>
      <c r="AK275" s="202" t="n"/>
      <c r="AL275" s="202" t="n"/>
      <c r="AM275" s="202" t="n"/>
      <c r="AN275" s="202" t="n"/>
      <c r="AO275" s="202" t="n"/>
      <c r="AP275" s="202" t="n"/>
      <c r="AQ275" s="202" t="n"/>
      <c r="AR275" s="202" t="n"/>
      <c r="AS275" s="202" t="n"/>
      <c r="AT275" s="202" t="n"/>
      <c r="AU275" s="202" t="n"/>
      <c r="AV275" s="202" t="n"/>
      <c r="AW275" s="202" t="n"/>
      <c r="AX275" s="202" t="n"/>
      <c r="AY275" s="202" t="n"/>
      <c r="AZ275" s="202" t="n"/>
      <c r="BA275" s="202" t="n"/>
      <c r="BB275" s="202" t="n"/>
      <c r="BC275" s="205" t="n"/>
    </row>
    <row r="276" ht="16.2" customHeight="1" s="53">
      <c r="A276" s="203" t="inlineStr">
        <is>
          <t xml:space="preserve">　　　遞延收入                                                    </t>
        </is>
      </c>
      <c r="B276" s="202" t="n"/>
      <c r="C276" s="202" t="n"/>
      <c r="D276" s="202" t="n"/>
      <c r="E276" s="202" t="n"/>
      <c r="F276" s="202" t="n"/>
      <c r="G276" s="202" t="n"/>
      <c r="H276" s="202" t="n"/>
      <c r="I276" s="202" t="n"/>
      <c r="J276" s="202" t="n"/>
      <c r="K276" s="202" t="n"/>
      <c r="L276" s="202" t="n"/>
      <c r="M276" s="202" t="n"/>
      <c r="N276" s="202" t="n"/>
      <c r="O276" s="202" t="n"/>
      <c r="P276" s="202" t="n"/>
      <c r="Q276" s="202" t="n"/>
      <c r="R276" s="202" t="n"/>
      <c r="S276" s="202" t="n"/>
      <c r="T276" s="202" t="n"/>
      <c r="U276" s="202" t="n"/>
      <c r="V276" s="202" t="n"/>
      <c r="W276" s="202" t="n"/>
      <c r="X276" s="202" t="n"/>
      <c r="Y276" s="202" t="n"/>
      <c r="Z276" s="202" t="n"/>
      <c r="AA276" s="202" t="n"/>
      <c r="AB276" s="202" t="n"/>
      <c r="AC276" s="202" t="n"/>
      <c r="AD276" s="202" t="n"/>
      <c r="AE276" s="202" t="n"/>
      <c r="AF276" s="202" t="n"/>
      <c r="AG276" s="202" t="n"/>
      <c r="AH276" s="202" t="n"/>
      <c r="AI276" s="202" t="n"/>
      <c r="AJ276" s="202" t="n"/>
      <c r="AK276" s="202" t="n"/>
      <c r="AL276" s="202" t="n"/>
      <c r="AM276" s="202" t="n"/>
      <c r="AN276" s="202" t="n"/>
      <c r="AO276" s="202" t="n"/>
      <c r="AP276" s="202" t="n"/>
      <c r="AQ276" s="202" t="n"/>
      <c r="AR276" s="202" t="n"/>
      <c r="AS276" s="202" t="n"/>
      <c r="AT276" s="202" t="n"/>
      <c r="AU276" s="202" t="n"/>
      <c r="AV276" s="202" t="n"/>
      <c r="AW276" s="202" t="n"/>
      <c r="AX276" s="202" t="n"/>
      <c r="AY276" s="202" t="n"/>
      <c r="AZ276" s="202" t="n"/>
      <c r="BA276" s="202" t="n"/>
      <c r="BB276" s="202" t="n"/>
      <c r="BC276" s="205" t="n"/>
    </row>
    <row r="277" ht="16.2" customHeight="1" s="53">
      <c r="A277" s="203" t="inlineStr">
        <is>
          <t xml:space="preserve">　　什項負債                                                    </t>
        </is>
      </c>
      <c r="B277" s="202" t="n"/>
      <c r="C277" s="202" t="n"/>
      <c r="D277" s="202" t="n"/>
      <c r="E277" s="202" t="n"/>
      <c r="F277" s="202" t="n"/>
      <c r="G277" s="202" t="n"/>
      <c r="H277" s="202" t="n"/>
      <c r="I277" s="202" t="n"/>
      <c r="J277" s="202" t="n"/>
      <c r="K277" s="202" t="n"/>
      <c r="L277" s="202" t="n"/>
      <c r="M277" s="202" t="n"/>
      <c r="N277" s="202" t="n"/>
      <c r="O277" s="202" t="n"/>
      <c r="P277" s="202" t="n"/>
      <c r="Q277" s="202" t="n"/>
      <c r="R277" s="202" t="n"/>
      <c r="S277" s="202" t="n"/>
      <c r="T277" s="202" t="n"/>
      <c r="U277" s="202" t="n"/>
      <c r="V277" s="202" t="n"/>
      <c r="W277" s="202" t="n"/>
      <c r="X277" s="202" t="n"/>
      <c r="Y277" s="202" t="n"/>
      <c r="Z277" s="202" t="n"/>
      <c r="AA277" s="202" t="n"/>
      <c r="AB277" s="202" t="n"/>
      <c r="AC277" s="202" t="n"/>
      <c r="AD277" s="202" t="n"/>
      <c r="AE277" s="202" t="n"/>
      <c r="AF277" s="202" t="n"/>
      <c r="AG277" s="202" t="n"/>
      <c r="AH277" s="202" t="n"/>
      <c r="AI277" s="202" t="n"/>
      <c r="AJ277" s="202" t="n"/>
      <c r="AK277" s="202" t="n"/>
      <c r="AL277" s="202" t="n"/>
      <c r="AM277" s="202" t="n"/>
      <c r="AN277" s="202" t="n"/>
      <c r="AO277" s="202" t="n"/>
      <c r="AP277" s="202" t="n"/>
      <c r="AQ277" s="202" t="n"/>
      <c r="AR277" s="202" t="n"/>
      <c r="AS277" s="202" t="n"/>
      <c r="AT277" s="202" t="n"/>
      <c r="AU277" s="202" t="n"/>
      <c r="AV277" s="202" t="n"/>
      <c r="AW277" s="202" t="n"/>
      <c r="AX277" s="202" t="n"/>
      <c r="AY277" s="202" t="n"/>
      <c r="AZ277" s="202" t="n"/>
      <c r="BA277" s="202" t="n"/>
      <c r="BB277" s="202" t="n"/>
      <c r="BC277" s="205" t="n"/>
    </row>
    <row r="278" ht="16.2" customHeight="1" s="53">
      <c r="A278" s="203" t="inlineStr">
        <is>
          <t xml:space="preserve">　　　存入保證金                                                  </t>
        </is>
      </c>
      <c r="B278" s="202" t="n"/>
      <c r="C278" s="202" t="n"/>
      <c r="D278" s="202" t="n"/>
      <c r="E278" s="202" t="n"/>
      <c r="F278" s="202" t="n"/>
      <c r="G278" s="202" t="n"/>
      <c r="H278" s="202" t="n"/>
      <c r="I278" s="202" t="n"/>
      <c r="J278" s="202" t="n"/>
      <c r="K278" s="202" t="n"/>
      <c r="L278" s="202" t="n"/>
      <c r="M278" s="202" t="n"/>
      <c r="N278" s="202" t="n"/>
      <c r="O278" s="202" t="n"/>
      <c r="P278" s="202" t="n"/>
      <c r="Q278" s="202" t="n"/>
      <c r="R278" s="202" t="n"/>
      <c r="S278" s="202" t="n"/>
      <c r="T278" s="202" t="n"/>
      <c r="U278" s="202" t="n"/>
      <c r="V278" s="202" t="n"/>
      <c r="W278" s="202" t="n"/>
      <c r="X278" s="202" t="n"/>
      <c r="Y278" s="202" t="n"/>
      <c r="Z278" s="202" t="n"/>
      <c r="AA278" s="202" t="n"/>
      <c r="AB278" s="202" t="n"/>
      <c r="AC278" s="202" t="n"/>
      <c r="AD278" s="202" t="n"/>
      <c r="AE278" s="202" t="n"/>
      <c r="AF278" s="202" t="n"/>
      <c r="AG278" s="202" t="n"/>
      <c r="AH278" s="202" t="n"/>
      <c r="AI278" s="202" t="n"/>
      <c r="AJ278" s="202" t="n"/>
      <c r="AK278" s="202" t="n"/>
      <c r="AL278" s="202" t="n"/>
      <c r="AM278" s="202" t="n"/>
      <c r="AN278" s="202" t="n"/>
      <c r="AO278" s="202" t="n"/>
      <c r="AP278" s="202" t="n"/>
      <c r="AQ278" s="202" t="n"/>
      <c r="AR278" s="202" t="n"/>
      <c r="AS278" s="202" t="n"/>
      <c r="AT278" s="202" t="n"/>
      <c r="AU278" s="202" t="n"/>
      <c r="AV278" s="202" t="n"/>
      <c r="AW278" s="202" t="n"/>
      <c r="AX278" s="202" t="n"/>
      <c r="AY278" s="202" t="n"/>
      <c r="AZ278" s="202" t="n"/>
      <c r="BA278" s="202" t="n"/>
      <c r="BB278" s="202" t="n"/>
      <c r="BC278" s="205" t="n"/>
    </row>
    <row r="279" ht="16.2" customHeight="1" s="53">
      <c r="A279" s="203" t="inlineStr">
        <is>
          <t xml:space="preserve">　　　應付保管款                                                  </t>
        </is>
      </c>
      <c r="B279" s="202" t="n"/>
      <c r="C279" s="202" t="n"/>
      <c r="D279" s="202" t="n"/>
      <c r="E279" s="202" t="n"/>
      <c r="F279" s="202" t="n"/>
      <c r="G279" s="202" t="n"/>
      <c r="H279" s="202" t="n"/>
      <c r="I279" s="202" t="n"/>
      <c r="J279" s="202" t="n"/>
      <c r="K279" s="202" t="n"/>
      <c r="L279" s="202" t="n"/>
      <c r="M279" s="202" t="n"/>
      <c r="N279" s="202" t="n"/>
      <c r="O279" s="202" t="n"/>
      <c r="P279" s="202" t="n"/>
      <c r="Q279" s="202" t="n"/>
      <c r="R279" s="202" t="n"/>
      <c r="S279" s="202" t="n"/>
      <c r="T279" s="202" t="n"/>
      <c r="U279" s="202" t="n"/>
      <c r="V279" s="202" t="n"/>
      <c r="W279" s="202" t="n"/>
      <c r="X279" s="202" t="n"/>
      <c r="Y279" s="202" t="n"/>
      <c r="Z279" s="202" t="n"/>
      <c r="AA279" s="202" t="n"/>
      <c r="AB279" s="202" t="n"/>
      <c r="AC279" s="202" t="n"/>
      <c r="AD279" s="202" t="n"/>
      <c r="AE279" s="202" t="n"/>
      <c r="AF279" s="202" t="n"/>
      <c r="AG279" s="202" t="n"/>
      <c r="AH279" s="202" t="n"/>
      <c r="AI279" s="202" t="n"/>
      <c r="AJ279" s="202" t="n"/>
      <c r="AK279" s="202" t="n"/>
      <c r="AL279" s="202" t="n"/>
      <c r="AM279" s="202" t="n"/>
      <c r="AN279" s="202" t="n"/>
      <c r="AO279" s="202" t="n"/>
      <c r="AP279" s="202" t="n"/>
      <c r="AQ279" s="202" t="n"/>
      <c r="AR279" s="202" t="n"/>
      <c r="AS279" s="202" t="n"/>
      <c r="AT279" s="202" t="n"/>
      <c r="AU279" s="202" t="n"/>
      <c r="AV279" s="202" t="n"/>
      <c r="AW279" s="202" t="n"/>
      <c r="AX279" s="202" t="n"/>
      <c r="AY279" s="202" t="n"/>
      <c r="AZ279" s="202" t="n"/>
      <c r="BA279" s="202" t="n"/>
      <c r="BB279" s="202" t="n"/>
      <c r="BC279" s="205" t="n"/>
    </row>
    <row r="280" ht="16.2" customHeight="1" s="53">
      <c r="A280" s="203" t="inlineStr">
        <is>
          <t xml:space="preserve">　　　應付退休及離職金                                            </t>
        </is>
      </c>
      <c r="B280" s="202" t="n"/>
      <c r="C280" s="202" t="n"/>
      <c r="D280" s="202" t="n"/>
      <c r="E280" s="202" t="n"/>
      <c r="F280" s="202" t="n"/>
      <c r="G280" s="202" t="n"/>
      <c r="H280" s="202" t="n"/>
      <c r="I280" s="202" t="n"/>
      <c r="J280" s="202" t="n"/>
      <c r="K280" s="202" t="n"/>
      <c r="L280" s="202" t="n"/>
      <c r="M280" s="202" t="n"/>
      <c r="N280" s="202" t="n"/>
      <c r="O280" s="202" t="n"/>
      <c r="P280" s="202" t="n"/>
      <c r="Q280" s="202" t="n"/>
      <c r="R280" s="202" t="n"/>
      <c r="S280" s="202" t="n"/>
      <c r="T280" s="202" t="n"/>
      <c r="U280" s="202" t="n"/>
      <c r="V280" s="202" t="n"/>
      <c r="W280" s="202" t="n"/>
      <c r="X280" s="202" t="n"/>
      <c r="Y280" s="202" t="n"/>
      <c r="Z280" s="202" t="n"/>
      <c r="AA280" s="202" t="n"/>
      <c r="AB280" s="202" t="n"/>
      <c r="AC280" s="202" t="n"/>
      <c r="AD280" s="202" t="n"/>
      <c r="AE280" s="202" t="n"/>
      <c r="AF280" s="202" t="n"/>
      <c r="AG280" s="202" t="n"/>
      <c r="AH280" s="202" t="n"/>
      <c r="AI280" s="202" t="n"/>
      <c r="AJ280" s="202" t="n"/>
      <c r="AK280" s="202" t="n"/>
      <c r="AL280" s="202" t="n"/>
      <c r="AM280" s="202" t="n"/>
      <c r="AN280" s="202" t="n"/>
      <c r="AO280" s="202" t="n"/>
      <c r="AP280" s="202" t="n"/>
      <c r="AQ280" s="202" t="n"/>
      <c r="AR280" s="202" t="n"/>
      <c r="AS280" s="202" t="n"/>
      <c r="AT280" s="202" t="n"/>
      <c r="AU280" s="202" t="n"/>
      <c r="AV280" s="202" t="n"/>
      <c r="AW280" s="202" t="n"/>
      <c r="AX280" s="202" t="n"/>
      <c r="AY280" s="202" t="n"/>
      <c r="AZ280" s="202" t="n"/>
      <c r="BA280" s="202" t="n"/>
      <c r="BB280" s="202" t="n"/>
      <c r="BC280" s="205" t="n"/>
    </row>
    <row r="281" ht="16.2" customHeight="1" s="53">
      <c r="A281" s="203" t="inlineStr">
        <is>
          <t xml:space="preserve">　　　暫收及待結轉帳項                                            </t>
        </is>
      </c>
      <c r="B281" s="202" t="n"/>
      <c r="C281" s="202" t="n"/>
      <c r="D281" s="202" t="n"/>
      <c r="E281" s="202" t="n"/>
      <c r="F281" s="202" t="n"/>
      <c r="G281" s="202" t="n"/>
      <c r="H281" s="202" t="n"/>
      <c r="I281" s="202" t="n"/>
      <c r="J281" s="202" t="n"/>
      <c r="K281" s="202" t="n"/>
      <c r="L281" s="202" t="n"/>
      <c r="M281" s="202" t="n"/>
      <c r="N281" s="202" t="n"/>
      <c r="O281" s="202" t="n"/>
      <c r="P281" s="202" t="n"/>
      <c r="Q281" s="202" t="n"/>
      <c r="R281" s="202" t="n"/>
      <c r="S281" s="202" t="n"/>
      <c r="T281" s="202" t="n"/>
      <c r="U281" s="202" t="n"/>
      <c r="V281" s="202" t="n"/>
      <c r="W281" s="202" t="n"/>
      <c r="X281" s="202" t="n"/>
      <c r="Y281" s="202" t="n"/>
      <c r="Z281" s="202" t="n"/>
      <c r="AA281" s="202" t="n"/>
      <c r="AB281" s="202" t="n"/>
      <c r="AC281" s="202" t="n"/>
      <c r="AD281" s="202" t="n"/>
      <c r="AE281" s="202" t="n"/>
      <c r="AF281" s="202" t="n"/>
      <c r="AG281" s="202" t="n"/>
      <c r="AH281" s="202" t="n"/>
      <c r="AI281" s="202" t="n"/>
      <c r="AJ281" s="202" t="n"/>
      <c r="AK281" s="202" t="n"/>
      <c r="AL281" s="202" t="n"/>
      <c r="AM281" s="202" t="n"/>
      <c r="AN281" s="202" t="n"/>
      <c r="AO281" s="202" t="n"/>
      <c r="AP281" s="202" t="n"/>
      <c r="AQ281" s="202" t="n"/>
      <c r="AR281" s="202" t="n"/>
      <c r="AS281" s="202" t="n"/>
      <c r="AT281" s="202" t="n"/>
      <c r="AU281" s="202" t="n"/>
      <c r="AV281" s="202" t="n"/>
      <c r="AW281" s="202" t="n"/>
      <c r="AX281" s="202" t="n"/>
      <c r="AY281" s="202" t="n"/>
      <c r="AZ281" s="202" t="n"/>
      <c r="BA281" s="202" t="n"/>
      <c r="BB281" s="202" t="n"/>
      <c r="BC281" s="205" t="n"/>
    </row>
    <row r="282" ht="16.2" customHeight="1" s="53">
      <c r="A282" s="201" t="inlineStr">
        <is>
          <t xml:space="preserve">淨值                                                        </t>
        </is>
      </c>
      <c r="B282" s="202" t="n"/>
      <c r="C282" s="202" t="n"/>
      <c r="D282" s="202" t="n"/>
      <c r="E282" s="202" t="n"/>
      <c r="F282" s="202" t="n"/>
      <c r="G282" s="202" t="n"/>
      <c r="H282" s="202" t="n"/>
      <c r="I282" s="202" t="n"/>
      <c r="J282" s="202" t="n"/>
      <c r="K282" s="202" t="n"/>
      <c r="L282" s="202" t="n"/>
      <c r="M282" s="202" t="n"/>
      <c r="N282" s="202" t="n"/>
      <c r="O282" s="202" t="n"/>
      <c r="P282" s="202" t="n"/>
      <c r="Q282" s="202" t="n"/>
      <c r="R282" s="202" t="n"/>
      <c r="S282" s="202" t="n"/>
      <c r="T282" s="202" t="n"/>
      <c r="U282" s="202" t="n"/>
      <c r="V282" s="202" t="n"/>
      <c r="W282" s="202" t="n"/>
      <c r="X282" s="202" t="n"/>
      <c r="Y282" s="202" t="n"/>
      <c r="Z282" s="202" t="n"/>
      <c r="AA282" s="202" t="n"/>
      <c r="AB282" s="202" t="n"/>
      <c r="AC282" s="202" t="n"/>
      <c r="AD282" s="202" t="n"/>
      <c r="AE282" s="202" t="n"/>
      <c r="AF282" s="202" t="n"/>
      <c r="AG282" s="202" t="n"/>
      <c r="AH282" s="202" t="n"/>
      <c r="AI282" s="202" t="n"/>
      <c r="AJ282" s="202" t="n"/>
      <c r="AK282" s="202" t="n"/>
      <c r="AL282" s="202" t="n"/>
      <c r="AM282" s="202" t="n"/>
      <c r="AN282" s="202" t="n"/>
      <c r="AO282" s="202" t="n"/>
      <c r="AP282" s="202" t="n"/>
      <c r="AQ282" s="202" t="n"/>
      <c r="AR282" s="202" t="n"/>
      <c r="AS282" s="202" t="n"/>
      <c r="AT282" s="202" t="n"/>
      <c r="AU282" s="202" t="n"/>
      <c r="AV282" s="202" t="n"/>
      <c r="AW282" s="202" t="n"/>
      <c r="AX282" s="202" t="n"/>
      <c r="AY282" s="202" t="n"/>
      <c r="AZ282" s="202" t="n"/>
      <c r="BA282" s="202" t="n"/>
      <c r="BB282" s="202" t="n"/>
      <c r="BC282" s="205" t="n"/>
    </row>
    <row r="283" ht="16.2" customHeight="1" s="53">
      <c r="A283" s="201" t="inlineStr">
        <is>
          <t xml:space="preserve">　基金                                                        </t>
        </is>
      </c>
      <c r="B283" s="202" t="n"/>
      <c r="C283" s="202" t="n"/>
      <c r="D283" s="202" t="n"/>
      <c r="E283" s="202" t="n"/>
      <c r="F283" s="202" t="n"/>
      <c r="G283" s="202" t="n"/>
      <c r="H283" s="202" t="n"/>
      <c r="I283" s="202" t="n"/>
      <c r="J283" s="202" t="n"/>
      <c r="K283" s="202" t="n"/>
      <c r="L283" s="202" t="n"/>
      <c r="M283" s="202" t="n"/>
      <c r="N283" s="202" t="n"/>
      <c r="O283" s="202" t="n"/>
      <c r="P283" s="202" t="n"/>
      <c r="Q283" s="202" t="n"/>
      <c r="R283" s="202" t="n"/>
      <c r="S283" s="202" t="n"/>
      <c r="T283" s="202" t="n"/>
      <c r="U283" s="202" t="n"/>
      <c r="V283" s="202" t="n"/>
      <c r="W283" s="202" t="n"/>
      <c r="X283" s="202" t="n"/>
      <c r="Y283" s="202" t="n"/>
      <c r="Z283" s="202" t="n"/>
      <c r="AA283" s="202" t="n"/>
      <c r="AB283" s="202" t="n"/>
      <c r="AC283" s="202" t="n"/>
      <c r="AD283" s="202" t="n"/>
      <c r="AE283" s="202" t="n"/>
      <c r="AF283" s="202" t="n"/>
      <c r="AG283" s="202" t="n"/>
      <c r="AH283" s="202" t="n"/>
      <c r="AI283" s="202" t="n"/>
      <c r="AJ283" s="202" t="n"/>
      <c r="AK283" s="202" t="n"/>
      <c r="AL283" s="202" t="n"/>
      <c r="AM283" s="202" t="n"/>
      <c r="AN283" s="202" t="n"/>
      <c r="AO283" s="202" t="n"/>
      <c r="AP283" s="202" t="n"/>
      <c r="AQ283" s="202" t="n"/>
      <c r="AR283" s="202" t="n"/>
      <c r="AS283" s="202" t="n"/>
      <c r="AT283" s="202" t="n"/>
      <c r="AU283" s="202" t="n"/>
      <c r="AV283" s="202" t="n"/>
      <c r="AW283" s="202" t="n"/>
      <c r="AX283" s="202" t="n"/>
      <c r="AY283" s="202" t="n"/>
      <c r="AZ283" s="202" t="n"/>
      <c r="BA283" s="202" t="n"/>
      <c r="BB283" s="202" t="n"/>
      <c r="BC283" s="205" t="n"/>
    </row>
    <row r="284" ht="16.2" customHeight="1" s="53">
      <c r="A284" s="203" t="inlineStr">
        <is>
          <t xml:space="preserve">　　基金                                                        </t>
        </is>
      </c>
      <c r="B284" s="202" t="n"/>
      <c r="C284" s="202" t="n"/>
      <c r="D284" s="202" t="n"/>
      <c r="E284" s="202" t="n"/>
      <c r="F284" s="202" t="n"/>
      <c r="G284" s="202" t="n"/>
      <c r="H284" s="202" t="n"/>
      <c r="I284" s="202" t="n"/>
      <c r="J284" s="202" t="n"/>
      <c r="K284" s="202" t="n"/>
      <c r="L284" s="202" t="n"/>
      <c r="M284" s="202" t="n"/>
      <c r="N284" s="202" t="n"/>
      <c r="O284" s="202" t="n"/>
      <c r="P284" s="202" t="n"/>
      <c r="Q284" s="202" t="n"/>
      <c r="R284" s="202" t="n"/>
      <c r="S284" s="202" t="n"/>
      <c r="T284" s="202" t="n"/>
      <c r="U284" s="202" t="n"/>
      <c r="V284" s="202" t="n"/>
      <c r="W284" s="202" t="n"/>
      <c r="X284" s="202" t="n"/>
      <c r="Y284" s="202" t="n"/>
      <c r="Z284" s="202" t="n"/>
      <c r="AA284" s="202" t="n"/>
      <c r="AB284" s="202" t="n"/>
      <c r="AC284" s="202" t="n"/>
      <c r="AD284" s="202" t="n"/>
      <c r="AE284" s="202" t="n"/>
      <c r="AF284" s="202" t="n"/>
      <c r="AG284" s="202" t="n"/>
      <c r="AH284" s="202" t="n"/>
      <c r="AI284" s="202" t="n"/>
      <c r="AJ284" s="202" t="n"/>
      <c r="AK284" s="202" t="n"/>
      <c r="AL284" s="202" t="n"/>
      <c r="AM284" s="202" t="n"/>
      <c r="AN284" s="202" t="n"/>
      <c r="AO284" s="202" t="n"/>
      <c r="AP284" s="202" t="n"/>
      <c r="AQ284" s="202" t="n"/>
      <c r="AR284" s="202" t="n"/>
      <c r="AS284" s="202" t="n"/>
      <c r="AT284" s="202" t="n"/>
      <c r="AU284" s="202" t="n"/>
      <c r="AV284" s="202" t="n"/>
      <c r="AW284" s="202" t="n"/>
      <c r="AX284" s="202" t="n"/>
      <c r="AY284" s="202" t="n"/>
      <c r="AZ284" s="202" t="n"/>
      <c r="BA284" s="202" t="n"/>
      <c r="BB284" s="202" t="n"/>
      <c r="BC284" s="205" t="n"/>
    </row>
    <row r="285" ht="16.2" customHeight="1" s="53">
      <c r="A285" s="203" t="inlineStr">
        <is>
          <t xml:space="preserve">　　　基金                                                        </t>
        </is>
      </c>
      <c r="B285" s="202" t="n"/>
      <c r="C285" s="202" t="n"/>
      <c r="D285" s="202" t="n"/>
      <c r="E285" s="202" t="n"/>
      <c r="F285" s="202" t="n"/>
      <c r="G285" s="202" t="n"/>
      <c r="H285" s="202" t="n"/>
      <c r="I285" s="202" t="n"/>
      <c r="J285" s="202" t="n"/>
      <c r="K285" s="202" t="n"/>
      <c r="L285" s="202" t="n"/>
      <c r="M285" s="202" t="n"/>
      <c r="N285" s="202" t="n"/>
      <c r="O285" s="202" t="n"/>
      <c r="P285" s="202" t="n"/>
      <c r="Q285" s="202" t="n"/>
      <c r="R285" s="202" t="n"/>
      <c r="S285" s="202" t="n"/>
      <c r="T285" s="202" t="n"/>
      <c r="U285" s="202" t="n"/>
      <c r="V285" s="202" t="n"/>
      <c r="W285" s="202" t="n"/>
      <c r="X285" s="202" t="n"/>
      <c r="Y285" s="202" t="n"/>
      <c r="Z285" s="202" t="n"/>
      <c r="AA285" s="202" t="n"/>
      <c r="AB285" s="202" t="n"/>
      <c r="AC285" s="202" t="n"/>
      <c r="AD285" s="202" t="n"/>
      <c r="AE285" s="202" t="n"/>
      <c r="AF285" s="202" t="n"/>
      <c r="AG285" s="202" t="n"/>
      <c r="AH285" s="202" t="n"/>
      <c r="AI285" s="202" t="n"/>
      <c r="AJ285" s="202" t="n"/>
      <c r="AK285" s="202" t="n"/>
      <c r="AL285" s="202" t="n"/>
      <c r="AM285" s="202" t="n"/>
      <c r="AN285" s="202" t="n"/>
      <c r="AO285" s="202" t="n"/>
      <c r="AP285" s="202" t="n"/>
      <c r="AQ285" s="202" t="n"/>
      <c r="AR285" s="202" t="n"/>
      <c r="AS285" s="202" t="n"/>
      <c r="AT285" s="202" t="n"/>
      <c r="AU285" s="202" t="n"/>
      <c r="AV285" s="202" t="n"/>
      <c r="AW285" s="202" t="n"/>
      <c r="AX285" s="202" t="n"/>
      <c r="AY285" s="202" t="n"/>
      <c r="AZ285" s="202" t="n"/>
      <c r="BA285" s="202" t="n"/>
      <c r="BB285" s="202" t="n"/>
      <c r="BC285" s="205" t="n"/>
    </row>
    <row r="286" ht="16.2" customHeight="1" s="53">
      <c r="A286" s="201" t="inlineStr">
        <is>
          <t xml:space="preserve">　公積                                                        </t>
        </is>
      </c>
      <c r="B286" s="202" t="n"/>
      <c r="C286" s="202" t="n"/>
      <c r="D286" s="202" t="n"/>
      <c r="E286" s="202" t="n"/>
      <c r="F286" s="202" t="n"/>
      <c r="G286" s="202" t="n"/>
      <c r="H286" s="202" t="n"/>
      <c r="I286" s="202" t="n"/>
      <c r="J286" s="202" t="n"/>
      <c r="K286" s="202" t="n"/>
      <c r="L286" s="202" t="n"/>
      <c r="M286" s="202" t="n"/>
      <c r="N286" s="202" t="n"/>
      <c r="O286" s="202" t="n"/>
      <c r="P286" s="202" t="n"/>
      <c r="Q286" s="202" t="n"/>
      <c r="R286" s="202" t="n"/>
      <c r="S286" s="202" t="n"/>
      <c r="T286" s="202" t="n"/>
      <c r="U286" s="202" t="n"/>
      <c r="V286" s="202" t="n"/>
      <c r="W286" s="202" t="n"/>
      <c r="X286" s="202" t="n"/>
      <c r="Y286" s="202" t="n"/>
      <c r="Z286" s="202" t="n"/>
      <c r="AA286" s="202" t="n"/>
      <c r="AB286" s="202" t="n"/>
      <c r="AC286" s="202" t="n"/>
      <c r="AD286" s="202" t="n"/>
      <c r="AE286" s="202" t="n"/>
      <c r="AF286" s="202" t="n"/>
      <c r="AG286" s="202" t="n"/>
      <c r="AH286" s="202" t="n"/>
      <c r="AI286" s="202" t="n"/>
      <c r="AJ286" s="202" t="n"/>
      <c r="AK286" s="202" t="n"/>
      <c r="AL286" s="202" t="n"/>
      <c r="AM286" s="202" t="n"/>
      <c r="AN286" s="202" t="n"/>
      <c r="AO286" s="202" t="n"/>
      <c r="AP286" s="202" t="n"/>
      <c r="AQ286" s="202" t="n"/>
      <c r="AR286" s="202" t="n"/>
      <c r="AS286" s="202" t="n"/>
      <c r="AT286" s="202" t="n"/>
      <c r="AU286" s="202" t="n"/>
      <c r="AV286" s="202" t="n"/>
      <c r="AW286" s="202" t="n"/>
      <c r="AX286" s="202" t="n"/>
      <c r="AY286" s="202" t="n"/>
      <c r="AZ286" s="202" t="n"/>
      <c r="BA286" s="202" t="n"/>
      <c r="BB286" s="202" t="n"/>
      <c r="BC286" s="205" t="n"/>
    </row>
    <row r="287" ht="16.2" customHeight="1" s="53">
      <c r="A287" s="203" t="inlineStr">
        <is>
          <t xml:space="preserve">　　資本公積                                                    </t>
        </is>
      </c>
      <c r="B287" s="202" t="n"/>
      <c r="C287" s="202" t="n"/>
      <c r="D287" s="202" t="n"/>
      <c r="E287" s="202" t="n"/>
      <c r="F287" s="202" t="n"/>
      <c r="G287" s="202" t="n"/>
      <c r="H287" s="202" t="n"/>
      <c r="I287" s="202" t="n"/>
      <c r="J287" s="202" t="n"/>
      <c r="K287" s="202" t="n"/>
      <c r="L287" s="202" t="n"/>
      <c r="M287" s="202" t="n"/>
      <c r="N287" s="202" t="n"/>
      <c r="O287" s="202" t="n"/>
      <c r="P287" s="202" t="n"/>
      <c r="Q287" s="202" t="n"/>
      <c r="R287" s="202" t="n"/>
      <c r="S287" s="202" t="n"/>
      <c r="T287" s="202" t="n"/>
      <c r="U287" s="202" t="n"/>
      <c r="V287" s="202" t="n"/>
      <c r="W287" s="202" t="n"/>
      <c r="X287" s="202" t="n"/>
      <c r="Y287" s="202" t="n"/>
      <c r="Z287" s="202" t="n"/>
      <c r="AA287" s="202" t="n"/>
      <c r="AB287" s="202" t="n"/>
      <c r="AC287" s="202" t="n"/>
      <c r="AD287" s="202" t="n"/>
      <c r="AE287" s="202" t="n"/>
      <c r="AF287" s="202" t="n"/>
      <c r="AG287" s="202" t="n"/>
      <c r="AH287" s="202" t="n"/>
      <c r="AI287" s="202" t="n"/>
      <c r="AJ287" s="202" t="n"/>
      <c r="AK287" s="202" t="n"/>
      <c r="AL287" s="202" t="n"/>
      <c r="AM287" s="202" t="n"/>
      <c r="AN287" s="202" t="n"/>
      <c r="AO287" s="202" t="n"/>
      <c r="AP287" s="202" t="n"/>
      <c r="AQ287" s="202" t="n"/>
      <c r="AR287" s="202" t="n"/>
      <c r="AS287" s="202" t="n"/>
      <c r="AT287" s="202" t="n"/>
      <c r="AU287" s="202" t="n"/>
      <c r="AV287" s="202" t="n"/>
      <c r="AW287" s="202" t="n"/>
      <c r="AX287" s="202" t="n"/>
      <c r="AY287" s="202" t="n"/>
      <c r="AZ287" s="202" t="n"/>
      <c r="BA287" s="202" t="n"/>
      <c r="BB287" s="202" t="n"/>
      <c r="BC287" s="205" t="n"/>
    </row>
    <row r="288" ht="16.2" customHeight="1" s="53">
      <c r="A288" s="203" t="inlineStr">
        <is>
          <t xml:space="preserve">　　　受贈公積                                                    </t>
        </is>
      </c>
      <c r="B288" s="202" t="n"/>
      <c r="C288" s="202" t="n"/>
      <c r="D288" s="202" t="n"/>
      <c r="E288" s="202" t="n"/>
      <c r="F288" s="202" t="n"/>
      <c r="G288" s="202" t="n"/>
      <c r="H288" s="202" t="n"/>
      <c r="I288" s="202" t="n"/>
      <c r="J288" s="202" t="n"/>
      <c r="K288" s="202" t="n"/>
      <c r="L288" s="202" t="n"/>
      <c r="M288" s="202" t="n"/>
      <c r="N288" s="202" t="n"/>
      <c r="O288" s="202" t="n"/>
      <c r="P288" s="202" t="n"/>
      <c r="Q288" s="202" t="n"/>
      <c r="R288" s="202" t="n"/>
      <c r="S288" s="202" t="n"/>
      <c r="T288" s="202" t="n"/>
      <c r="U288" s="202" t="n"/>
      <c r="V288" s="202" t="n"/>
      <c r="W288" s="202" t="n"/>
      <c r="X288" s="202" t="n"/>
      <c r="Y288" s="202" t="n"/>
      <c r="Z288" s="202" t="n"/>
      <c r="AA288" s="202" t="n"/>
      <c r="AB288" s="202" t="n"/>
      <c r="AC288" s="202" t="n"/>
      <c r="AD288" s="202" t="n"/>
      <c r="AE288" s="202" t="n"/>
      <c r="AF288" s="202" t="n"/>
      <c r="AG288" s="202" t="n"/>
      <c r="AH288" s="202" t="n"/>
      <c r="AI288" s="202" t="n"/>
      <c r="AJ288" s="202" t="n"/>
      <c r="AK288" s="202" t="n"/>
      <c r="AL288" s="202" t="n"/>
      <c r="AM288" s="202" t="n"/>
      <c r="AN288" s="202" t="n"/>
      <c r="AO288" s="202" t="n"/>
      <c r="AP288" s="202" t="n"/>
      <c r="AQ288" s="202" t="n"/>
      <c r="AR288" s="202" t="n"/>
      <c r="AS288" s="202" t="n"/>
      <c r="AT288" s="202" t="n"/>
      <c r="AU288" s="202" t="n"/>
      <c r="AV288" s="202" t="n"/>
      <c r="AW288" s="202" t="n"/>
      <c r="AX288" s="202" t="n"/>
      <c r="AY288" s="202" t="n"/>
      <c r="AZ288" s="202" t="n"/>
      <c r="BA288" s="202" t="n"/>
      <c r="BB288" s="202" t="n"/>
      <c r="BC288" s="205" t="n"/>
    </row>
    <row r="289" ht="16.2" customHeight="1" s="53">
      <c r="A289" s="203" t="inlineStr">
        <is>
          <t xml:space="preserve">　　特別公積                                                    </t>
        </is>
      </c>
      <c r="B289" s="202" t="n"/>
      <c r="C289" s="202" t="n"/>
      <c r="D289" s="202" t="n"/>
      <c r="E289" s="202" t="n"/>
      <c r="F289" s="202" t="n"/>
      <c r="G289" s="202" t="n"/>
      <c r="H289" s="202" t="n"/>
      <c r="I289" s="202" t="n"/>
      <c r="J289" s="202" t="n"/>
      <c r="K289" s="202" t="n"/>
      <c r="L289" s="202" t="n"/>
      <c r="M289" s="202" t="n"/>
      <c r="N289" s="202" t="n"/>
      <c r="O289" s="202" t="n"/>
      <c r="P289" s="202" t="n"/>
      <c r="Q289" s="202" t="n"/>
      <c r="R289" s="202" t="n"/>
      <c r="S289" s="202" t="n"/>
      <c r="T289" s="202" t="n"/>
      <c r="U289" s="202" t="n"/>
      <c r="V289" s="202" t="n"/>
      <c r="W289" s="202" t="n"/>
      <c r="X289" s="202" t="n"/>
      <c r="Y289" s="202" t="n"/>
      <c r="Z289" s="202" t="n"/>
      <c r="AA289" s="202" t="n"/>
      <c r="AB289" s="202" t="n"/>
      <c r="AC289" s="202" t="n"/>
      <c r="AD289" s="202" t="n"/>
      <c r="AE289" s="202" t="n"/>
      <c r="AF289" s="202" t="n"/>
      <c r="AG289" s="202" t="n"/>
      <c r="AH289" s="202" t="n"/>
      <c r="AI289" s="202" t="n"/>
      <c r="AJ289" s="202" t="n"/>
      <c r="AK289" s="202" t="n"/>
      <c r="AL289" s="202" t="n"/>
      <c r="AM289" s="202" t="n"/>
      <c r="AN289" s="202" t="n"/>
      <c r="AO289" s="202" t="n"/>
      <c r="AP289" s="202" t="n"/>
      <c r="AQ289" s="202" t="n"/>
      <c r="AR289" s="202" t="n"/>
      <c r="AS289" s="202" t="n"/>
      <c r="AT289" s="202" t="n"/>
      <c r="AU289" s="202" t="n"/>
      <c r="AV289" s="202" t="n"/>
      <c r="AW289" s="202" t="n"/>
      <c r="AX289" s="202" t="n"/>
      <c r="AY289" s="202" t="n"/>
      <c r="AZ289" s="202" t="n"/>
      <c r="BA289" s="202" t="n"/>
      <c r="BB289" s="202" t="n"/>
      <c r="BC289" s="205" t="n"/>
    </row>
    <row r="290" ht="16.2" customHeight="1" s="53">
      <c r="A290" s="203" t="inlineStr">
        <is>
          <t xml:space="preserve">　　　特別公積                                                    </t>
        </is>
      </c>
      <c r="B290" s="202" t="n"/>
      <c r="C290" s="202" t="n"/>
      <c r="D290" s="202" t="n"/>
      <c r="E290" s="202" t="n"/>
      <c r="F290" s="202" t="n"/>
      <c r="G290" s="202" t="n"/>
      <c r="H290" s="202" t="n"/>
      <c r="I290" s="202" t="n"/>
      <c r="J290" s="202" t="n"/>
      <c r="K290" s="202" t="n"/>
      <c r="L290" s="202" t="n"/>
      <c r="M290" s="202" t="n"/>
      <c r="N290" s="202" t="n"/>
      <c r="O290" s="202" t="n"/>
      <c r="P290" s="202" t="n"/>
      <c r="Q290" s="202" t="n"/>
      <c r="R290" s="202" t="n"/>
      <c r="S290" s="202" t="n"/>
      <c r="T290" s="202" t="n"/>
      <c r="U290" s="202" t="n"/>
      <c r="V290" s="202" t="n"/>
      <c r="W290" s="202" t="n"/>
      <c r="X290" s="202" t="n"/>
      <c r="Y290" s="202" t="n"/>
      <c r="Z290" s="202" t="n"/>
      <c r="AA290" s="202" t="n"/>
      <c r="AB290" s="202" t="n"/>
      <c r="AC290" s="202" t="n"/>
      <c r="AD290" s="202" t="n"/>
      <c r="AE290" s="202" t="n"/>
      <c r="AF290" s="202" t="n"/>
      <c r="AG290" s="202" t="n"/>
      <c r="AH290" s="202" t="n"/>
      <c r="AI290" s="202" t="n"/>
      <c r="AJ290" s="202" t="n"/>
      <c r="AK290" s="202" t="n"/>
      <c r="AL290" s="202" t="n"/>
      <c r="AM290" s="202" t="n"/>
      <c r="AN290" s="202" t="n"/>
      <c r="AO290" s="202" t="n"/>
      <c r="AP290" s="202" t="n"/>
      <c r="AQ290" s="202" t="n"/>
      <c r="AR290" s="202" t="n"/>
      <c r="AS290" s="202" t="n"/>
      <c r="AT290" s="202" t="n"/>
      <c r="AU290" s="202" t="n"/>
      <c r="AV290" s="202" t="n"/>
      <c r="AW290" s="202" t="n"/>
      <c r="AX290" s="202" t="n"/>
      <c r="AY290" s="202" t="n"/>
      <c r="AZ290" s="202" t="n"/>
      <c r="BA290" s="202" t="n"/>
      <c r="BB290" s="202" t="n"/>
      <c r="BC290" s="205" t="n"/>
    </row>
    <row r="291" ht="16.2" customHeight="1" s="53">
      <c r="A291" s="201" t="inlineStr">
        <is>
          <t xml:space="preserve">　累積餘絀                                                    </t>
        </is>
      </c>
      <c r="B291" s="202" t="n"/>
      <c r="C291" s="202" t="n"/>
      <c r="D291" s="202" t="n"/>
      <c r="E291" s="202" t="n"/>
      <c r="F291" s="202" t="n"/>
      <c r="G291" s="202" t="n"/>
      <c r="H291" s="202" t="n"/>
      <c r="I291" s="202" t="n"/>
      <c r="J291" s="202" t="n"/>
      <c r="K291" s="202" t="n"/>
      <c r="L291" s="202" t="n"/>
      <c r="M291" s="202" t="n"/>
      <c r="N291" s="202" t="n"/>
      <c r="O291" s="202" t="n"/>
      <c r="P291" s="202" t="n"/>
      <c r="Q291" s="202" t="n"/>
      <c r="R291" s="202" t="n"/>
      <c r="S291" s="202" t="n"/>
      <c r="T291" s="202" t="n"/>
      <c r="U291" s="202" t="n"/>
      <c r="V291" s="202" t="n"/>
      <c r="W291" s="202" t="n"/>
      <c r="X291" s="202" t="n"/>
      <c r="Y291" s="202" t="n"/>
      <c r="Z291" s="202" t="n"/>
      <c r="AA291" s="202" t="n"/>
      <c r="AB291" s="202" t="n"/>
      <c r="AC291" s="202" t="n"/>
      <c r="AD291" s="202" t="n"/>
      <c r="AE291" s="202" t="n"/>
      <c r="AF291" s="202" t="n"/>
      <c r="AG291" s="202" t="n"/>
      <c r="AH291" s="202" t="n"/>
      <c r="AI291" s="202" t="n"/>
      <c r="AJ291" s="202" t="n"/>
      <c r="AK291" s="202" t="n"/>
      <c r="AL291" s="202" t="n"/>
      <c r="AM291" s="202" t="n"/>
      <c r="AN291" s="202" t="n"/>
      <c r="AO291" s="202" t="n"/>
      <c r="AP291" s="202" t="n"/>
      <c r="AQ291" s="202" t="n"/>
      <c r="AR291" s="202" t="n"/>
      <c r="AS291" s="202" t="n"/>
      <c r="AT291" s="202" t="n"/>
      <c r="AU291" s="202" t="n"/>
      <c r="AV291" s="202" t="n"/>
      <c r="AW291" s="202" t="n"/>
      <c r="AX291" s="202" t="n"/>
      <c r="AY291" s="202" t="n"/>
      <c r="AZ291" s="202" t="n"/>
      <c r="BA291" s="202" t="n"/>
      <c r="BB291" s="202" t="n"/>
      <c r="BC291" s="205" t="n"/>
    </row>
    <row r="292" ht="16.2" customHeight="1" s="53">
      <c r="A292" s="203" t="inlineStr">
        <is>
          <t xml:space="preserve">　　累積賸餘                                                    </t>
        </is>
      </c>
      <c r="B292" s="202" t="n"/>
      <c r="C292" s="202" t="n"/>
      <c r="D292" s="202" t="n"/>
      <c r="E292" s="202" t="n"/>
      <c r="F292" s="202" t="n"/>
      <c r="G292" s="202" t="n"/>
      <c r="H292" s="202" t="n"/>
      <c r="I292" s="202" t="n"/>
      <c r="J292" s="202" t="n"/>
      <c r="K292" s="202" t="n"/>
      <c r="L292" s="202" t="n"/>
      <c r="M292" s="202" t="n"/>
      <c r="N292" s="202" t="n"/>
      <c r="O292" s="202" t="n"/>
      <c r="P292" s="202" t="n"/>
      <c r="Q292" s="202" t="n"/>
      <c r="R292" s="202" t="n"/>
      <c r="S292" s="202" t="n"/>
      <c r="T292" s="202" t="n"/>
      <c r="U292" s="202" t="n"/>
      <c r="V292" s="202" t="n"/>
      <c r="W292" s="202" t="n"/>
      <c r="X292" s="202" t="n"/>
      <c r="Y292" s="202" t="n"/>
      <c r="Z292" s="202" t="n"/>
      <c r="AA292" s="202" t="n"/>
      <c r="AB292" s="202" t="n"/>
      <c r="AC292" s="202" t="n"/>
      <c r="AD292" s="202" t="n"/>
      <c r="AE292" s="202" t="n"/>
      <c r="AF292" s="202" t="n"/>
      <c r="AG292" s="202" t="n"/>
      <c r="AH292" s="202" t="n"/>
      <c r="AI292" s="202" t="n"/>
      <c r="AJ292" s="202" t="n"/>
      <c r="AK292" s="202" t="n"/>
      <c r="AL292" s="202" t="n"/>
      <c r="AM292" s="202" t="n"/>
      <c r="AN292" s="202" t="n"/>
      <c r="AO292" s="202" t="n"/>
      <c r="AP292" s="202" t="n"/>
      <c r="AQ292" s="202" t="n"/>
      <c r="AR292" s="202" t="n"/>
      <c r="AS292" s="202" t="n"/>
      <c r="AT292" s="202" t="n"/>
      <c r="AU292" s="202" t="n"/>
      <c r="AV292" s="202" t="n"/>
      <c r="AW292" s="202" t="n"/>
      <c r="AX292" s="202" t="n"/>
      <c r="AY292" s="202" t="n"/>
      <c r="AZ292" s="202" t="n"/>
      <c r="BA292" s="202" t="n"/>
      <c r="BB292" s="202" t="n"/>
      <c r="BC292" s="205" t="n"/>
    </row>
    <row r="293" ht="16.2" customHeight="1" s="53">
      <c r="A293" s="203" t="inlineStr">
        <is>
          <t xml:space="preserve">　　　累積賸餘                                                    </t>
        </is>
      </c>
      <c r="B293" s="202" t="n"/>
      <c r="C293" s="202" t="n"/>
      <c r="D293" s="202" t="n"/>
      <c r="E293" s="202" t="n"/>
      <c r="F293" s="202" t="n"/>
      <c r="G293" s="202" t="n"/>
      <c r="H293" s="202" t="n"/>
      <c r="I293" s="202" t="n"/>
      <c r="J293" s="202" t="n"/>
      <c r="K293" s="202" t="n"/>
      <c r="L293" s="202" t="n"/>
      <c r="M293" s="202" t="n"/>
      <c r="N293" s="202" t="n"/>
      <c r="O293" s="202" t="n"/>
      <c r="P293" s="202" t="n"/>
      <c r="Q293" s="202" t="n"/>
      <c r="R293" s="202" t="n"/>
      <c r="S293" s="202" t="n"/>
      <c r="T293" s="202" t="n"/>
      <c r="U293" s="202" t="n"/>
      <c r="V293" s="202" t="n"/>
      <c r="W293" s="202" t="n"/>
      <c r="X293" s="202" t="n"/>
      <c r="Y293" s="202" t="n"/>
      <c r="Z293" s="202" t="n"/>
      <c r="AA293" s="202" t="n"/>
      <c r="AB293" s="202" t="n"/>
      <c r="AC293" s="202" t="n"/>
      <c r="AD293" s="202" t="n"/>
      <c r="AE293" s="202" t="n"/>
      <c r="AF293" s="202" t="n"/>
      <c r="AG293" s="202" t="n"/>
      <c r="AH293" s="202" t="n"/>
      <c r="AI293" s="202" t="n"/>
      <c r="AJ293" s="202" t="n"/>
      <c r="AK293" s="202" t="n"/>
      <c r="AL293" s="202" t="n"/>
      <c r="AM293" s="202" t="n"/>
      <c r="AN293" s="202" t="n"/>
      <c r="AO293" s="202" t="n"/>
      <c r="AP293" s="202" t="n"/>
      <c r="AQ293" s="202" t="n"/>
      <c r="AR293" s="202" t="n"/>
      <c r="AS293" s="202" t="n"/>
      <c r="AT293" s="202" t="n"/>
      <c r="AU293" s="202" t="n"/>
      <c r="AV293" s="202" t="n"/>
      <c r="AW293" s="202" t="n"/>
      <c r="AX293" s="202" t="n"/>
      <c r="AY293" s="202" t="n"/>
      <c r="AZ293" s="202" t="n"/>
      <c r="BA293" s="202" t="n"/>
      <c r="BB293" s="202" t="n"/>
      <c r="BC293" s="205" t="n"/>
    </row>
    <row r="294" ht="16.2" customHeight="1" s="53">
      <c r="A294" s="203" t="inlineStr">
        <is>
          <t xml:space="preserve">　　累積短絀                                                    </t>
        </is>
      </c>
      <c r="B294" s="202" t="n"/>
      <c r="C294" s="202" t="n"/>
      <c r="D294" s="202" t="n"/>
      <c r="E294" s="202" t="n"/>
      <c r="F294" s="202" t="n"/>
      <c r="G294" s="202" t="n"/>
      <c r="H294" s="202" t="n"/>
      <c r="I294" s="202" t="n"/>
      <c r="J294" s="202" t="n"/>
      <c r="K294" s="202" t="n"/>
      <c r="L294" s="202" t="n"/>
      <c r="M294" s="202" t="n"/>
      <c r="N294" s="202" t="n"/>
      <c r="O294" s="202" t="n"/>
      <c r="P294" s="202" t="n"/>
      <c r="Q294" s="202" t="n"/>
      <c r="R294" s="202" t="n"/>
      <c r="S294" s="202" t="n"/>
      <c r="T294" s="202" t="n"/>
      <c r="U294" s="202" t="n"/>
      <c r="V294" s="202" t="n"/>
      <c r="W294" s="202" t="n"/>
      <c r="X294" s="202" t="n"/>
      <c r="Y294" s="202" t="n"/>
      <c r="Z294" s="202" t="n"/>
      <c r="AA294" s="202" t="n"/>
      <c r="AB294" s="202" t="n"/>
      <c r="AC294" s="202" t="n"/>
      <c r="AD294" s="202" t="n"/>
      <c r="AE294" s="202" t="n"/>
      <c r="AF294" s="202" t="n"/>
      <c r="AG294" s="202" t="n"/>
      <c r="AH294" s="202" t="n"/>
      <c r="AI294" s="202" t="n"/>
      <c r="AJ294" s="202" t="n"/>
      <c r="AK294" s="202" t="n"/>
      <c r="AL294" s="202" t="n"/>
      <c r="AM294" s="202" t="n"/>
      <c r="AN294" s="202" t="n"/>
      <c r="AO294" s="202" t="n"/>
      <c r="AP294" s="202" t="n"/>
      <c r="AQ294" s="202" t="n"/>
      <c r="AR294" s="202" t="n"/>
      <c r="AS294" s="202" t="n"/>
      <c r="AT294" s="202" t="n"/>
      <c r="AU294" s="202" t="n"/>
      <c r="AV294" s="202" t="n"/>
      <c r="AW294" s="202" t="n"/>
      <c r="AX294" s="202" t="n"/>
      <c r="AY294" s="202" t="n"/>
      <c r="AZ294" s="202" t="n"/>
      <c r="BA294" s="202" t="n"/>
      <c r="BB294" s="202" t="n"/>
      <c r="BC294" s="205" t="n"/>
    </row>
    <row r="295" ht="16.2" customHeight="1" s="53">
      <c r="A295" s="203" t="inlineStr">
        <is>
          <t xml:space="preserve">　　　累積短絀                                                    </t>
        </is>
      </c>
      <c r="B295" s="202" t="n"/>
      <c r="C295" s="202" t="n"/>
      <c r="D295" s="202" t="n"/>
      <c r="E295" s="202" t="n"/>
      <c r="F295" s="202" t="n"/>
      <c r="G295" s="202" t="n"/>
      <c r="H295" s="202" t="n"/>
      <c r="I295" s="202" t="n"/>
      <c r="J295" s="202" t="n"/>
      <c r="K295" s="202" t="n"/>
      <c r="L295" s="202" t="n"/>
      <c r="M295" s="202" t="n"/>
      <c r="N295" s="202" t="n"/>
      <c r="O295" s="202" t="n"/>
      <c r="P295" s="202" t="n"/>
      <c r="Q295" s="202" t="n"/>
      <c r="R295" s="202" t="n"/>
      <c r="S295" s="202" t="n"/>
      <c r="T295" s="202" t="n"/>
      <c r="U295" s="202" t="n"/>
      <c r="V295" s="202" t="n"/>
      <c r="W295" s="202" t="n"/>
      <c r="X295" s="202" t="n"/>
      <c r="Y295" s="202" t="n"/>
      <c r="Z295" s="202" t="n"/>
      <c r="AA295" s="202" t="n"/>
      <c r="AB295" s="202" t="n"/>
      <c r="AC295" s="202" t="n"/>
      <c r="AD295" s="202" t="n"/>
      <c r="AE295" s="202" t="n"/>
      <c r="AF295" s="202" t="n"/>
      <c r="AG295" s="202" t="n"/>
      <c r="AH295" s="202" t="n"/>
      <c r="AI295" s="202" t="n"/>
      <c r="AJ295" s="202" t="n"/>
      <c r="AK295" s="202" t="n"/>
      <c r="AL295" s="202" t="n"/>
      <c r="AM295" s="202" t="n"/>
      <c r="AN295" s="202" t="n"/>
      <c r="AO295" s="202" t="n"/>
      <c r="AP295" s="202" t="n"/>
      <c r="AQ295" s="202" t="n"/>
      <c r="AR295" s="202" t="n"/>
      <c r="AS295" s="202" t="n"/>
      <c r="AT295" s="202" t="n"/>
      <c r="AU295" s="202" t="n"/>
      <c r="AV295" s="202" t="n"/>
      <c r="AW295" s="202" t="n"/>
      <c r="AX295" s="202" t="n"/>
      <c r="AY295" s="202" t="n"/>
      <c r="AZ295" s="202" t="n"/>
      <c r="BA295" s="202" t="n"/>
      <c r="BB295" s="202" t="n"/>
      <c r="BC295" s="205" t="n"/>
    </row>
    <row r="296" ht="16.2" customHeight="1" s="53">
      <c r="A296" s="201" t="inlineStr">
        <is>
          <t xml:space="preserve">　淨值其他項目                                                </t>
        </is>
      </c>
      <c r="B296" s="202" t="n"/>
      <c r="C296" s="202" t="n"/>
      <c r="D296" s="202" t="n"/>
      <c r="E296" s="202" t="n"/>
      <c r="F296" s="202" t="n"/>
      <c r="G296" s="202" t="n"/>
      <c r="H296" s="202" t="n"/>
      <c r="I296" s="202" t="n"/>
      <c r="J296" s="202" t="n"/>
      <c r="K296" s="202" t="n"/>
      <c r="L296" s="202" t="n"/>
      <c r="M296" s="202" t="n"/>
      <c r="N296" s="202" t="n"/>
      <c r="O296" s="202" t="n"/>
      <c r="P296" s="202" t="n"/>
      <c r="Q296" s="202" t="n"/>
      <c r="R296" s="202" t="n"/>
      <c r="S296" s="202" t="n"/>
      <c r="T296" s="202" t="n"/>
      <c r="U296" s="202" t="n"/>
      <c r="V296" s="202" t="n"/>
      <c r="W296" s="202" t="n"/>
      <c r="X296" s="202" t="n"/>
      <c r="Y296" s="202" t="n"/>
      <c r="Z296" s="202" t="n"/>
      <c r="AA296" s="202" t="n"/>
      <c r="AB296" s="202" t="n"/>
      <c r="AC296" s="202" t="n"/>
      <c r="AD296" s="202" t="n"/>
      <c r="AE296" s="202" t="n"/>
      <c r="AF296" s="202" t="n"/>
      <c r="AG296" s="202" t="n"/>
      <c r="AH296" s="202" t="n"/>
      <c r="AI296" s="202" t="n"/>
      <c r="AJ296" s="202" t="n"/>
      <c r="AK296" s="202" t="n"/>
      <c r="AL296" s="202" t="n"/>
      <c r="AM296" s="202" t="n"/>
      <c r="AN296" s="202" t="n"/>
      <c r="AO296" s="202" t="n"/>
      <c r="AP296" s="202" t="n"/>
      <c r="AQ296" s="202" t="n"/>
      <c r="AR296" s="202" t="n"/>
      <c r="AS296" s="202" t="n"/>
      <c r="AT296" s="202" t="n"/>
      <c r="AU296" s="202" t="n"/>
      <c r="AV296" s="202" t="n"/>
      <c r="AW296" s="202" t="n"/>
      <c r="AX296" s="202" t="n"/>
      <c r="AY296" s="202" t="n"/>
      <c r="AZ296" s="202" t="n"/>
      <c r="BA296" s="202" t="n"/>
      <c r="BB296" s="202" t="n"/>
      <c r="BC296" s="205" t="n"/>
    </row>
    <row r="297" ht="16.2" customHeight="1" s="53">
      <c r="A297" s="203" t="inlineStr">
        <is>
          <t xml:space="preserve">　　累積其他綜合餘絀                                            </t>
        </is>
      </c>
      <c r="B297" s="202" t="n"/>
      <c r="C297" s="202" t="n"/>
      <c r="D297" s="202" t="n"/>
      <c r="E297" s="202" t="n"/>
      <c r="F297" s="202" t="n"/>
      <c r="G297" s="202" t="n"/>
      <c r="H297" s="202" t="n"/>
      <c r="I297" s="202" t="n"/>
      <c r="J297" s="202" t="n"/>
      <c r="K297" s="202" t="n"/>
      <c r="L297" s="202" t="n"/>
      <c r="M297" s="202" t="n"/>
      <c r="N297" s="202" t="n"/>
      <c r="O297" s="202" t="n"/>
      <c r="P297" s="202" t="n"/>
      <c r="Q297" s="202" t="n"/>
      <c r="R297" s="202" t="n"/>
      <c r="S297" s="202" t="n"/>
      <c r="T297" s="202" t="n"/>
      <c r="U297" s="202" t="n"/>
      <c r="V297" s="202" t="n"/>
      <c r="W297" s="202" t="n"/>
      <c r="X297" s="202" t="n"/>
      <c r="Y297" s="202" t="n"/>
      <c r="Z297" s="202" t="n"/>
      <c r="AA297" s="202" t="n"/>
      <c r="AB297" s="202" t="n"/>
      <c r="AC297" s="202" t="n"/>
      <c r="AD297" s="202" t="n"/>
      <c r="AE297" s="202" t="n"/>
      <c r="AF297" s="202" t="n"/>
      <c r="AG297" s="202" t="n"/>
      <c r="AH297" s="202" t="n"/>
      <c r="AI297" s="202" t="n"/>
      <c r="AJ297" s="202" t="n"/>
      <c r="AK297" s="202" t="n"/>
      <c r="AL297" s="202" t="n"/>
      <c r="AM297" s="202" t="n"/>
      <c r="AN297" s="202" t="n"/>
      <c r="AO297" s="202" t="n"/>
      <c r="AP297" s="202" t="n"/>
      <c r="AQ297" s="202" t="n"/>
      <c r="AR297" s="202" t="n"/>
      <c r="AS297" s="202" t="n"/>
      <c r="AT297" s="202" t="n"/>
      <c r="AU297" s="202" t="n"/>
      <c r="AV297" s="202" t="n"/>
      <c r="AW297" s="202" t="n"/>
      <c r="AX297" s="202" t="n"/>
      <c r="AY297" s="202" t="n"/>
      <c r="AZ297" s="202" t="n"/>
      <c r="BA297" s="202" t="n"/>
      <c r="BB297" s="202" t="n"/>
      <c r="BC297" s="205" t="n"/>
    </row>
    <row r="298" ht="16.2" customHeight="1" s="53">
      <c r="A298" s="203" t="inlineStr">
        <is>
          <t xml:space="preserve">　　　未實現重估增值                                              </t>
        </is>
      </c>
      <c r="B298" s="202" t="n"/>
      <c r="C298" s="202" t="n"/>
      <c r="D298" s="202" t="n"/>
      <c r="E298" s="202" t="n"/>
      <c r="F298" s="202" t="n"/>
      <c r="G298" s="202" t="n"/>
      <c r="H298" s="202" t="n"/>
      <c r="I298" s="202" t="n"/>
      <c r="J298" s="202" t="n"/>
      <c r="K298" s="202" t="n"/>
      <c r="L298" s="202" t="n"/>
      <c r="M298" s="202" t="n"/>
      <c r="N298" s="202" t="n"/>
      <c r="O298" s="202" t="n"/>
      <c r="P298" s="202" t="n"/>
      <c r="Q298" s="202" t="n"/>
      <c r="R298" s="202" t="n"/>
      <c r="S298" s="202" t="n"/>
      <c r="T298" s="202" t="n"/>
      <c r="U298" s="202" t="n"/>
      <c r="V298" s="202" t="n"/>
      <c r="W298" s="202" t="n"/>
      <c r="X298" s="202" t="n"/>
      <c r="Y298" s="202" t="n"/>
      <c r="Z298" s="202" t="n"/>
      <c r="AA298" s="202" t="n"/>
      <c r="AB298" s="202" t="n"/>
      <c r="AC298" s="202" t="n"/>
      <c r="AD298" s="202" t="n"/>
      <c r="AE298" s="202" t="n"/>
      <c r="AF298" s="202" t="n"/>
      <c r="AG298" s="202" t="n"/>
      <c r="AH298" s="202" t="n"/>
      <c r="AI298" s="202" t="n"/>
      <c r="AJ298" s="202" t="n"/>
      <c r="AK298" s="202" t="n"/>
      <c r="AL298" s="202" t="n"/>
      <c r="AM298" s="202" t="n"/>
      <c r="AN298" s="202" t="n"/>
      <c r="AO298" s="202" t="n"/>
      <c r="AP298" s="202" t="n"/>
      <c r="AQ298" s="202" t="n"/>
      <c r="AR298" s="202" t="n"/>
      <c r="AS298" s="202" t="n"/>
      <c r="AT298" s="202" t="n"/>
      <c r="AU298" s="202" t="n"/>
      <c r="AV298" s="202" t="n"/>
      <c r="AW298" s="202" t="n"/>
      <c r="AX298" s="202" t="n"/>
      <c r="AY298" s="202" t="n"/>
      <c r="AZ298" s="202" t="n"/>
      <c r="BA298" s="202" t="n"/>
      <c r="BB298" s="202" t="n"/>
      <c r="BC298" s="205" t="n"/>
    </row>
    <row r="299" ht="16.2" customHeight="1" s="53">
      <c r="A299" s="203" t="inlineStr">
        <is>
          <t xml:space="preserve">　　　透過其他綜合餘絀按公允價值衡量之權益工具投資未實現評價餘絀  </t>
        </is>
      </c>
      <c r="B299" s="202" t="n"/>
      <c r="C299" s="202" t="n"/>
      <c r="D299" s="202" t="n"/>
      <c r="E299" s="202" t="n"/>
      <c r="F299" s="202" t="n"/>
      <c r="G299" s="202" t="n"/>
      <c r="H299" s="202" t="n"/>
      <c r="I299" s="202" t="n"/>
      <c r="J299" s="202" t="n"/>
      <c r="K299" s="202" t="n"/>
      <c r="L299" s="202" t="n"/>
      <c r="M299" s="202" t="n"/>
      <c r="N299" s="202" t="n"/>
      <c r="O299" s="202" t="n"/>
      <c r="P299" s="202" t="n"/>
      <c r="Q299" s="202" t="n"/>
      <c r="R299" s="202" t="n"/>
      <c r="S299" s="202" t="n"/>
      <c r="T299" s="202" t="n"/>
      <c r="U299" s="202" t="n"/>
      <c r="V299" s="202" t="n"/>
      <c r="W299" s="202" t="n"/>
      <c r="X299" s="202" t="n"/>
      <c r="Y299" s="202" t="n"/>
      <c r="Z299" s="202" t="n"/>
      <c r="AA299" s="202" t="n"/>
      <c r="AB299" s="202" t="n"/>
      <c r="AC299" s="202" t="n"/>
      <c r="AD299" s="202" t="n"/>
      <c r="AE299" s="202" t="n"/>
      <c r="AF299" s="202" t="n"/>
      <c r="AG299" s="202" t="n"/>
      <c r="AH299" s="202" t="n"/>
      <c r="AI299" s="202" t="n"/>
      <c r="AJ299" s="202" t="n"/>
      <c r="AK299" s="202" t="n"/>
      <c r="AL299" s="202" t="n"/>
      <c r="AM299" s="202" t="n"/>
      <c r="AN299" s="202" t="n"/>
      <c r="AO299" s="202" t="n"/>
      <c r="AP299" s="202" t="n"/>
      <c r="AQ299" s="202" t="n"/>
      <c r="AR299" s="202" t="n"/>
      <c r="AS299" s="202" t="n"/>
      <c r="AT299" s="202" t="n"/>
      <c r="AU299" s="202" t="n"/>
      <c r="AV299" s="202" t="n"/>
      <c r="AW299" s="202" t="n"/>
      <c r="AX299" s="202" t="n"/>
      <c r="AY299" s="202" t="n"/>
      <c r="AZ299" s="202" t="n"/>
      <c r="BA299" s="202" t="n"/>
      <c r="BB299" s="202" t="n"/>
      <c r="BC299" s="205" t="n"/>
    </row>
    <row r="300" ht="19.8" customHeight="1" s="53">
      <c r="A300" s="203" t="inlineStr">
        <is>
          <t xml:space="preserve">　　　透過其他綜合餘絀按公允價值衡量之債務工具投資未實現評價餘絀  </t>
        </is>
      </c>
      <c r="B300" s="202" t="n"/>
      <c r="C300" s="202" t="n"/>
      <c r="D300" s="202" t="n"/>
      <c r="E300" s="202" t="n"/>
      <c r="F300" s="202" t="n"/>
      <c r="G300" s="202" t="n"/>
      <c r="H300" s="202" t="n"/>
      <c r="I300" s="202" t="n"/>
      <c r="J300" s="202" t="n"/>
      <c r="K300" s="202" t="n"/>
      <c r="L300" s="202" t="n"/>
      <c r="M300" s="202" t="n"/>
      <c r="N300" s="202" t="n"/>
      <c r="O300" s="202" t="n"/>
      <c r="P300" s="202" t="n"/>
      <c r="Q300" s="202" t="n"/>
      <c r="R300" s="202" t="n"/>
      <c r="S300" s="202" t="n"/>
      <c r="T300" s="202" t="n"/>
      <c r="U300" s="202" t="n"/>
      <c r="V300" s="202" t="n"/>
      <c r="W300" s="202" t="n"/>
      <c r="X300" s="202" t="n"/>
      <c r="Y300" s="202" t="n"/>
      <c r="Z300" s="202" t="n"/>
      <c r="AA300" s="202" t="n"/>
      <c r="AB300" s="202" t="n"/>
      <c r="AC300" s="202" t="n"/>
      <c r="AD300" s="202" t="n"/>
      <c r="AE300" s="202" t="n"/>
      <c r="AF300" s="202" t="n"/>
      <c r="AG300" s="202" t="n"/>
      <c r="AH300" s="202" t="n"/>
      <c r="AI300" s="202" t="n"/>
      <c r="AJ300" s="202" t="n"/>
      <c r="AK300" s="202" t="n"/>
      <c r="AL300" s="202" t="n"/>
      <c r="AM300" s="202" t="n"/>
      <c r="AN300" s="202" t="n"/>
      <c r="AO300" s="202" t="n"/>
      <c r="AP300" s="202" t="n"/>
      <c r="AQ300" s="202" t="n"/>
      <c r="AR300" s="202" t="n"/>
      <c r="AS300" s="202" t="n"/>
      <c r="AT300" s="202" t="n"/>
      <c r="AU300" s="202" t="n"/>
      <c r="AV300" s="202" t="n"/>
      <c r="AW300" s="202" t="n"/>
      <c r="AX300" s="202" t="n"/>
      <c r="AY300" s="202" t="n"/>
      <c r="AZ300" s="202" t="n"/>
      <c r="BA300" s="202" t="n"/>
      <c r="BB300" s="202" t="n"/>
      <c r="BC300" s="205" t="n"/>
    </row>
    <row r="301" ht="20.4" customHeight="1" s="53" thickBot="1">
      <c r="A301" s="124" t="inlineStr">
        <is>
          <t>合      計</t>
        </is>
      </c>
      <c r="B301" s="125" t="n"/>
      <c r="C301" s="125" t="n"/>
      <c r="D301" s="125" t="n"/>
      <c r="E301" s="125" t="n"/>
      <c r="F301" s="125" t="n"/>
      <c r="G301" s="125" t="n"/>
      <c r="H301" s="125" t="n"/>
      <c r="I301" s="125" t="n"/>
      <c r="J301" s="125" t="n"/>
      <c r="K301" s="125" t="n"/>
      <c r="L301" s="125" t="n"/>
      <c r="M301" s="125" t="n"/>
      <c r="N301" s="125" t="n"/>
      <c r="O301" s="125" t="n"/>
      <c r="P301" s="125" t="n"/>
      <c r="Q301" s="125" t="n"/>
      <c r="R301" s="125" t="n"/>
      <c r="S301" s="125" t="n"/>
      <c r="T301" s="125" t="n"/>
      <c r="U301" s="125" t="n"/>
      <c r="V301" s="125" t="n"/>
      <c r="W301" s="125" t="n"/>
      <c r="X301" s="125" t="n"/>
      <c r="Y301" s="125" t="n"/>
      <c r="Z301" s="125" t="n"/>
      <c r="AA301" s="125" t="n"/>
      <c r="AB301" s="125" t="n"/>
      <c r="AC301" s="125" t="n"/>
      <c r="AD301" s="125" t="n"/>
      <c r="AE301" s="125" t="n"/>
      <c r="AF301" s="125" t="n"/>
      <c r="AG301" s="125" t="n"/>
      <c r="AH301" s="125" t="n"/>
      <c r="AI301" s="125" t="n"/>
      <c r="AJ301" s="125" t="n"/>
      <c r="AK301" s="125" t="n"/>
      <c r="AL301" s="125" t="n"/>
      <c r="AM301" s="125" t="n"/>
      <c r="AN301" s="125" t="n"/>
      <c r="AO301" s="125" t="n"/>
      <c r="AP301" s="125" t="n"/>
      <c r="AQ301" s="125" t="n"/>
      <c r="AR301" s="125" t="n"/>
      <c r="AS301" s="125" t="n"/>
      <c r="AT301" s="125" t="n"/>
      <c r="AU301" s="125" t="n"/>
      <c r="AV301" s="125" t="n"/>
      <c r="AW301" s="125" t="n"/>
      <c r="AX301" s="125" t="n"/>
      <c r="AY301" s="125" t="n"/>
      <c r="AZ301" s="125" t="n"/>
      <c r="BA301" s="125" t="n"/>
      <c r="BB301" s="125" t="n"/>
      <c r="BC301" s="206" t="n"/>
    </row>
    <row r="302" ht="19.8" customHeight="1" s="53">
      <c r="B302" s="5" t="n"/>
      <c r="D302" s="5" t="n"/>
      <c r="E302" s="325" t="n"/>
      <c r="F302" s="5" t="n"/>
      <c r="G302" s="5" t="n"/>
      <c r="J302" s="5" t="n"/>
    </row>
    <row r="303" ht="20.4" customHeight="1" s="53" thickBot="1">
      <c r="A303" s="54" t="inlineStr">
        <is>
          <t>113(上年度)</t>
        </is>
      </c>
      <c r="B303" s="5" t="n"/>
      <c r="D303" s="5" t="n"/>
      <c r="E303" s="325" t="n"/>
      <c r="F303" s="5" t="n"/>
      <c r="G303" s="5" t="n"/>
      <c r="J303" s="5" t="n"/>
    </row>
    <row r="304" ht="48.6" customHeight="1" s="53">
      <c r="A304" s="108" t="inlineStr">
        <is>
          <t>科目</t>
        </is>
      </c>
      <c r="B304" s="109" t="n"/>
      <c r="C304" s="109" t="n"/>
      <c r="D304" s="109" t="n"/>
      <c r="E304" s="109" t="n"/>
      <c r="F304" s="109" t="n"/>
      <c r="G304" s="109" t="n"/>
      <c r="H304" s="109" t="n"/>
      <c r="I304" s="109" t="n"/>
      <c r="J304" s="110" t="n"/>
      <c r="K304" s="110" t="n"/>
      <c r="L304" s="110" t="n"/>
      <c r="M304" s="110" t="n"/>
      <c r="N304" s="110" t="n"/>
      <c r="O304" s="110" t="n"/>
      <c r="P304" s="110" t="n"/>
      <c r="Q304" s="110" t="n"/>
      <c r="R304" s="110" t="n"/>
      <c r="S304" s="110" t="n"/>
      <c r="T304" s="110" t="n"/>
      <c r="U304" s="110" t="n"/>
      <c r="V304" s="110" t="n"/>
      <c r="W304" s="110" t="n"/>
      <c r="X304" s="110" t="n"/>
      <c r="Y304" s="110" t="n"/>
      <c r="Z304" s="110" t="n"/>
      <c r="AA304" s="110" t="n"/>
      <c r="AB304" s="110" t="n"/>
      <c r="AC304" s="110" t="n"/>
      <c r="AD304" s="110" t="n"/>
      <c r="AE304" s="110" t="n"/>
      <c r="AF304" s="110" t="n"/>
      <c r="AG304" s="110" t="n"/>
      <c r="AH304" s="110" t="n"/>
      <c r="AI304" s="110" t="n"/>
      <c r="AJ304" s="110" t="n"/>
      <c r="AK304" s="110" t="n"/>
      <c r="AL304" s="110" t="n"/>
      <c r="AM304" s="110" t="n"/>
      <c r="AN304" s="110" t="n"/>
      <c r="AO304" s="110" t="n"/>
      <c r="AP304" s="110" t="n"/>
      <c r="AQ304" s="110" t="n"/>
      <c r="AR304" s="110" t="n"/>
      <c r="AS304" s="110" t="n"/>
      <c r="AT304" s="110" t="n"/>
      <c r="AU304" s="110" t="n"/>
      <c r="AV304" s="110" t="n"/>
      <c r="AW304" s="110" t="n"/>
      <c r="AX304" s="110" t="n"/>
      <c r="AY304" s="110" t="n"/>
      <c r="AZ304" s="110" t="n"/>
      <c r="BA304" s="110" t="n"/>
      <c r="BB304" s="110" t="n"/>
      <c r="BC304" s="204" t="n"/>
    </row>
    <row r="305" ht="16.2" customHeight="1" s="53">
      <c r="A305" s="201" t="inlineStr">
        <is>
          <t xml:space="preserve">資產                                                        </t>
        </is>
      </c>
      <c r="B305" s="202" t="n"/>
      <c r="C305" s="202" t="n"/>
      <c r="D305" s="202" t="n"/>
      <c r="E305" s="202" t="n"/>
      <c r="F305" s="202" t="n"/>
      <c r="G305" s="202" t="n"/>
      <c r="H305" s="202" t="n"/>
      <c r="I305" s="202" t="n"/>
      <c r="J305" s="202" t="n"/>
      <c r="K305" s="202" t="n"/>
      <c r="L305" s="202" t="n"/>
      <c r="M305" s="202" t="n"/>
      <c r="N305" s="202" t="n"/>
      <c r="O305" s="202" t="n"/>
      <c r="P305" s="202" t="n"/>
      <c r="Q305" s="202" t="n"/>
      <c r="R305" s="202" t="n"/>
      <c r="S305" s="202" t="n"/>
      <c r="T305" s="202" t="n"/>
      <c r="U305" s="202" t="n"/>
      <c r="V305" s="202" t="n"/>
      <c r="W305" s="202" t="n"/>
      <c r="X305" s="202" t="n"/>
      <c r="Y305" s="202" t="n"/>
      <c r="Z305" s="202" t="n"/>
      <c r="AA305" s="202" t="n"/>
      <c r="AB305" s="202" t="n"/>
      <c r="AC305" s="202" t="n"/>
      <c r="AD305" s="202" t="n"/>
      <c r="AE305" s="202" t="n"/>
      <c r="AF305" s="202" t="n"/>
      <c r="AG305" s="202" t="n"/>
      <c r="AH305" s="202" t="n"/>
      <c r="AI305" s="202" t="n"/>
      <c r="AJ305" s="202" t="n"/>
      <c r="AK305" s="202" t="n"/>
      <c r="AL305" s="202" t="n"/>
      <c r="AM305" s="202" t="n"/>
      <c r="AN305" s="202" t="n"/>
      <c r="AO305" s="202" t="n"/>
      <c r="AP305" s="202" t="n"/>
      <c r="AQ305" s="202" t="n"/>
      <c r="AR305" s="202" t="n"/>
      <c r="AS305" s="202" t="n"/>
      <c r="AT305" s="202" t="n"/>
      <c r="AU305" s="202" t="n"/>
      <c r="AV305" s="202" t="n"/>
      <c r="AW305" s="202" t="n"/>
      <c r="AX305" s="202" t="n"/>
      <c r="AY305" s="202" t="n"/>
      <c r="AZ305" s="202" t="n"/>
      <c r="BA305" s="202" t="n"/>
      <c r="BB305" s="202" t="n"/>
      <c r="BC305" s="205" t="n"/>
    </row>
    <row r="306" ht="16.2" customHeight="1" s="53">
      <c r="A306" s="201" t="inlineStr">
        <is>
          <t xml:space="preserve">　流動資產                                                    </t>
        </is>
      </c>
      <c r="B306" s="202" t="n"/>
      <c r="C306" s="202" t="n"/>
      <c r="D306" s="202" t="n"/>
      <c r="E306" s="202" t="n"/>
      <c r="F306" s="202" t="n"/>
      <c r="G306" s="202" t="n"/>
      <c r="H306" s="202" t="n"/>
      <c r="I306" s="202" t="n"/>
      <c r="J306" s="202" t="n"/>
      <c r="K306" s="202" t="n"/>
      <c r="L306" s="202" t="n"/>
      <c r="M306" s="202" t="n"/>
      <c r="N306" s="202" t="n"/>
      <c r="O306" s="202" t="n"/>
      <c r="P306" s="202" t="n"/>
      <c r="Q306" s="202" t="n"/>
      <c r="R306" s="202" t="n"/>
      <c r="S306" s="202" t="n"/>
      <c r="T306" s="202" t="n"/>
      <c r="U306" s="202" t="n"/>
      <c r="V306" s="202" t="n"/>
      <c r="W306" s="202" t="n"/>
      <c r="X306" s="202" t="n"/>
      <c r="Y306" s="202" t="n"/>
      <c r="Z306" s="202" t="n"/>
      <c r="AA306" s="202" t="n"/>
      <c r="AB306" s="202" t="n"/>
      <c r="AC306" s="202" t="n"/>
      <c r="AD306" s="202" t="n"/>
      <c r="AE306" s="202" t="n"/>
      <c r="AF306" s="202" t="n"/>
      <c r="AG306" s="202" t="n"/>
      <c r="AH306" s="202" t="n"/>
      <c r="AI306" s="202" t="n"/>
      <c r="AJ306" s="202" t="n"/>
      <c r="AK306" s="202" t="n"/>
      <c r="AL306" s="202" t="n"/>
      <c r="AM306" s="202" t="n"/>
      <c r="AN306" s="202" t="n"/>
      <c r="AO306" s="202" t="n"/>
      <c r="AP306" s="202" t="n"/>
      <c r="AQ306" s="202" t="n"/>
      <c r="AR306" s="202" t="n"/>
      <c r="AS306" s="202" t="n"/>
      <c r="AT306" s="202" t="n"/>
      <c r="AU306" s="202" t="n"/>
      <c r="AV306" s="202" t="n"/>
      <c r="AW306" s="202" t="n"/>
      <c r="AX306" s="202" t="n"/>
      <c r="AY306" s="202" t="n"/>
      <c r="AZ306" s="202" t="n"/>
      <c r="BA306" s="202" t="n"/>
      <c r="BB306" s="202" t="n"/>
      <c r="BC306" s="205" t="n"/>
    </row>
    <row r="307" ht="16.2" customHeight="1" s="53">
      <c r="A307" s="203" t="inlineStr">
        <is>
          <t xml:space="preserve">　　現金                                                        </t>
        </is>
      </c>
      <c r="B307" s="202" t="n"/>
      <c r="C307" s="202" t="n"/>
      <c r="D307" s="202" t="n"/>
      <c r="E307" s="202" t="n"/>
      <c r="F307" s="202" t="n"/>
      <c r="G307" s="202" t="n"/>
      <c r="H307" s="202" t="n"/>
      <c r="I307" s="202" t="n"/>
      <c r="J307" s="202" t="n"/>
      <c r="K307" s="202" t="n"/>
      <c r="L307" s="202" t="n"/>
      <c r="M307" s="202" t="n"/>
      <c r="N307" s="202" t="n"/>
      <c r="O307" s="202" t="n"/>
      <c r="P307" s="202" t="n"/>
      <c r="Q307" s="202" t="n"/>
      <c r="R307" s="202" t="n"/>
      <c r="S307" s="202" t="n"/>
      <c r="T307" s="202" t="n"/>
      <c r="U307" s="202" t="n"/>
      <c r="V307" s="202" t="n"/>
      <c r="W307" s="202" t="n"/>
      <c r="X307" s="202" t="n"/>
      <c r="Y307" s="202" t="n"/>
      <c r="Z307" s="202" t="n"/>
      <c r="AA307" s="202" t="n"/>
      <c r="AB307" s="202" t="n"/>
      <c r="AC307" s="202" t="n"/>
      <c r="AD307" s="202" t="n"/>
      <c r="AE307" s="202" t="n"/>
      <c r="AF307" s="202" t="n"/>
      <c r="AG307" s="202" t="n"/>
      <c r="AH307" s="202" t="n"/>
      <c r="AI307" s="202" t="n"/>
      <c r="AJ307" s="202" t="n"/>
      <c r="AK307" s="202" t="n"/>
      <c r="AL307" s="202" t="n"/>
      <c r="AM307" s="202" t="n"/>
      <c r="AN307" s="202" t="n"/>
      <c r="AO307" s="202" t="n"/>
      <c r="AP307" s="202" t="n"/>
      <c r="AQ307" s="202" t="n"/>
      <c r="AR307" s="202" t="n"/>
      <c r="AS307" s="202" t="n"/>
      <c r="AT307" s="202" t="n"/>
      <c r="AU307" s="202" t="n"/>
      <c r="AV307" s="202" t="n"/>
      <c r="AW307" s="202" t="n"/>
      <c r="AX307" s="202" t="n"/>
      <c r="AY307" s="202" t="n"/>
      <c r="AZ307" s="202" t="n"/>
      <c r="BA307" s="202" t="n"/>
      <c r="BB307" s="202" t="n"/>
      <c r="BC307" s="205" t="n"/>
    </row>
    <row r="308" ht="16.2" customHeight="1" s="53">
      <c r="A308" s="203" t="inlineStr">
        <is>
          <t xml:space="preserve">　　　銀行存款                                                    </t>
        </is>
      </c>
      <c r="B308" s="202" t="n"/>
      <c r="C308" s="202" t="n"/>
      <c r="D308" s="202" t="n"/>
      <c r="E308" s="202" t="n"/>
      <c r="F308" s="202" t="n"/>
      <c r="G308" s="202" t="n"/>
      <c r="H308" s="202" t="n"/>
      <c r="I308" s="202" t="n"/>
      <c r="J308" s="202" t="n"/>
      <c r="K308" s="202" t="n"/>
      <c r="L308" s="202" t="n"/>
      <c r="M308" s="202" t="n"/>
      <c r="N308" s="202" t="n"/>
      <c r="O308" s="202" t="n"/>
      <c r="P308" s="202" t="n"/>
      <c r="Q308" s="202" t="n"/>
      <c r="R308" s="202" t="n"/>
      <c r="S308" s="202" t="n"/>
      <c r="T308" s="202" t="n"/>
      <c r="U308" s="202" t="n"/>
      <c r="V308" s="202" t="n"/>
      <c r="W308" s="202" t="n"/>
      <c r="X308" s="202" t="n"/>
      <c r="Y308" s="202" t="n"/>
      <c r="Z308" s="202" t="n"/>
      <c r="AA308" s="202" t="n"/>
      <c r="AB308" s="202" t="n"/>
      <c r="AC308" s="202" t="n"/>
      <c r="AD308" s="202" t="n"/>
      <c r="AE308" s="202" t="n"/>
      <c r="AF308" s="202" t="n"/>
      <c r="AG308" s="202" t="n"/>
      <c r="AH308" s="202" t="n"/>
      <c r="AI308" s="202" t="n"/>
      <c r="AJ308" s="202" t="n"/>
      <c r="AK308" s="202" t="n"/>
      <c r="AL308" s="202" t="n"/>
      <c r="AM308" s="202" t="n"/>
      <c r="AN308" s="202" t="n"/>
      <c r="AO308" s="202" t="n"/>
      <c r="AP308" s="202" t="n"/>
      <c r="AQ308" s="202" t="n"/>
      <c r="AR308" s="202" t="n"/>
      <c r="AS308" s="202" t="n"/>
      <c r="AT308" s="202" t="n"/>
      <c r="AU308" s="202" t="n"/>
      <c r="AV308" s="202" t="n"/>
      <c r="AW308" s="202" t="n"/>
      <c r="AX308" s="202" t="n"/>
      <c r="AY308" s="202" t="n"/>
      <c r="AZ308" s="202" t="n"/>
      <c r="BA308" s="202" t="n"/>
      <c r="BB308" s="202" t="n"/>
      <c r="BC308" s="205" t="n"/>
    </row>
    <row r="309" ht="16.2" customHeight="1" s="53">
      <c r="A309" s="203" t="inlineStr">
        <is>
          <t xml:space="preserve">　　　零用及週轉金                                                </t>
        </is>
      </c>
      <c r="B309" s="202" t="n"/>
      <c r="C309" s="202" t="n"/>
      <c r="D309" s="202" t="n"/>
      <c r="E309" s="202" t="n"/>
      <c r="F309" s="202" t="n"/>
      <c r="G309" s="202" t="n"/>
      <c r="H309" s="202" t="n"/>
      <c r="I309" s="202" t="n"/>
      <c r="J309" s="202" t="n"/>
      <c r="K309" s="202" t="n"/>
      <c r="L309" s="202" t="n"/>
      <c r="M309" s="202" t="n"/>
      <c r="N309" s="202" t="n"/>
      <c r="O309" s="202" t="n"/>
      <c r="P309" s="202" t="n"/>
      <c r="Q309" s="202" t="n"/>
      <c r="R309" s="202" t="n"/>
      <c r="S309" s="202" t="n"/>
      <c r="T309" s="202" t="n"/>
      <c r="U309" s="202" t="n"/>
      <c r="V309" s="202" t="n"/>
      <c r="W309" s="202" t="n"/>
      <c r="X309" s="202" t="n"/>
      <c r="Y309" s="202" t="n"/>
      <c r="Z309" s="202" t="n"/>
      <c r="AA309" s="202" t="n"/>
      <c r="AB309" s="202" t="n"/>
      <c r="AC309" s="202" t="n"/>
      <c r="AD309" s="202" t="n"/>
      <c r="AE309" s="202" t="n"/>
      <c r="AF309" s="202" t="n"/>
      <c r="AG309" s="202" t="n"/>
      <c r="AH309" s="202" t="n"/>
      <c r="AI309" s="202" t="n"/>
      <c r="AJ309" s="202" t="n"/>
      <c r="AK309" s="202" t="n"/>
      <c r="AL309" s="202" t="n"/>
      <c r="AM309" s="202" t="n"/>
      <c r="AN309" s="202" t="n"/>
      <c r="AO309" s="202" t="n"/>
      <c r="AP309" s="202" t="n"/>
      <c r="AQ309" s="202" t="n"/>
      <c r="AR309" s="202" t="n"/>
      <c r="AS309" s="202" t="n"/>
      <c r="AT309" s="202" t="n"/>
      <c r="AU309" s="202" t="n"/>
      <c r="AV309" s="202" t="n"/>
      <c r="AW309" s="202" t="n"/>
      <c r="AX309" s="202" t="n"/>
      <c r="AY309" s="202" t="n"/>
      <c r="AZ309" s="202" t="n"/>
      <c r="BA309" s="202" t="n"/>
      <c r="BB309" s="202" t="n"/>
      <c r="BC309" s="205" t="n"/>
    </row>
    <row r="310" ht="16.2" customHeight="1" s="53">
      <c r="A310" s="203" t="inlineStr">
        <is>
          <t xml:space="preserve">　　流動金融資產                                                </t>
        </is>
      </c>
      <c r="B310" s="202" t="n"/>
      <c r="C310" s="202" t="n"/>
      <c r="D310" s="202" t="n"/>
      <c r="E310" s="202" t="n"/>
      <c r="F310" s="202" t="n"/>
      <c r="G310" s="202" t="n"/>
      <c r="H310" s="202" t="n"/>
      <c r="I310" s="202" t="n"/>
      <c r="J310" s="202" t="n"/>
      <c r="K310" s="202" t="n"/>
      <c r="L310" s="202" t="n"/>
      <c r="M310" s="202" t="n"/>
      <c r="N310" s="202" t="n"/>
      <c r="O310" s="202" t="n"/>
      <c r="P310" s="202" t="n"/>
      <c r="Q310" s="202" t="n"/>
      <c r="R310" s="202" t="n"/>
      <c r="S310" s="202" t="n"/>
      <c r="T310" s="202" t="n"/>
      <c r="U310" s="202" t="n"/>
      <c r="V310" s="202" t="n"/>
      <c r="W310" s="202" t="n"/>
      <c r="X310" s="202" t="n"/>
      <c r="Y310" s="202" t="n"/>
      <c r="Z310" s="202" t="n"/>
      <c r="AA310" s="202" t="n"/>
      <c r="AB310" s="202" t="n"/>
      <c r="AC310" s="202" t="n"/>
      <c r="AD310" s="202" t="n"/>
      <c r="AE310" s="202" t="n"/>
      <c r="AF310" s="202" t="n"/>
      <c r="AG310" s="202" t="n"/>
      <c r="AH310" s="202" t="n"/>
      <c r="AI310" s="202" t="n"/>
      <c r="AJ310" s="202" t="n"/>
      <c r="AK310" s="202" t="n"/>
      <c r="AL310" s="202" t="n"/>
      <c r="AM310" s="202" t="n"/>
      <c r="AN310" s="202" t="n"/>
      <c r="AO310" s="202" t="n"/>
      <c r="AP310" s="202" t="n"/>
      <c r="AQ310" s="202" t="n"/>
      <c r="AR310" s="202" t="n"/>
      <c r="AS310" s="202" t="n"/>
      <c r="AT310" s="202" t="n"/>
      <c r="AU310" s="202" t="n"/>
      <c r="AV310" s="202" t="n"/>
      <c r="AW310" s="202" t="n"/>
      <c r="AX310" s="202" t="n"/>
      <c r="AY310" s="202" t="n"/>
      <c r="AZ310" s="202" t="n"/>
      <c r="BA310" s="202" t="n"/>
      <c r="BB310" s="202" t="n"/>
      <c r="BC310" s="205" t="n"/>
    </row>
    <row r="311" ht="16.2" customHeight="1" s="53">
      <c r="A311" s="203" t="inlineStr">
        <is>
          <t xml:space="preserve">　　　透過餘絀按公允價值衡量之金融資產－流動                      </t>
        </is>
      </c>
      <c r="B311" s="202" t="n"/>
      <c r="C311" s="202" t="n"/>
      <c r="D311" s="202" t="n"/>
      <c r="E311" s="202" t="n"/>
      <c r="F311" s="202" t="n"/>
      <c r="G311" s="202" t="n"/>
      <c r="H311" s="202" t="n"/>
      <c r="I311" s="202" t="n"/>
      <c r="J311" s="202" t="n"/>
      <c r="K311" s="202" t="n"/>
      <c r="L311" s="202" t="n"/>
      <c r="M311" s="202" t="n"/>
      <c r="N311" s="202" t="n"/>
      <c r="O311" s="202" t="n"/>
      <c r="P311" s="202" t="n"/>
      <c r="Q311" s="202" t="n"/>
      <c r="R311" s="202" t="n"/>
      <c r="S311" s="202" t="n"/>
      <c r="T311" s="202" t="n"/>
      <c r="U311" s="202" t="n"/>
      <c r="V311" s="202" t="n"/>
      <c r="W311" s="202" t="n"/>
      <c r="X311" s="202" t="n"/>
      <c r="Y311" s="202" t="n"/>
      <c r="Z311" s="202" t="n"/>
      <c r="AA311" s="202" t="n"/>
      <c r="AB311" s="202" t="n"/>
      <c r="AC311" s="202" t="n"/>
      <c r="AD311" s="202" t="n"/>
      <c r="AE311" s="202" t="n"/>
      <c r="AF311" s="202" t="n"/>
      <c r="AG311" s="202" t="n"/>
      <c r="AH311" s="202" t="n"/>
      <c r="AI311" s="202" t="n"/>
      <c r="AJ311" s="202" t="n"/>
      <c r="AK311" s="202" t="n"/>
      <c r="AL311" s="202" t="n"/>
      <c r="AM311" s="202" t="n"/>
      <c r="AN311" s="202" t="n"/>
      <c r="AO311" s="202" t="n"/>
      <c r="AP311" s="202" t="n"/>
      <c r="AQ311" s="202" t="n"/>
      <c r="AR311" s="202" t="n"/>
      <c r="AS311" s="202" t="n"/>
      <c r="AT311" s="202" t="n"/>
      <c r="AU311" s="202" t="n"/>
      <c r="AV311" s="202" t="n"/>
      <c r="AW311" s="202" t="n"/>
      <c r="AX311" s="202" t="n"/>
      <c r="AY311" s="202" t="n"/>
      <c r="AZ311" s="202" t="n"/>
      <c r="BA311" s="202" t="n"/>
      <c r="BB311" s="202" t="n"/>
      <c r="BC311" s="205" t="n"/>
    </row>
    <row r="312" ht="16.2" customHeight="1" s="53">
      <c r="A312" s="203" t="inlineStr">
        <is>
          <t xml:space="preserve">　　　透過其他綜合餘絀按公允價值衡量之金融資產－流動              </t>
        </is>
      </c>
      <c r="B312" s="202" t="n"/>
      <c r="C312" s="202" t="n"/>
      <c r="D312" s="202" t="n"/>
      <c r="E312" s="202" t="n"/>
      <c r="F312" s="202" t="n"/>
      <c r="G312" s="202" t="n"/>
      <c r="H312" s="202" t="n"/>
      <c r="I312" s="202" t="n"/>
      <c r="J312" s="202" t="n"/>
      <c r="K312" s="202" t="n"/>
      <c r="L312" s="202" t="n"/>
      <c r="M312" s="202" t="n"/>
      <c r="N312" s="202" t="n"/>
      <c r="O312" s="202" t="n"/>
      <c r="P312" s="202" t="n"/>
      <c r="Q312" s="202" t="n"/>
      <c r="R312" s="202" t="n"/>
      <c r="S312" s="202" t="n"/>
      <c r="T312" s="202" t="n"/>
      <c r="U312" s="202" t="n"/>
      <c r="V312" s="202" t="n"/>
      <c r="W312" s="202" t="n"/>
      <c r="X312" s="202" t="n"/>
      <c r="Y312" s="202" t="n"/>
      <c r="Z312" s="202" t="n"/>
      <c r="AA312" s="202" t="n"/>
      <c r="AB312" s="202" t="n"/>
      <c r="AC312" s="202" t="n"/>
      <c r="AD312" s="202" t="n"/>
      <c r="AE312" s="202" t="n"/>
      <c r="AF312" s="202" t="n"/>
      <c r="AG312" s="202" t="n"/>
      <c r="AH312" s="202" t="n"/>
      <c r="AI312" s="202" t="n"/>
      <c r="AJ312" s="202" t="n"/>
      <c r="AK312" s="202" t="n"/>
      <c r="AL312" s="202" t="n"/>
      <c r="AM312" s="202" t="n"/>
      <c r="AN312" s="202" t="n"/>
      <c r="AO312" s="202" t="n"/>
      <c r="AP312" s="202" t="n"/>
      <c r="AQ312" s="202" t="n"/>
      <c r="AR312" s="202" t="n"/>
      <c r="AS312" s="202" t="n"/>
      <c r="AT312" s="202" t="n"/>
      <c r="AU312" s="202" t="n"/>
      <c r="AV312" s="202" t="n"/>
      <c r="AW312" s="202" t="n"/>
      <c r="AX312" s="202" t="n"/>
      <c r="AY312" s="202" t="n"/>
      <c r="AZ312" s="202" t="n"/>
      <c r="BA312" s="202" t="n"/>
      <c r="BB312" s="202" t="n"/>
      <c r="BC312" s="205" t="n"/>
    </row>
    <row r="313" ht="16.2" customHeight="1" s="53">
      <c r="A313" s="203" t="inlineStr">
        <is>
          <t xml:space="preserve">　　　透過其他綜合餘絀按公允價值衡量之金融資產評價調整－流動      </t>
        </is>
      </c>
      <c r="B313" s="202" t="n"/>
      <c r="C313" s="202" t="n"/>
      <c r="D313" s="202" t="n"/>
      <c r="E313" s="202" t="n"/>
      <c r="F313" s="202" t="n"/>
      <c r="G313" s="202" t="n"/>
      <c r="H313" s="202" t="n"/>
      <c r="I313" s="202" t="n"/>
      <c r="J313" s="202" t="n"/>
      <c r="K313" s="202" t="n"/>
      <c r="L313" s="202" t="n"/>
      <c r="M313" s="202" t="n"/>
      <c r="N313" s="202" t="n"/>
      <c r="O313" s="202" t="n"/>
      <c r="P313" s="202" t="n"/>
      <c r="Q313" s="202" t="n"/>
      <c r="R313" s="202" t="n"/>
      <c r="S313" s="202" t="n"/>
      <c r="T313" s="202" t="n"/>
      <c r="U313" s="202" t="n"/>
      <c r="V313" s="202" t="n"/>
      <c r="W313" s="202" t="n"/>
      <c r="X313" s="202" t="n"/>
      <c r="Y313" s="202" t="n"/>
      <c r="Z313" s="202" t="n"/>
      <c r="AA313" s="202" t="n"/>
      <c r="AB313" s="202" t="n"/>
      <c r="AC313" s="202" t="n"/>
      <c r="AD313" s="202" t="n"/>
      <c r="AE313" s="202" t="n"/>
      <c r="AF313" s="202" t="n"/>
      <c r="AG313" s="202" t="n"/>
      <c r="AH313" s="202" t="n"/>
      <c r="AI313" s="202" t="n"/>
      <c r="AJ313" s="202" t="n"/>
      <c r="AK313" s="202" t="n"/>
      <c r="AL313" s="202" t="n"/>
      <c r="AM313" s="202" t="n"/>
      <c r="AN313" s="202" t="n"/>
      <c r="AO313" s="202" t="n"/>
      <c r="AP313" s="202" t="n"/>
      <c r="AQ313" s="202" t="n"/>
      <c r="AR313" s="202" t="n"/>
      <c r="AS313" s="202" t="n"/>
      <c r="AT313" s="202" t="n"/>
      <c r="AU313" s="202" t="n"/>
      <c r="AV313" s="202" t="n"/>
      <c r="AW313" s="202" t="n"/>
      <c r="AX313" s="202" t="n"/>
      <c r="AY313" s="202" t="n"/>
      <c r="AZ313" s="202" t="n"/>
      <c r="BA313" s="202" t="n"/>
      <c r="BB313" s="202" t="n"/>
      <c r="BC313" s="205" t="n"/>
    </row>
    <row r="314" ht="16.2" customHeight="1" s="53">
      <c r="A314" s="203" t="inlineStr">
        <is>
          <t xml:space="preserve">　　　其他金融資產－流動                                          </t>
        </is>
      </c>
      <c r="B314" s="202" t="n"/>
      <c r="C314" s="202" t="n"/>
      <c r="D314" s="202" t="n"/>
      <c r="E314" s="202" t="n"/>
      <c r="F314" s="202" t="n"/>
      <c r="G314" s="202" t="n"/>
      <c r="H314" s="202" t="n"/>
      <c r="I314" s="202" t="n"/>
      <c r="J314" s="202" t="n"/>
      <c r="K314" s="202" t="n"/>
      <c r="L314" s="202" t="n"/>
      <c r="M314" s="202" t="n"/>
      <c r="N314" s="202" t="n"/>
      <c r="O314" s="202" t="n"/>
      <c r="P314" s="202" t="n"/>
      <c r="Q314" s="202" t="n"/>
      <c r="R314" s="202" t="n"/>
      <c r="S314" s="202" t="n"/>
      <c r="T314" s="202" t="n"/>
      <c r="U314" s="202" t="n"/>
      <c r="V314" s="202" t="n"/>
      <c r="W314" s="202" t="n"/>
      <c r="X314" s="202" t="n"/>
      <c r="Y314" s="202" t="n"/>
      <c r="Z314" s="202" t="n"/>
      <c r="AA314" s="202" t="n"/>
      <c r="AB314" s="202" t="n"/>
      <c r="AC314" s="202" t="n"/>
      <c r="AD314" s="202" t="n"/>
      <c r="AE314" s="202" t="n"/>
      <c r="AF314" s="202" t="n"/>
      <c r="AG314" s="202" t="n"/>
      <c r="AH314" s="202" t="n"/>
      <c r="AI314" s="202" t="n"/>
      <c r="AJ314" s="202" t="n"/>
      <c r="AK314" s="202" t="n"/>
      <c r="AL314" s="202" t="n"/>
      <c r="AM314" s="202" t="n"/>
      <c r="AN314" s="202" t="n"/>
      <c r="AO314" s="202" t="n"/>
      <c r="AP314" s="202" t="n"/>
      <c r="AQ314" s="202" t="n"/>
      <c r="AR314" s="202" t="n"/>
      <c r="AS314" s="202" t="n"/>
      <c r="AT314" s="202" t="n"/>
      <c r="AU314" s="202" t="n"/>
      <c r="AV314" s="202" t="n"/>
      <c r="AW314" s="202" t="n"/>
      <c r="AX314" s="202" t="n"/>
      <c r="AY314" s="202" t="n"/>
      <c r="AZ314" s="202" t="n"/>
      <c r="BA314" s="202" t="n"/>
      <c r="BB314" s="202" t="n"/>
      <c r="BC314" s="205" t="n"/>
    </row>
    <row r="315" ht="16.2" customHeight="1" s="53">
      <c r="A315" s="203" t="inlineStr">
        <is>
          <t xml:space="preserve">　　　其他金融資產評價調整－流動                                  </t>
        </is>
      </c>
      <c r="B315" s="202" t="n"/>
      <c r="C315" s="202" t="n"/>
      <c r="D315" s="202" t="n"/>
      <c r="E315" s="202" t="n"/>
      <c r="F315" s="202" t="n"/>
      <c r="G315" s="202" t="n"/>
      <c r="H315" s="202" t="n"/>
      <c r="I315" s="202" t="n"/>
      <c r="J315" s="202" t="n"/>
      <c r="K315" s="202" t="n"/>
      <c r="L315" s="202" t="n"/>
      <c r="M315" s="202" t="n"/>
      <c r="N315" s="202" t="n"/>
      <c r="O315" s="202" t="n"/>
      <c r="P315" s="202" t="n"/>
      <c r="Q315" s="202" t="n"/>
      <c r="R315" s="202" t="n"/>
      <c r="S315" s="202" t="n"/>
      <c r="T315" s="202" t="n"/>
      <c r="U315" s="202" t="n"/>
      <c r="V315" s="202" t="n"/>
      <c r="W315" s="202" t="n"/>
      <c r="X315" s="202" t="n"/>
      <c r="Y315" s="202" t="n"/>
      <c r="Z315" s="202" t="n"/>
      <c r="AA315" s="202" t="n"/>
      <c r="AB315" s="202" t="n"/>
      <c r="AC315" s="202" t="n"/>
      <c r="AD315" s="202" t="n"/>
      <c r="AE315" s="202" t="n"/>
      <c r="AF315" s="202" t="n"/>
      <c r="AG315" s="202" t="n"/>
      <c r="AH315" s="202" t="n"/>
      <c r="AI315" s="202" t="n"/>
      <c r="AJ315" s="202" t="n"/>
      <c r="AK315" s="202" t="n"/>
      <c r="AL315" s="202" t="n"/>
      <c r="AM315" s="202" t="n"/>
      <c r="AN315" s="202" t="n"/>
      <c r="AO315" s="202" t="n"/>
      <c r="AP315" s="202" t="n"/>
      <c r="AQ315" s="202" t="n"/>
      <c r="AR315" s="202" t="n"/>
      <c r="AS315" s="202" t="n"/>
      <c r="AT315" s="202" t="n"/>
      <c r="AU315" s="202" t="n"/>
      <c r="AV315" s="202" t="n"/>
      <c r="AW315" s="202" t="n"/>
      <c r="AX315" s="202" t="n"/>
      <c r="AY315" s="202" t="n"/>
      <c r="AZ315" s="202" t="n"/>
      <c r="BA315" s="202" t="n"/>
      <c r="BB315" s="202" t="n"/>
      <c r="BC315" s="205" t="n"/>
    </row>
    <row r="316" ht="16.2" customHeight="1" s="53">
      <c r="A316" s="203" t="inlineStr">
        <is>
          <t xml:space="preserve">　　應收款項                                                    </t>
        </is>
      </c>
      <c r="B316" s="202" t="n"/>
      <c r="C316" s="202" t="n"/>
      <c r="D316" s="202" t="n"/>
      <c r="E316" s="202" t="n"/>
      <c r="F316" s="202" t="n"/>
      <c r="G316" s="202" t="n"/>
      <c r="H316" s="202" t="n"/>
      <c r="I316" s="202" t="n"/>
      <c r="J316" s="202" t="n"/>
      <c r="K316" s="202" t="n"/>
      <c r="L316" s="202" t="n"/>
      <c r="M316" s="202" t="n"/>
      <c r="N316" s="202" t="n"/>
      <c r="O316" s="202" t="n"/>
      <c r="P316" s="202" t="n"/>
      <c r="Q316" s="202" t="n"/>
      <c r="R316" s="202" t="n"/>
      <c r="S316" s="202" t="n"/>
      <c r="T316" s="202" t="n"/>
      <c r="U316" s="202" t="n"/>
      <c r="V316" s="202" t="n"/>
      <c r="W316" s="202" t="n"/>
      <c r="X316" s="202" t="n"/>
      <c r="Y316" s="202" t="n"/>
      <c r="Z316" s="202" t="n"/>
      <c r="AA316" s="202" t="n"/>
      <c r="AB316" s="202" t="n"/>
      <c r="AC316" s="202" t="n"/>
      <c r="AD316" s="202" t="n"/>
      <c r="AE316" s="202" t="n"/>
      <c r="AF316" s="202" t="n"/>
      <c r="AG316" s="202" t="n"/>
      <c r="AH316" s="202" t="n"/>
      <c r="AI316" s="202" t="n"/>
      <c r="AJ316" s="202" t="n"/>
      <c r="AK316" s="202" t="n"/>
      <c r="AL316" s="202" t="n"/>
      <c r="AM316" s="202" t="n"/>
      <c r="AN316" s="202" t="n"/>
      <c r="AO316" s="202" t="n"/>
      <c r="AP316" s="202" t="n"/>
      <c r="AQ316" s="202" t="n"/>
      <c r="AR316" s="202" t="n"/>
      <c r="AS316" s="202" t="n"/>
      <c r="AT316" s="202" t="n"/>
      <c r="AU316" s="202" t="n"/>
      <c r="AV316" s="202" t="n"/>
      <c r="AW316" s="202" t="n"/>
      <c r="AX316" s="202" t="n"/>
      <c r="AY316" s="202" t="n"/>
      <c r="AZ316" s="202" t="n"/>
      <c r="BA316" s="202" t="n"/>
      <c r="BB316" s="202" t="n"/>
      <c r="BC316" s="205" t="n"/>
    </row>
    <row r="317" ht="16.2" customHeight="1" s="53">
      <c r="A317" s="203" t="inlineStr">
        <is>
          <t xml:space="preserve">　　　應收票據                                                    </t>
        </is>
      </c>
      <c r="B317" s="202" t="n"/>
      <c r="C317" s="202" t="n"/>
      <c r="D317" s="202" t="n"/>
      <c r="E317" s="202" t="n"/>
      <c r="F317" s="202" t="n"/>
      <c r="G317" s="202" t="n"/>
      <c r="H317" s="202" t="n"/>
      <c r="I317" s="202" t="n"/>
      <c r="J317" s="202" t="n"/>
      <c r="K317" s="202" t="n"/>
      <c r="L317" s="202" t="n"/>
      <c r="M317" s="202" t="n"/>
      <c r="N317" s="202" t="n"/>
      <c r="O317" s="202" t="n"/>
      <c r="P317" s="202" t="n"/>
      <c r="Q317" s="202" t="n"/>
      <c r="R317" s="202" t="n"/>
      <c r="S317" s="202" t="n"/>
      <c r="T317" s="202" t="n"/>
      <c r="U317" s="202" t="n"/>
      <c r="V317" s="202" t="n"/>
      <c r="W317" s="202" t="n"/>
      <c r="X317" s="202" t="n"/>
      <c r="Y317" s="202" t="n"/>
      <c r="Z317" s="202" t="n"/>
      <c r="AA317" s="202" t="n"/>
      <c r="AB317" s="202" t="n"/>
      <c r="AC317" s="202" t="n"/>
      <c r="AD317" s="202" t="n"/>
      <c r="AE317" s="202" t="n"/>
      <c r="AF317" s="202" t="n"/>
      <c r="AG317" s="202" t="n"/>
      <c r="AH317" s="202" t="n"/>
      <c r="AI317" s="202" t="n"/>
      <c r="AJ317" s="202" t="n"/>
      <c r="AK317" s="202" t="n"/>
      <c r="AL317" s="202" t="n"/>
      <c r="AM317" s="202" t="n"/>
      <c r="AN317" s="202" t="n"/>
      <c r="AO317" s="202" t="n"/>
      <c r="AP317" s="202" t="n"/>
      <c r="AQ317" s="202" t="n"/>
      <c r="AR317" s="202" t="n"/>
      <c r="AS317" s="202" t="n"/>
      <c r="AT317" s="202" t="n"/>
      <c r="AU317" s="202" t="n"/>
      <c r="AV317" s="202" t="n"/>
      <c r="AW317" s="202" t="n"/>
      <c r="AX317" s="202" t="n"/>
      <c r="AY317" s="202" t="n"/>
      <c r="AZ317" s="202" t="n"/>
      <c r="BA317" s="202" t="n"/>
      <c r="BB317" s="202" t="n"/>
      <c r="BC317" s="205" t="n"/>
    </row>
    <row r="318" ht="16.2" customHeight="1" s="53">
      <c r="A318" s="203" t="inlineStr">
        <is>
          <t xml:space="preserve">　　　應收帳款                                                    </t>
        </is>
      </c>
      <c r="B318" s="202" t="n"/>
      <c r="C318" s="202" t="n"/>
      <c r="D318" s="202" t="n"/>
      <c r="E318" s="202" t="n"/>
      <c r="F318" s="202" t="n"/>
      <c r="G318" s="202" t="n"/>
      <c r="H318" s="202" t="n"/>
      <c r="I318" s="202" t="n"/>
      <c r="J318" s="202" t="n"/>
      <c r="K318" s="202" t="n"/>
      <c r="L318" s="202" t="n"/>
      <c r="M318" s="202" t="n"/>
      <c r="N318" s="202" t="n"/>
      <c r="O318" s="202" t="n"/>
      <c r="P318" s="202" t="n"/>
      <c r="Q318" s="202" t="n"/>
      <c r="R318" s="202" t="n"/>
      <c r="S318" s="202" t="n"/>
      <c r="T318" s="202" t="n"/>
      <c r="U318" s="202" t="n"/>
      <c r="V318" s="202" t="n"/>
      <c r="W318" s="202" t="n"/>
      <c r="X318" s="202" t="n"/>
      <c r="Y318" s="202" t="n"/>
      <c r="Z318" s="202" t="n"/>
      <c r="AA318" s="202" t="n"/>
      <c r="AB318" s="202" t="n"/>
      <c r="AC318" s="202" t="n"/>
      <c r="AD318" s="202" t="n"/>
      <c r="AE318" s="202" t="n"/>
      <c r="AF318" s="202" t="n"/>
      <c r="AG318" s="202" t="n"/>
      <c r="AH318" s="202" t="n"/>
      <c r="AI318" s="202" t="n"/>
      <c r="AJ318" s="202" t="n"/>
      <c r="AK318" s="202" t="n"/>
      <c r="AL318" s="202" t="n"/>
      <c r="AM318" s="202" t="n"/>
      <c r="AN318" s="202" t="n"/>
      <c r="AO318" s="202" t="n"/>
      <c r="AP318" s="202" t="n"/>
      <c r="AQ318" s="202" t="n"/>
      <c r="AR318" s="202" t="n"/>
      <c r="AS318" s="202" t="n"/>
      <c r="AT318" s="202" t="n"/>
      <c r="AU318" s="202" t="n"/>
      <c r="AV318" s="202" t="n"/>
      <c r="AW318" s="202" t="n"/>
      <c r="AX318" s="202" t="n"/>
      <c r="AY318" s="202" t="n"/>
      <c r="AZ318" s="202" t="n"/>
      <c r="BA318" s="202" t="n"/>
      <c r="BB318" s="202" t="n"/>
      <c r="BC318" s="205" t="n"/>
    </row>
    <row r="319" ht="16.2" customHeight="1" s="53">
      <c r="A319" s="203" t="inlineStr">
        <is>
          <t xml:space="preserve">　　　應收醫療帳款                                                </t>
        </is>
      </c>
      <c r="B319" s="202" t="n"/>
      <c r="C319" s="202" t="n"/>
      <c r="D319" s="202" t="n"/>
      <c r="E319" s="202" t="n"/>
      <c r="F319" s="202" t="n"/>
      <c r="G319" s="202" t="n"/>
      <c r="H319" s="202" t="n"/>
      <c r="I319" s="202" t="n"/>
      <c r="J319" s="202" t="n"/>
      <c r="K319" s="202" t="n"/>
      <c r="L319" s="202" t="n"/>
      <c r="M319" s="202" t="n"/>
      <c r="N319" s="202" t="n"/>
      <c r="O319" s="202" t="n"/>
      <c r="P319" s="202" t="n"/>
      <c r="Q319" s="202" t="n"/>
      <c r="R319" s="202" t="n"/>
      <c r="S319" s="202" t="n"/>
      <c r="T319" s="202" t="n"/>
      <c r="U319" s="202" t="n"/>
      <c r="V319" s="202" t="n"/>
      <c r="W319" s="202" t="n"/>
      <c r="X319" s="202" t="n"/>
      <c r="Y319" s="202" t="n"/>
      <c r="Z319" s="202" t="n"/>
      <c r="AA319" s="202" t="n"/>
      <c r="AB319" s="202" t="n"/>
      <c r="AC319" s="202" t="n"/>
      <c r="AD319" s="202" t="n"/>
      <c r="AE319" s="202" t="n"/>
      <c r="AF319" s="202" t="n"/>
      <c r="AG319" s="202" t="n"/>
      <c r="AH319" s="202" t="n"/>
      <c r="AI319" s="202" t="n"/>
      <c r="AJ319" s="202" t="n"/>
      <c r="AK319" s="202" t="n"/>
      <c r="AL319" s="202" t="n"/>
      <c r="AM319" s="202" t="n"/>
      <c r="AN319" s="202" t="n"/>
      <c r="AO319" s="202" t="n"/>
      <c r="AP319" s="202" t="n"/>
      <c r="AQ319" s="202" t="n"/>
      <c r="AR319" s="202" t="n"/>
      <c r="AS319" s="202" t="n"/>
      <c r="AT319" s="202" t="n"/>
      <c r="AU319" s="202" t="n"/>
      <c r="AV319" s="202" t="n"/>
      <c r="AW319" s="202" t="n"/>
      <c r="AX319" s="202" t="n"/>
      <c r="AY319" s="202" t="n"/>
      <c r="AZ319" s="202" t="n"/>
      <c r="BA319" s="202" t="n"/>
      <c r="BB319" s="202" t="n"/>
      <c r="BC319" s="205" t="n"/>
    </row>
    <row r="320" ht="16.2" customHeight="1" s="53">
      <c r="A320" s="203" t="inlineStr">
        <is>
          <t xml:space="preserve">　　　應收分期帳款                                                </t>
        </is>
      </c>
      <c r="B320" s="202" t="n"/>
      <c r="C320" s="202" t="n"/>
      <c r="D320" s="202" t="n"/>
      <c r="E320" s="202" t="n"/>
      <c r="F320" s="202" t="n"/>
      <c r="G320" s="202" t="n"/>
      <c r="H320" s="202" t="n"/>
      <c r="I320" s="202" t="n"/>
      <c r="J320" s="202" t="n"/>
      <c r="K320" s="202" t="n"/>
      <c r="L320" s="202" t="n"/>
      <c r="M320" s="202" t="n"/>
      <c r="N320" s="202" t="n"/>
      <c r="O320" s="202" t="n"/>
      <c r="P320" s="202" t="n"/>
      <c r="Q320" s="202" t="n"/>
      <c r="R320" s="202" t="n"/>
      <c r="S320" s="202" t="n"/>
      <c r="T320" s="202" t="n"/>
      <c r="U320" s="202" t="n"/>
      <c r="V320" s="202" t="n"/>
      <c r="W320" s="202" t="n"/>
      <c r="X320" s="202" t="n"/>
      <c r="Y320" s="202" t="n"/>
      <c r="Z320" s="202" t="n"/>
      <c r="AA320" s="202" t="n"/>
      <c r="AB320" s="202" t="n"/>
      <c r="AC320" s="202" t="n"/>
      <c r="AD320" s="202" t="n"/>
      <c r="AE320" s="202" t="n"/>
      <c r="AF320" s="202" t="n"/>
      <c r="AG320" s="202" t="n"/>
      <c r="AH320" s="202" t="n"/>
      <c r="AI320" s="202" t="n"/>
      <c r="AJ320" s="202" t="n"/>
      <c r="AK320" s="202" t="n"/>
      <c r="AL320" s="202" t="n"/>
      <c r="AM320" s="202" t="n"/>
      <c r="AN320" s="202" t="n"/>
      <c r="AO320" s="202" t="n"/>
      <c r="AP320" s="202" t="n"/>
      <c r="AQ320" s="202" t="n"/>
      <c r="AR320" s="202" t="n"/>
      <c r="AS320" s="202" t="n"/>
      <c r="AT320" s="202" t="n"/>
      <c r="AU320" s="202" t="n"/>
      <c r="AV320" s="202" t="n"/>
      <c r="AW320" s="202" t="n"/>
      <c r="AX320" s="202" t="n"/>
      <c r="AY320" s="202" t="n"/>
      <c r="AZ320" s="202" t="n"/>
      <c r="BA320" s="202" t="n"/>
      <c r="BB320" s="202" t="n"/>
      <c r="BC320" s="205" t="n"/>
    </row>
    <row r="321" ht="16.2" customHeight="1" s="53">
      <c r="A321" s="203" t="inlineStr">
        <is>
          <t xml:space="preserve">　　　應收收益                                                    </t>
        </is>
      </c>
      <c r="B321" s="202" t="n"/>
      <c r="C321" s="202" t="n"/>
      <c r="D321" s="202" t="n"/>
      <c r="E321" s="202" t="n"/>
      <c r="F321" s="202" t="n"/>
      <c r="G321" s="202" t="n"/>
      <c r="H321" s="202" t="n"/>
      <c r="I321" s="202" t="n"/>
      <c r="J321" s="202" t="n"/>
      <c r="K321" s="202" t="n"/>
      <c r="L321" s="202" t="n"/>
      <c r="M321" s="202" t="n"/>
      <c r="N321" s="202" t="n"/>
      <c r="O321" s="202" t="n"/>
      <c r="P321" s="202" t="n"/>
      <c r="Q321" s="202" t="n"/>
      <c r="R321" s="202" t="n"/>
      <c r="S321" s="202" t="n"/>
      <c r="T321" s="202" t="n"/>
      <c r="U321" s="202" t="n"/>
      <c r="V321" s="202" t="n"/>
      <c r="W321" s="202" t="n"/>
      <c r="X321" s="202" t="n"/>
      <c r="Y321" s="202" t="n"/>
      <c r="Z321" s="202" t="n"/>
      <c r="AA321" s="202" t="n"/>
      <c r="AB321" s="202" t="n"/>
      <c r="AC321" s="202" t="n"/>
      <c r="AD321" s="202" t="n"/>
      <c r="AE321" s="202" t="n"/>
      <c r="AF321" s="202" t="n"/>
      <c r="AG321" s="202" t="n"/>
      <c r="AH321" s="202" t="n"/>
      <c r="AI321" s="202" t="n"/>
      <c r="AJ321" s="202" t="n"/>
      <c r="AK321" s="202" t="n"/>
      <c r="AL321" s="202" t="n"/>
      <c r="AM321" s="202" t="n"/>
      <c r="AN321" s="202" t="n"/>
      <c r="AO321" s="202" t="n"/>
      <c r="AP321" s="202" t="n"/>
      <c r="AQ321" s="202" t="n"/>
      <c r="AR321" s="202" t="n"/>
      <c r="AS321" s="202" t="n"/>
      <c r="AT321" s="202" t="n"/>
      <c r="AU321" s="202" t="n"/>
      <c r="AV321" s="202" t="n"/>
      <c r="AW321" s="202" t="n"/>
      <c r="AX321" s="202" t="n"/>
      <c r="AY321" s="202" t="n"/>
      <c r="AZ321" s="202" t="n"/>
      <c r="BA321" s="202" t="n"/>
      <c r="BB321" s="202" t="n"/>
      <c r="BC321" s="205" t="n"/>
    </row>
    <row r="322" ht="16.2" customHeight="1" s="53">
      <c r="A322" s="203" t="inlineStr">
        <is>
          <t xml:space="preserve">　　　應收利息                                                    </t>
        </is>
      </c>
      <c r="B322" s="202" t="n"/>
      <c r="C322" s="202" t="n"/>
      <c r="D322" s="202" t="n"/>
      <c r="E322" s="202" t="n"/>
      <c r="F322" s="202" t="n"/>
      <c r="G322" s="202" t="n"/>
      <c r="H322" s="202" t="n"/>
      <c r="I322" s="202" t="n"/>
      <c r="J322" s="202" t="n"/>
      <c r="K322" s="202" t="n"/>
      <c r="L322" s="202" t="n"/>
      <c r="M322" s="202" t="n"/>
      <c r="N322" s="202" t="n"/>
      <c r="O322" s="202" t="n"/>
      <c r="P322" s="202" t="n"/>
      <c r="Q322" s="202" t="n"/>
      <c r="R322" s="202" t="n"/>
      <c r="S322" s="202" t="n"/>
      <c r="T322" s="202" t="n"/>
      <c r="U322" s="202" t="n"/>
      <c r="V322" s="202" t="n"/>
      <c r="W322" s="202" t="n"/>
      <c r="X322" s="202" t="n"/>
      <c r="Y322" s="202" t="n"/>
      <c r="Z322" s="202" t="n"/>
      <c r="AA322" s="202" t="n"/>
      <c r="AB322" s="202" t="n"/>
      <c r="AC322" s="202" t="n"/>
      <c r="AD322" s="202" t="n"/>
      <c r="AE322" s="202" t="n"/>
      <c r="AF322" s="202" t="n"/>
      <c r="AG322" s="202" t="n"/>
      <c r="AH322" s="202" t="n"/>
      <c r="AI322" s="202" t="n"/>
      <c r="AJ322" s="202" t="n"/>
      <c r="AK322" s="202" t="n"/>
      <c r="AL322" s="202" t="n"/>
      <c r="AM322" s="202" t="n"/>
      <c r="AN322" s="202" t="n"/>
      <c r="AO322" s="202" t="n"/>
      <c r="AP322" s="202" t="n"/>
      <c r="AQ322" s="202" t="n"/>
      <c r="AR322" s="202" t="n"/>
      <c r="AS322" s="202" t="n"/>
      <c r="AT322" s="202" t="n"/>
      <c r="AU322" s="202" t="n"/>
      <c r="AV322" s="202" t="n"/>
      <c r="AW322" s="202" t="n"/>
      <c r="AX322" s="202" t="n"/>
      <c r="AY322" s="202" t="n"/>
      <c r="AZ322" s="202" t="n"/>
      <c r="BA322" s="202" t="n"/>
      <c r="BB322" s="202" t="n"/>
      <c r="BC322" s="205" t="n"/>
    </row>
    <row r="323" ht="16.2" customHeight="1" s="53">
      <c r="A323" s="203" t="inlineStr">
        <is>
          <t xml:space="preserve">　　　其他應收款                                                  </t>
        </is>
      </c>
      <c r="B323" s="202" t="n"/>
      <c r="C323" s="202" t="n"/>
      <c r="D323" s="202" t="n"/>
      <c r="E323" s="202" t="n"/>
      <c r="F323" s="202" t="n"/>
      <c r="G323" s="202" t="n"/>
      <c r="H323" s="202" t="n"/>
      <c r="I323" s="202" t="n"/>
      <c r="J323" s="202" t="n"/>
      <c r="K323" s="202" t="n"/>
      <c r="L323" s="202" t="n"/>
      <c r="M323" s="202" t="n"/>
      <c r="N323" s="202" t="n"/>
      <c r="O323" s="202" t="n"/>
      <c r="P323" s="202" t="n"/>
      <c r="Q323" s="202" t="n"/>
      <c r="R323" s="202" t="n"/>
      <c r="S323" s="202" t="n"/>
      <c r="T323" s="202" t="n"/>
      <c r="U323" s="202" t="n"/>
      <c r="V323" s="202" t="n"/>
      <c r="W323" s="202" t="n"/>
      <c r="X323" s="202" t="n"/>
      <c r="Y323" s="202" t="n"/>
      <c r="Z323" s="202" t="n"/>
      <c r="AA323" s="202" t="n"/>
      <c r="AB323" s="202" t="n"/>
      <c r="AC323" s="202" t="n"/>
      <c r="AD323" s="202" t="n"/>
      <c r="AE323" s="202" t="n"/>
      <c r="AF323" s="202" t="n"/>
      <c r="AG323" s="202" t="n"/>
      <c r="AH323" s="202" t="n"/>
      <c r="AI323" s="202" t="n"/>
      <c r="AJ323" s="202" t="n"/>
      <c r="AK323" s="202" t="n"/>
      <c r="AL323" s="202" t="n"/>
      <c r="AM323" s="202" t="n"/>
      <c r="AN323" s="202" t="n"/>
      <c r="AO323" s="202" t="n"/>
      <c r="AP323" s="202" t="n"/>
      <c r="AQ323" s="202" t="n"/>
      <c r="AR323" s="202" t="n"/>
      <c r="AS323" s="202" t="n"/>
      <c r="AT323" s="202" t="n"/>
      <c r="AU323" s="202" t="n"/>
      <c r="AV323" s="202" t="n"/>
      <c r="AW323" s="202" t="n"/>
      <c r="AX323" s="202" t="n"/>
      <c r="AY323" s="202" t="n"/>
      <c r="AZ323" s="202" t="n"/>
      <c r="BA323" s="202" t="n"/>
      <c r="BB323" s="202" t="n"/>
      <c r="BC323" s="205" t="n"/>
    </row>
    <row r="324" ht="16.2" customHeight="1" s="53">
      <c r="A324" s="203" t="inlineStr">
        <is>
          <t xml:space="preserve">　　　備抵呆帳－其他各項應收款                                    </t>
        </is>
      </c>
      <c r="B324" s="202" t="n"/>
      <c r="C324" s="202" t="n"/>
      <c r="D324" s="202" t="n"/>
      <c r="E324" s="202" t="n"/>
      <c r="F324" s="202" t="n"/>
      <c r="G324" s="202" t="n"/>
      <c r="H324" s="202" t="n"/>
      <c r="I324" s="202" t="n"/>
      <c r="J324" s="202" t="n"/>
      <c r="K324" s="202" t="n"/>
      <c r="L324" s="202" t="n"/>
      <c r="M324" s="202" t="n"/>
      <c r="N324" s="202" t="n"/>
      <c r="O324" s="202" t="n"/>
      <c r="P324" s="202" t="n"/>
      <c r="Q324" s="202" t="n"/>
      <c r="R324" s="202" t="n"/>
      <c r="S324" s="202" t="n"/>
      <c r="T324" s="202" t="n"/>
      <c r="U324" s="202" t="n"/>
      <c r="V324" s="202" t="n"/>
      <c r="W324" s="202" t="n"/>
      <c r="X324" s="202" t="n"/>
      <c r="Y324" s="202" t="n"/>
      <c r="Z324" s="202" t="n"/>
      <c r="AA324" s="202" t="n"/>
      <c r="AB324" s="202" t="n"/>
      <c r="AC324" s="202" t="n"/>
      <c r="AD324" s="202" t="n"/>
      <c r="AE324" s="202" t="n"/>
      <c r="AF324" s="202" t="n"/>
      <c r="AG324" s="202" t="n"/>
      <c r="AH324" s="202" t="n"/>
      <c r="AI324" s="202" t="n"/>
      <c r="AJ324" s="202" t="n"/>
      <c r="AK324" s="202" t="n"/>
      <c r="AL324" s="202" t="n"/>
      <c r="AM324" s="202" t="n"/>
      <c r="AN324" s="202" t="n"/>
      <c r="AO324" s="202" t="n"/>
      <c r="AP324" s="202" t="n"/>
      <c r="AQ324" s="202" t="n"/>
      <c r="AR324" s="202" t="n"/>
      <c r="AS324" s="202" t="n"/>
      <c r="AT324" s="202" t="n"/>
      <c r="AU324" s="202" t="n"/>
      <c r="AV324" s="202" t="n"/>
      <c r="AW324" s="202" t="n"/>
      <c r="AX324" s="202" t="n"/>
      <c r="AY324" s="202" t="n"/>
      <c r="AZ324" s="202" t="n"/>
      <c r="BA324" s="202" t="n"/>
      <c r="BB324" s="202" t="n"/>
      <c r="BC324" s="205" t="n"/>
    </row>
    <row r="325" ht="16.2" customHeight="1" s="53">
      <c r="A325" s="203" t="inlineStr">
        <is>
          <t xml:space="preserve">　　存貨                                                        </t>
        </is>
      </c>
      <c r="B325" s="202" t="n"/>
      <c r="C325" s="202" t="n"/>
      <c r="D325" s="202" t="n"/>
      <c r="E325" s="202" t="n"/>
      <c r="F325" s="202" t="n"/>
      <c r="G325" s="202" t="n"/>
      <c r="H325" s="202" t="n"/>
      <c r="I325" s="202" t="n"/>
      <c r="J325" s="202" t="n"/>
      <c r="K325" s="202" t="n"/>
      <c r="L325" s="202" t="n"/>
      <c r="M325" s="202" t="n"/>
      <c r="N325" s="202" t="n"/>
      <c r="O325" s="202" t="n"/>
      <c r="P325" s="202" t="n"/>
      <c r="Q325" s="202" t="n"/>
      <c r="R325" s="202" t="n"/>
      <c r="S325" s="202" t="n"/>
      <c r="T325" s="202" t="n"/>
      <c r="U325" s="202" t="n"/>
      <c r="V325" s="202" t="n"/>
      <c r="W325" s="202" t="n"/>
      <c r="X325" s="202" t="n"/>
      <c r="Y325" s="202" t="n"/>
      <c r="Z325" s="202" t="n"/>
      <c r="AA325" s="202" t="n"/>
      <c r="AB325" s="202" t="n"/>
      <c r="AC325" s="202" t="n"/>
      <c r="AD325" s="202" t="n"/>
      <c r="AE325" s="202" t="n"/>
      <c r="AF325" s="202" t="n"/>
      <c r="AG325" s="202" t="n"/>
      <c r="AH325" s="202" t="n"/>
      <c r="AI325" s="202" t="n"/>
      <c r="AJ325" s="202" t="n"/>
      <c r="AK325" s="202" t="n"/>
      <c r="AL325" s="202" t="n"/>
      <c r="AM325" s="202" t="n"/>
      <c r="AN325" s="202" t="n"/>
      <c r="AO325" s="202" t="n"/>
      <c r="AP325" s="202" t="n"/>
      <c r="AQ325" s="202" t="n"/>
      <c r="AR325" s="202" t="n"/>
      <c r="AS325" s="202" t="n"/>
      <c r="AT325" s="202" t="n"/>
      <c r="AU325" s="202" t="n"/>
      <c r="AV325" s="202" t="n"/>
      <c r="AW325" s="202" t="n"/>
      <c r="AX325" s="202" t="n"/>
      <c r="AY325" s="202" t="n"/>
      <c r="AZ325" s="202" t="n"/>
      <c r="BA325" s="202" t="n"/>
      <c r="BB325" s="202" t="n"/>
      <c r="BC325" s="205" t="n"/>
    </row>
    <row r="326" ht="16.2" customHeight="1" s="53">
      <c r="A326" s="203" t="inlineStr">
        <is>
          <t xml:space="preserve">　　　原料                                                        </t>
        </is>
      </c>
      <c r="B326" s="202" t="n"/>
      <c r="C326" s="202" t="n"/>
      <c r="D326" s="202" t="n"/>
      <c r="E326" s="202" t="n"/>
      <c r="F326" s="202" t="n"/>
      <c r="G326" s="202" t="n"/>
      <c r="H326" s="202" t="n"/>
      <c r="I326" s="202" t="n"/>
      <c r="J326" s="202" t="n"/>
      <c r="K326" s="202" t="n"/>
      <c r="L326" s="202" t="n"/>
      <c r="M326" s="202" t="n"/>
      <c r="N326" s="202" t="n"/>
      <c r="O326" s="202" t="n"/>
      <c r="P326" s="202" t="n"/>
      <c r="Q326" s="202" t="n"/>
      <c r="R326" s="202" t="n"/>
      <c r="S326" s="202" t="n"/>
      <c r="T326" s="202" t="n"/>
      <c r="U326" s="202" t="n"/>
      <c r="V326" s="202" t="n"/>
      <c r="W326" s="202" t="n"/>
      <c r="X326" s="202" t="n"/>
      <c r="Y326" s="202" t="n"/>
      <c r="Z326" s="202" t="n"/>
      <c r="AA326" s="202" t="n"/>
      <c r="AB326" s="202" t="n"/>
      <c r="AC326" s="202" t="n"/>
      <c r="AD326" s="202" t="n"/>
      <c r="AE326" s="202" t="n"/>
      <c r="AF326" s="202" t="n"/>
      <c r="AG326" s="202" t="n"/>
      <c r="AH326" s="202" t="n"/>
      <c r="AI326" s="202" t="n"/>
      <c r="AJ326" s="202" t="n"/>
      <c r="AK326" s="202" t="n"/>
      <c r="AL326" s="202" t="n"/>
      <c r="AM326" s="202" t="n"/>
      <c r="AN326" s="202" t="n"/>
      <c r="AO326" s="202" t="n"/>
      <c r="AP326" s="202" t="n"/>
      <c r="AQ326" s="202" t="n"/>
      <c r="AR326" s="202" t="n"/>
      <c r="AS326" s="202" t="n"/>
      <c r="AT326" s="202" t="n"/>
      <c r="AU326" s="202" t="n"/>
      <c r="AV326" s="202" t="n"/>
      <c r="AW326" s="202" t="n"/>
      <c r="AX326" s="202" t="n"/>
      <c r="AY326" s="202" t="n"/>
      <c r="AZ326" s="202" t="n"/>
      <c r="BA326" s="202" t="n"/>
      <c r="BB326" s="202" t="n"/>
      <c r="BC326" s="205" t="n"/>
    </row>
    <row r="327" ht="16.2" customHeight="1" s="53">
      <c r="A327" s="203" t="inlineStr">
        <is>
          <t xml:space="preserve">　　　物料                                                        </t>
        </is>
      </c>
      <c r="B327" s="202" t="n"/>
      <c r="C327" s="202" t="n"/>
      <c r="D327" s="202" t="n"/>
      <c r="E327" s="202" t="n"/>
      <c r="F327" s="202" t="n"/>
      <c r="G327" s="202" t="n"/>
      <c r="H327" s="202" t="n"/>
      <c r="I327" s="202" t="n"/>
      <c r="J327" s="202" t="n"/>
      <c r="K327" s="202" t="n"/>
      <c r="L327" s="202" t="n"/>
      <c r="M327" s="202" t="n"/>
      <c r="N327" s="202" t="n"/>
      <c r="O327" s="202" t="n"/>
      <c r="P327" s="202" t="n"/>
      <c r="Q327" s="202" t="n"/>
      <c r="R327" s="202" t="n"/>
      <c r="S327" s="202" t="n"/>
      <c r="T327" s="202" t="n"/>
      <c r="U327" s="202" t="n"/>
      <c r="V327" s="202" t="n"/>
      <c r="W327" s="202" t="n"/>
      <c r="X327" s="202" t="n"/>
      <c r="Y327" s="202" t="n"/>
      <c r="Z327" s="202" t="n"/>
      <c r="AA327" s="202" t="n"/>
      <c r="AB327" s="202" t="n"/>
      <c r="AC327" s="202" t="n"/>
      <c r="AD327" s="202" t="n"/>
      <c r="AE327" s="202" t="n"/>
      <c r="AF327" s="202" t="n"/>
      <c r="AG327" s="202" t="n"/>
      <c r="AH327" s="202" t="n"/>
      <c r="AI327" s="202" t="n"/>
      <c r="AJ327" s="202" t="n"/>
      <c r="AK327" s="202" t="n"/>
      <c r="AL327" s="202" t="n"/>
      <c r="AM327" s="202" t="n"/>
      <c r="AN327" s="202" t="n"/>
      <c r="AO327" s="202" t="n"/>
      <c r="AP327" s="202" t="n"/>
      <c r="AQ327" s="202" t="n"/>
      <c r="AR327" s="202" t="n"/>
      <c r="AS327" s="202" t="n"/>
      <c r="AT327" s="202" t="n"/>
      <c r="AU327" s="202" t="n"/>
      <c r="AV327" s="202" t="n"/>
      <c r="AW327" s="202" t="n"/>
      <c r="AX327" s="202" t="n"/>
      <c r="AY327" s="202" t="n"/>
      <c r="AZ327" s="202" t="n"/>
      <c r="BA327" s="202" t="n"/>
      <c r="BB327" s="202" t="n"/>
      <c r="BC327" s="205" t="n"/>
    </row>
    <row r="328" ht="16.2" customHeight="1" s="53">
      <c r="A328" s="203" t="inlineStr">
        <is>
          <t xml:space="preserve">　　　醫療用品                                                    </t>
        </is>
      </c>
      <c r="B328" s="202" t="n"/>
      <c r="C328" s="202" t="n"/>
      <c r="D328" s="202" t="n"/>
      <c r="E328" s="202" t="n"/>
      <c r="F328" s="202" t="n"/>
      <c r="G328" s="202" t="n"/>
      <c r="H328" s="202" t="n"/>
      <c r="I328" s="202" t="n"/>
      <c r="J328" s="202" t="n"/>
      <c r="K328" s="202" t="n"/>
      <c r="L328" s="202" t="n"/>
      <c r="M328" s="202" t="n"/>
      <c r="N328" s="202" t="n"/>
      <c r="O328" s="202" t="n"/>
      <c r="P328" s="202" t="n"/>
      <c r="Q328" s="202" t="n"/>
      <c r="R328" s="202" t="n"/>
      <c r="S328" s="202" t="n"/>
      <c r="T328" s="202" t="n"/>
      <c r="U328" s="202" t="n"/>
      <c r="V328" s="202" t="n"/>
      <c r="W328" s="202" t="n"/>
      <c r="X328" s="202" t="n"/>
      <c r="Y328" s="202" t="n"/>
      <c r="Z328" s="202" t="n"/>
      <c r="AA328" s="202" t="n"/>
      <c r="AB328" s="202" t="n"/>
      <c r="AC328" s="202" t="n"/>
      <c r="AD328" s="202" t="n"/>
      <c r="AE328" s="202" t="n"/>
      <c r="AF328" s="202" t="n"/>
      <c r="AG328" s="202" t="n"/>
      <c r="AH328" s="202" t="n"/>
      <c r="AI328" s="202" t="n"/>
      <c r="AJ328" s="202" t="n"/>
      <c r="AK328" s="202" t="n"/>
      <c r="AL328" s="202" t="n"/>
      <c r="AM328" s="202" t="n"/>
      <c r="AN328" s="202" t="n"/>
      <c r="AO328" s="202" t="n"/>
      <c r="AP328" s="202" t="n"/>
      <c r="AQ328" s="202" t="n"/>
      <c r="AR328" s="202" t="n"/>
      <c r="AS328" s="202" t="n"/>
      <c r="AT328" s="202" t="n"/>
      <c r="AU328" s="202" t="n"/>
      <c r="AV328" s="202" t="n"/>
      <c r="AW328" s="202" t="n"/>
      <c r="AX328" s="202" t="n"/>
      <c r="AY328" s="202" t="n"/>
      <c r="AZ328" s="202" t="n"/>
      <c r="BA328" s="202" t="n"/>
      <c r="BB328" s="202" t="n"/>
      <c r="BC328" s="205" t="n"/>
    </row>
    <row r="329" ht="16.2" customHeight="1" s="53">
      <c r="A329" s="203" t="inlineStr">
        <is>
          <t xml:space="preserve">　　　商品存貨                                                    </t>
        </is>
      </c>
      <c r="B329" s="202" t="n"/>
      <c r="C329" s="202" t="n"/>
      <c r="D329" s="202" t="n"/>
      <c r="E329" s="202" t="n"/>
      <c r="F329" s="202" t="n"/>
      <c r="G329" s="202" t="n"/>
      <c r="H329" s="202" t="n"/>
      <c r="I329" s="202" t="n"/>
      <c r="J329" s="202" t="n"/>
      <c r="K329" s="202" t="n"/>
      <c r="L329" s="202" t="n"/>
      <c r="M329" s="202" t="n"/>
      <c r="N329" s="202" t="n"/>
      <c r="O329" s="202" t="n"/>
      <c r="P329" s="202" t="n"/>
      <c r="Q329" s="202" t="n"/>
      <c r="R329" s="202" t="n"/>
      <c r="S329" s="202" t="n"/>
      <c r="T329" s="202" t="n"/>
      <c r="U329" s="202" t="n"/>
      <c r="V329" s="202" t="n"/>
      <c r="W329" s="202" t="n"/>
      <c r="X329" s="202" t="n"/>
      <c r="Y329" s="202" t="n"/>
      <c r="Z329" s="202" t="n"/>
      <c r="AA329" s="202" t="n"/>
      <c r="AB329" s="202" t="n"/>
      <c r="AC329" s="202" t="n"/>
      <c r="AD329" s="202" t="n"/>
      <c r="AE329" s="202" t="n"/>
      <c r="AF329" s="202" t="n"/>
      <c r="AG329" s="202" t="n"/>
      <c r="AH329" s="202" t="n"/>
      <c r="AI329" s="202" t="n"/>
      <c r="AJ329" s="202" t="n"/>
      <c r="AK329" s="202" t="n"/>
      <c r="AL329" s="202" t="n"/>
      <c r="AM329" s="202" t="n"/>
      <c r="AN329" s="202" t="n"/>
      <c r="AO329" s="202" t="n"/>
      <c r="AP329" s="202" t="n"/>
      <c r="AQ329" s="202" t="n"/>
      <c r="AR329" s="202" t="n"/>
      <c r="AS329" s="202" t="n"/>
      <c r="AT329" s="202" t="n"/>
      <c r="AU329" s="202" t="n"/>
      <c r="AV329" s="202" t="n"/>
      <c r="AW329" s="202" t="n"/>
      <c r="AX329" s="202" t="n"/>
      <c r="AY329" s="202" t="n"/>
      <c r="AZ329" s="202" t="n"/>
      <c r="BA329" s="202" t="n"/>
      <c r="BB329" s="202" t="n"/>
      <c r="BC329" s="205" t="n"/>
    </row>
    <row r="330" ht="16.2" customHeight="1" s="53">
      <c r="A330" s="203" t="inlineStr">
        <is>
          <t xml:space="preserve">　　　在製品                                                      </t>
        </is>
      </c>
      <c r="B330" s="202" t="n"/>
      <c r="C330" s="202" t="n"/>
      <c r="D330" s="202" t="n"/>
      <c r="E330" s="202" t="n"/>
      <c r="F330" s="202" t="n"/>
      <c r="G330" s="202" t="n"/>
      <c r="H330" s="202" t="n"/>
      <c r="I330" s="202" t="n"/>
      <c r="J330" s="202" t="n"/>
      <c r="K330" s="202" t="n"/>
      <c r="L330" s="202" t="n"/>
      <c r="M330" s="202" t="n"/>
      <c r="N330" s="202" t="n"/>
      <c r="O330" s="202" t="n"/>
      <c r="P330" s="202" t="n"/>
      <c r="Q330" s="202" t="n"/>
      <c r="R330" s="202" t="n"/>
      <c r="S330" s="202" t="n"/>
      <c r="T330" s="202" t="n"/>
      <c r="U330" s="202" t="n"/>
      <c r="V330" s="202" t="n"/>
      <c r="W330" s="202" t="n"/>
      <c r="X330" s="202" t="n"/>
      <c r="Y330" s="202" t="n"/>
      <c r="Z330" s="202" t="n"/>
      <c r="AA330" s="202" t="n"/>
      <c r="AB330" s="202" t="n"/>
      <c r="AC330" s="202" t="n"/>
      <c r="AD330" s="202" t="n"/>
      <c r="AE330" s="202" t="n"/>
      <c r="AF330" s="202" t="n"/>
      <c r="AG330" s="202" t="n"/>
      <c r="AH330" s="202" t="n"/>
      <c r="AI330" s="202" t="n"/>
      <c r="AJ330" s="202" t="n"/>
      <c r="AK330" s="202" t="n"/>
      <c r="AL330" s="202" t="n"/>
      <c r="AM330" s="202" t="n"/>
      <c r="AN330" s="202" t="n"/>
      <c r="AO330" s="202" t="n"/>
      <c r="AP330" s="202" t="n"/>
      <c r="AQ330" s="202" t="n"/>
      <c r="AR330" s="202" t="n"/>
      <c r="AS330" s="202" t="n"/>
      <c r="AT330" s="202" t="n"/>
      <c r="AU330" s="202" t="n"/>
      <c r="AV330" s="202" t="n"/>
      <c r="AW330" s="202" t="n"/>
      <c r="AX330" s="202" t="n"/>
      <c r="AY330" s="202" t="n"/>
      <c r="AZ330" s="202" t="n"/>
      <c r="BA330" s="202" t="n"/>
      <c r="BB330" s="202" t="n"/>
      <c r="BC330" s="205" t="n"/>
    </row>
    <row r="331" ht="16.2" customHeight="1" s="53">
      <c r="A331" s="203" t="inlineStr">
        <is>
          <t xml:space="preserve">　　　製成品                                                      </t>
        </is>
      </c>
      <c r="B331" s="202" t="n"/>
      <c r="C331" s="202" t="n"/>
      <c r="D331" s="202" t="n"/>
      <c r="E331" s="202" t="n"/>
      <c r="F331" s="202" t="n"/>
      <c r="G331" s="202" t="n"/>
      <c r="H331" s="202" t="n"/>
      <c r="I331" s="202" t="n"/>
      <c r="J331" s="202" t="n"/>
      <c r="K331" s="202" t="n"/>
      <c r="L331" s="202" t="n"/>
      <c r="M331" s="202" t="n"/>
      <c r="N331" s="202" t="n"/>
      <c r="O331" s="202" t="n"/>
      <c r="P331" s="202" t="n"/>
      <c r="Q331" s="202" t="n"/>
      <c r="R331" s="202" t="n"/>
      <c r="S331" s="202" t="n"/>
      <c r="T331" s="202" t="n"/>
      <c r="U331" s="202" t="n"/>
      <c r="V331" s="202" t="n"/>
      <c r="W331" s="202" t="n"/>
      <c r="X331" s="202" t="n"/>
      <c r="Y331" s="202" t="n"/>
      <c r="Z331" s="202" t="n"/>
      <c r="AA331" s="202" t="n"/>
      <c r="AB331" s="202" t="n"/>
      <c r="AC331" s="202" t="n"/>
      <c r="AD331" s="202" t="n"/>
      <c r="AE331" s="202" t="n"/>
      <c r="AF331" s="202" t="n"/>
      <c r="AG331" s="202" t="n"/>
      <c r="AH331" s="202" t="n"/>
      <c r="AI331" s="202" t="n"/>
      <c r="AJ331" s="202" t="n"/>
      <c r="AK331" s="202" t="n"/>
      <c r="AL331" s="202" t="n"/>
      <c r="AM331" s="202" t="n"/>
      <c r="AN331" s="202" t="n"/>
      <c r="AO331" s="202" t="n"/>
      <c r="AP331" s="202" t="n"/>
      <c r="AQ331" s="202" t="n"/>
      <c r="AR331" s="202" t="n"/>
      <c r="AS331" s="202" t="n"/>
      <c r="AT331" s="202" t="n"/>
      <c r="AU331" s="202" t="n"/>
      <c r="AV331" s="202" t="n"/>
      <c r="AW331" s="202" t="n"/>
      <c r="AX331" s="202" t="n"/>
      <c r="AY331" s="202" t="n"/>
      <c r="AZ331" s="202" t="n"/>
      <c r="BA331" s="202" t="n"/>
      <c r="BB331" s="202" t="n"/>
      <c r="BC331" s="205" t="n"/>
    </row>
    <row r="332" ht="16.2" customHeight="1" s="53">
      <c r="A332" s="203" t="inlineStr">
        <is>
          <t xml:space="preserve">　　　農產品                                                      </t>
        </is>
      </c>
      <c r="B332" s="202" t="n"/>
      <c r="C332" s="202" t="n"/>
      <c r="D332" s="202" t="n"/>
      <c r="E332" s="202" t="n"/>
      <c r="F332" s="202" t="n"/>
      <c r="G332" s="202" t="n"/>
      <c r="H332" s="202" t="n"/>
      <c r="I332" s="202" t="n"/>
      <c r="J332" s="202" t="n"/>
      <c r="K332" s="202" t="n"/>
      <c r="L332" s="202" t="n"/>
      <c r="M332" s="202" t="n"/>
      <c r="N332" s="202" t="n"/>
      <c r="O332" s="202" t="n"/>
      <c r="P332" s="202" t="n"/>
      <c r="Q332" s="202" t="n"/>
      <c r="R332" s="202" t="n"/>
      <c r="S332" s="202" t="n"/>
      <c r="T332" s="202" t="n"/>
      <c r="U332" s="202" t="n"/>
      <c r="V332" s="202" t="n"/>
      <c r="W332" s="202" t="n"/>
      <c r="X332" s="202" t="n"/>
      <c r="Y332" s="202" t="n"/>
      <c r="Z332" s="202" t="n"/>
      <c r="AA332" s="202" t="n"/>
      <c r="AB332" s="202" t="n"/>
      <c r="AC332" s="202" t="n"/>
      <c r="AD332" s="202" t="n"/>
      <c r="AE332" s="202" t="n"/>
      <c r="AF332" s="202" t="n"/>
      <c r="AG332" s="202" t="n"/>
      <c r="AH332" s="202" t="n"/>
      <c r="AI332" s="202" t="n"/>
      <c r="AJ332" s="202" t="n"/>
      <c r="AK332" s="202" t="n"/>
      <c r="AL332" s="202" t="n"/>
      <c r="AM332" s="202" t="n"/>
      <c r="AN332" s="202" t="n"/>
      <c r="AO332" s="202" t="n"/>
      <c r="AP332" s="202" t="n"/>
      <c r="AQ332" s="202" t="n"/>
      <c r="AR332" s="202" t="n"/>
      <c r="AS332" s="202" t="n"/>
      <c r="AT332" s="202" t="n"/>
      <c r="AU332" s="202" t="n"/>
      <c r="AV332" s="202" t="n"/>
      <c r="AW332" s="202" t="n"/>
      <c r="AX332" s="202" t="n"/>
      <c r="AY332" s="202" t="n"/>
      <c r="AZ332" s="202" t="n"/>
      <c r="BA332" s="202" t="n"/>
      <c r="BB332" s="202" t="n"/>
      <c r="BC332" s="205" t="n"/>
    </row>
    <row r="333" ht="16.2" customHeight="1" s="53">
      <c r="A333" s="203" t="inlineStr">
        <is>
          <t xml:space="preserve">　　　其他存貨                                                    </t>
        </is>
      </c>
      <c r="B333" s="202" t="n"/>
      <c r="C333" s="202" t="n"/>
      <c r="D333" s="202" t="n"/>
      <c r="E333" s="202" t="n"/>
      <c r="F333" s="202" t="n"/>
      <c r="G333" s="202" t="n"/>
      <c r="H333" s="202" t="n"/>
      <c r="I333" s="202" t="n"/>
      <c r="J333" s="202" t="n"/>
      <c r="K333" s="202" t="n"/>
      <c r="L333" s="202" t="n"/>
      <c r="M333" s="202" t="n"/>
      <c r="N333" s="202" t="n"/>
      <c r="O333" s="202" t="n"/>
      <c r="P333" s="202" t="n"/>
      <c r="Q333" s="202" t="n"/>
      <c r="R333" s="202" t="n"/>
      <c r="S333" s="202" t="n"/>
      <c r="T333" s="202" t="n"/>
      <c r="U333" s="202" t="n"/>
      <c r="V333" s="202" t="n"/>
      <c r="W333" s="202" t="n"/>
      <c r="X333" s="202" t="n"/>
      <c r="Y333" s="202" t="n"/>
      <c r="Z333" s="202" t="n"/>
      <c r="AA333" s="202" t="n"/>
      <c r="AB333" s="202" t="n"/>
      <c r="AC333" s="202" t="n"/>
      <c r="AD333" s="202" t="n"/>
      <c r="AE333" s="202" t="n"/>
      <c r="AF333" s="202" t="n"/>
      <c r="AG333" s="202" t="n"/>
      <c r="AH333" s="202" t="n"/>
      <c r="AI333" s="202" t="n"/>
      <c r="AJ333" s="202" t="n"/>
      <c r="AK333" s="202" t="n"/>
      <c r="AL333" s="202" t="n"/>
      <c r="AM333" s="202" t="n"/>
      <c r="AN333" s="202" t="n"/>
      <c r="AO333" s="202" t="n"/>
      <c r="AP333" s="202" t="n"/>
      <c r="AQ333" s="202" t="n"/>
      <c r="AR333" s="202" t="n"/>
      <c r="AS333" s="202" t="n"/>
      <c r="AT333" s="202" t="n"/>
      <c r="AU333" s="202" t="n"/>
      <c r="AV333" s="202" t="n"/>
      <c r="AW333" s="202" t="n"/>
      <c r="AX333" s="202" t="n"/>
      <c r="AY333" s="202" t="n"/>
      <c r="AZ333" s="202" t="n"/>
      <c r="BA333" s="202" t="n"/>
      <c r="BB333" s="202" t="n"/>
      <c r="BC333" s="205" t="n"/>
    </row>
    <row r="334" ht="16.2" customHeight="1" s="53">
      <c r="A334" s="203" t="inlineStr">
        <is>
          <t xml:space="preserve">　　生產性生物資產－流動                                        </t>
        </is>
      </c>
      <c r="B334" s="202" t="n"/>
      <c r="C334" s="202" t="n"/>
      <c r="D334" s="202" t="n"/>
      <c r="E334" s="202" t="n"/>
      <c r="F334" s="202" t="n"/>
      <c r="G334" s="202" t="n"/>
      <c r="H334" s="202" t="n"/>
      <c r="I334" s="202" t="n"/>
      <c r="J334" s="202" t="n"/>
      <c r="K334" s="202" t="n"/>
      <c r="L334" s="202" t="n"/>
      <c r="M334" s="202" t="n"/>
      <c r="N334" s="202" t="n"/>
      <c r="O334" s="202" t="n"/>
      <c r="P334" s="202" t="n"/>
      <c r="Q334" s="202" t="n"/>
      <c r="R334" s="202" t="n"/>
      <c r="S334" s="202" t="n"/>
      <c r="T334" s="202" t="n"/>
      <c r="U334" s="202" t="n"/>
      <c r="V334" s="202" t="n"/>
      <c r="W334" s="202" t="n"/>
      <c r="X334" s="202" t="n"/>
      <c r="Y334" s="202" t="n"/>
      <c r="Z334" s="202" t="n"/>
      <c r="AA334" s="202" t="n"/>
      <c r="AB334" s="202" t="n"/>
      <c r="AC334" s="202" t="n"/>
      <c r="AD334" s="202" t="n"/>
      <c r="AE334" s="202" t="n"/>
      <c r="AF334" s="202" t="n"/>
      <c r="AG334" s="202" t="n"/>
      <c r="AH334" s="202" t="n"/>
      <c r="AI334" s="202" t="n"/>
      <c r="AJ334" s="202" t="n"/>
      <c r="AK334" s="202" t="n"/>
      <c r="AL334" s="202" t="n"/>
      <c r="AM334" s="202" t="n"/>
      <c r="AN334" s="202" t="n"/>
      <c r="AO334" s="202" t="n"/>
      <c r="AP334" s="202" t="n"/>
      <c r="AQ334" s="202" t="n"/>
      <c r="AR334" s="202" t="n"/>
      <c r="AS334" s="202" t="n"/>
      <c r="AT334" s="202" t="n"/>
      <c r="AU334" s="202" t="n"/>
      <c r="AV334" s="202" t="n"/>
      <c r="AW334" s="202" t="n"/>
      <c r="AX334" s="202" t="n"/>
      <c r="AY334" s="202" t="n"/>
      <c r="AZ334" s="202" t="n"/>
      <c r="BA334" s="202" t="n"/>
      <c r="BB334" s="202" t="n"/>
      <c r="BC334" s="205" t="n"/>
    </row>
    <row r="335" ht="16.2" customHeight="1" s="53">
      <c r="A335" s="203" t="inlineStr">
        <is>
          <t xml:space="preserve">　　　生產性生物資產－流動                                        </t>
        </is>
      </c>
      <c r="B335" s="202" t="n"/>
      <c r="C335" s="202" t="n"/>
      <c r="D335" s="202" t="n"/>
      <c r="E335" s="202" t="n"/>
      <c r="F335" s="202" t="n"/>
      <c r="G335" s="202" t="n"/>
      <c r="H335" s="202" t="n"/>
      <c r="I335" s="202" t="n"/>
      <c r="J335" s="202" t="n"/>
      <c r="K335" s="202" t="n"/>
      <c r="L335" s="202" t="n"/>
      <c r="M335" s="202" t="n"/>
      <c r="N335" s="202" t="n"/>
      <c r="O335" s="202" t="n"/>
      <c r="P335" s="202" t="n"/>
      <c r="Q335" s="202" t="n"/>
      <c r="R335" s="202" t="n"/>
      <c r="S335" s="202" t="n"/>
      <c r="T335" s="202" t="n"/>
      <c r="U335" s="202" t="n"/>
      <c r="V335" s="202" t="n"/>
      <c r="W335" s="202" t="n"/>
      <c r="X335" s="202" t="n"/>
      <c r="Y335" s="202" t="n"/>
      <c r="Z335" s="202" t="n"/>
      <c r="AA335" s="202" t="n"/>
      <c r="AB335" s="202" t="n"/>
      <c r="AC335" s="202" t="n"/>
      <c r="AD335" s="202" t="n"/>
      <c r="AE335" s="202" t="n"/>
      <c r="AF335" s="202" t="n"/>
      <c r="AG335" s="202" t="n"/>
      <c r="AH335" s="202" t="n"/>
      <c r="AI335" s="202" t="n"/>
      <c r="AJ335" s="202" t="n"/>
      <c r="AK335" s="202" t="n"/>
      <c r="AL335" s="202" t="n"/>
      <c r="AM335" s="202" t="n"/>
      <c r="AN335" s="202" t="n"/>
      <c r="AO335" s="202" t="n"/>
      <c r="AP335" s="202" t="n"/>
      <c r="AQ335" s="202" t="n"/>
      <c r="AR335" s="202" t="n"/>
      <c r="AS335" s="202" t="n"/>
      <c r="AT335" s="202" t="n"/>
      <c r="AU335" s="202" t="n"/>
      <c r="AV335" s="202" t="n"/>
      <c r="AW335" s="202" t="n"/>
      <c r="AX335" s="202" t="n"/>
      <c r="AY335" s="202" t="n"/>
      <c r="AZ335" s="202" t="n"/>
      <c r="BA335" s="202" t="n"/>
      <c r="BB335" s="202" t="n"/>
      <c r="BC335" s="205" t="n"/>
    </row>
    <row r="336" ht="16.2" customHeight="1" s="53">
      <c r="A336" s="203" t="inlineStr">
        <is>
          <t xml:space="preserve">　　預付款項                                                    </t>
        </is>
      </c>
      <c r="B336" s="202" t="n"/>
      <c r="C336" s="202" t="n"/>
      <c r="D336" s="202" t="n"/>
      <c r="E336" s="202" t="n"/>
      <c r="F336" s="202" t="n"/>
      <c r="G336" s="202" t="n"/>
      <c r="H336" s="202" t="n"/>
      <c r="I336" s="202" t="n"/>
      <c r="J336" s="202" t="n"/>
      <c r="K336" s="202" t="n"/>
      <c r="L336" s="202" t="n"/>
      <c r="M336" s="202" t="n"/>
      <c r="N336" s="202" t="n"/>
      <c r="O336" s="202" t="n"/>
      <c r="P336" s="202" t="n"/>
      <c r="Q336" s="202" t="n"/>
      <c r="R336" s="202" t="n"/>
      <c r="S336" s="202" t="n"/>
      <c r="T336" s="202" t="n"/>
      <c r="U336" s="202" t="n"/>
      <c r="V336" s="202" t="n"/>
      <c r="W336" s="202" t="n"/>
      <c r="X336" s="202" t="n"/>
      <c r="Y336" s="202" t="n"/>
      <c r="Z336" s="202" t="n"/>
      <c r="AA336" s="202" t="n"/>
      <c r="AB336" s="202" t="n"/>
      <c r="AC336" s="202" t="n"/>
      <c r="AD336" s="202" t="n"/>
      <c r="AE336" s="202" t="n"/>
      <c r="AF336" s="202" t="n"/>
      <c r="AG336" s="202" t="n"/>
      <c r="AH336" s="202" t="n"/>
      <c r="AI336" s="202" t="n"/>
      <c r="AJ336" s="202" t="n"/>
      <c r="AK336" s="202" t="n"/>
      <c r="AL336" s="202" t="n"/>
      <c r="AM336" s="202" t="n"/>
      <c r="AN336" s="202" t="n"/>
      <c r="AO336" s="202" t="n"/>
      <c r="AP336" s="202" t="n"/>
      <c r="AQ336" s="202" t="n"/>
      <c r="AR336" s="202" t="n"/>
      <c r="AS336" s="202" t="n"/>
      <c r="AT336" s="202" t="n"/>
      <c r="AU336" s="202" t="n"/>
      <c r="AV336" s="202" t="n"/>
      <c r="AW336" s="202" t="n"/>
      <c r="AX336" s="202" t="n"/>
      <c r="AY336" s="202" t="n"/>
      <c r="AZ336" s="202" t="n"/>
      <c r="BA336" s="202" t="n"/>
      <c r="BB336" s="202" t="n"/>
      <c r="BC336" s="205" t="n"/>
    </row>
    <row r="337" ht="16.2" customHeight="1" s="53">
      <c r="A337" s="203" t="inlineStr">
        <is>
          <t xml:space="preserve">　　　用品盤存                                                    </t>
        </is>
      </c>
      <c r="B337" s="202" t="n"/>
      <c r="C337" s="202" t="n"/>
      <c r="D337" s="202" t="n"/>
      <c r="E337" s="202" t="n"/>
      <c r="F337" s="202" t="n"/>
      <c r="G337" s="202" t="n"/>
      <c r="H337" s="202" t="n"/>
      <c r="I337" s="202" t="n"/>
      <c r="J337" s="202" t="n"/>
      <c r="K337" s="202" t="n"/>
      <c r="L337" s="202" t="n"/>
      <c r="M337" s="202" t="n"/>
      <c r="N337" s="202" t="n"/>
      <c r="O337" s="202" t="n"/>
      <c r="P337" s="202" t="n"/>
      <c r="Q337" s="202" t="n"/>
      <c r="R337" s="202" t="n"/>
      <c r="S337" s="202" t="n"/>
      <c r="T337" s="202" t="n"/>
      <c r="U337" s="202" t="n"/>
      <c r="V337" s="202" t="n"/>
      <c r="W337" s="202" t="n"/>
      <c r="X337" s="202" t="n"/>
      <c r="Y337" s="202" t="n"/>
      <c r="Z337" s="202" t="n"/>
      <c r="AA337" s="202" t="n"/>
      <c r="AB337" s="202" t="n"/>
      <c r="AC337" s="202" t="n"/>
      <c r="AD337" s="202" t="n"/>
      <c r="AE337" s="202" t="n"/>
      <c r="AF337" s="202" t="n"/>
      <c r="AG337" s="202" t="n"/>
      <c r="AH337" s="202" t="n"/>
      <c r="AI337" s="202" t="n"/>
      <c r="AJ337" s="202" t="n"/>
      <c r="AK337" s="202" t="n"/>
      <c r="AL337" s="202" t="n"/>
      <c r="AM337" s="202" t="n"/>
      <c r="AN337" s="202" t="n"/>
      <c r="AO337" s="202" t="n"/>
      <c r="AP337" s="202" t="n"/>
      <c r="AQ337" s="202" t="n"/>
      <c r="AR337" s="202" t="n"/>
      <c r="AS337" s="202" t="n"/>
      <c r="AT337" s="202" t="n"/>
      <c r="AU337" s="202" t="n"/>
      <c r="AV337" s="202" t="n"/>
      <c r="AW337" s="202" t="n"/>
      <c r="AX337" s="202" t="n"/>
      <c r="AY337" s="202" t="n"/>
      <c r="AZ337" s="202" t="n"/>
      <c r="BA337" s="202" t="n"/>
      <c r="BB337" s="202" t="n"/>
      <c r="BC337" s="205" t="n"/>
    </row>
    <row r="338" ht="16.2" customHeight="1" s="53">
      <c r="A338" s="203" t="inlineStr">
        <is>
          <t xml:space="preserve">　　　預付費用                                                    </t>
        </is>
      </c>
      <c r="B338" s="202" t="n"/>
      <c r="C338" s="202" t="n"/>
      <c r="D338" s="202" t="n"/>
      <c r="E338" s="202" t="n"/>
      <c r="F338" s="202" t="n"/>
      <c r="G338" s="202" t="n"/>
      <c r="H338" s="202" t="n"/>
      <c r="I338" s="202" t="n"/>
      <c r="J338" s="202" t="n"/>
      <c r="K338" s="202" t="n"/>
      <c r="L338" s="202" t="n"/>
      <c r="M338" s="202" t="n"/>
      <c r="N338" s="202" t="n"/>
      <c r="O338" s="202" t="n"/>
      <c r="P338" s="202" t="n"/>
      <c r="Q338" s="202" t="n"/>
      <c r="R338" s="202" t="n"/>
      <c r="S338" s="202" t="n"/>
      <c r="T338" s="202" t="n"/>
      <c r="U338" s="202" t="n"/>
      <c r="V338" s="202" t="n"/>
      <c r="W338" s="202" t="n"/>
      <c r="X338" s="202" t="n"/>
      <c r="Y338" s="202" t="n"/>
      <c r="Z338" s="202" t="n"/>
      <c r="AA338" s="202" t="n"/>
      <c r="AB338" s="202" t="n"/>
      <c r="AC338" s="202" t="n"/>
      <c r="AD338" s="202" t="n"/>
      <c r="AE338" s="202" t="n"/>
      <c r="AF338" s="202" t="n"/>
      <c r="AG338" s="202" t="n"/>
      <c r="AH338" s="202" t="n"/>
      <c r="AI338" s="202" t="n"/>
      <c r="AJ338" s="202" t="n"/>
      <c r="AK338" s="202" t="n"/>
      <c r="AL338" s="202" t="n"/>
      <c r="AM338" s="202" t="n"/>
      <c r="AN338" s="202" t="n"/>
      <c r="AO338" s="202" t="n"/>
      <c r="AP338" s="202" t="n"/>
      <c r="AQ338" s="202" t="n"/>
      <c r="AR338" s="202" t="n"/>
      <c r="AS338" s="202" t="n"/>
      <c r="AT338" s="202" t="n"/>
      <c r="AU338" s="202" t="n"/>
      <c r="AV338" s="202" t="n"/>
      <c r="AW338" s="202" t="n"/>
      <c r="AX338" s="202" t="n"/>
      <c r="AY338" s="202" t="n"/>
      <c r="AZ338" s="202" t="n"/>
      <c r="BA338" s="202" t="n"/>
      <c r="BB338" s="202" t="n"/>
      <c r="BC338" s="205" t="n"/>
    </row>
    <row r="339" ht="16.2" customHeight="1" s="53">
      <c r="A339" s="203" t="inlineStr">
        <is>
          <t xml:space="preserve">　　　進項稅額                                                    </t>
        </is>
      </c>
      <c r="B339" s="202" t="n"/>
      <c r="C339" s="202" t="n"/>
      <c r="D339" s="202" t="n"/>
      <c r="E339" s="202" t="n"/>
      <c r="F339" s="202" t="n"/>
      <c r="G339" s="202" t="n"/>
      <c r="H339" s="202" t="n"/>
      <c r="I339" s="202" t="n"/>
      <c r="J339" s="202" t="n"/>
      <c r="K339" s="202" t="n"/>
      <c r="L339" s="202" t="n"/>
      <c r="M339" s="202" t="n"/>
      <c r="N339" s="202" t="n"/>
      <c r="O339" s="202" t="n"/>
      <c r="P339" s="202" t="n"/>
      <c r="Q339" s="202" t="n"/>
      <c r="R339" s="202" t="n"/>
      <c r="S339" s="202" t="n"/>
      <c r="T339" s="202" t="n"/>
      <c r="U339" s="202" t="n"/>
      <c r="V339" s="202" t="n"/>
      <c r="W339" s="202" t="n"/>
      <c r="X339" s="202" t="n"/>
      <c r="Y339" s="202" t="n"/>
      <c r="Z339" s="202" t="n"/>
      <c r="AA339" s="202" t="n"/>
      <c r="AB339" s="202" t="n"/>
      <c r="AC339" s="202" t="n"/>
      <c r="AD339" s="202" t="n"/>
      <c r="AE339" s="202" t="n"/>
      <c r="AF339" s="202" t="n"/>
      <c r="AG339" s="202" t="n"/>
      <c r="AH339" s="202" t="n"/>
      <c r="AI339" s="202" t="n"/>
      <c r="AJ339" s="202" t="n"/>
      <c r="AK339" s="202" t="n"/>
      <c r="AL339" s="202" t="n"/>
      <c r="AM339" s="202" t="n"/>
      <c r="AN339" s="202" t="n"/>
      <c r="AO339" s="202" t="n"/>
      <c r="AP339" s="202" t="n"/>
      <c r="AQ339" s="202" t="n"/>
      <c r="AR339" s="202" t="n"/>
      <c r="AS339" s="202" t="n"/>
      <c r="AT339" s="202" t="n"/>
      <c r="AU339" s="202" t="n"/>
      <c r="AV339" s="202" t="n"/>
      <c r="AW339" s="202" t="n"/>
      <c r="AX339" s="202" t="n"/>
      <c r="AY339" s="202" t="n"/>
      <c r="AZ339" s="202" t="n"/>
      <c r="BA339" s="202" t="n"/>
      <c r="BB339" s="202" t="n"/>
      <c r="BC339" s="205" t="n"/>
    </row>
    <row r="340" ht="16.2" customHeight="1" s="53">
      <c r="A340" s="203" t="inlineStr">
        <is>
          <t xml:space="preserve">　　　留抵稅額                                                    </t>
        </is>
      </c>
      <c r="B340" s="202" t="n"/>
      <c r="C340" s="202" t="n"/>
      <c r="D340" s="202" t="n"/>
      <c r="E340" s="202" t="n"/>
      <c r="F340" s="202" t="n"/>
      <c r="G340" s="202" t="n"/>
      <c r="H340" s="202" t="n"/>
      <c r="I340" s="202" t="n"/>
      <c r="J340" s="202" t="n"/>
      <c r="K340" s="202" t="n"/>
      <c r="L340" s="202" t="n"/>
      <c r="M340" s="202" t="n"/>
      <c r="N340" s="202" t="n"/>
      <c r="O340" s="202" t="n"/>
      <c r="P340" s="202" t="n"/>
      <c r="Q340" s="202" t="n"/>
      <c r="R340" s="202" t="n"/>
      <c r="S340" s="202" t="n"/>
      <c r="T340" s="202" t="n"/>
      <c r="U340" s="202" t="n"/>
      <c r="V340" s="202" t="n"/>
      <c r="W340" s="202" t="n"/>
      <c r="X340" s="202" t="n"/>
      <c r="Y340" s="202" t="n"/>
      <c r="Z340" s="202" t="n"/>
      <c r="AA340" s="202" t="n"/>
      <c r="AB340" s="202" t="n"/>
      <c r="AC340" s="202" t="n"/>
      <c r="AD340" s="202" t="n"/>
      <c r="AE340" s="202" t="n"/>
      <c r="AF340" s="202" t="n"/>
      <c r="AG340" s="202" t="n"/>
      <c r="AH340" s="202" t="n"/>
      <c r="AI340" s="202" t="n"/>
      <c r="AJ340" s="202" t="n"/>
      <c r="AK340" s="202" t="n"/>
      <c r="AL340" s="202" t="n"/>
      <c r="AM340" s="202" t="n"/>
      <c r="AN340" s="202" t="n"/>
      <c r="AO340" s="202" t="n"/>
      <c r="AP340" s="202" t="n"/>
      <c r="AQ340" s="202" t="n"/>
      <c r="AR340" s="202" t="n"/>
      <c r="AS340" s="202" t="n"/>
      <c r="AT340" s="202" t="n"/>
      <c r="AU340" s="202" t="n"/>
      <c r="AV340" s="202" t="n"/>
      <c r="AW340" s="202" t="n"/>
      <c r="AX340" s="202" t="n"/>
      <c r="AY340" s="202" t="n"/>
      <c r="AZ340" s="202" t="n"/>
      <c r="BA340" s="202" t="n"/>
      <c r="BB340" s="202" t="n"/>
      <c r="BC340" s="205" t="n"/>
    </row>
    <row r="341" ht="16.2" customHeight="1" s="53">
      <c r="A341" s="203" t="inlineStr">
        <is>
          <t xml:space="preserve">　　　預付稅款                                                    </t>
        </is>
      </c>
      <c r="B341" s="202" t="n"/>
      <c r="C341" s="202" t="n"/>
      <c r="D341" s="202" t="n"/>
      <c r="E341" s="202" t="n"/>
      <c r="F341" s="202" t="n"/>
      <c r="G341" s="202" t="n"/>
      <c r="H341" s="202" t="n"/>
      <c r="I341" s="202" t="n"/>
      <c r="J341" s="202" t="n"/>
      <c r="K341" s="202" t="n"/>
      <c r="L341" s="202" t="n"/>
      <c r="M341" s="202" t="n"/>
      <c r="N341" s="202" t="n"/>
      <c r="O341" s="202" t="n"/>
      <c r="P341" s="202" t="n"/>
      <c r="Q341" s="202" t="n"/>
      <c r="R341" s="202" t="n"/>
      <c r="S341" s="202" t="n"/>
      <c r="T341" s="202" t="n"/>
      <c r="U341" s="202" t="n"/>
      <c r="V341" s="202" t="n"/>
      <c r="W341" s="202" t="n"/>
      <c r="X341" s="202" t="n"/>
      <c r="Y341" s="202" t="n"/>
      <c r="Z341" s="202" t="n"/>
      <c r="AA341" s="202" t="n"/>
      <c r="AB341" s="202" t="n"/>
      <c r="AC341" s="202" t="n"/>
      <c r="AD341" s="202" t="n"/>
      <c r="AE341" s="202" t="n"/>
      <c r="AF341" s="202" t="n"/>
      <c r="AG341" s="202" t="n"/>
      <c r="AH341" s="202" t="n"/>
      <c r="AI341" s="202" t="n"/>
      <c r="AJ341" s="202" t="n"/>
      <c r="AK341" s="202" t="n"/>
      <c r="AL341" s="202" t="n"/>
      <c r="AM341" s="202" t="n"/>
      <c r="AN341" s="202" t="n"/>
      <c r="AO341" s="202" t="n"/>
      <c r="AP341" s="202" t="n"/>
      <c r="AQ341" s="202" t="n"/>
      <c r="AR341" s="202" t="n"/>
      <c r="AS341" s="202" t="n"/>
      <c r="AT341" s="202" t="n"/>
      <c r="AU341" s="202" t="n"/>
      <c r="AV341" s="202" t="n"/>
      <c r="AW341" s="202" t="n"/>
      <c r="AX341" s="202" t="n"/>
      <c r="AY341" s="202" t="n"/>
      <c r="AZ341" s="202" t="n"/>
      <c r="BA341" s="202" t="n"/>
      <c r="BB341" s="202" t="n"/>
      <c r="BC341" s="205" t="n"/>
    </row>
    <row r="342" ht="16.2" customHeight="1" s="53">
      <c r="A342" s="203" t="inlineStr">
        <is>
          <t xml:space="preserve">　　　其他預付款                                                  </t>
        </is>
      </c>
      <c r="B342" s="202" t="n"/>
      <c r="C342" s="202" t="n"/>
      <c r="D342" s="202" t="n"/>
      <c r="E342" s="202" t="n"/>
      <c r="F342" s="202" t="n"/>
      <c r="G342" s="202" t="n"/>
      <c r="H342" s="202" t="n"/>
      <c r="I342" s="202" t="n"/>
      <c r="J342" s="202" t="n"/>
      <c r="K342" s="202" t="n"/>
      <c r="L342" s="202" t="n"/>
      <c r="M342" s="202" t="n"/>
      <c r="N342" s="202" t="n"/>
      <c r="O342" s="202" t="n"/>
      <c r="P342" s="202" t="n"/>
      <c r="Q342" s="202" t="n"/>
      <c r="R342" s="202" t="n"/>
      <c r="S342" s="202" t="n"/>
      <c r="T342" s="202" t="n"/>
      <c r="U342" s="202" t="n"/>
      <c r="V342" s="202" t="n"/>
      <c r="W342" s="202" t="n"/>
      <c r="X342" s="202" t="n"/>
      <c r="Y342" s="202" t="n"/>
      <c r="Z342" s="202" t="n"/>
      <c r="AA342" s="202" t="n"/>
      <c r="AB342" s="202" t="n"/>
      <c r="AC342" s="202" t="n"/>
      <c r="AD342" s="202" t="n"/>
      <c r="AE342" s="202" t="n"/>
      <c r="AF342" s="202" t="n"/>
      <c r="AG342" s="202" t="n"/>
      <c r="AH342" s="202" t="n"/>
      <c r="AI342" s="202" t="n"/>
      <c r="AJ342" s="202" t="n"/>
      <c r="AK342" s="202" t="n"/>
      <c r="AL342" s="202" t="n"/>
      <c r="AM342" s="202" t="n"/>
      <c r="AN342" s="202" t="n"/>
      <c r="AO342" s="202" t="n"/>
      <c r="AP342" s="202" t="n"/>
      <c r="AQ342" s="202" t="n"/>
      <c r="AR342" s="202" t="n"/>
      <c r="AS342" s="202" t="n"/>
      <c r="AT342" s="202" t="n"/>
      <c r="AU342" s="202" t="n"/>
      <c r="AV342" s="202" t="n"/>
      <c r="AW342" s="202" t="n"/>
      <c r="AX342" s="202" t="n"/>
      <c r="AY342" s="202" t="n"/>
      <c r="AZ342" s="202" t="n"/>
      <c r="BA342" s="202" t="n"/>
      <c r="BB342" s="202" t="n"/>
      <c r="BC342" s="205" t="n"/>
    </row>
    <row r="343" ht="16.2" customHeight="1" s="53">
      <c r="A343" s="203" t="inlineStr">
        <is>
          <t xml:space="preserve">　　短期貸墊款                                                  </t>
        </is>
      </c>
      <c r="B343" s="202" t="n"/>
      <c r="C343" s="202" t="n"/>
      <c r="D343" s="202" t="n"/>
      <c r="E343" s="202" t="n"/>
      <c r="F343" s="202" t="n"/>
      <c r="G343" s="202" t="n"/>
      <c r="H343" s="202" t="n"/>
      <c r="I343" s="202" t="n"/>
      <c r="J343" s="202" t="n"/>
      <c r="K343" s="202" t="n"/>
      <c r="L343" s="202" t="n"/>
      <c r="M343" s="202" t="n"/>
      <c r="N343" s="202" t="n"/>
      <c r="O343" s="202" t="n"/>
      <c r="P343" s="202" t="n"/>
      <c r="Q343" s="202" t="n"/>
      <c r="R343" s="202" t="n"/>
      <c r="S343" s="202" t="n"/>
      <c r="T343" s="202" t="n"/>
      <c r="U343" s="202" t="n"/>
      <c r="V343" s="202" t="n"/>
      <c r="W343" s="202" t="n"/>
      <c r="X343" s="202" t="n"/>
      <c r="Y343" s="202" t="n"/>
      <c r="Z343" s="202" t="n"/>
      <c r="AA343" s="202" t="n"/>
      <c r="AB343" s="202" t="n"/>
      <c r="AC343" s="202" t="n"/>
      <c r="AD343" s="202" t="n"/>
      <c r="AE343" s="202" t="n"/>
      <c r="AF343" s="202" t="n"/>
      <c r="AG343" s="202" t="n"/>
      <c r="AH343" s="202" t="n"/>
      <c r="AI343" s="202" t="n"/>
      <c r="AJ343" s="202" t="n"/>
      <c r="AK343" s="202" t="n"/>
      <c r="AL343" s="202" t="n"/>
      <c r="AM343" s="202" t="n"/>
      <c r="AN343" s="202" t="n"/>
      <c r="AO343" s="202" t="n"/>
      <c r="AP343" s="202" t="n"/>
      <c r="AQ343" s="202" t="n"/>
      <c r="AR343" s="202" t="n"/>
      <c r="AS343" s="202" t="n"/>
      <c r="AT343" s="202" t="n"/>
      <c r="AU343" s="202" t="n"/>
      <c r="AV343" s="202" t="n"/>
      <c r="AW343" s="202" t="n"/>
      <c r="AX343" s="202" t="n"/>
      <c r="AY343" s="202" t="n"/>
      <c r="AZ343" s="202" t="n"/>
      <c r="BA343" s="202" t="n"/>
      <c r="BB343" s="202" t="n"/>
      <c r="BC343" s="205" t="n"/>
    </row>
    <row r="344" ht="16.2" customHeight="1" s="53">
      <c r="A344" s="203" t="inlineStr">
        <is>
          <t xml:space="preserve">　　　短期墊款                                                    </t>
        </is>
      </c>
      <c r="B344" s="202" t="n"/>
      <c r="C344" s="202" t="n"/>
      <c r="D344" s="202" t="n"/>
      <c r="E344" s="202" t="n"/>
      <c r="F344" s="202" t="n"/>
      <c r="G344" s="202" t="n"/>
      <c r="H344" s="202" t="n"/>
      <c r="I344" s="202" t="n"/>
      <c r="J344" s="202" t="n"/>
      <c r="K344" s="202" t="n"/>
      <c r="L344" s="202" t="n"/>
      <c r="M344" s="202" t="n"/>
      <c r="N344" s="202" t="n"/>
      <c r="O344" s="202" t="n"/>
      <c r="P344" s="202" t="n"/>
      <c r="Q344" s="202" t="n"/>
      <c r="R344" s="202" t="n"/>
      <c r="S344" s="202" t="n"/>
      <c r="T344" s="202" t="n"/>
      <c r="U344" s="202" t="n"/>
      <c r="V344" s="202" t="n"/>
      <c r="W344" s="202" t="n"/>
      <c r="X344" s="202" t="n"/>
      <c r="Y344" s="202" t="n"/>
      <c r="Z344" s="202" t="n"/>
      <c r="AA344" s="202" t="n"/>
      <c r="AB344" s="202" t="n"/>
      <c r="AC344" s="202" t="n"/>
      <c r="AD344" s="202" t="n"/>
      <c r="AE344" s="202" t="n"/>
      <c r="AF344" s="202" t="n"/>
      <c r="AG344" s="202" t="n"/>
      <c r="AH344" s="202" t="n"/>
      <c r="AI344" s="202" t="n"/>
      <c r="AJ344" s="202" t="n"/>
      <c r="AK344" s="202" t="n"/>
      <c r="AL344" s="202" t="n"/>
      <c r="AM344" s="202" t="n"/>
      <c r="AN344" s="202" t="n"/>
      <c r="AO344" s="202" t="n"/>
      <c r="AP344" s="202" t="n"/>
      <c r="AQ344" s="202" t="n"/>
      <c r="AR344" s="202" t="n"/>
      <c r="AS344" s="202" t="n"/>
      <c r="AT344" s="202" t="n"/>
      <c r="AU344" s="202" t="n"/>
      <c r="AV344" s="202" t="n"/>
      <c r="AW344" s="202" t="n"/>
      <c r="AX344" s="202" t="n"/>
      <c r="AY344" s="202" t="n"/>
      <c r="AZ344" s="202" t="n"/>
      <c r="BA344" s="202" t="n"/>
      <c r="BB344" s="202" t="n"/>
      <c r="BC344" s="205" t="n"/>
    </row>
    <row r="345" ht="16.2" customHeight="1" s="53">
      <c r="A345" s="201" t="inlineStr">
        <is>
          <t xml:space="preserve">　投資、長期應收款、貸墊款及準備金                            </t>
        </is>
      </c>
      <c r="B345" s="202" t="n"/>
      <c r="C345" s="202" t="n"/>
      <c r="D345" s="202" t="n"/>
      <c r="E345" s="202" t="n"/>
      <c r="F345" s="202" t="n"/>
      <c r="G345" s="202" t="n"/>
      <c r="H345" s="202" t="n"/>
      <c r="I345" s="202" t="n"/>
      <c r="J345" s="202" t="n"/>
      <c r="K345" s="202" t="n"/>
      <c r="L345" s="202" t="n"/>
      <c r="M345" s="202" t="n"/>
      <c r="N345" s="202" t="n"/>
      <c r="O345" s="202" t="n"/>
      <c r="P345" s="202" t="n"/>
      <c r="Q345" s="202" t="n"/>
      <c r="R345" s="202" t="n"/>
      <c r="S345" s="202" t="n"/>
      <c r="T345" s="202" t="n"/>
      <c r="U345" s="202" t="n"/>
      <c r="V345" s="202" t="n"/>
      <c r="W345" s="202" t="n"/>
      <c r="X345" s="202" t="n"/>
      <c r="Y345" s="202" t="n"/>
      <c r="Z345" s="202" t="n"/>
      <c r="AA345" s="202" t="n"/>
      <c r="AB345" s="202" t="n"/>
      <c r="AC345" s="202" t="n"/>
      <c r="AD345" s="202" t="n"/>
      <c r="AE345" s="202" t="n"/>
      <c r="AF345" s="202" t="n"/>
      <c r="AG345" s="202" t="n"/>
      <c r="AH345" s="202" t="n"/>
      <c r="AI345" s="202" t="n"/>
      <c r="AJ345" s="202" t="n"/>
      <c r="AK345" s="202" t="n"/>
      <c r="AL345" s="202" t="n"/>
      <c r="AM345" s="202" t="n"/>
      <c r="AN345" s="202" t="n"/>
      <c r="AO345" s="202" t="n"/>
      <c r="AP345" s="202" t="n"/>
      <c r="AQ345" s="202" t="n"/>
      <c r="AR345" s="202" t="n"/>
      <c r="AS345" s="202" t="n"/>
      <c r="AT345" s="202" t="n"/>
      <c r="AU345" s="202" t="n"/>
      <c r="AV345" s="202" t="n"/>
      <c r="AW345" s="202" t="n"/>
      <c r="AX345" s="202" t="n"/>
      <c r="AY345" s="202" t="n"/>
      <c r="AZ345" s="202" t="n"/>
      <c r="BA345" s="202" t="n"/>
      <c r="BB345" s="202" t="n"/>
      <c r="BC345" s="205" t="n"/>
    </row>
    <row r="346" ht="16.2" customHeight="1" s="53">
      <c r="A346" s="203" t="inlineStr">
        <is>
          <t xml:space="preserve">　　採權益法之投資                                              </t>
        </is>
      </c>
      <c r="B346" s="202" t="n"/>
      <c r="C346" s="202" t="n"/>
      <c r="D346" s="202" t="n"/>
      <c r="E346" s="202" t="n"/>
      <c r="F346" s="202" t="n"/>
      <c r="G346" s="202" t="n"/>
      <c r="H346" s="202" t="n"/>
      <c r="I346" s="202" t="n"/>
      <c r="J346" s="202" t="n"/>
      <c r="K346" s="202" t="n"/>
      <c r="L346" s="202" t="n"/>
      <c r="M346" s="202" t="n"/>
      <c r="N346" s="202" t="n"/>
      <c r="O346" s="202" t="n"/>
      <c r="P346" s="202" t="n"/>
      <c r="Q346" s="202" t="n"/>
      <c r="R346" s="202" t="n"/>
      <c r="S346" s="202" t="n"/>
      <c r="T346" s="202" t="n"/>
      <c r="U346" s="202" t="n"/>
      <c r="V346" s="202" t="n"/>
      <c r="W346" s="202" t="n"/>
      <c r="X346" s="202" t="n"/>
      <c r="Y346" s="202" t="n"/>
      <c r="Z346" s="202" t="n"/>
      <c r="AA346" s="202" t="n"/>
      <c r="AB346" s="202" t="n"/>
      <c r="AC346" s="202" t="n"/>
      <c r="AD346" s="202" t="n"/>
      <c r="AE346" s="202" t="n"/>
      <c r="AF346" s="202" t="n"/>
      <c r="AG346" s="202" t="n"/>
      <c r="AH346" s="202" t="n"/>
      <c r="AI346" s="202" t="n"/>
      <c r="AJ346" s="202" t="n"/>
      <c r="AK346" s="202" t="n"/>
      <c r="AL346" s="202" t="n"/>
      <c r="AM346" s="202" t="n"/>
      <c r="AN346" s="202" t="n"/>
      <c r="AO346" s="202" t="n"/>
      <c r="AP346" s="202" t="n"/>
      <c r="AQ346" s="202" t="n"/>
      <c r="AR346" s="202" t="n"/>
      <c r="AS346" s="202" t="n"/>
      <c r="AT346" s="202" t="n"/>
      <c r="AU346" s="202" t="n"/>
      <c r="AV346" s="202" t="n"/>
      <c r="AW346" s="202" t="n"/>
      <c r="AX346" s="202" t="n"/>
      <c r="AY346" s="202" t="n"/>
      <c r="AZ346" s="202" t="n"/>
      <c r="BA346" s="202" t="n"/>
      <c r="BB346" s="202" t="n"/>
      <c r="BC346" s="205" t="n"/>
    </row>
    <row r="347" ht="16.2" customHeight="1" s="53">
      <c r="A347" s="203" t="inlineStr">
        <is>
          <t xml:space="preserve">　　　採權益法之投資成本                                          </t>
        </is>
      </c>
      <c r="B347" s="202" t="n"/>
      <c r="C347" s="202" t="n"/>
      <c r="D347" s="202" t="n"/>
      <c r="E347" s="202" t="n"/>
      <c r="F347" s="202" t="n"/>
      <c r="G347" s="202" t="n"/>
      <c r="H347" s="202" t="n"/>
      <c r="I347" s="202" t="n"/>
      <c r="J347" s="202" t="n"/>
      <c r="K347" s="202" t="n"/>
      <c r="L347" s="202" t="n"/>
      <c r="M347" s="202" t="n"/>
      <c r="N347" s="202" t="n"/>
      <c r="O347" s="202" t="n"/>
      <c r="P347" s="202" t="n"/>
      <c r="Q347" s="202" t="n"/>
      <c r="R347" s="202" t="n"/>
      <c r="S347" s="202" t="n"/>
      <c r="T347" s="202" t="n"/>
      <c r="U347" s="202" t="n"/>
      <c r="V347" s="202" t="n"/>
      <c r="W347" s="202" t="n"/>
      <c r="X347" s="202" t="n"/>
      <c r="Y347" s="202" t="n"/>
      <c r="Z347" s="202" t="n"/>
      <c r="AA347" s="202" t="n"/>
      <c r="AB347" s="202" t="n"/>
      <c r="AC347" s="202" t="n"/>
      <c r="AD347" s="202" t="n"/>
      <c r="AE347" s="202" t="n"/>
      <c r="AF347" s="202" t="n"/>
      <c r="AG347" s="202" t="n"/>
      <c r="AH347" s="202" t="n"/>
      <c r="AI347" s="202" t="n"/>
      <c r="AJ347" s="202" t="n"/>
      <c r="AK347" s="202" t="n"/>
      <c r="AL347" s="202" t="n"/>
      <c r="AM347" s="202" t="n"/>
      <c r="AN347" s="202" t="n"/>
      <c r="AO347" s="202" t="n"/>
      <c r="AP347" s="202" t="n"/>
      <c r="AQ347" s="202" t="n"/>
      <c r="AR347" s="202" t="n"/>
      <c r="AS347" s="202" t="n"/>
      <c r="AT347" s="202" t="n"/>
      <c r="AU347" s="202" t="n"/>
      <c r="AV347" s="202" t="n"/>
      <c r="AW347" s="202" t="n"/>
      <c r="AX347" s="202" t="n"/>
      <c r="AY347" s="202" t="n"/>
      <c r="AZ347" s="202" t="n"/>
      <c r="BA347" s="202" t="n"/>
      <c r="BB347" s="202" t="n"/>
      <c r="BC347" s="205" t="n"/>
    </row>
    <row r="348" ht="16.2" customHeight="1" s="53">
      <c r="A348" s="203" t="inlineStr">
        <is>
          <t xml:space="preserve">　　　採權益法之投資權益調整                                      </t>
        </is>
      </c>
      <c r="B348" s="202" t="n"/>
      <c r="C348" s="202" t="n"/>
      <c r="D348" s="202" t="n"/>
      <c r="E348" s="202" t="n"/>
      <c r="F348" s="202" t="n"/>
      <c r="G348" s="202" t="n"/>
      <c r="H348" s="202" t="n"/>
      <c r="I348" s="202" t="n"/>
      <c r="J348" s="202" t="n"/>
      <c r="K348" s="202" t="n"/>
      <c r="L348" s="202" t="n"/>
      <c r="M348" s="202" t="n"/>
      <c r="N348" s="202" t="n"/>
      <c r="O348" s="202" t="n"/>
      <c r="P348" s="202" t="n"/>
      <c r="Q348" s="202" t="n"/>
      <c r="R348" s="202" t="n"/>
      <c r="S348" s="202" t="n"/>
      <c r="T348" s="202" t="n"/>
      <c r="U348" s="202" t="n"/>
      <c r="V348" s="202" t="n"/>
      <c r="W348" s="202" t="n"/>
      <c r="X348" s="202" t="n"/>
      <c r="Y348" s="202" t="n"/>
      <c r="Z348" s="202" t="n"/>
      <c r="AA348" s="202" t="n"/>
      <c r="AB348" s="202" t="n"/>
      <c r="AC348" s="202" t="n"/>
      <c r="AD348" s="202" t="n"/>
      <c r="AE348" s="202" t="n"/>
      <c r="AF348" s="202" t="n"/>
      <c r="AG348" s="202" t="n"/>
      <c r="AH348" s="202" t="n"/>
      <c r="AI348" s="202" t="n"/>
      <c r="AJ348" s="202" t="n"/>
      <c r="AK348" s="202" t="n"/>
      <c r="AL348" s="202" t="n"/>
      <c r="AM348" s="202" t="n"/>
      <c r="AN348" s="202" t="n"/>
      <c r="AO348" s="202" t="n"/>
      <c r="AP348" s="202" t="n"/>
      <c r="AQ348" s="202" t="n"/>
      <c r="AR348" s="202" t="n"/>
      <c r="AS348" s="202" t="n"/>
      <c r="AT348" s="202" t="n"/>
      <c r="AU348" s="202" t="n"/>
      <c r="AV348" s="202" t="n"/>
      <c r="AW348" s="202" t="n"/>
      <c r="AX348" s="202" t="n"/>
      <c r="AY348" s="202" t="n"/>
      <c r="AZ348" s="202" t="n"/>
      <c r="BA348" s="202" t="n"/>
      <c r="BB348" s="202" t="n"/>
      <c r="BC348" s="205" t="n"/>
    </row>
    <row r="349" ht="16.2" customHeight="1" s="53">
      <c r="A349" s="203" t="inlineStr">
        <is>
          <t xml:space="preserve">　　非流動金融資產                                              </t>
        </is>
      </c>
      <c r="B349" s="202" t="n"/>
      <c r="C349" s="202" t="n"/>
      <c r="D349" s="202" t="n"/>
      <c r="E349" s="202" t="n"/>
      <c r="F349" s="202" t="n"/>
      <c r="G349" s="202" t="n"/>
      <c r="H349" s="202" t="n"/>
      <c r="I349" s="202" t="n"/>
      <c r="J349" s="202" t="n"/>
      <c r="K349" s="202" t="n"/>
      <c r="L349" s="202" t="n"/>
      <c r="M349" s="202" t="n"/>
      <c r="N349" s="202" t="n"/>
      <c r="O349" s="202" t="n"/>
      <c r="P349" s="202" t="n"/>
      <c r="Q349" s="202" t="n"/>
      <c r="R349" s="202" t="n"/>
      <c r="S349" s="202" t="n"/>
      <c r="T349" s="202" t="n"/>
      <c r="U349" s="202" t="n"/>
      <c r="V349" s="202" t="n"/>
      <c r="W349" s="202" t="n"/>
      <c r="X349" s="202" t="n"/>
      <c r="Y349" s="202" t="n"/>
      <c r="Z349" s="202" t="n"/>
      <c r="AA349" s="202" t="n"/>
      <c r="AB349" s="202" t="n"/>
      <c r="AC349" s="202" t="n"/>
      <c r="AD349" s="202" t="n"/>
      <c r="AE349" s="202" t="n"/>
      <c r="AF349" s="202" t="n"/>
      <c r="AG349" s="202" t="n"/>
      <c r="AH349" s="202" t="n"/>
      <c r="AI349" s="202" t="n"/>
      <c r="AJ349" s="202" t="n"/>
      <c r="AK349" s="202" t="n"/>
      <c r="AL349" s="202" t="n"/>
      <c r="AM349" s="202" t="n"/>
      <c r="AN349" s="202" t="n"/>
      <c r="AO349" s="202" t="n"/>
      <c r="AP349" s="202" t="n"/>
      <c r="AQ349" s="202" t="n"/>
      <c r="AR349" s="202" t="n"/>
      <c r="AS349" s="202" t="n"/>
      <c r="AT349" s="202" t="n"/>
      <c r="AU349" s="202" t="n"/>
      <c r="AV349" s="202" t="n"/>
      <c r="AW349" s="202" t="n"/>
      <c r="AX349" s="202" t="n"/>
      <c r="AY349" s="202" t="n"/>
      <c r="AZ349" s="202" t="n"/>
      <c r="BA349" s="202" t="n"/>
      <c r="BB349" s="202" t="n"/>
      <c r="BC349" s="205" t="n"/>
    </row>
    <row r="350" ht="16.2" customHeight="1" s="53">
      <c r="A350" s="203" t="inlineStr">
        <is>
          <t xml:space="preserve">　　　透過餘絀按公允價值衡量之金融資產－非流動                    </t>
        </is>
      </c>
      <c r="B350" s="202" t="n"/>
      <c r="C350" s="202" t="n"/>
      <c r="D350" s="202" t="n"/>
      <c r="E350" s="202" t="n"/>
      <c r="F350" s="202" t="n"/>
      <c r="G350" s="202" t="n"/>
      <c r="H350" s="202" t="n"/>
      <c r="I350" s="202" t="n"/>
      <c r="J350" s="202" t="n"/>
      <c r="K350" s="202" t="n"/>
      <c r="L350" s="202" t="n"/>
      <c r="M350" s="202" t="n"/>
      <c r="N350" s="202" t="n"/>
      <c r="O350" s="202" t="n"/>
      <c r="P350" s="202" t="n"/>
      <c r="Q350" s="202" t="n"/>
      <c r="R350" s="202" t="n"/>
      <c r="S350" s="202" t="n"/>
      <c r="T350" s="202" t="n"/>
      <c r="U350" s="202" t="n"/>
      <c r="V350" s="202" t="n"/>
      <c r="W350" s="202" t="n"/>
      <c r="X350" s="202" t="n"/>
      <c r="Y350" s="202" t="n"/>
      <c r="Z350" s="202" t="n"/>
      <c r="AA350" s="202" t="n"/>
      <c r="AB350" s="202" t="n"/>
      <c r="AC350" s="202" t="n"/>
      <c r="AD350" s="202" t="n"/>
      <c r="AE350" s="202" t="n"/>
      <c r="AF350" s="202" t="n"/>
      <c r="AG350" s="202" t="n"/>
      <c r="AH350" s="202" t="n"/>
      <c r="AI350" s="202" t="n"/>
      <c r="AJ350" s="202" t="n"/>
      <c r="AK350" s="202" t="n"/>
      <c r="AL350" s="202" t="n"/>
      <c r="AM350" s="202" t="n"/>
      <c r="AN350" s="202" t="n"/>
      <c r="AO350" s="202" t="n"/>
      <c r="AP350" s="202" t="n"/>
      <c r="AQ350" s="202" t="n"/>
      <c r="AR350" s="202" t="n"/>
      <c r="AS350" s="202" t="n"/>
      <c r="AT350" s="202" t="n"/>
      <c r="AU350" s="202" t="n"/>
      <c r="AV350" s="202" t="n"/>
      <c r="AW350" s="202" t="n"/>
      <c r="AX350" s="202" t="n"/>
      <c r="AY350" s="202" t="n"/>
      <c r="AZ350" s="202" t="n"/>
      <c r="BA350" s="202" t="n"/>
      <c r="BB350" s="202" t="n"/>
      <c r="BC350" s="205" t="n"/>
    </row>
    <row r="351" ht="16.2" customHeight="1" s="53">
      <c r="A351" s="203" t="inlineStr">
        <is>
          <t xml:space="preserve">　　　透過餘絀按公允價值衡量之金融資產評價調整－非流動            </t>
        </is>
      </c>
      <c r="B351" s="202" t="n"/>
      <c r="C351" s="202" t="n"/>
      <c r="D351" s="202" t="n"/>
      <c r="E351" s="202" t="n"/>
      <c r="F351" s="202" t="n"/>
      <c r="G351" s="202" t="n"/>
      <c r="H351" s="202" t="n"/>
      <c r="I351" s="202" t="n"/>
      <c r="J351" s="202" t="n"/>
      <c r="K351" s="202" t="n"/>
      <c r="L351" s="202" t="n"/>
      <c r="M351" s="202" t="n"/>
      <c r="N351" s="202" t="n"/>
      <c r="O351" s="202" t="n"/>
      <c r="P351" s="202" t="n"/>
      <c r="Q351" s="202" t="n"/>
      <c r="R351" s="202" t="n"/>
      <c r="S351" s="202" t="n"/>
      <c r="T351" s="202" t="n"/>
      <c r="U351" s="202" t="n"/>
      <c r="V351" s="202" t="n"/>
      <c r="W351" s="202" t="n"/>
      <c r="X351" s="202" t="n"/>
      <c r="Y351" s="202" t="n"/>
      <c r="Z351" s="202" t="n"/>
      <c r="AA351" s="202" t="n"/>
      <c r="AB351" s="202" t="n"/>
      <c r="AC351" s="202" t="n"/>
      <c r="AD351" s="202" t="n"/>
      <c r="AE351" s="202" t="n"/>
      <c r="AF351" s="202" t="n"/>
      <c r="AG351" s="202" t="n"/>
      <c r="AH351" s="202" t="n"/>
      <c r="AI351" s="202" t="n"/>
      <c r="AJ351" s="202" t="n"/>
      <c r="AK351" s="202" t="n"/>
      <c r="AL351" s="202" t="n"/>
      <c r="AM351" s="202" t="n"/>
      <c r="AN351" s="202" t="n"/>
      <c r="AO351" s="202" t="n"/>
      <c r="AP351" s="202" t="n"/>
      <c r="AQ351" s="202" t="n"/>
      <c r="AR351" s="202" t="n"/>
      <c r="AS351" s="202" t="n"/>
      <c r="AT351" s="202" t="n"/>
      <c r="AU351" s="202" t="n"/>
      <c r="AV351" s="202" t="n"/>
      <c r="AW351" s="202" t="n"/>
      <c r="AX351" s="202" t="n"/>
      <c r="AY351" s="202" t="n"/>
      <c r="AZ351" s="202" t="n"/>
      <c r="BA351" s="202" t="n"/>
      <c r="BB351" s="202" t="n"/>
      <c r="BC351" s="205" t="n"/>
    </row>
    <row r="352" ht="16.2" customHeight="1" s="53">
      <c r="A352" s="203" t="inlineStr">
        <is>
          <t xml:space="preserve">　　　以成本衡量之金融資產－非流動                                </t>
        </is>
      </c>
      <c r="B352" s="202" t="n"/>
      <c r="C352" s="202" t="n"/>
      <c r="D352" s="202" t="n"/>
      <c r="E352" s="202" t="n"/>
      <c r="F352" s="202" t="n"/>
      <c r="G352" s="202" t="n"/>
      <c r="H352" s="202" t="n"/>
      <c r="I352" s="202" t="n"/>
      <c r="J352" s="202" t="n"/>
      <c r="K352" s="202" t="n"/>
      <c r="L352" s="202" t="n"/>
      <c r="M352" s="202" t="n"/>
      <c r="N352" s="202" t="n"/>
      <c r="O352" s="202" t="n"/>
      <c r="P352" s="202" t="n"/>
      <c r="Q352" s="202" t="n"/>
      <c r="R352" s="202" t="n"/>
      <c r="S352" s="202" t="n"/>
      <c r="T352" s="202" t="n"/>
      <c r="U352" s="202" t="n"/>
      <c r="V352" s="202" t="n"/>
      <c r="W352" s="202" t="n"/>
      <c r="X352" s="202" t="n"/>
      <c r="Y352" s="202" t="n"/>
      <c r="Z352" s="202" t="n"/>
      <c r="AA352" s="202" t="n"/>
      <c r="AB352" s="202" t="n"/>
      <c r="AC352" s="202" t="n"/>
      <c r="AD352" s="202" t="n"/>
      <c r="AE352" s="202" t="n"/>
      <c r="AF352" s="202" t="n"/>
      <c r="AG352" s="202" t="n"/>
      <c r="AH352" s="202" t="n"/>
      <c r="AI352" s="202" t="n"/>
      <c r="AJ352" s="202" t="n"/>
      <c r="AK352" s="202" t="n"/>
      <c r="AL352" s="202" t="n"/>
      <c r="AM352" s="202" t="n"/>
      <c r="AN352" s="202" t="n"/>
      <c r="AO352" s="202" t="n"/>
      <c r="AP352" s="202" t="n"/>
      <c r="AQ352" s="202" t="n"/>
      <c r="AR352" s="202" t="n"/>
      <c r="AS352" s="202" t="n"/>
      <c r="AT352" s="202" t="n"/>
      <c r="AU352" s="202" t="n"/>
      <c r="AV352" s="202" t="n"/>
      <c r="AW352" s="202" t="n"/>
      <c r="AX352" s="202" t="n"/>
      <c r="AY352" s="202" t="n"/>
      <c r="AZ352" s="202" t="n"/>
      <c r="BA352" s="202" t="n"/>
      <c r="BB352" s="202" t="n"/>
      <c r="BC352" s="205" t="n"/>
    </row>
    <row r="353" ht="16.2" customHeight="1" s="53">
      <c r="A353" s="203" t="inlineStr">
        <is>
          <t xml:space="preserve">　　　透過其他綜合餘絀按公允價值衡量之金融資產－非流動            </t>
        </is>
      </c>
      <c r="B353" s="202" t="n"/>
      <c r="C353" s="202" t="n"/>
      <c r="D353" s="202" t="n"/>
      <c r="E353" s="202" t="n"/>
      <c r="F353" s="202" t="n"/>
      <c r="G353" s="202" t="n"/>
      <c r="H353" s="202" t="n"/>
      <c r="I353" s="202" t="n"/>
      <c r="J353" s="202" t="n"/>
      <c r="K353" s="202" t="n"/>
      <c r="L353" s="202" t="n"/>
      <c r="M353" s="202" t="n"/>
      <c r="N353" s="202" t="n"/>
      <c r="O353" s="202" t="n"/>
      <c r="P353" s="202" t="n"/>
      <c r="Q353" s="202" t="n"/>
      <c r="R353" s="202" t="n"/>
      <c r="S353" s="202" t="n"/>
      <c r="T353" s="202" t="n"/>
      <c r="U353" s="202" t="n"/>
      <c r="V353" s="202" t="n"/>
      <c r="W353" s="202" t="n"/>
      <c r="X353" s="202" t="n"/>
      <c r="Y353" s="202" t="n"/>
      <c r="Z353" s="202" t="n"/>
      <c r="AA353" s="202" t="n"/>
      <c r="AB353" s="202" t="n"/>
      <c r="AC353" s="202" t="n"/>
      <c r="AD353" s="202" t="n"/>
      <c r="AE353" s="202" t="n"/>
      <c r="AF353" s="202" t="n"/>
      <c r="AG353" s="202" t="n"/>
      <c r="AH353" s="202" t="n"/>
      <c r="AI353" s="202" t="n"/>
      <c r="AJ353" s="202" t="n"/>
      <c r="AK353" s="202" t="n"/>
      <c r="AL353" s="202" t="n"/>
      <c r="AM353" s="202" t="n"/>
      <c r="AN353" s="202" t="n"/>
      <c r="AO353" s="202" t="n"/>
      <c r="AP353" s="202" t="n"/>
      <c r="AQ353" s="202" t="n"/>
      <c r="AR353" s="202" t="n"/>
      <c r="AS353" s="202" t="n"/>
      <c r="AT353" s="202" t="n"/>
      <c r="AU353" s="202" t="n"/>
      <c r="AV353" s="202" t="n"/>
      <c r="AW353" s="202" t="n"/>
      <c r="AX353" s="202" t="n"/>
      <c r="AY353" s="202" t="n"/>
      <c r="AZ353" s="202" t="n"/>
      <c r="BA353" s="202" t="n"/>
      <c r="BB353" s="202" t="n"/>
      <c r="BC353" s="205" t="n"/>
    </row>
    <row r="354" ht="16.2" customHeight="1" s="53">
      <c r="A354" s="203" t="inlineStr">
        <is>
          <t xml:space="preserve">　　　透過其他綜合餘絀按公允價值衡量之金融資產評價調整－非流動    </t>
        </is>
      </c>
      <c r="B354" s="202" t="n"/>
      <c r="C354" s="202" t="n"/>
      <c r="D354" s="202" t="n"/>
      <c r="E354" s="202" t="n"/>
      <c r="F354" s="202" t="n"/>
      <c r="G354" s="202" t="n"/>
      <c r="H354" s="202" t="n"/>
      <c r="I354" s="202" t="n"/>
      <c r="J354" s="202" t="n"/>
      <c r="K354" s="202" t="n"/>
      <c r="L354" s="202" t="n"/>
      <c r="M354" s="202" t="n"/>
      <c r="N354" s="202" t="n"/>
      <c r="O354" s="202" t="n"/>
      <c r="P354" s="202" t="n"/>
      <c r="Q354" s="202" t="n"/>
      <c r="R354" s="202" t="n"/>
      <c r="S354" s="202" t="n"/>
      <c r="T354" s="202" t="n"/>
      <c r="U354" s="202" t="n"/>
      <c r="V354" s="202" t="n"/>
      <c r="W354" s="202" t="n"/>
      <c r="X354" s="202" t="n"/>
      <c r="Y354" s="202" t="n"/>
      <c r="Z354" s="202" t="n"/>
      <c r="AA354" s="202" t="n"/>
      <c r="AB354" s="202" t="n"/>
      <c r="AC354" s="202" t="n"/>
      <c r="AD354" s="202" t="n"/>
      <c r="AE354" s="202" t="n"/>
      <c r="AF354" s="202" t="n"/>
      <c r="AG354" s="202" t="n"/>
      <c r="AH354" s="202" t="n"/>
      <c r="AI354" s="202" t="n"/>
      <c r="AJ354" s="202" t="n"/>
      <c r="AK354" s="202" t="n"/>
      <c r="AL354" s="202" t="n"/>
      <c r="AM354" s="202" t="n"/>
      <c r="AN354" s="202" t="n"/>
      <c r="AO354" s="202" t="n"/>
      <c r="AP354" s="202" t="n"/>
      <c r="AQ354" s="202" t="n"/>
      <c r="AR354" s="202" t="n"/>
      <c r="AS354" s="202" t="n"/>
      <c r="AT354" s="202" t="n"/>
      <c r="AU354" s="202" t="n"/>
      <c r="AV354" s="202" t="n"/>
      <c r="AW354" s="202" t="n"/>
      <c r="AX354" s="202" t="n"/>
      <c r="AY354" s="202" t="n"/>
      <c r="AZ354" s="202" t="n"/>
      <c r="BA354" s="202" t="n"/>
      <c r="BB354" s="202" t="n"/>
      <c r="BC354" s="205" t="n"/>
    </row>
    <row r="355" ht="16.2" customHeight="1" s="53">
      <c r="A355" s="203" t="inlineStr">
        <is>
          <t xml:space="preserve">　　　按攤銷後成本衡量之金融資產－非流動                          </t>
        </is>
      </c>
      <c r="B355" s="202" t="n"/>
      <c r="C355" s="202" t="n"/>
      <c r="D355" s="202" t="n"/>
      <c r="E355" s="202" t="n"/>
      <c r="F355" s="202" t="n"/>
      <c r="G355" s="202" t="n"/>
      <c r="H355" s="202" t="n"/>
      <c r="I355" s="202" t="n"/>
      <c r="J355" s="202" t="n"/>
      <c r="K355" s="202" t="n"/>
      <c r="L355" s="202" t="n"/>
      <c r="M355" s="202" t="n"/>
      <c r="N355" s="202" t="n"/>
      <c r="O355" s="202" t="n"/>
      <c r="P355" s="202" t="n"/>
      <c r="Q355" s="202" t="n"/>
      <c r="R355" s="202" t="n"/>
      <c r="S355" s="202" t="n"/>
      <c r="T355" s="202" t="n"/>
      <c r="U355" s="202" t="n"/>
      <c r="V355" s="202" t="n"/>
      <c r="W355" s="202" t="n"/>
      <c r="X355" s="202" t="n"/>
      <c r="Y355" s="202" t="n"/>
      <c r="Z355" s="202" t="n"/>
      <c r="AA355" s="202" t="n"/>
      <c r="AB355" s="202" t="n"/>
      <c r="AC355" s="202" t="n"/>
      <c r="AD355" s="202" t="n"/>
      <c r="AE355" s="202" t="n"/>
      <c r="AF355" s="202" t="n"/>
      <c r="AG355" s="202" t="n"/>
      <c r="AH355" s="202" t="n"/>
      <c r="AI355" s="202" t="n"/>
      <c r="AJ355" s="202" t="n"/>
      <c r="AK355" s="202" t="n"/>
      <c r="AL355" s="202" t="n"/>
      <c r="AM355" s="202" t="n"/>
      <c r="AN355" s="202" t="n"/>
      <c r="AO355" s="202" t="n"/>
      <c r="AP355" s="202" t="n"/>
      <c r="AQ355" s="202" t="n"/>
      <c r="AR355" s="202" t="n"/>
      <c r="AS355" s="202" t="n"/>
      <c r="AT355" s="202" t="n"/>
      <c r="AU355" s="202" t="n"/>
      <c r="AV355" s="202" t="n"/>
      <c r="AW355" s="202" t="n"/>
      <c r="AX355" s="202" t="n"/>
      <c r="AY355" s="202" t="n"/>
      <c r="AZ355" s="202" t="n"/>
      <c r="BA355" s="202" t="n"/>
      <c r="BB355" s="202" t="n"/>
      <c r="BC355" s="205" t="n"/>
    </row>
    <row r="356" ht="16.2" customHeight="1" s="53">
      <c r="A356" s="203" t="inlineStr">
        <is>
          <t xml:space="preserve">　　　累計減損－按攤銷後成本衡量之金融資產－非流動                </t>
        </is>
      </c>
      <c r="B356" s="202" t="n"/>
      <c r="C356" s="202" t="n"/>
      <c r="D356" s="202" t="n"/>
      <c r="E356" s="202" t="n"/>
      <c r="F356" s="202" t="n"/>
      <c r="G356" s="202" t="n"/>
      <c r="H356" s="202" t="n"/>
      <c r="I356" s="202" t="n"/>
      <c r="J356" s="202" t="n"/>
      <c r="K356" s="202" t="n"/>
      <c r="L356" s="202" t="n"/>
      <c r="M356" s="202" t="n"/>
      <c r="N356" s="202" t="n"/>
      <c r="O356" s="202" t="n"/>
      <c r="P356" s="202" t="n"/>
      <c r="Q356" s="202" t="n"/>
      <c r="R356" s="202" t="n"/>
      <c r="S356" s="202" t="n"/>
      <c r="T356" s="202" t="n"/>
      <c r="U356" s="202" t="n"/>
      <c r="V356" s="202" t="n"/>
      <c r="W356" s="202" t="n"/>
      <c r="X356" s="202" t="n"/>
      <c r="Y356" s="202" t="n"/>
      <c r="Z356" s="202" t="n"/>
      <c r="AA356" s="202" t="n"/>
      <c r="AB356" s="202" t="n"/>
      <c r="AC356" s="202" t="n"/>
      <c r="AD356" s="202" t="n"/>
      <c r="AE356" s="202" t="n"/>
      <c r="AF356" s="202" t="n"/>
      <c r="AG356" s="202" t="n"/>
      <c r="AH356" s="202" t="n"/>
      <c r="AI356" s="202" t="n"/>
      <c r="AJ356" s="202" t="n"/>
      <c r="AK356" s="202" t="n"/>
      <c r="AL356" s="202" t="n"/>
      <c r="AM356" s="202" t="n"/>
      <c r="AN356" s="202" t="n"/>
      <c r="AO356" s="202" t="n"/>
      <c r="AP356" s="202" t="n"/>
      <c r="AQ356" s="202" t="n"/>
      <c r="AR356" s="202" t="n"/>
      <c r="AS356" s="202" t="n"/>
      <c r="AT356" s="202" t="n"/>
      <c r="AU356" s="202" t="n"/>
      <c r="AV356" s="202" t="n"/>
      <c r="AW356" s="202" t="n"/>
      <c r="AX356" s="202" t="n"/>
      <c r="AY356" s="202" t="n"/>
      <c r="AZ356" s="202" t="n"/>
      <c r="BA356" s="202" t="n"/>
      <c r="BB356" s="202" t="n"/>
      <c r="BC356" s="205" t="n"/>
    </row>
    <row r="357" ht="16.2" customHeight="1" s="53">
      <c r="A357" s="203" t="inlineStr">
        <is>
          <t xml:space="preserve">　　　其他金融資產－非流動                                        </t>
        </is>
      </c>
      <c r="B357" s="202" t="n"/>
      <c r="C357" s="202" t="n"/>
      <c r="D357" s="202" t="n"/>
      <c r="E357" s="202" t="n"/>
      <c r="F357" s="202" t="n"/>
      <c r="G357" s="202" t="n"/>
      <c r="H357" s="202" t="n"/>
      <c r="I357" s="202" t="n"/>
      <c r="J357" s="202" t="n"/>
      <c r="K357" s="202" t="n"/>
      <c r="L357" s="202" t="n"/>
      <c r="M357" s="202" t="n"/>
      <c r="N357" s="202" t="n"/>
      <c r="O357" s="202" t="n"/>
      <c r="P357" s="202" t="n"/>
      <c r="Q357" s="202" t="n"/>
      <c r="R357" s="202" t="n"/>
      <c r="S357" s="202" t="n"/>
      <c r="T357" s="202" t="n"/>
      <c r="U357" s="202" t="n"/>
      <c r="V357" s="202" t="n"/>
      <c r="W357" s="202" t="n"/>
      <c r="X357" s="202" t="n"/>
      <c r="Y357" s="202" t="n"/>
      <c r="Z357" s="202" t="n"/>
      <c r="AA357" s="202" t="n"/>
      <c r="AB357" s="202" t="n"/>
      <c r="AC357" s="202" t="n"/>
      <c r="AD357" s="202" t="n"/>
      <c r="AE357" s="202" t="n"/>
      <c r="AF357" s="202" t="n"/>
      <c r="AG357" s="202" t="n"/>
      <c r="AH357" s="202" t="n"/>
      <c r="AI357" s="202" t="n"/>
      <c r="AJ357" s="202" t="n"/>
      <c r="AK357" s="202" t="n"/>
      <c r="AL357" s="202" t="n"/>
      <c r="AM357" s="202" t="n"/>
      <c r="AN357" s="202" t="n"/>
      <c r="AO357" s="202" t="n"/>
      <c r="AP357" s="202" t="n"/>
      <c r="AQ357" s="202" t="n"/>
      <c r="AR357" s="202" t="n"/>
      <c r="AS357" s="202" t="n"/>
      <c r="AT357" s="202" t="n"/>
      <c r="AU357" s="202" t="n"/>
      <c r="AV357" s="202" t="n"/>
      <c r="AW357" s="202" t="n"/>
      <c r="AX357" s="202" t="n"/>
      <c r="AY357" s="202" t="n"/>
      <c r="AZ357" s="202" t="n"/>
      <c r="BA357" s="202" t="n"/>
      <c r="BB357" s="202" t="n"/>
      <c r="BC357" s="205" t="n"/>
    </row>
    <row r="358" ht="16.2" customHeight="1" s="53">
      <c r="A358" s="203" t="inlineStr">
        <is>
          <t xml:space="preserve">　　長期應收款                                                  </t>
        </is>
      </c>
      <c r="B358" s="202" t="n"/>
      <c r="C358" s="202" t="n"/>
      <c r="D358" s="202" t="n"/>
      <c r="E358" s="202" t="n"/>
      <c r="F358" s="202" t="n"/>
      <c r="G358" s="202" t="n"/>
      <c r="H358" s="202" t="n"/>
      <c r="I358" s="202" t="n"/>
      <c r="J358" s="202" t="n"/>
      <c r="K358" s="202" t="n"/>
      <c r="L358" s="202" t="n"/>
      <c r="M358" s="202" t="n"/>
      <c r="N358" s="202" t="n"/>
      <c r="O358" s="202" t="n"/>
      <c r="P358" s="202" t="n"/>
      <c r="Q358" s="202" t="n"/>
      <c r="R358" s="202" t="n"/>
      <c r="S358" s="202" t="n"/>
      <c r="T358" s="202" t="n"/>
      <c r="U358" s="202" t="n"/>
      <c r="V358" s="202" t="n"/>
      <c r="W358" s="202" t="n"/>
      <c r="X358" s="202" t="n"/>
      <c r="Y358" s="202" t="n"/>
      <c r="Z358" s="202" t="n"/>
      <c r="AA358" s="202" t="n"/>
      <c r="AB358" s="202" t="n"/>
      <c r="AC358" s="202" t="n"/>
      <c r="AD358" s="202" t="n"/>
      <c r="AE358" s="202" t="n"/>
      <c r="AF358" s="202" t="n"/>
      <c r="AG358" s="202" t="n"/>
      <c r="AH358" s="202" t="n"/>
      <c r="AI358" s="202" t="n"/>
      <c r="AJ358" s="202" t="n"/>
      <c r="AK358" s="202" t="n"/>
      <c r="AL358" s="202" t="n"/>
      <c r="AM358" s="202" t="n"/>
      <c r="AN358" s="202" t="n"/>
      <c r="AO358" s="202" t="n"/>
      <c r="AP358" s="202" t="n"/>
      <c r="AQ358" s="202" t="n"/>
      <c r="AR358" s="202" t="n"/>
      <c r="AS358" s="202" t="n"/>
      <c r="AT358" s="202" t="n"/>
      <c r="AU358" s="202" t="n"/>
      <c r="AV358" s="202" t="n"/>
      <c r="AW358" s="202" t="n"/>
      <c r="AX358" s="202" t="n"/>
      <c r="AY358" s="202" t="n"/>
      <c r="AZ358" s="202" t="n"/>
      <c r="BA358" s="202" t="n"/>
      <c r="BB358" s="202" t="n"/>
      <c r="BC358" s="205" t="n"/>
    </row>
    <row r="359" ht="16.2" customHeight="1" s="53">
      <c r="A359" s="203" t="inlineStr">
        <is>
          <t xml:space="preserve">　　　長期應收款                                                  </t>
        </is>
      </c>
      <c r="B359" s="202" t="n"/>
      <c r="C359" s="202" t="n"/>
      <c r="D359" s="202" t="n"/>
      <c r="E359" s="202" t="n"/>
      <c r="F359" s="202" t="n"/>
      <c r="G359" s="202" t="n"/>
      <c r="H359" s="202" t="n"/>
      <c r="I359" s="202" t="n"/>
      <c r="J359" s="202" t="n"/>
      <c r="K359" s="202" t="n"/>
      <c r="L359" s="202" t="n"/>
      <c r="M359" s="202" t="n"/>
      <c r="N359" s="202" t="n"/>
      <c r="O359" s="202" t="n"/>
      <c r="P359" s="202" t="n"/>
      <c r="Q359" s="202" t="n"/>
      <c r="R359" s="202" t="n"/>
      <c r="S359" s="202" t="n"/>
      <c r="T359" s="202" t="n"/>
      <c r="U359" s="202" t="n"/>
      <c r="V359" s="202" t="n"/>
      <c r="W359" s="202" t="n"/>
      <c r="X359" s="202" t="n"/>
      <c r="Y359" s="202" t="n"/>
      <c r="Z359" s="202" t="n"/>
      <c r="AA359" s="202" t="n"/>
      <c r="AB359" s="202" t="n"/>
      <c r="AC359" s="202" t="n"/>
      <c r="AD359" s="202" t="n"/>
      <c r="AE359" s="202" t="n"/>
      <c r="AF359" s="202" t="n"/>
      <c r="AG359" s="202" t="n"/>
      <c r="AH359" s="202" t="n"/>
      <c r="AI359" s="202" t="n"/>
      <c r="AJ359" s="202" t="n"/>
      <c r="AK359" s="202" t="n"/>
      <c r="AL359" s="202" t="n"/>
      <c r="AM359" s="202" t="n"/>
      <c r="AN359" s="202" t="n"/>
      <c r="AO359" s="202" t="n"/>
      <c r="AP359" s="202" t="n"/>
      <c r="AQ359" s="202" t="n"/>
      <c r="AR359" s="202" t="n"/>
      <c r="AS359" s="202" t="n"/>
      <c r="AT359" s="202" t="n"/>
      <c r="AU359" s="202" t="n"/>
      <c r="AV359" s="202" t="n"/>
      <c r="AW359" s="202" t="n"/>
      <c r="AX359" s="202" t="n"/>
      <c r="AY359" s="202" t="n"/>
      <c r="AZ359" s="202" t="n"/>
      <c r="BA359" s="202" t="n"/>
      <c r="BB359" s="202" t="n"/>
      <c r="BC359" s="205" t="n"/>
    </row>
    <row r="360" ht="16.2" customHeight="1" s="53">
      <c r="A360" s="203" t="inlineStr">
        <is>
          <t xml:space="preserve">　　　備抵呆帳－長期應收款                                        </t>
        </is>
      </c>
      <c r="B360" s="202" t="n"/>
      <c r="C360" s="202" t="n"/>
      <c r="D360" s="202" t="n"/>
      <c r="E360" s="202" t="n"/>
      <c r="F360" s="202" t="n"/>
      <c r="G360" s="202" t="n"/>
      <c r="H360" s="202" t="n"/>
      <c r="I360" s="202" t="n"/>
      <c r="J360" s="202" t="n"/>
      <c r="K360" s="202" t="n"/>
      <c r="L360" s="202" t="n"/>
      <c r="M360" s="202" t="n"/>
      <c r="N360" s="202" t="n"/>
      <c r="O360" s="202" t="n"/>
      <c r="P360" s="202" t="n"/>
      <c r="Q360" s="202" t="n"/>
      <c r="R360" s="202" t="n"/>
      <c r="S360" s="202" t="n"/>
      <c r="T360" s="202" t="n"/>
      <c r="U360" s="202" t="n"/>
      <c r="V360" s="202" t="n"/>
      <c r="W360" s="202" t="n"/>
      <c r="X360" s="202" t="n"/>
      <c r="Y360" s="202" t="n"/>
      <c r="Z360" s="202" t="n"/>
      <c r="AA360" s="202" t="n"/>
      <c r="AB360" s="202" t="n"/>
      <c r="AC360" s="202" t="n"/>
      <c r="AD360" s="202" t="n"/>
      <c r="AE360" s="202" t="n"/>
      <c r="AF360" s="202" t="n"/>
      <c r="AG360" s="202" t="n"/>
      <c r="AH360" s="202" t="n"/>
      <c r="AI360" s="202" t="n"/>
      <c r="AJ360" s="202" t="n"/>
      <c r="AK360" s="202" t="n"/>
      <c r="AL360" s="202" t="n"/>
      <c r="AM360" s="202" t="n"/>
      <c r="AN360" s="202" t="n"/>
      <c r="AO360" s="202" t="n"/>
      <c r="AP360" s="202" t="n"/>
      <c r="AQ360" s="202" t="n"/>
      <c r="AR360" s="202" t="n"/>
      <c r="AS360" s="202" t="n"/>
      <c r="AT360" s="202" t="n"/>
      <c r="AU360" s="202" t="n"/>
      <c r="AV360" s="202" t="n"/>
      <c r="AW360" s="202" t="n"/>
      <c r="AX360" s="202" t="n"/>
      <c r="AY360" s="202" t="n"/>
      <c r="AZ360" s="202" t="n"/>
      <c r="BA360" s="202" t="n"/>
      <c r="BB360" s="202" t="n"/>
      <c r="BC360" s="205" t="n"/>
    </row>
    <row r="361" ht="16.2" customHeight="1" s="53">
      <c r="A361" s="203" t="inlineStr">
        <is>
          <t xml:space="preserve">　　準備金                                                      </t>
        </is>
      </c>
      <c r="B361" s="202" t="n"/>
      <c r="C361" s="202" t="n"/>
      <c r="D361" s="202" t="n"/>
      <c r="E361" s="202" t="n"/>
      <c r="F361" s="202" t="n"/>
      <c r="G361" s="202" t="n"/>
      <c r="H361" s="202" t="n"/>
      <c r="I361" s="202" t="n"/>
      <c r="J361" s="202" t="n"/>
      <c r="K361" s="202" t="n"/>
      <c r="L361" s="202" t="n"/>
      <c r="M361" s="202" t="n"/>
      <c r="N361" s="202" t="n"/>
      <c r="O361" s="202" t="n"/>
      <c r="P361" s="202" t="n"/>
      <c r="Q361" s="202" t="n"/>
      <c r="R361" s="202" t="n"/>
      <c r="S361" s="202" t="n"/>
      <c r="T361" s="202" t="n"/>
      <c r="U361" s="202" t="n"/>
      <c r="V361" s="202" t="n"/>
      <c r="W361" s="202" t="n"/>
      <c r="X361" s="202" t="n"/>
      <c r="Y361" s="202" t="n"/>
      <c r="Z361" s="202" t="n"/>
      <c r="AA361" s="202" t="n"/>
      <c r="AB361" s="202" t="n"/>
      <c r="AC361" s="202" t="n"/>
      <c r="AD361" s="202" t="n"/>
      <c r="AE361" s="202" t="n"/>
      <c r="AF361" s="202" t="n"/>
      <c r="AG361" s="202" t="n"/>
      <c r="AH361" s="202" t="n"/>
      <c r="AI361" s="202" t="n"/>
      <c r="AJ361" s="202" t="n"/>
      <c r="AK361" s="202" t="n"/>
      <c r="AL361" s="202" t="n"/>
      <c r="AM361" s="202" t="n"/>
      <c r="AN361" s="202" t="n"/>
      <c r="AO361" s="202" t="n"/>
      <c r="AP361" s="202" t="n"/>
      <c r="AQ361" s="202" t="n"/>
      <c r="AR361" s="202" t="n"/>
      <c r="AS361" s="202" t="n"/>
      <c r="AT361" s="202" t="n"/>
      <c r="AU361" s="202" t="n"/>
      <c r="AV361" s="202" t="n"/>
      <c r="AW361" s="202" t="n"/>
      <c r="AX361" s="202" t="n"/>
      <c r="AY361" s="202" t="n"/>
      <c r="AZ361" s="202" t="n"/>
      <c r="BA361" s="202" t="n"/>
      <c r="BB361" s="202" t="n"/>
      <c r="BC361" s="205" t="n"/>
    </row>
    <row r="362" ht="16.2" customHeight="1" s="53">
      <c r="A362" s="203" t="inlineStr">
        <is>
          <t xml:space="preserve">　　　退休及離職準備金                                            </t>
        </is>
      </c>
      <c r="B362" s="202" t="n"/>
      <c r="C362" s="202" t="n"/>
      <c r="D362" s="202" t="n"/>
      <c r="E362" s="202" t="n"/>
      <c r="F362" s="202" t="n"/>
      <c r="G362" s="202" t="n"/>
      <c r="H362" s="202" t="n"/>
      <c r="I362" s="202" t="n"/>
      <c r="J362" s="202" t="n"/>
      <c r="K362" s="202" t="n"/>
      <c r="L362" s="202" t="n"/>
      <c r="M362" s="202" t="n"/>
      <c r="N362" s="202" t="n"/>
      <c r="O362" s="202" t="n"/>
      <c r="P362" s="202" t="n"/>
      <c r="Q362" s="202" t="n"/>
      <c r="R362" s="202" t="n"/>
      <c r="S362" s="202" t="n"/>
      <c r="T362" s="202" t="n"/>
      <c r="U362" s="202" t="n"/>
      <c r="V362" s="202" t="n"/>
      <c r="W362" s="202" t="n"/>
      <c r="X362" s="202" t="n"/>
      <c r="Y362" s="202" t="n"/>
      <c r="Z362" s="202" t="n"/>
      <c r="AA362" s="202" t="n"/>
      <c r="AB362" s="202" t="n"/>
      <c r="AC362" s="202" t="n"/>
      <c r="AD362" s="202" t="n"/>
      <c r="AE362" s="202" t="n"/>
      <c r="AF362" s="202" t="n"/>
      <c r="AG362" s="202" t="n"/>
      <c r="AH362" s="202" t="n"/>
      <c r="AI362" s="202" t="n"/>
      <c r="AJ362" s="202" t="n"/>
      <c r="AK362" s="202" t="n"/>
      <c r="AL362" s="202" t="n"/>
      <c r="AM362" s="202" t="n"/>
      <c r="AN362" s="202" t="n"/>
      <c r="AO362" s="202" t="n"/>
      <c r="AP362" s="202" t="n"/>
      <c r="AQ362" s="202" t="n"/>
      <c r="AR362" s="202" t="n"/>
      <c r="AS362" s="202" t="n"/>
      <c r="AT362" s="202" t="n"/>
      <c r="AU362" s="202" t="n"/>
      <c r="AV362" s="202" t="n"/>
      <c r="AW362" s="202" t="n"/>
      <c r="AX362" s="202" t="n"/>
      <c r="AY362" s="202" t="n"/>
      <c r="AZ362" s="202" t="n"/>
      <c r="BA362" s="202" t="n"/>
      <c r="BB362" s="202" t="n"/>
      <c r="BC362" s="205" t="n"/>
    </row>
    <row r="363" ht="16.2" customHeight="1" s="53">
      <c r="A363" s="203" t="inlineStr">
        <is>
          <t xml:space="preserve">　　　其他準備金                                                  </t>
        </is>
      </c>
      <c r="B363" s="202" t="n"/>
      <c r="C363" s="202" t="n"/>
      <c r="D363" s="202" t="n"/>
      <c r="E363" s="202" t="n"/>
      <c r="F363" s="202" t="n"/>
      <c r="G363" s="202" t="n"/>
      <c r="H363" s="202" t="n"/>
      <c r="I363" s="202" t="n"/>
      <c r="J363" s="202" t="n"/>
      <c r="K363" s="202" t="n"/>
      <c r="L363" s="202" t="n"/>
      <c r="M363" s="202" t="n"/>
      <c r="N363" s="202" t="n"/>
      <c r="O363" s="202" t="n"/>
      <c r="P363" s="202" t="n"/>
      <c r="Q363" s="202" t="n"/>
      <c r="R363" s="202" t="n"/>
      <c r="S363" s="202" t="n"/>
      <c r="T363" s="202" t="n"/>
      <c r="U363" s="202" t="n"/>
      <c r="V363" s="202" t="n"/>
      <c r="W363" s="202" t="n"/>
      <c r="X363" s="202" t="n"/>
      <c r="Y363" s="202" t="n"/>
      <c r="Z363" s="202" t="n"/>
      <c r="AA363" s="202" t="n"/>
      <c r="AB363" s="202" t="n"/>
      <c r="AC363" s="202" t="n"/>
      <c r="AD363" s="202" t="n"/>
      <c r="AE363" s="202" t="n"/>
      <c r="AF363" s="202" t="n"/>
      <c r="AG363" s="202" t="n"/>
      <c r="AH363" s="202" t="n"/>
      <c r="AI363" s="202" t="n"/>
      <c r="AJ363" s="202" t="n"/>
      <c r="AK363" s="202" t="n"/>
      <c r="AL363" s="202" t="n"/>
      <c r="AM363" s="202" t="n"/>
      <c r="AN363" s="202" t="n"/>
      <c r="AO363" s="202" t="n"/>
      <c r="AP363" s="202" t="n"/>
      <c r="AQ363" s="202" t="n"/>
      <c r="AR363" s="202" t="n"/>
      <c r="AS363" s="202" t="n"/>
      <c r="AT363" s="202" t="n"/>
      <c r="AU363" s="202" t="n"/>
      <c r="AV363" s="202" t="n"/>
      <c r="AW363" s="202" t="n"/>
      <c r="AX363" s="202" t="n"/>
      <c r="AY363" s="202" t="n"/>
      <c r="AZ363" s="202" t="n"/>
      <c r="BA363" s="202" t="n"/>
      <c r="BB363" s="202" t="n"/>
      <c r="BC363" s="205" t="n"/>
    </row>
    <row r="364" ht="16.2" customHeight="1" s="53">
      <c r="A364" s="201" t="inlineStr">
        <is>
          <t xml:space="preserve">　不動產、廠房及設備                                          </t>
        </is>
      </c>
      <c r="B364" s="202" t="n"/>
      <c r="C364" s="202" t="n"/>
      <c r="D364" s="202" t="n"/>
      <c r="E364" s="202" t="n"/>
      <c r="F364" s="202" t="n"/>
      <c r="G364" s="202" t="n"/>
      <c r="H364" s="202" t="n"/>
      <c r="I364" s="202" t="n"/>
      <c r="J364" s="202" t="n"/>
      <c r="K364" s="202" t="n"/>
      <c r="L364" s="202" t="n"/>
      <c r="M364" s="202" t="n"/>
      <c r="N364" s="202" t="n"/>
      <c r="O364" s="202" t="n"/>
      <c r="P364" s="202" t="n"/>
      <c r="Q364" s="202" t="n"/>
      <c r="R364" s="202" t="n"/>
      <c r="S364" s="202" t="n"/>
      <c r="T364" s="202" t="n"/>
      <c r="U364" s="202" t="n"/>
      <c r="V364" s="202" t="n"/>
      <c r="W364" s="202" t="n"/>
      <c r="X364" s="202" t="n"/>
      <c r="Y364" s="202" t="n"/>
      <c r="Z364" s="202" t="n"/>
      <c r="AA364" s="202" t="n"/>
      <c r="AB364" s="202" t="n"/>
      <c r="AC364" s="202" t="n"/>
      <c r="AD364" s="202" t="n"/>
      <c r="AE364" s="202" t="n"/>
      <c r="AF364" s="202" t="n"/>
      <c r="AG364" s="202" t="n"/>
      <c r="AH364" s="202" t="n"/>
      <c r="AI364" s="202" t="n"/>
      <c r="AJ364" s="202" t="n"/>
      <c r="AK364" s="202" t="n"/>
      <c r="AL364" s="202" t="n"/>
      <c r="AM364" s="202" t="n"/>
      <c r="AN364" s="202" t="n"/>
      <c r="AO364" s="202" t="n"/>
      <c r="AP364" s="202" t="n"/>
      <c r="AQ364" s="202" t="n"/>
      <c r="AR364" s="202" t="n"/>
      <c r="AS364" s="202" t="n"/>
      <c r="AT364" s="202" t="n"/>
      <c r="AU364" s="202" t="n"/>
      <c r="AV364" s="202" t="n"/>
      <c r="AW364" s="202" t="n"/>
      <c r="AX364" s="202" t="n"/>
      <c r="AY364" s="202" t="n"/>
      <c r="AZ364" s="202" t="n"/>
      <c r="BA364" s="202" t="n"/>
      <c r="BB364" s="202" t="n"/>
      <c r="BC364" s="205" t="n"/>
    </row>
    <row r="365" ht="16.2" customHeight="1" s="53">
      <c r="A365" s="203" t="inlineStr">
        <is>
          <t xml:space="preserve">　　土地                                                        </t>
        </is>
      </c>
      <c r="B365" s="202" t="n"/>
      <c r="C365" s="202" t="n"/>
      <c r="D365" s="202" t="n"/>
      <c r="E365" s="202" t="n"/>
      <c r="F365" s="202" t="n"/>
      <c r="G365" s="202" t="n"/>
      <c r="H365" s="202" t="n"/>
      <c r="I365" s="202" t="n"/>
      <c r="J365" s="202" t="n"/>
      <c r="K365" s="202" t="n"/>
      <c r="L365" s="202" t="n"/>
      <c r="M365" s="202" t="n"/>
      <c r="N365" s="202" t="n"/>
      <c r="O365" s="202" t="n"/>
      <c r="P365" s="202" t="n"/>
      <c r="Q365" s="202" t="n"/>
      <c r="R365" s="202" t="n"/>
      <c r="S365" s="202" t="n"/>
      <c r="T365" s="202" t="n"/>
      <c r="U365" s="202" t="n"/>
      <c r="V365" s="202" t="n"/>
      <c r="W365" s="202" t="n"/>
      <c r="X365" s="202" t="n"/>
      <c r="Y365" s="202" t="n"/>
      <c r="Z365" s="202" t="n"/>
      <c r="AA365" s="202" t="n"/>
      <c r="AB365" s="202" t="n"/>
      <c r="AC365" s="202" t="n"/>
      <c r="AD365" s="202" t="n"/>
      <c r="AE365" s="202" t="n"/>
      <c r="AF365" s="202" t="n"/>
      <c r="AG365" s="202" t="n"/>
      <c r="AH365" s="202" t="n"/>
      <c r="AI365" s="202" t="n"/>
      <c r="AJ365" s="202" t="n"/>
      <c r="AK365" s="202" t="n"/>
      <c r="AL365" s="202" t="n"/>
      <c r="AM365" s="202" t="n"/>
      <c r="AN365" s="202" t="n"/>
      <c r="AO365" s="202" t="n"/>
      <c r="AP365" s="202" t="n"/>
      <c r="AQ365" s="202" t="n"/>
      <c r="AR365" s="202" t="n"/>
      <c r="AS365" s="202" t="n"/>
      <c r="AT365" s="202" t="n"/>
      <c r="AU365" s="202" t="n"/>
      <c r="AV365" s="202" t="n"/>
      <c r="AW365" s="202" t="n"/>
      <c r="AX365" s="202" t="n"/>
      <c r="AY365" s="202" t="n"/>
      <c r="AZ365" s="202" t="n"/>
      <c r="BA365" s="202" t="n"/>
      <c r="BB365" s="202" t="n"/>
      <c r="BC365" s="205" t="n"/>
    </row>
    <row r="366" ht="16.2" customHeight="1" s="53">
      <c r="A366" s="203" t="inlineStr">
        <is>
          <t xml:space="preserve">　　　土地                                                        </t>
        </is>
      </c>
      <c r="B366" s="202" t="n"/>
      <c r="C366" s="202" t="n"/>
      <c r="D366" s="202" t="n"/>
      <c r="E366" s="202" t="n"/>
      <c r="F366" s="202" t="n"/>
      <c r="G366" s="202" t="n"/>
      <c r="H366" s="202" t="n"/>
      <c r="I366" s="202" t="n"/>
      <c r="J366" s="202" t="n"/>
      <c r="K366" s="202" t="n"/>
      <c r="L366" s="202" t="n"/>
      <c r="M366" s="202" t="n"/>
      <c r="N366" s="202" t="n"/>
      <c r="O366" s="202" t="n"/>
      <c r="P366" s="202" t="n"/>
      <c r="Q366" s="202" t="n"/>
      <c r="R366" s="202" t="n"/>
      <c r="S366" s="202" t="n"/>
      <c r="T366" s="202" t="n"/>
      <c r="U366" s="202" t="n"/>
      <c r="V366" s="202" t="n"/>
      <c r="W366" s="202" t="n"/>
      <c r="X366" s="202" t="n"/>
      <c r="Y366" s="202" t="n"/>
      <c r="Z366" s="202" t="n"/>
      <c r="AA366" s="202" t="n"/>
      <c r="AB366" s="202" t="n"/>
      <c r="AC366" s="202" t="n"/>
      <c r="AD366" s="202" t="n"/>
      <c r="AE366" s="202" t="n"/>
      <c r="AF366" s="202" t="n"/>
      <c r="AG366" s="202" t="n"/>
      <c r="AH366" s="202" t="n"/>
      <c r="AI366" s="202" t="n"/>
      <c r="AJ366" s="202" t="n"/>
      <c r="AK366" s="202" t="n"/>
      <c r="AL366" s="202" t="n"/>
      <c r="AM366" s="202" t="n"/>
      <c r="AN366" s="202" t="n"/>
      <c r="AO366" s="202" t="n"/>
      <c r="AP366" s="202" t="n"/>
      <c r="AQ366" s="202" t="n"/>
      <c r="AR366" s="202" t="n"/>
      <c r="AS366" s="202" t="n"/>
      <c r="AT366" s="202" t="n"/>
      <c r="AU366" s="202" t="n"/>
      <c r="AV366" s="202" t="n"/>
      <c r="AW366" s="202" t="n"/>
      <c r="AX366" s="202" t="n"/>
      <c r="AY366" s="202" t="n"/>
      <c r="AZ366" s="202" t="n"/>
      <c r="BA366" s="202" t="n"/>
      <c r="BB366" s="202" t="n"/>
      <c r="BC366" s="205" t="n"/>
    </row>
    <row r="367" ht="16.2" customHeight="1" s="53">
      <c r="A367" s="203" t="inlineStr">
        <is>
          <t xml:space="preserve">　　土地改良物                                                  </t>
        </is>
      </c>
      <c r="B367" s="202" t="n"/>
      <c r="C367" s="202" t="n"/>
      <c r="D367" s="202" t="n"/>
      <c r="E367" s="202" t="n"/>
      <c r="F367" s="202" t="n"/>
      <c r="G367" s="202" t="n"/>
      <c r="H367" s="202" t="n"/>
      <c r="I367" s="202" t="n"/>
      <c r="J367" s="202" t="n"/>
      <c r="K367" s="202" t="n"/>
      <c r="L367" s="202" t="n"/>
      <c r="M367" s="202" t="n"/>
      <c r="N367" s="202" t="n"/>
      <c r="O367" s="202" t="n"/>
      <c r="P367" s="202" t="n"/>
      <c r="Q367" s="202" t="n"/>
      <c r="R367" s="202" t="n"/>
      <c r="S367" s="202" t="n"/>
      <c r="T367" s="202" t="n"/>
      <c r="U367" s="202" t="n"/>
      <c r="V367" s="202" t="n"/>
      <c r="W367" s="202" t="n"/>
      <c r="X367" s="202" t="n"/>
      <c r="Y367" s="202" t="n"/>
      <c r="Z367" s="202" t="n"/>
      <c r="AA367" s="202" t="n"/>
      <c r="AB367" s="202" t="n"/>
      <c r="AC367" s="202" t="n"/>
      <c r="AD367" s="202" t="n"/>
      <c r="AE367" s="202" t="n"/>
      <c r="AF367" s="202" t="n"/>
      <c r="AG367" s="202" t="n"/>
      <c r="AH367" s="202" t="n"/>
      <c r="AI367" s="202" t="n"/>
      <c r="AJ367" s="202" t="n"/>
      <c r="AK367" s="202" t="n"/>
      <c r="AL367" s="202" t="n"/>
      <c r="AM367" s="202" t="n"/>
      <c r="AN367" s="202" t="n"/>
      <c r="AO367" s="202" t="n"/>
      <c r="AP367" s="202" t="n"/>
      <c r="AQ367" s="202" t="n"/>
      <c r="AR367" s="202" t="n"/>
      <c r="AS367" s="202" t="n"/>
      <c r="AT367" s="202" t="n"/>
      <c r="AU367" s="202" t="n"/>
      <c r="AV367" s="202" t="n"/>
      <c r="AW367" s="202" t="n"/>
      <c r="AX367" s="202" t="n"/>
      <c r="AY367" s="202" t="n"/>
      <c r="AZ367" s="202" t="n"/>
      <c r="BA367" s="202" t="n"/>
      <c r="BB367" s="202" t="n"/>
      <c r="BC367" s="205" t="n"/>
    </row>
    <row r="368" ht="16.2" customHeight="1" s="53">
      <c r="A368" s="203" t="inlineStr">
        <is>
          <t xml:space="preserve">　　　土地改良物                                                  </t>
        </is>
      </c>
      <c r="B368" s="202" t="n"/>
      <c r="C368" s="202" t="n"/>
      <c r="D368" s="202" t="n"/>
      <c r="E368" s="202" t="n"/>
      <c r="F368" s="202" t="n"/>
      <c r="G368" s="202" t="n"/>
      <c r="H368" s="202" t="n"/>
      <c r="I368" s="202" t="n"/>
      <c r="J368" s="202" t="n"/>
      <c r="K368" s="202" t="n"/>
      <c r="L368" s="202" t="n"/>
      <c r="M368" s="202" t="n"/>
      <c r="N368" s="202" t="n"/>
      <c r="O368" s="202" t="n"/>
      <c r="P368" s="202" t="n"/>
      <c r="Q368" s="202" t="n"/>
      <c r="R368" s="202" t="n"/>
      <c r="S368" s="202" t="n"/>
      <c r="T368" s="202" t="n"/>
      <c r="U368" s="202" t="n"/>
      <c r="V368" s="202" t="n"/>
      <c r="W368" s="202" t="n"/>
      <c r="X368" s="202" t="n"/>
      <c r="Y368" s="202" t="n"/>
      <c r="Z368" s="202" t="n"/>
      <c r="AA368" s="202" t="n"/>
      <c r="AB368" s="202" t="n"/>
      <c r="AC368" s="202" t="n"/>
      <c r="AD368" s="202" t="n"/>
      <c r="AE368" s="202" t="n"/>
      <c r="AF368" s="202" t="n"/>
      <c r="AG368" s="202" t="n"/>
      <c r="AH368" s="202" t="n"/>
      <c r="AI368" s="202" t="n"/>
      <c r="AJ368" s="202" t="n"/>
      <c r="AK368" s="202" t="n"/>
      <c r="AL368" s="202" t="n"/>
      <c r="AM368" s="202" t="n"/>
      <c r="AN368" s="202" t="n"/>
      <c r="AO368" s="202" t="n"/>
      <c r="AP368" s="202" t="n"/>
      <c r="AQ368" s="202" t="n"/>
      <c r="AR368" s="202" t="n"/>
      <c r="AS368" s="202" t="n"/>
      <c r="AT368" s="202" t="n"/>
      <c r="AU368" s="202" t="n"/>
      <c r="AV368" s="202" t="n"/>
      <c r="AW368" s="202" t="n"/>
      <c r="AX368" s="202" t="n"/>
      <c r="AY368" s="202" t="n"/>
      <c r="AZ368" s="202" t="n"/>
      <c r="BA368" s="202" t="n"/>
      <c r="BB368" s="202" t="n"/>
      <c r="BC368" s="205" t="n"/>
    </row>
    <row r="369" ht="16.2" customHeight="1" s="53">
      <c r="A369" s="203" t="inlineStr">
        <is>
          <t xml:space="preserve">　　　累計折舊－土地改良物                                        </t>
        </is>
      </c>
      <c r="B369" s="202" t="n"/>
      <c r="C369" s="202" t="n"/>
      <c r="D369" s="202" t="n"/>
      <c r="E369" s="202" t="n"/>
      <c r="F369" s="202" t="n"/>
      <c r="G369" s="202" t="n"/>
      <c r="H369" s="202" t="n"/>
      <c r="I369" s="202" t="n"/>
      <c r="J369" s="202" t="n"/>
      <c r="K369" s="202" t="n"/>
      <c r="L369" s="202" t="n"/>
      <c r="M369" s="202" t="n"/>
      <c r="N369" s="202" t="n"/>
      <c r="O369" s="202" t="n"/>
      <c r="P369" s="202" t="n"/>
      <c r="Q369" s="202" t="n"/>
      <c r="R369" s="202" t="n"/>
      <c r="S369" s="202" t="n"/>
      <c r="T369" s="202" t="n"/>
      <c r="U369" s="202" t="n"/>
      <c r="V369" s="202" t="n"/>
      <c r="W369" s="202" t="n"/>
      <c r="X369" s="202" t="n"/>
      <c r="Y369" s="202" t="n"/>
      <c r="Z369" s="202" t="n"/>
      <c r="AA369" s="202" t="n"/>
      <c r="AB369" s="202" t="n"/>
      <c r="AC369" s="202" t="n"/>
      <c r="AD369" s="202" t="n"/>
      <c r="AE369" s="202" t="n"/>
      <c r="AF369" s="202" t="n"/>
      <c r="AG369" s="202" t="n"/>
      <c r="AH369" s="202" t="n"/>
      <c r="AI369" s="202" t="n"/>
      <c r="AJ369" s="202" t="n"/>
      <c r="AK369" s="202" t="n"/>
      <c r="AL369" s="202" t="n"/>
      <c r="AM369" s="202" t="n"/>
      <c r="AN369" s="202" t="n"/>
      <c r="AO369" s="202" t="n"/>
      <c r="AP369" s="202" t="n"/>
      <c r="AQ369" s="202" t="n"/>
      <c r="AR369" s="202" t="n"/>
      <c r="AS369" s="202" t="n"/>
      <c r="AT369" s="202" t="n"/>
      <c r="AU369" s="202" t="n"/>
      <c r="AV369" s="202" t="n"/>
      <c r="AW369" s="202" t="n"/>
      <c r="AX369" s="202" t="n"/>
      <c r="AY369" s="202" t="n"/>
      <c r="AZ369" s="202" t="n"/>
      <c r="BA369" s="202" t="n"/>
      <c r="BB369" s="202" t="n"/>
      <c r="BC369" s="205" t="n"/>
    </row>
    <row r="370" ht="16.2" customHeight="1" s="53">
      <c r="A370" s="203" t="inlineStr">
        <is>
          <t xml:space="preserve">　　房屋及建築                                                  </t>
        </is>
      </c>
      <c r="B370" s="202" t="n"/>
      <c r="C370" s="202" t="n"/>
      <c r="D370" s="202" t="n"/>
      <c r="E370" s="202" t="n"/>
      <c r="F370" s="202" t="n"/>
      <c r="G370" s="202" t="n"/>
      <c r="H370" s="202" t="n"/>
      <c r="I370" s="202" t="n"/>
      <c r="J370" s="202" t="n"/>
      <c r="K370" s="202" t="n"/>
      <c r="L370" s="202" t="n"/>
      <c r="M370" s="202" t="n"/>
      <c r="N370" s="202" t="n"/>
      <c r="O370" s="202" t="n"/>
      <c r="P370" s="202" t="n"/>
      <c r="Q370" s="202" t="n"/>
      <c r="R370" s="202" t="n"/>
      <c r="S370" s="202" t="n"/>
      <c r="T370" s="202" t="n"/>
      <c r="U370" s="202" t="n"/>
      <c r="V370" s="202" t="n"/>
      <c r="W370" s="202" t="n"/>
      <c r="X370" s="202" t="n"/>
      <c r="Y370" s="202" t="n"/>
      <c r="Z370" s="202" t="n"/>
      <c r="AA370" s="202" t="n"/>
      <c r="AB370" s="202" t="n"/>
      <c r="AC370" s="202" t="n"/>
      <c r="AD370" s="202" t="n"/>
      <c r="AE370" s="202" t="n"/>
      <c r="AF370" s="202" t="n"/>
      <c r="AG370" s="202" t="n"/>
      <c r="AH370" s="202" t="n"/>
      <c r="AI370" s="202" t="n"/>
      <c r="AJ370" s="202" t="n"/>
      <c r="AK370" s="202" t="n"/>
      <c r="AL370" s="202" t="n"/>
      <c r="AM370" s="202" t="n"/>
      <c r="AN370" s="202" t="n"/>
      <c r="AO370" s="202" t="n"/>
      <c r="AP370" s="202" t="n"/>
      <c r="AQ370" s="202" t="n"/>
      <c r="AR370" s="202" t="n"/>
      <c r="AS370" s="202" t="n"/>
      <c r="AT370" s="202" t="n"/>
      <c r="AU370" s="202" t="n"/>
      <c r="AV370" s="202" t="n"/>
      <c r="AW370" s="202" t="n"/>
      <c r="AX370" s="202" t="n"/>
      <c r="AY370" s="202" t="n"/>
      <c r="AZ370" s="202" t="n"/>
      <c r="BA370" s="202" t="n"/>
      <c r="BB370" s="202" t="n"/>
      <c r="BC370" s="205" t="n"/>
    </row>
    <row r="371" ht="16.2" customHeight="1" s="53">
      <c r="A371" s="203" t="inlineStr">
        <is>
          <t xml:space="preserve">　　　房屋及建築                                                  </t>
        </is>
      </c>
      <c r="B371" s="202" t="n"/>
      <c r="C371" s="202" t="n"/>
      <c r="D371" s="202" t="n"/>
      <c r="E371" s="202" t="n"/>
      <c r="F371" s="202" t="n"/>
      <c r="G371" s="202" t="n"/>
      <c r="H371" s="202" t="n"/>
      <c r="I371" s="202" t="n"/>
      <c r="J371" s="202" t="n"/>
      <c r="K371" s="202" t="n"/>
      <c r="L371" s="202" t="n"/>
      <c r="M371" s="202" t="n"/>
      <c r="N371" s="202" t="n"/>
      <c r="O371" s="202" t="n"/>
      <c r="P371" s="202" t="n"/>
      <c r="Q371" s="202" t="n"/>
      <c r="R371" s="202" t="n"/>
      <c r="S371" s="202" t="n"/>
      <c r="T371" s="202" t="n"/>
      <c r="U371" s="202" t="n"/>
      <c r="V371" s="202" t="n"/>
      <c r="W371" s="202" t="n"/>
      <c r="X371" s="202" t="n"/>
      <c r="Y371" s="202" t="n"/>
      <c r="Z371" s="202" t="n"/>
      <c r="AA371" s="202" t="n"/>
      <c r="AB371" s="202" t="n"/>
      <c r="AC371" s="202" t="n"/>
      <c r="AD371" s="202" t="n"/>
      <c r="AE371" s="202" t="n"/>
      <c r="AF371" s="202" t="n"/>
      <c r="AG371" s="202" t="n"/>
      <c r="AH371" s="202" t="n"/>
      <c r="AI371" s="202" t="n"/>
      <c r="AJ371" s="202" t="n"/>
      <c r="AK371" s="202" t="n"/>
      <c r="AL371" s="202" t="n"/>
      <c r="AM371" s="202" t="n"/>
      <c r="AN371" s="202" t="n"/>
      <c r="AO371" s="202" t="n"/>
      <c r="AP371" s="202" t="n"/>
      <c r="AQ371" s="202" t="n"/>
      <c r="AR371" s="202" t="n"/>
      <c r="AS371" s="202" t="n"/>
      <c r="AT371" s="202" t="n"/>
      <c r="AU371" s="202" t="n"/>
      <c r="AV371" s="202" t="n"/>
      <c r="AW371" s="202" t="n"/>
      <c r="AX371" s="202" t="n"/>
      <c r="AY371" s="202" t="n"/>
      <c r="AZ371" s="202" t="n"/>
      <c r="BA371" s="202" t="n"/>
      <c r="BB371" s="202" t="n"/>
      <c r="BC371" s="205" t="n"/>
    </row>
    <row r="372" ht="16.2" customHeight="1" s="53">
      <c r="A372" s="203" t="inlineStr">
        <is>
          <t xml:space="preserve">　　　累計折舊－房屋及建築                                        </t>
        </is>
      </c>
      <c r="B372" s="202" t="n"/>
      <c r="C372" s="202" t="n"/>
      <c r="D372" s="202" t="n"/>
      <c r="E372" s="202" t="n"/>
      <c r="F372" s="202" t="n"/>
      <c r="G372" s="202" t="n"/>
      <c r="H372" s="202" t="n"/>
      <c r="I372" s="202" t="n"/>
      <c r="J372" s="202" t="n"/>
      <c r="K372" s="202" t="n"/>
      <c r="L372" s="202" t="n"/>
      <c r="M372" s="202" t="n"/>
      <c r="N372" s="202" t="n"/>
      <c r="O372" s="202" t="n"/>
      <c r="P372" s="202" t="n"/>
      <c r="Q372" s="202" t="n"/>
      <c r="R372" s="202" t="n"/>
      <c r="S372" s="202" t="n"/>
      <c r="T372" s="202" t="n"/>
      <c r="U372" s="202" t="n"/>
      <c r="V372" s="202" t="n"/>
      <c r="W372" s="202" t="n"/>
      <c r="X372" s="202" t="n"/>
      <c r="Y372" s="202" t="n"/>
      <c r="Z372" s="202" t="n"/>
      <c r="AA372" s="202" t="n"/>
      <c r="AB372" s="202" t="n"/>
      <c r="AC372" s="202" t="n"/>
      <c r="AD372" s="202" t="n"/>
      <c r="AE372" s="202" t="n"/>
      <c r="AF372" s="202" t="n"/>
      <c r="AG372" s="202" t="n"/>
      <c r="AH372" s="202" t="n"/>
      <c r="AI372" s="202" t="n"/>
      <c r="AJ372" s="202" t="n"/>
      <c r="AK372" s="202" t="n"/>
      <c r="AL372" s="202" t="n"/>
      <c r="AM372" s="202" t="n"/>
      <c r="AN372" s="202" t="n"/>
      <c r="AO372" s="202" t="n"/>
      <c r="AP372" s="202" t="n"/>
      <c r="AQ372" s="202" t="n"/>
      <c r="AR372" s="202" t="n"/>
      <c r="AS372" s="202" t="n"/>
      <c r="AT372" s="202" t="n"/>
      <c r="AU372" s="202" t="n"/>
      <c r="AV372" s="202" t="n"/>
      <c r="AW372" s="202" t="n"/>
      <c r="AX372" s="202" t="n"/>
      <c r="AY372" s="202" t="n"/>
      <c r="AZ372" s="202" t="n"/>
      <c r="BA372" s="202" t="n"/>
      <c r="BB372" s="202" t="n"/>
      <c r="BC372" s="205" t="n"/>
    </row>
    <row r="373" ht="16.2" customHeight="1" s="53">
      <c r="A373" s="203" t="inlineStr">
        <is>
          <t xml:space="preserve">　　機械及設備                                                  </t>
        </is>
      </c>
      <c r="B373" s="202" t="n"/>
      <c r="C373" s="202" t="n"/>
      <c r="D373" s="202" t="n"/>
      <c r="E373" s="202" t="n"/>
      <c r="F373" s="202" t="n"/>
      <c r="G373" s="202" t="n"/>
      <c r="H373" s="202" t="n"/>
      <c r="I373" s="202" t="n"/>
      <c r="J373" s="202" t="n"/>
      <c r="K373" s="202" t="n"/>
      <c r="L373" s="202" t="n"/>
      <c r="M373" s="202" t="n"/>
      <c r="N373" s="202" t="n"/>
      <c r="O373" s="202" t="n"/>
      <c r="P373" s="202" t="n"/>
      <c r="Q373" s="202" t="n"/>
      <c r="R373" s="202" t="n"/>
      <c r="S373" s="202" t="n"/>
      <c r="T373" s="202" t="n"/>
      <c r="U373" s="202" t="n"/>
      <c r="V373" s="202" t="n"/>
      <c r="W373" s="202" t="n"/>
      <c r="X373" s="202" t="n"/>
      <c r="Y373" s="202" t="n"/>
      <c r="Z373" s="202" t="n"/>
      <c r="AA373" s="202" t="n"/>
      <c r="AB373" s="202" t="n"/>
      <c r="AC373" s="202" t="n"/>
      <c r="AD373" s="202" t="n"/>
      <c r="AE373" s="202" t="n"/>
      <c r="AF373" s="202" t="n"/>
      <c r="AG373" s="202" t="n"/>
      <c r="AH373" s="202" t="n"/>
      <c r="AI373" s="202" t="n"/>
      <c r="AJ373" s="202" t="n"/>
      <c r="AK373" s="202" t="n"/>
      <c r="AL373" s="202" t="n"/>
      <c r="AM373" s="202" t="n"/>
      <c r="AN373" s="202" t="n"/>
      <c r="AO373" s="202" t="n"/>
      <c r="AP373" s="202" t="n"/>
      <c r="AQ373" s="202" t="n"/>
      <c r="AR373" s="202" t="n"/>
      <c r="AS373" s="202" t="n"/>
      <c r="AT373" s="202" t="n"/>
      <c r="AU373" s="202" t="n"/>
      <c r="AV373" s="202" t="n"/>
      <c r="AW373" s="202" t="n"/>
      <c r="AX373" s="202" t="n"/>
      <c r="AY373" s="202" t="n"/>
      <c r="AZ373" s="202" t="n"/>
      <c r="BA373" s="202" t="n"/>
      <c r="BB373" s="202" t="n"/>
      <c r="BC373" s="205" t="n"/>
    </row>
    <row r="374" ht="16.2" customHeight="1" s="53">
      <c r="A374" s="203" t="inlineStr">
        <is>
          <t xml:space="preserve">　　　機械及設備                                                  </t>
        </is>
      </c>
      <c r="B374" s="202" t="n"/>
      <c r="C374" s="202" t="n"/>
      <c r="D374" s="202" t="n"/>
      <c r="E374" s="202" t="n"/>
      <c r="F374" s="202" t="n"/>
      <c r="G374" s="202" t="n"/>
      <c r="H374" s="202" t="n"/>
      <c r="I374" s="202" t="n"/>
      <c r="J374" s="202" t="n"/>
      <c r="K374" s="202" t="n"/>
      <c r="L374" s="202" t="n"/>
      <c r="M374" s="202" t="n"/>
      <c r="N374" s="202" t="n"/>
      <c r="O374" s="202" t="n"/>
      <c r="P374" s="202" t="n"/>
      <c r="Q374" s="202" t="n"/>
      <c r="R374" s="202" t="n"/>
      <c r="S374" s="202" t="n"/>
      <c r="T374" s="202" t="n"/>
      <c r="U374" s="202" t="n"/>
      <c r="V374" s="202" t="n"/>
      <c r="W374" s="202" t="n"/>
      <c r="X374" s="202" t="n"/>
      <c r="Y374" s="202" t="n"/>
      <c r="Z374" s="202" t="n"/>
      <c r="AA374" s="202" t="n"/>
      <c r="AB374" s="202" t="n"/>
      <c r="AC374" s="202" t="n"/>
      <c r="AD374" s="202" t="n"/>
      <c r="AE374" s="202" t="n"/>
      <c r="AF374" s="202" t="n"/>
      <c r="AG374" s="202" t="n"/>
      <c r="AH374" s="202" t="n"/>
      <c r="AI374" s="202" t="n"/>
      <c r="AJ374" s="202" t="n"/>
      <c r="AK374" s="202" t="n"/>
      <c r="AL374" s="202" t="n"/>
      <c r="AM374" s="202" t="n"/>
      <c r="AN374" s="202" t="n"/>
      <c r="AO374" s="202" t="n"/>
      <c r="AP374" s="202" t="n"/>
      <c r="AQ374" s="202" t="n"/>
      <c r="AR374" s="202" t="n"/>
      <c r="AS374" s="202" t="n"/>
      <c r="AT374" s="202" t="n"/>
      <c r="AU374" s="202" t="n"/>
      <c r="AV374" s="202" t="n"/>
      <c r="AW374" s="202" t="n"/>
      <c r="AX374" s="202" t="n"/>
      <c r="AY374" s="202" t="n"/>
      <c r="AZ374" s="202" t="n"/>
      <c r="BA374" s="202" t="n"/>
      <c r="BB374" s="202" t="n"/>
      <c r="BC374" s="205" t="n"/>
    </row>
    <row r="375" ht="16.2" customHeight="1" s="53">
      <c r="A375" s="203" t="inlineStr">
        <is>
          <t xml:space="preserve">　　　累計折舊－機械及設備                                        </t>
        </is>
      </c>
      <c r="B375" s="202" t="n"/>
      <c r="C375" s="202" t="n"/>
      <c r="D375" s="202" t="n"/>
      <c r="E375" s="202" t="n"/>
      <c r="F375" s="202" t="n"/>
      <c r="G375" s="202" t="n"/>
      <c r="H375" s="202" t="n"/>
      <c r="I375" s="202" t="n"/>
      <c r="J375" s="202" t="n"/>
      <c r="K375" s="202" t="n"/>
      <c r="L375" s="202" t="n"/>
      <c r="M375" s="202" t="n"/>
      <c r="N375" s="202" t="n"/>
      <c r="O375" s="202" t="n"/>
      <c r="P375" s="202" t="n"/>
      <c r="Q375" s="202" t="n"/>
      <c r="R375" s="202" t="n"/>
      <c r="S375" s="202" t="n"/>
      <c r="T375" s="202" t="n"/>
      <c r="U375" s="202" t="n"/>
      <c r="V375" s="202" t="n"/>
      <c r="W375" s="202" t="n"/>
      <c r="X375" s="202" t="n"/>
      <c r="Y375" s="202" t="n"/>
      <c r="Z375" s="202" t="n"/>
      <c r="AA375" s="202" t="n"/>
      <c r="AB375" s="202" t="n"/>
      <c r="AC375" s="202" t="n"/>
      <c r="AD375" s="202" t="n"/>
      <c r="AE375" s="202" t="n"/>
      <c r="AF375" s="202" t="n"/>
      <c r="AG375" s="202" t="n"/>
      <c r="AH375" s="202" t="n"/>
      <c r="AI375" s="202" t="n"/>
      <c r="AJ375" s="202" t="n"/>
      <c r="AK375" s="202" t="n"/>
      <c r="AL375" s="202" t="n"/>
      <c r="AM375" s="202" t="n"/>
      <c r="AN375" s="202" t="n"/>
      <c r="AO375" s="202" t="n"/>
      <c r="AP375" s="202" t="n"/>
      <c r="AQ375" s="202" t="n"/>
      <c r="AR375" s="202" t="n"/>
      <c r="AS375" s="202" t="n"/>
      <c r="AT375" s="202" t="n"/>
      <c r="AU375" s="202" t="n"/>
      <c r="AV375" s="202" t="n"/>
      <c r="AW375" s="202" t="n"/>
      <c r="AX375" s="202" t="n"/>
      <c r="AY375" s="202" t="n"/>
      <c r="AZ375" s="202" t="n"/>
      <c r="BA375" s="202" t="n"/>
      <c r="BB375" s="202" t="n"/>
      <c r="BC375" s="205" t="n"/>
    </row>
    <row r="376" ht="16.2" customHeight="1" s="53">
      <c r="A376" s="203" t="inlineStr">
        <is>
          <t xml:space="preserve">　　交通及運輸設備                                              </t>
        </is>
      </c>
      <c r="B376" s="202" t="n"/>
      <c r="C376" s="202" t="n"/>
      <c r="D376" s="202" t="n"/>
      <c r="E376" s="202" t="n"/>
      <c r="F376" s="202" t="n"/>
      <c r="G376" s="202" t="n"/>
      <c r="H376" s="202" t="n"/>
      <c r="I376" s="202" t="n"/>
      <c r="J376" s="202" t="n"/>
      <c r="K376" s="202" t="n"/>
      <c r="L376" s="202" t="n"/>
      <c r="M376" s="202" t="n"/>
      <c r="N376" s="202" t="n"/>
      <c r="O376" s="202" t="n"/>
      <c r="P376" s="202" t="n"/>
      <c r="Q376" s="202" t="n"/>
      <c r="R376" s="202" t="n"/>
      <c r="S376" s="202" t="n"/>
      <c r="T376" s="202" t="n"/>
      <c r="U376" s="202" t="n"/>
      <c r="V376" s="202" t="n"/>
      <c r="W376" s="202" t="n"/>
      <c r="X376" s="202" t="n"/>
      <c r="Y376" s="202" t="n"/>
      <c r="Z376" s="202" t="n"/>
      <c r="AA376" s="202" t="n"/>
      <c r="AB376" s="202" t="n"/>
      <c r="AC376" s="202" t="n"/>
      <c r="AD376" s="202" t="n"/>
      <c r="AE376" s="202" t="n"/>
      <c r="AF376" s="202" t="n"/>
      <c r="AG376" s="202" t="n"/>
      <c r="AH376" s="202" t="n"/>
      <c r="AI376" s="202" t="n"/>
      <c r="AJ376" s="202" t="n"/>
      <c r="AK376" s="202" t="n"/>
      <c r="AL376" s="202" t="n"/>
      <c r="AM376" s="202" t="n"/>
      <c r="AN376" s="202" t="n"/>
      <c r="AO376" s="202" t="n"/>
      <c r="AP376" s="202" t="n"/>
      <c r="AQ376" s="202" t="n"/>
      <c r="AR376" s="202" t="n"/>
      <c r="AS376" s="202" t="n"/>
      <c r="AT376" s="202" t="n"/>
      <c r="AU376" s="202" t="n"/>
      <c r="AV376" s="202" t="n"/>
      <c r="AW376" s="202" t="n"/>
      <c r="AX376" s="202" t="n"/>
      <c r="AY376" s="202" t="n"/>
      <c r="AZ376" s="202" t="n"/>
      <c r="BA376" s="202" t="n"/>
      <c r="BB376" s="202" t="n"/>
      <c r="BC376" s="205" t="n"/>
    </row>
    <row r="377" ht="16.2" customHeight="1" s="53">
      <c r="A377" s="203" t="inlineStr">
        <is>
          <t xml:space="preserve">　　　交通及運輸設備                                              </t>
        </is>
      </c>
      <c r="B377" s="202" t="n"/>
      <c r="C377" s="202" t="n"/>
      <c r="D377" s="202" t="n"/>
      <c r="E377" s="202" t="n"/>
      <c r="F377" s="202" t="n"/>
      <c r="G377" s="202" t="n"/>
      <c r="H377" s="202" t="n"/>
      <c r="I377" s="202" t="n"/>
      <c r="J377" s="202" t="n"/>
      <c r="K377" s="202" t="n"/>
      <c r="L377" s="202" t="n"/>
      <c r="M377" s="202" t="n"/>
      <c r="N377" s="202" t="n"/>
      <c r="O377" s="202" t="n"/>
      <c r="P377" s="202" t="n"/>
      <c r="Q377" s="202" t="n"/>
      <c r="R377" s="202" t="n"/>
      <c r="S377" s="202" t="n"/>
      <c r="T377" s="202" t="n"/>
      <c r="U377" s="202" t="n"/>
      <c r="V377" s="202" t="n"/>
      <c r="W377" s="202" t="n"/>
      <c r="X377" s="202" t="n"/>
      <c r="Y377" s="202" t="n"/>
      <c r="Z377" s="202" t="n"/>
      <c r="AA377" s="202" t="n"/>
      <c r="AB377" s="202" t="n"/>
      <c r="AC377" s="202" t="n"/>
      <c r="AD377" s="202" t="n"/>
      <c r="AE377" s="202" t="n"/>
      <c r="AF377" s="202" t="n"/>
      <c r="AG377" s="202" t="n"/>
      <c r="AH377" s="202" t="n"/>
      <c r="AI377" s="202" t="n"/>
      <c r="AJ377" s="202" t="n"/>
      <c r="AK377" s="202" t="n"/>
      <c r="AL377" s="202" t="n"/>
      <c r="AM377" s="202" t="n"/>
      <c r="AN377" s="202" t="n"/>
      <c r="AO377" s="202" t="n"/>
      <c r="AP377" s="202" t="n"/>
      <c r="AQ377" s="202" t="n"/>
      <c r="AR377" s="202" t="n"/>
      <c r="AS377" s="202" t="n"/>
      <c r="AT377" s="202" t="n"/>
      <c r="AU377" s="202" t="n"/>
      <c r="AV377" s="202" t="n"/>
      <c r="AW377" s="202" t="n"/>
      <c r="AX377" s="202" t="n"/>
      <c r="AY377" s="202" t="n"/>
      <c r="AZ377" s="202" t="n"/>
      <c r="BA377" s="202" t="n"/>
      <c r="BB377" s="202" t="n"/>
      <c r="BC377" s="205" t="n"/>
    </row>
    <row r="378" ht="16.2" customHeight="1" s="53">
      <c r="A378" s="203" t="inlineStr">
        <is>
          <t xml:space="preserve">　　　累計折舊－交通及運輸設備                                    </t>
        </is>
      </c>
      <c r="B378" s="202" t="n"/>
      <c r="C378" s="202" t="n"/>
      <c r="D378" s="202" t="n"/>
      <c r="E378" s="202" t="n"/>
      <c r="F378" s="202" t="n"/>
      <c r="G378" s="202" t="n"/>
      <c r="H378" s="202" t="n"/>
      <c r="I378" s="202" t="n"/>
      <c r="J378" s="202" t="n"/>
      <c r="K378" s="202" t="n"/>
      <c r="L378" s="202" t="n"/>
      <c r="M378" s="202" t="n"/>
      <c r="N378" s="202" t="n"/>
      <c r="O378" s="202" t="n"/>
      <c r="P378" s="202" t="n"/>
      <c r="Q378" s="202" t="n"/>
      <c r="R378" s="202" t="n"/>
      <c r="S378" s="202" t="n"/>
      <c r="T378" s="202" t="n"/>
      <c r="U378" s="202" t="n"/>
      <c r="V378" s="202" t="n"/>
      <c r="W378" s="202" t="n"/>
      <c r="X378" s="202" t="n"/>
      <c r="Y378" s="202" t="n"/>
      <c r="Z378" s="202" t="n"/>
      <c r="AA378" s="202" t="n"/>
      <c r="AB378" s="202" t="n"/>
      <c r="AC378" s="202" t="n"/>
      <c r="AD378" s="202" t="n"/>
      <c r="AE378" s="202" t="n"/>
      <c r="AF378" s="202" t="n"/>
      <c r="AG378" s="202" t="n"/>
      <c r="AH378" s="202" t="n"/>
      <c r="AI378" s="202" t="n"/>
      <c r="AJ378" s="202" t="n"/>
      <c r="AK378" s="202" t="n"/>
      <c r="AL378" s="202" t="n"/>
      <c r="AM378" s="202" t="n"/>
      <c r="AN378" s="202" t="n"/>
      <c r="AO378" s="202" t="n"/>
      <c r="AP378" s="202" t="n"/>
      <c r="AQ378" s="202" t="n"/>
      <c r="AR378" s="202" t="n"/>
      <c r="AS378" s="202" t="n"/>
      <c r="AT378" s="202" t="n"/>
      <c r="AU378" s="202" t="n"/>
      <c r="AV378" s="202" t="n"/>
      <c r="AW378" s="202" t="n"/>
      <c r="AX378" s="202" t="n"/>
      <c r="AY378" s="202" t="n"/>
      <c r="AZ378" s="202" t="n"/>
      <c r="BA378" s="202" t="n"/>
      <c r="BB378" s="202" t="n"/>
      <c r="BC378" s="205" t="n"/>
    </row>
    <row r="379" ht="16.2" customHeight="1" s="53">
      <c r="A379" s="203" t="inlineStr">
        <is>
          <t xml:space="preserve">　　什項設備                                                    </t>
        </is>
      </c>
      <c r="B379" s="202" t="n"/>
      <c r="C379" s="202" t="n"/>
      <c r="D379" s="202" t="n"/>
      <c r="E379" s="202" t="n"/>
      <c r="F379" s="202" t="n"/>
      <c r="G379" s="202" t="n"/>
      <c r="H379" s="202" t="n"/>
      <c r="I379" s="202" t="n"/>
      <c r="J379" s="202" t="n"/>
      <c r="K379" s="202" t="n"/>
      <c r="L379" s="202" t="n"/>
      <c r="M379" s="202" t="n"/>
      <c r="N379" s="202" t="n"/>
      <c r="O379" s="202" t="n"/>
      <c r="P379" s="202" t="n"/>
      <c r="Q379" s="202" t="n"/>
      <c r="R379" s="202" t="n"/>
      <c r="S379" s="202" t="n"/>
      <c r="T379" s="202" t="n"/>
      <c r="U379" s="202" t="n"/>
      <c r="V379" s="202" t="n"/>
      <c r="W379" s="202" t="n"/>
      <c r="X379" s="202" t="n"/>
      <c r="Y379" s="202" t="n"/>
      <c r="Z379" s="202" t="n"/>
      <c r="AA379" s="202" t="n"/>
      <c r="AB379" s="202" t="n"/>
      <c r="AC379" s="202" t="n"/>
      <c r="AD379" s="202" t="n"/>
      <c r="AE379" s="202" t="n"/>
      <c r="AF379" s="202" t="n"/>
      <c r="AG379" s="202" t="n"/>
      <c r="AH379" s="202" t="n"/>
      <c r="AI379" s="202" t="n"/>
      <c r="AJ379" s="202" t="n"/>
      <c r="AK379" s="202" t="n"/>
      <c r="AL379" s="202" t="n"/>
      <c r="AM379" s="202" t="n"/>
      <c r="AN379" s="202" t="n"/>
      <c r="AO379" s="202" t="n"/>
      <c r="AP379" s="202" t="n"/>
      <c r="AQ379" s="202" t="n"/>
      <c r="AR379" s="202" t="n"/>
      <c r="AS379" s="202" t="n"/>
      <c r="AT379" s="202" t="n"/>
      <c r="AU379" s="202" t="n"/>
      <c r="AV379" s="202" t="n"/>
      <c r="AW379" s="202" t="n"/>
      <c r="AX379" s="202" t="n"/>
      <c r="AY379" s="202" t="n"/>
      <c r="AZ379" s="202" t="n"/>
      <c r="BA379" s="202" t="n"/>
      <c r="BB379" s="202" t="n"/>
      <c r="BC379" s="205" t="n"/>
    </row>
    <row r="380" ht="16.2" customHeight="1" s="53">
      <c r="A380" s="203" t="inlineStr">
        <is>
          <t xml:space="preserve">　　　什項設備                                                    </t>
        </is>
      </c>
      <c r="B380" s="202" t="n"/>
      <c r="C380" s="202" t="n"/>
      <c r="D380" s="202" t="n"/>
      <c r="E380" s="202" t="n"/>
      <c r="F380" s="202" t="n"/>
      <c r="G380" s="202" t="n"/>
      <c r="H380" s="202" t="n"/>
      <c r="I380" s="202" t="n"/>
      <c r="J380" s="202" t="n"/>
      <c r="K380" s="202" t="n"/>
      <c r="L380" s="202" t="n"/>
      <c r="M380" s="202" t="n"/>
      <c r="N380" s="202" t="n"/>
      <c r="O380" s="202" t="n"/>
      <c r="P380" s="202" t="n"/>
      <c r="Q380" s="202" t="n"/>
      <c r="R380" s="202" t="n"/>
      <c r="S380" s="202" t="n"/>
      <c r="T380" s="202" t="n"/>
      <c r="U380" s="202" t="n"/>
      <c r="V380" s="202" t="n"/>
      <c r="W380" s="202" t="n"/>
      <c r="X380" s="202" t="n"/>
      <c r="Y380" s="202" t="n"/>
      <c r="Z380" s="202" t="n"/>
      <c r="AA380" s="202" t="n"/>
      <c r="AB380" s="202" t="n"/>
      <c r="AC380" s="202" t="n"/>
      <c r="AD380" s="202" t="n"/>
      <c r="AE380" s="202" t="n"/>
      <c r="AF380" s="202" t="n"/>
      <c r="AG380" s="202" t="n"/>
      <c r="AH380" s="202" t="n"/>
      <c r="AI380" s="202" t="n"/>
      <c r="AJ380" s="202" t="n"/>
      <c r="AK380" s="202" t="n"/>
      <c r="AL380" s="202" t="n"/>
      <c r="AM380" s="202" t="n"/>
      <c r="AN380" s="202" t="n"/>
      <c r="AO380" s="202" t="n"/>
      <c r="AP380" s="202" t="n"/>
      <c r="AQ380" s="202" t="n"/>
      <c r="AR380" s="202" t="n"/>
      <c r="AS380" s="202" t="n"/>
      <c r="AT380" s="202" t="n"/>
      <c r="AU380" s="202" t="n"/>
      <c r="AV380" s="202" t="n"/>
      <c r="AW380" s="202" t="n"/>
      <c r="AX380" s="202" t="n"/>
      <c r="AY380" s="202" t="n"/>
      <c r="AZ380" s="202" t="n"/>
      <c r="BA380" s="202" t="n"/>
      <c r="BB380" s="202" t="n"/>
      <c r="BC380" s="205" t="n"/>
    </row>
    <row r="381" ht="16.2" customHeight="1" s="53">
      <c r="A381" s="203" t="inlineStr">
        <is>
          <t xml:space="preserve">　　　累計折舊－什項設備                                          </t>
        </is>
      </c>
      <c r="B381" s="202" t="n"/>
      <c r="C381" s="202" t="n"/>
      <c r="D381" s="202" t="n"/>
      <c r="E381" s="202" t="n"/>
      <c r="F381" s="202" t="n"/>
      <c r="G381" s="202" t="n"/>
      <c r="H381" s="202" t="n"/>
      <c r="I381" s="202" t="n"/>
      <c r="J381" s="202" t="n"/>
      <c r="K381" s="202" t="n"/>
      <c r="L381" s="202" t="n"/>
      <c r="M381" s="202" t="n"/>
      <c r="N381" s="202" t="n"/>
      <c r="O381" s="202" t="n"/>
      <c r="P381" s="202" t="n"/>
      <c r="Q381" s="202" t="n"/>
      <c r="R381" s="202" t="n"/>
      <c r="S381" s="202" t="n"/>
      <c r="T381" s="202" t="n"/>
      <c r="U381" s="202" t="n"/>
      <c r="V381" s="202" t="n"/>
      <c r="W381" s="202" t="n"/>
      <c r="X381" s="202" t="n"/>
      <c r="Y381" s="202" t="n"/>
      <c r="Z381" s="202" t="n"/>
      <c r="AA381" s="202" t="n"/>
      <c r="AB381" s="202" t="n"/>
      <c r="AC381" s="202" t="n"/>
      <c r="AD381" s="202" t="n"/>
      <c r="AE381" s="202" t="n"/>
      <c r="AF381" s="202" t="n"/>
      <c r="AG381" s="202" t="n"/>
      <c r="AH381" s="202" t="n"/>
      <c r="AI381" s="202" t="n"/>
      <c r="AJ381" s="202" t="n"/>
      <c r="AK381" s="202" t="n"/>
      <c r="AL381" s="202" t="n"/>
      <c r="AM381" s="202" t="n"/>
      <c r="AN381" s="202" t="n"/>
      <c r="AO381" s="202" t="n"/>
      <c r="AP381" s="202" t="n"/>
      <c r="AQ381" s="202" t="n"/>
      <c r="AR381" s="202" t="n"/>
      <c r="AS381" s="202" t="n"/>
      <c r="AT381" s="202" t="n"/>
      <c r="AU381" s="202" t="n"/>
      <c r="AV381" s="202" t="n"/>
      <c r="AW381" s="202" t="n"/>
      <c r="AX381" s="202" t="n"/>
      <c r="AY381" s="202" t="n"/>
      <c r="AZ381" s="202" t="n"/>
      <c r="BA381" s="202" t="n"/>
      <c r="BB381" s="202" t="n"/>
      <c r="BC381" s="205" t="n"/>
    </row>
    <row r="382" ht="16.2" customHeight="1" s="53">
      <c r="A382" s="203" t="inlineStr">
        <is>
          <t xml:space="preserve">　　租賃資產                                                    </t>
        </is>
      </c>
      <c r="B382" s="202" t="n"/>
      <c r="C382" s="202" t="n"/>
      <c r="D382" s="202" t="n"/>
      <c r="E382" s="202" t="n"/>
      <c r="F382" s="202" t="n"/>
      <c r="G382" s="202" t="n"/>
      <c r="H382" s="202" t="n"/>
      <c r="I382" s="202" t="n"/>
      <c r="J382" s="202" t="n"/>
      <c r="K382" s="202" t="n"/>
      <c r="L382" s="202" t="n"/>
      <c r="M382" s="202" t="n"/>
      <c r="N382" s="202" t="n"/>
      <c r="O382" s="202" t="n"/>
      <c r="P382" s="202" t="n"/>
      <c r="Q382" s="202" t="n"/>
      <c r="R382" s="202" t="n"/>
      <c r="S382" s="202" t="n"/>
      <c r="T382" s="202" t="n"/>
      <c r="U382" s="202" t="n"/>
      <c r="V382" s="202" t="n"/>
      <c r="W382" s="202" t="n"/>
      <c r="X382" s="202" t="n"/>
      <c r="Y382" s="202" t="n"/>
      <c r="Z382" s="202" t="n"/>
      <c r="AA382" s="202" t="n"/>
      <c r="AB382" s="202" t="n"/>
      <c r="AC382" s="202" t="n"/>
      <c r="AD382" s="202" t="n"/>
      <c r="AE382" s="202" t="n"/>
      <c r="AF382" s="202" t="n"/>
      <c r="AG382" s="202" t="n"/>
      <c r="AH382" s="202" t="n"/>
      <c r="AI382" s="202" t="n"/>
      <c r="AJ382" s="202" t="n"/>
      <c r="AK382" s="202" t="n"/>
      <c r="AL382" s="202" t="n"/>
      <c r="AM382" s="202" t="n"/>
      <c r="AN382" s="202" t="n"/>
      <c r="AO382" s="202" t="n"/>
      <c r="AP382" s="202" t="n"/>
      <c r="AQ382" s="202" t="n"/>
      <c r="AR382" s="202" t="n"/>
      <c r="AS382" s="202" t="n"/>
      <c r="AT382" s="202" t="n"/>
      <c r="AU382" s="202" t="n"/>
      <c r="AV382" s="202" t="n"/>
      <c r="AW382" s="202" t="n"/>
      <c r="AX382" s="202" t="n"/>
      <c r="AY382" s="202" t="n"/>
      <c r="AZ382" s="202" t="n"/>
      <c r="BA382" s="202" t="n"/>
      <c r="BB382" s="202" t="n"/>
      <c r="BC382" s="205" t="n"/>
    </row>
    <row r="383" ht="16.2" customHeight="1" s="53">
      <c r="A383" s="203" t="inlineStr">
        <is>
          <t xml:space="preserve">　　　租賃資產                                                    </t>
        </is>
      </c>
      <c r="B383" s="202" t="n"/>
      <c r="C383" s="202" t="n"/>
      <c r="D383" s="202" t="n"/>
      <c r="E383" s="202" t="n"/>
      <c r="F383" s="202" t="n"/>
      <c r="G383" s="202" t="n"/>
      <c r="H383" s="202" t="n"/>
      <c r="I383" s="202" t="n"/>
      <c r="J383" s="202" t="n"/>
      <c r="K383" s="202" t="n"/>
      <c r="L383" s="202" t="n"/>
      <c r="M383" s="202" t="n"/>
      <c r="N383" s="202" t="n"/>
      <c r="O383" s="202" t="n"/>
      <c r="P383" s="202" t="n"/>
      <c r="Q383" s="202" t="n"/>
      <c r="R383" s="202" t="n"/>
      <c r="S383" s="202" t="n"/>
      <c r="T383" s="202" t="n"/>
      <c r="U383" s="202" t="n"/>
      <c r="V383" s="202" t="n"/>
      <c r="W383" s="202" t="n"/>
      <c r="X383" s="202" t="n"/>
      <c r="Y383" s="202" t="n"/>
      <c r="Z383" s="202" t="n"/>
      <c r="AA383" s="202" t="n"/>
      <c r="AB383" s="202" t="n"/>
      <c r="AC383" s="202" t="n"/>
      <c r="AD383" s="202" t="n"/>
      <c r="AE383" s="202" t="n"/>
      <c r="AF383" s="202" t="n"/>
      <c r="AG383" s="202" t="n"/>
      <c r="AH383" s="202" t="n"/>
      <c r="AI383" s="202" t="n"/>
      <c r="AJ383" s="202" t="n"/>
      <c r="AK383" s="202" t="n"/>
      <c r="AL383" s="202" t="n"/>
      <c r="AM383" s="202" t="n"/>
      <c r="AN383" s="202" t="n"/>
      <c r="AO383" s="202" t="n"/>
      <c r="AP383" s="202" t="n"/>
      <c r="AQ383" s="202" t="n"/>
      <c r="AR383" s="202" t="n"/>
      <c r="AS383" s="202" t="n"/>
      <c r="AT383" s="202" t="n"/>
      <c r="AU383" s="202" t="n"/>
      <c r="AV383" s="202" t="n"/>
      <c r="AW383" s="202" t="n"/>
      <c r="AX383" s="202" t="n"/>
      <c r="AY383" s="202" t="n"/>
      <c r="AZ383" s="202" t="n"/>
      <c r="BA383" s="202" t="n"/>
      <c r="BB383" s="202" t="n"/>
      <c r="BC383" s="205" t="n"/>
    </row>
    <row r="384" ht="16.2" customHeight="1" s="53">
      <c r="A384" s="203" t="inlineStr">
        <is>
          <t xml:space="preserve">　　　累計折舊－租賃資產                                          </t>
        </is>
      </c>
      <c r="B384" s="202" t="n"/>
      <c r="C384" s="202" t="n"/>
      <c r="D384" s="202" t="n"/>
      <c r="E384" s="202" t="n"/>
      <c r="F384" s="202" t="n"/>
      <c r="G384" s="202" t="n"/>
      <c r="H384" s="202" t="n"/>
      <c r="I384" s="202" t="n"/>
      <c r="J384" s="202" t="n"/>
      <c r="K384" s="202" t="n"/>
      <c r="L384" s="202" t="n"/>
      <c r="M384" s="202" t="n"/>
      <c r="N384" s="202" t="n"/>
      <c r="O384" s="202" t="n"/>
      <c r="P384" s="202" t="n"/>
      <c r="Q384" s="202" t="n"/>
      <c r="R384" s="202" t="n"/>
      <c r="S384" s="202" t="n"/>
      <c r="T384" s="202" t="n"/>
      <c r="U384" s="202" t="n"/>
      <c r="V384" s="202" t="n"/>
      <c r="W384" s="202" t="n"/>
      <c r="X384" s="202" t="n"/>
      <c r="Y384" s="202" t="n"/>
      <c r="Z384" s="202" t="n"/>
      <c r="AA384" s="202" t="n"/>
      <c r="AB384" s="202" t="n"/>
      <c r="AC384" s="202" t="n"/>
      <c r="AD384" s="202" t="n"/>
      <c r="AE384" s="202" t="n"/>
      <c r="AF384" s="202" t="n"/>
      <c r="AG384" s="202" t="n"/>
      <c r="AH384" s="202" t="n"/>
      <c r="AI384" s="202" t="n"/>
      <c r="AJ384" s="202" t="n"/>
      <c r="AK384" s="202" t="n"/>
      <c r="AL384" s="202" t="n"/>
      <c r="AM384" s="202" t="n"/>
      <c r="AN384" s="202" t="n"/>
      <c r="AO384" s="202" t="n"/>
      <c r="AP384" s="202" t="n"/>
      <c r="AQ384" s="202" t="n"/>
      <c r="AR384" s="202" t="n"/>
      <c r="AS384" s="202" t="n"/>
      <c r="AT384" s="202" t="n"/>
      <c r="AU384" s="202" t="n"/>
      <c r="AV384" s="202" t="n"/>
      <c r="AW384" s="202" t="n"/>
      <c r="AX384" s="202" t="n"/>
      <c r="AY384" s="202" t="n"/>
      <c r="AZ384" s="202" t="n"/>
      <c r="BA384" s="202" t="n"/>
      <c r="BB384" s="202" t="n"/>
      <c r="BC384" s="205" t="n"/>
    </row>
    <row r="385" ht="16.2" customHeight="1" s="53">
      <c r="A385" s="203" t="inlineStr">
        <is>
          <t xml:space="preserve">　　租賃權益改良                                                </t>
        </is>
      </c>
      <c r="B385" s="202" t="n"/>
      <c r="C385" s="202" t="n"/>
      <c r="D385" s="202" t="n"/>
      <c r="E385" s="202" t="n"/>
      <c r="F385" s="202" t="n"/>
      <c r="G385" s="202" t="n"/>
      <c r="H385" s="202" t="n"/>
      <c r="I385" s="202" t="n"/>
      <c r="J385" s="202" t="n"/>
      <c r="K385" s="202" t="n"/>
      <c r="L385" s="202" t="n"/>
      <c r="M385" s="202" t="n"/>
      <c r="N385" s="202" t="n"/>
      <c r="O385" s="202" t="n"/>
      <c r="P385" s="202" t="n"/>
      <c r="Q385" s="202" t="n"/>
      <c r="R385" s="202" t="n"/>
      <c r="S385" s="202" t="n"/>
      <c r="T385" s="202" t="n"/>
      <c r="U385" s="202" t="n"/>
      <c r="V385" s="202" t="n"/>
      <c r="W385" s="202" t="n"/>
      <c r="X385" s="202" t="n"/>
      <c r="Y385" s="202" t="n"/>
      <c r="Z385" s="202" t="n"/>
      <c r="AA385" s="202" t="n"/>
      <c r="AB385" s="202" t="n"/>
      <c r="AC385" s="202" t="n"/>
      <c r="AD385" s="202" t="n"/>
      <c r="AE385" s="202" t="n"/>
      <c r="AF385" s="202" t="n"/>
      <c r="AG385" s="202" t="n"/>
      <c r="AH385" s="202" t="n"/>
      <c r="AI385" s="202" t="n"/>
      <c r="AJ385" s="202" t="n"/>
      <c r="AK385" s="202" t="n"/>
      <c r="AL385" s="202" t="n"/>
      <c r="AM385" s="202" t="n"/>
      <c r="AN385" s="202" t="n"/>
      <c r="AO385" s="202" t="n"/>
      <c r="AP385" s="202" t="n"/>
      <c r="AQ385" s="202" t="n"/>
      <c r="AR385" s="202" t="n"/>
      <c r="AS385" s="202" t="n"/>
      <c r="AT385" s="202" t="n"/>
      <c r="AU385" s="202" t="n"/>
      <c r="AV385" s="202" t="n"/>
      <c r="AW385" s="202" t="n"/>
      <c r="AX385" s="202" t="n"/>
      <c r="AY385" s="202" t="n"/>
      <c r="AZ385" s="202" t="n"/>
      <c r="BA385" s="202" t="n"/>
      <c r="BB385" s="202" t="n"/>
      <c r="BC385" s="205" t="n"/>
    </row>
    <row r="386" ht="16.2" customHeight="1" s="53">
      <c r="A386" s="203" t="inlineStr">
        <is>
          <t xml:space="preserve">　　　租賃權益改良                                                </t>
        </is>
      </c>
      <c r="B386" s="202" t="n"/>
      <c r="C386" s="202" t="n"/>
      <c r="D386" s="202" t="n"/>
      <c r="E386" s="202" t="n"/>
      <c r="F386" s="202" t="n"/>
      <c r="G386" s="202" t="n"/>
      <c r="H386" s="202" t="n"/>
      <c r="I386" s="202" t="n"/>
      <c r="J386" s="202" t="n"/>
      <c r="K386" s="202" t="n"/>
      <c r="L386" s="202" t="n"/>
      <c r="M386" s="202" t="n"/>
      <c r="N386" s="202" t="n"/>
      <c r="O386" s="202" t="n"/>
      <c r="P386" s="202" t="n"/>
      <c r="Q386" s="202" t="n"/>
      <c r="R386" s="202" t="n"/>
      <c r="S386" s="202" t="n"/>
      <c r="T386" s="202" t="n"/>
      <c r="U386" s="202" t="n"/>
      <c r="V386" s="202" t="n"/>
      <c r="W386" s="202" t="n"/>
      <c r="X386" s="202" t="n"/>
      <c r="Y386" s="202" t="n"/>
      <c r="Z386" s="202" t="n"/>
      <c r="AA386" s="202" t="n"/>
      <c r="AB386" s="202" t="n"/>
      <c r="AC386" s="202" t="n"/>
      <c r="AD386" s="202" t="n"/>
      <c r="AE386" s="202" t="n"/>
      <c r="AF386" s="202" t="n"/>
      <c r="AG386" s="202" t="n"/>
      <c r="AH386" s="202" t="n"/>
      <c r="AI386" s="202" t="n"/>
      <c r="AJ386" s="202" t="n"/>
      <c r="AK386" s="202" t="n"/>
      <c r="AL386" s="202" t="n"/>
      <c r="AM386" s="202" t="n"/>
      <c r="AN386" s="202" t="n"/>
      <c r="AO386" s="202" t="n"/>
      <c r="AP386" s="202" t="n"/>
      <c r="AQ386" s="202" t="n"/>
      <c r="AR386" s="202" t="n"/>
      <c r="AS386" s="202" t="n"/>
      <c r="AT386" s="202" t="n"/>
      <c r="AU386" s="202" t="n"/>
      <c r="AV386" s="202" t="n"/>
      <c r="AW386" s="202" t="n"/>
      <c r="AX386" s="202" t="n"/>
      <c r="AY386" s="202" t="n"/>
      <c r="AZ386" s="202" t="n"/>
      <c r="BA386" s="202" t="n"/>
      <c r="BB386" s="202" t="n"/>
      <c r="BC386" s="205" t="n"/>
    </row>
    <row r="387" ht="16.2" customHeight="1" s="53">
      <c r="A387" s="203" t="inlineStr">
        <is>
          <t xml:space="preserve">　　　累計折舊－租賃權益改良                                      </t>
        </is>
      </c>
      <c r="B387" s="202" t="n"/>
      <c r="C387" s="202" t="n"/>
      <c r="D387" s="202" t="n"/>
      <c r="E387" s="202" t="n"/>
      <c r="F387" s="202" t="n"/>
      <c r="G387" s="202" t="n"/>
      <c r="H387" s="202" t="n"/>
      <c r="I387" s="202" t="n"/>
      <c r="J387" s="202" t="n"/>
      <c r="K387" s="202" t="n"/>
      <c r="L387" s="202" t="n"/>
      <c r="M387" s="202" t="n"/>
      <c r="N387" s="202" t="n"/>
      <c r="O387" s="202" t="n"/>
      <c r="P387" s="202" t="n"/>
      <c r="Q387" s="202" t="n"/>
      <c r="R387" s="202" t="n"/>
      <c r="S387" s="202" t="n"/>
      <c r="T387" s="202" t="n"/>
      <c r="U387" s="202" t="n"/>
      <c r="V387" s="202" t="n"/>
      <c r="W387" s="202" t="n"/>
      <c r="X387" s="202" t="n"/>
      <c r="Y387" s="202" t="n"/>
      <c r="Z387" s="202" t="n"/>
      <c r="AA387" s="202" t="n"/>
      <c r="AB387" s="202" t="n"/>
      <c r="AC387" s="202" t="n"/>
      <c r="AD387" s="202" t="n"/>
      <c r="AE387" s="202" t="n"/>
      <c r="AF387" s="202" t="n"/>
      <c r="AG387" s="202" t="n"/>
      <c r="AH387" s="202" t="n"/>
      <c r="AI387" s="202" t="n"/>
      <c r="AJ387" s="202" t="n"/>
      <c r="AK387" s="202" t="n"/>
      <c r="AL387" s="202" t="n"/>
      <c r="AM387" s="202" t="n"/>
      <c r="AN387" s="202" t="n"/>
      <c r="AO387" s="202" t="n"/>
      <c r="AP387" s="202" t="n"/>
      <c r="AQ387" s="202" t="n"/>
      <c r="AR387" s="202" t="n"/>
      <c r="AS387" s="202" t="n"/>
      <c r="AT387" s="202" t="n"/>
      <c r="AU387" s="202" t="n"/>
      <c r="AV387" s="202" t="n"/>
      <c r="AW387" s="202" t="n"/>
      <c r="AX387" s="202" t="n"/>
      <c r="AY387" s="202" t="n"/>
      <c r="AZ387" s="202" t="n"/>
      <c r="BA387" s="202" t="n"/>
      <c r="BB387" s="202" t="n"/>
      <c r="BC387" s="205" t="n"/>
    </row>
    <row r="388" ht="16.2" customHeight="1" s="53">
      <c r="A388" s="203" t="inlineStr">
        <is>
          <t xml:space="preserve">　　購建中固定資產                                              </t>
        </is>
      </c>
      <c r="B388" s="202" t="n"/>
      <c r="C388" s="202" t="n"/>
      <c r="D388" s="202" t="n"/>
      <c r="E388" s="202" t="n"/>
      <c r="F388" s="202" t="n"/>
      <c r="G388" s="202" t="n"/>
      <c r="H388" s="202" t="n"/>
      <c r="I388" s="202" t="n"/>
      <c r="J388" s="202" t="n"/>
      <c r="K388" s="202" t="n"/>
      <c r="L388" s="202" t="n"/>
      <c r="M388" s="202" t="n"/>
      <c r="N388" s="202" t="n"/>
      <c r="O388" s="202" t="n"/>
      <c r="P388" s="202" t="n"/>
      <c r="Q388" s="202" t="n"/>
      <c r="R388" s="202" t="n"/>
      <c r="S388" s="202" t="n"/>
      <c r="T388" s="202" t="n"/>
      <c r="U388" s="202" t="n"/>
      <c r="V388" s="202" t="n"/>
      <c r="W388" s="202" t="n"/>
      <c r="X388" s="202" t="n"/>
      <c r="Y388" s="202" t="n"/>
      <c r="Z388" s="202" t="n"/>
      <c r="AA388" s="202" t="n"/>
      <c r="AB388" s="202" t="n"/>
      <c r="AC388" s="202" t="n"/>
      <c r="AD388" s="202" t="n"/>
      <c r="AE388" s="202" t="n"/>
      <c r="AF388" s="202" t="n"/>
      <c r="AG388" s="202" t="n"/>
      <c r="AH388" s="202" t="n"/>
      <c r="AI388" s="202" t="n"/>
      <c r="AJ388" s="202" t="n"/>
      <c r="AK388" s="202" t="n"/>
      <c r="AL388" s="202" t="n"/>
      <c r="AM388" s="202" t="n"/>
      <c r="AN388" s="202" t="n"/>
      <c r="AO388" s="202" t="n"/>
      <c r="AP388" s="202" t="n"/>
      <c r="AQ388" s="202" t="n"/>
      <c r="AR388" s="202" t="n"/>
      <c r="AS388" s="202" t="n"/>
      <c r="AT388" s="202" t="n"/>
      <c r="AU388" s="202" t="n"/>
      <c r="AV388" s="202" t="n"/>
      <c r="AW388" s="202" t="n"/>
      <c r="AX388" s="202" t="n"/>
      <c r="AY388" s="202" t="n"/>
      <c r="AZ388" s="202" t="n"/>
      <c r="BA388" s="202" t="n"/>
      <c r="BB388" s="202" t="n"/>
      <c r="BC388" s="205" t="n"/>
    </row>
    <row r="389" ht="16.2" customHeight="1" s="53">
      <c r="A389" s="203" t="inlineStr">
        <is>
          <t xml:space="preserve">　　　未完工程                                                    </t>
        </is>
      </c>
      <c r="B389" s="202" t="n"/>
      <c r="C389" s="202" t="n"/>
      <c r="D389" s="202" t="n"/>
      <c r="E389" s="202" t="n"/>
      <c r="F389" s="202" t="n"/>
      <c r="G389" s="202" t="n"/>
      <c r="H389" s="202" t="n"/>
      <c r="I389" s="202" t="n"/>
      <c r="J389" s="202" t="n"/>
      <c r="K389" s="202" t="n"/>
      <c r="L389" s="202" t="n"/>
      <c r="M389" s="202" t="n"/>
      <c r="N389" s="202" t="n"/>
      <c r="O389" s="202" t="n"/>
      <c r="P389" s="202" t="n"/>
      <c r="Q389" s="202" t="n"/>
      <c r="R389" s="202" t="n"/>
      <c r="S389" s="202" t="n"/>
      <c r="T389" s="202" t="n"/>
      <c r="U389" s="202" t="n"/>
      <c r="V389" s="202" t="n"/>
      <c r="W389" s="202" t="n"/>
      <c r="X389" s="202" t="n"/>
      <c r="Y389" s="202" t="n"/>
      <c r="Z389" s="202" t="n"/>
      <c r="AA389" s="202" t="n"/>
      <c r="AB389" s="202" t="n"/>
      <c r="AC389" s="202" t="n"/>
      <c r="AD389" s="202" t="n"/>
      <c r="AE389" s="202" t="n"/>
      <c r="AF389" s="202" t="n"/>
      <c r="AG389" s="202" t="n"/>
      <c r="AH389" s="202" t="n"/>
      <c r="AI389" s="202" t="n"/>
      <c r="AJ389" s="202" t="n"/>
      <c r="AK389" s="202" t="n"/>
      <c r="AL389" s="202" t="n"/>
      <c r="AM389" s="202" t="n"/>
      <c r="AN389" s="202" t="n"/>
      <c r="AO389" s="202" t="n"/>
      <c r="AP389" s="202" t="n"/>
      <c r="AQ389" s="202" t="n"/>
      <c r="AR389" s="202" t="n"/>
      <c r="AS389" s="202" t="n"/>
      <c r="AT389" s="202" t="n"/>
      <c r="AU389" s="202" t="n"/>
      <c r="AV389" s="202" t="n"/>
      <c r="AW389" s="202" t="n"/>
      <c r="AX389" s="202" t="n"/>
      <c r="AY389" s="202" t="n"/>
      <c r="AZ389" s="202" t="n"/>
      <c r="BA389" s="202" t="n"/>
      <c r="BB389" s="202" t="n"/>
      <c r="BC389" s="205" t="n"/>
    </row>
    <row r="390" ht="16.2" customHeight="1" s="53">
      <c r="A390" s="203" t="inlineStr">
        <is>
          <t xml:space="preserve">　　　預付工程及土地款                                            </t>
        </is>
      </c>
      <c r="B390" s="202" t="n"/>
      <c r="C390" s="202" t="n"/>
      <c r="D390" s="202" t="n"/>
      <c r="E390" s="202" t="n"/>
      <c r="F390" s="202" t="n"/>
      <c r="G390" s="202" t="n"/>
      <c r="H390" s="202" t="n"/>
      <c r="I390" s="202" t="n"/>
      <c r="J390" s="202" t="n"/>
      <c r="K390" s="202" t="n"/>
      <c r="L390" s="202" t="n"/>
      <c r="M390" s="202" t="n"/>
      <c r="N390" s="202" t="n"/>
      <c r="O390" s="202" t="n"/>
      <c r="P390" s="202" t="n"/>
      <c r="Q390" s="202" t="n"/>
      <c r="R390" s="202" t="n"/>
      <c r="S390" s="202" t="n"/>
      <c r="T390" s="202" t="n"/>
      <c r="U390" s="202" t="n"/>
      <c r="V390" s="202" t="n"/>
      <c r="W390" s="202" t="n"/>
      <c r="X390" s="202" t="n"/>
      <c r="Y390" s="202" t="n"/>
      <c r="Z390" s="202" t="n"/>
      <c r="AA390" s="202" t="n"/>
      <c r="AB390" s="202" t="n"/>
      <c r="AC390" s="202" t="n"/>
      <c r="AD390" s="202" t="n"/>
      <c r="AE390" s="202" t="n"/>
      <c r="AF390" s="202" t="n"/>
      <c r="AG390" s="202" t="n"/>
      <c r="AH390" s="202" t="n"/>
      <c r="AI390" s="202" t="n"/>
      <c r="AJ390" s="202" t="n"/>
      <c r="AK390" s="202" t="n"/>
      <c r="AL390" s="202" t="n"/>
      <c r="AM390" s="202" t="n"/>
      <c r="AN390" s="202" t="n"/>
      <c r="AO390" s="202" t="n"/>
      <c r="AP390" s="202" t="n"/>
      <c r="AQ390" s="202" t="n"/>
      <c r="AR390" s="202" t="n"/>
      <c r="AS390" s="202" t="n"/>
      <c r="AT390" s="202" t="n"/>
      <c r="AU390" s="202" t="n"/>
      <c r="AV390" s="202" t="n"/>
      <c r="AW390" s="202" t="n"/>
      <c r="AX390" s="202" t="n"/>
      <c r="AY390" s="202" t="n"/>
      <c r="AZ390" s="202" t="n"/>
      <c r="BA390" s="202" t="n"/>
      <c r="BB390" s="202" t="n"/>
      <c r="BC390" s="205" t="n"/>
    </row>
    <row r="391" ht="16.2" customHeight="1" s="53">
      <c r="A391" s="203" t="inlineStr">
        <is>
          <t xml:space="preserve">　　　訂購機件及設備款                                            </t>
        </is>
      </c>
      <c r="B391" s="202" t="n"/>
      <c r="C391" s="202" t="n"/>
      <c r="D391" s="202" t="n"/>
      <c r="E391" s="202" t="n"/>
      <c r="F391" s="202" t="n"/>
      <c r="G391" s="202" t="n"/>
      <c r="H391" s="202" t="n"/>
      <c r="I391" s="202" t="n"/>
      <c r="J391" s="202" t="n"/>
      <c r="K391" s="202" t="n"/>
      <c r="L391" s="202" t="n"/>
      <c r="M391" s="202" t="n"/>
      <c r="N391" s="202" t="n"/>
      <c r="O391" s="202" t="n"/>
      <c r="P391" s="202" t="n"/>
      <c r="Q391" s="202" t="n"/>
      <c r="R391" s="202" t="n"/>
      <c r="S391" s="202" t="n"/>
      <c r="T391" s="202" t="n"/>
      <c r="U391" s="202" t="n"/>
      <c r="V391" s="202" t="n"/>
      <c r="W391" s="202" t="n"/>
      <c r="X391" s="202" t="n"/>
      <c r="Y391" s="202" t="n"/>
      <c r="Z391" s="202" t="n"/>
      <c r="AA391" s="202" t="n"/>
      <c r="AB391" s="202" t="n"/>
      <c r="AC391" s="202" t="n"/>
      <c r="AD391" s="202" t="n"/>
      <c r="AE391" s="202" t="n"/>
      <c r="AF391" s="202" t="n"/>
      <c r="AG391" s="202" t="n"/>
      <c r="AH391" s="202" t="n"/>
      <c r="AI391" s="202" t="n"/>
      <c r="AJ391" s="202" t="n"/>
      <c r="AK391" s="202" t="n"/>
      <c r="AL391" s="202" t="n"/>
      <c r="AM391" s="202" t="n"/>
      <c r="AN391" s="202" t="n"/>
      <c r="AO391" s="202" t="n"/>
      <c r="AP391" s="202" t="n"/>
      <c r="AQ391" s="202" t="n"/>
      <c r="AR391" s="202" t="n"/>
      <c r="AS391" s="202" t="n"/>
      <c r="AT391" s="202" t="n"/>
      <c r="AU391" s="202" t="n"/>
      <c r="AV391" s="202" t="n"/>
      <c r="AW391" s="202" t="n"/>
      <c r="AX391" s="202" t="n"/>
      <c r="AY391" s="202" t="n"/>
      <c r="AZ391" s="202" t="n"/>
      <c r="BA391" s="202" t="n"/>
      <c r="BB391" s="202" t="n"/>
      <c r="BC391" s="205" t="n"/>
    </row>
    <row r="392" ht="16.2" customHeight="1" s="53">
      <c r="A392" s="201" t="inlineStr">
        <is>
          <t xml:space="preserve">　生物資產－非流動                                            </t>
        </is>
      </c>
      <c r="B392" s="202" t="n"/>
      <c r="C392" s="202" t="n"/>
      <c r="D392" s="202" t="n"/>
      <c r="E392" s="202" t="n"/>
      <c r="F392" s="202" t="n"/>
      <c r="G392" s="202" t="n"/>
      <c r="H392" s="202" t="n"/>
      <c r="I392" s="202" t="n"/>
      <c r="J392" s="202" t="n"/>
      <c r="K392" s="202" t="n"/>
      <c r="L392" s="202" t="n"/>
      <c r="M392" s="202" t="n"/>
      <c r="N392" s="202" t="n"/>
      <c r="O392" s="202" t="n"/>
      <c r="P392" s="202" t="n"/>
      <c r="Q392" s="202" t="n"/>
      <c r="R392" s="202" t="n"/>
      <c r="S392" s="202" t="n"/>
      <c r="T392" s="202" t="n"/>
      <c r="U392" s="202" t="n"/>
      <c r="V392" s="202" t="n"/>
      <c r="W392" s="202" t="n"/>
      <c r="X392" s="202" t="n"/>
      <c r="Y392" s="202" t="n"/>
      <c r="Z392" s="202" t="n"/>
      <c r="AA392" s="202" t="n"/>
      <c r="AB392" s="202" t="n"/>
      <c r="AC392" s="202" t="n"/>
      <c r="AD392" s="202" t="n"/>
      <c r="AE392" s="202" t="n"/>
      <c r="AF392" s="202" t="n"/>
      <c r="AG392" s="202" t="n"/>
      <c r="AH392" s="202" t="n"/>
      <c r="AI392" s="202" t="n"/>
      <c r="AJ392" s="202" t="n"/>
      <c r="AK392" s="202" t="n"/>
      <c r="AL392" s="202" t="n"/>
      <c r="AM392" s="202" t="n"/>
      <c r="AN392" s="202" t="n"/>
      <c r="AO392" s="202" t="n"/>
      <c r="AP392" s="202" t="n"/>
      <c r="AQ392" s="202" t="n"/>
      <c r="AR392" s="202" t="n"/>
      <c r="AS392" s="202" t="n"/>
      <c r="AT392" s="202" t="n"/>
      <c r="AU392" s="202" t="n"/>
      <c r="AV392" s="202" t="n"/>
      <c r="AW392" s="202" t="n"/>
      <c r="AX392" s="202" t="n"/>
      <c r="AY392" s="202" t="n"/>
      <c r="AZ392" s="202" t="n"/>
      <c r="BA392" s="202" t="n"/>
      <c r="BB392" s="202" t="n"/>
      <c r="BC392" s="205" t="n"/>
    </row>
    <row r="393" ht="16.2" customHeight="1" s="53">
      <c r="A393" s="203" t="inlineStr">
        <is>
          <t xml:space="preserve">　　生產性生物資產－非流動                                      </t>
        </is>
      </c>
      <c r="B393" s="202" t="n"/>
      <c r="C393" s="202" t="n"/>
      <c r="D393" s="202" t="n"/>
      <c r="E393" s="202" t="n"/>
      <c r="F393" s="202" t="n"/>
      <c r="G393" s="202" t="n"/>
      <c r="H393" s="202" t="n"/>
      <c r="I393" s="202" t="n"/>
      <c r="J393" s="202" t="n"/>
      <c r="K393" s="202" t="n"/>
      <c r="L393" s="202" t="n"/>
      <c r="M393" s="202" t="n"/>
      <c r="N393" s="202" t="n"/>
      <c r="O393" s="202" t="n"/>
      <c r="P393" s="202" t="n"/>
      <c r="Q393" s="202" t="n"/>
      <c r="R393" s="202" t="n"/>
      <c r="S393" s="202" t="n"/>
      <c r="T393" s="202" t="n"/>
      <c r="U393" s="202" t="n"/>
      <c r="V393" s="202" t="n"/>
      <c r="W393" s="202" t="n"/>
      <c r="X393" s="202" t="n"/>
      <c r="Y393" s="202" t="n"/>
      <c r="Z393" s="202" t="n"/>
      <c r="AA393" s="202" t="n"/>
      <c r="AB393" s="202" t="n"/>
      <c r="AC393" s="202" t="n"/>
      <c r="AD393" s="202" t="n"/>
      <c r="AE393" s="202" t="n"/>
      <c r="AF393" s="202" t="n"/>
      <c r="AG393" s="202" t="n"/>
      <c r="AH393" s="202" t="n"/>
      <c r="AI393" s="202" t="n"/>
      <c r="AJ393" s="202" t="n"/>
      <c r="AK393" s="202" t="n"/>
      <c r="AL393" s="202" t="n"/>
      <c r="AM393" s="202" t="n"/>
      <c r="AN393" s="202" t="n"/>
      <c r="AO393" s="202" t="n"/>
      <c r="AP393" s="202" t="n"/>
      <c r="AQ393" s="202" t="n"/>
      <c r="AR393" s="202" t="n"/>
      <c r="AS393" s="202" t="n"/>
      <c r="AT393" s="202" t="n"/>
      <c r="AU393" s="202" t="n"/>
      <c r="AV393" s="202" t="n"/>
      <c r="AW393" s="202" t="n"/>
      <c r="AX393" s="202" t="n"/>
      <c r="AY393" s="202" t="n"/>
      <c r="AZ393" s="202" t="n"/>
      <c r="BA393" s="202" t="n"/>
      <c r="BB393" s="202" t="n"/>
      <c r="BC393" s="205" t="n"/>
    </row>
    <row r="394" ht="16.2" customHeight="1" s="53">
      <c r="A394" s="203" t="inlineStr">
        <is>
          <t xml:space="preserve">　　　生產性生物資產－非流動                                      </t>
        </is>
      </c>
      <c r="B394" s="202" t="n"/>
      <c r="C394" s="202" t="n"/>
      <c r="D394" s="202" t="n"/>
      <c r="E394" s="202" t="n"/>
      <c r="F394" s="202" t="n"/>
      <c r="G394" s="202" t="n"/>
      <c r="H394" s="202" t="n"/>
      <c r="I394" s="202" t="n"/>
      <c r="J394" s="202" t="n"/>
      <c r="K394" s="202" t="n"/>
      <c r="L394" s="202" t="n"/>
      <c r="M394" s="202" t="n"/>
      <c r="N394" s="202" t="n"/>
      <c r="O394" s="202" t="n"/>
      <c r="P394" s="202" t="n"/>
      <c r="Q394" s="202" t="n"/>
      <c r="R394" s="202" t="n"/>
      <c r="S394" s="202" t="n"/>
      <c r="T394" s="202" t="n"/>
      <c r="U394" s="202" t="n"/>
      <c r="V394" s="202" t="n"/>
      <c r="W394" s="202" t="n"/>
      <c r="X394" s="202" t="n"/>
      <c r="Y394" s="202" t="n"/>
      <c r="Z394" s="202" t="n"/>
      <c r="AA394" s="202" t="n"/>
      <c r="AB394" s="202" t="n"/>
      <c r="AC394" s="202" t="n"/>
      <c r="AD394" s="202" t="n"/>
      <c r="AE394" s="202" t="n"/>
      <c r="AF394" s="202" t="n"/>
      <c r="AG394" s="202" t="n"/>
      <c r="AH394" s="202" t="n"/>
      <c r="AI394" s="202" t="n"/>
      <c r="AJ394" s="202" t="n"/>
      <c r="AK394" s="202" t="n"/>
      <c r="AL394" s="202" t="n"/>
      <c r="AM394" s="202" t="n"/>
      <c r="AN394" s="202" t="n"/>
      <c r="AO394" s="202" t="n"/>
      <c r="AP394" s="202" t="n"/>
      <c r="AQ394" s="202" t="n"/>
      <c r="AR394" s="202" t="n"/>
      <c r="AS394" s="202" t="n"/>
      <c r="AT394" s="202" t="n"/>
      <c r="AU394" s="202" t="n"/>
      <c r="AV394" s="202" t="n"/>
      <c r="AW394" s="202" t="n"/>
      <c r="AX394" s="202" t="n"/>
      <c r="AY394" s="202" t="n"/>
      <c r="AZ394" s="202" t="n"/>
      <c r="BA394" s="202" t="n"/>
      <c r="BB394" s="202" t="n"/>
      <c r="BC394" s="205" t="n"/>
    </row>
    <row r="395" ht="16.2" customHeight="1" s="53">
      <c r="A395" s="203" t="inlineStr">
        <is>
          <t xml:space="preserve">　　　累計折舊－生產性生物資產－非流動                            </t>
        </is>
      </c>
      <c r="B395" s="202" t="n"/>
      <c r="C395" s="202" t="n"/>
      <c r="D395" s="202" t="n"/>
      <c r="E395" s="202" t="n"/>
      <c r="F395" s="202" t="n"/>
      <c r="G395" s="202" t="n"/>
      <c r="H395" s="202" t="n"/>
      <c r="I395" s="202" t="n"/>
      <c r="J395" s="202" t="n"/>
      <c r="K395" s="202" t="n"/>
      <c r="L395" s="202" t="n"/>
      <c r="M395" s="202" t="n"/>
      <c r="N395" s="202" t="n"/>
      <c r="O395" s="202" t="n"/>
      <c r="P395" s="202" t="n"/>
      <c r="Q395" s="202" t="n"/>
      <c r="R395" s="202" t="n"/>
      <c r="S395" s="202" t="n"/>
      <c r="T395" s="202" t="n"/>
      <c r="U395" s="202" t="n"/>
      <c r="V395" s="202" t="n"/>
      <c r="W395" s="202" t="n"/>
      <c r="X395" s="202" t="n"/>
      <c r="Y395" s="202" t="n"/>
      <c r="Z395" s="202" t="n"/>
      <c r="AA395" s="202" t="n"/>
      <c r="AB395" s="202" t="n"/>
      <c r="AC395" s="202" t="n"/>
      <c r="AD395" s="202" t="n"/>
      <c r="AE395" s="202" t="n"/>
      <c r="AF395" s="202" t="n"/>
      <c r="AG395" s="202" t="n"/>
      <c r="AH395" s="202" t="n"/>
      <c r="AI395" s="202" t="n"/>
      <c r="AJ395" s="202" t="n"/>
      <c r="AK395" s="202" t="n"/>
      <c r="AL395" s="202" t="n"/>
      <c r="AM395" s="202" t="n"/>
      <c r="AN395" s="202" t="n"/>
      <c r="AO395" s="202" t="n"/>
      <c r="AP395" s="202" t="n"/>
      <c r="AQ395" s="202" t="n"/>
      <c r="AR395" s="202" t="n"/>
      <c r="AS395" s="202" t="n"/>
      <c r="AT395" s="202" t="n"/>
      <c r="AU395" s="202" t="n"/>
      <c r="AV395" s="202" t="n"/>
      <c r="AW395" s="202" t="n"/>
      <c r="AX395" s="202" t="n"/>
      <c r="AY395" s="202" t="n"/>
      <c r="AZ395" s="202" t="n"/>
      <c r="BA395" s="202" t="n"/>
      <c r="BB395" s="202" t="n"/>
      <c r="BC395" s="205" t="n"/>
    </row>
    <row r="396" ht="16.2" customHeight="1" s="53">
      <c r="A396" s="201" t="inlineStr">
        <is>
          <t xml:space="preserve">　無形資產                                                    </t>
        </is>
      </c>
      <c r="B396" s="202" t="n"/>
      <c r="C396" s="202" t="n"/>
      <c r="D396" s="202" t="n"/>
      <c r="E396" s="202" t="n"/>
      <c r="F396" s="202" t="n"/>
      <c r="G396" s="202" t="n"/>
      <c r="H396" s="202" t="n"/>
      <c r="I396" s="202" t="n"/>
      <c r="J396" s="202" t="n"/>
      <c r="K396" s="202" t="n"/>
      <c r="L396" s="202" t="n"/>
      <c r="M396" s="202" t="n"/>
      <c r="N396" s="202" t="n"/>
      <c r="O396" s="202" t="n"/>
      <c r="P396" s="202" t="n"/>
      <c r="Q396" s="202" t="n"/>
      <c r="R396" s="202" t="n"/>
      <c r="S396" s="202" t="n"/>
      <c r="T396" s="202" t="n"/>
      <c r="U396" s="202" t="n"/>
      <c r="V396" s="202" t="n"/>
      <c r="W396" s="202" t="n"/>
      <c r="X396" s="202" t="n"/>
      <c r="Y396" s="202" t="n"/>
      <c r="Z396" s="202" t="n"/>
      <c r="AA396" s="202" t="n"/>
      <c r="AB396" s="202" t="n"/>
      <c r="AC396" s="202" t="n"/>
      <c r="AD396" s="202" t="n"/>
      <c r="AE396" s="202" t="n"/>
      <c r="AF396" s="202" t="n"/>
      <c r="AG396" s="202" t="n"/>
      <c r="AH396" s="202" t="n"/>
      <c r="AI396" s="202" t="n"/>
      <c r="AJ396" s="202" t="n"/>
      <c r="AK396" s="202" t="n"/>
      <c r="AL396" s="202" t="n"/>
      <c r="AM396" s="202" t="n"/>
      <c r="AN396" s="202" t="n"/>
      <c r="AO396" s="202" t="n"/>
      <c r="AP396" s="202" t="n"/>
      <c r="AQ396" s="202" t="n"/>
      <c r="AR396" s="202" t="n"/>
      <c r="AS396" s="202" t="n"/>
      <c r="AT396" s="202" t="n"/>
      <c r="AU396" s="202" t="n"/>
      <c r="AV396" s="202" t="n"/>
      <c r="AW396" s="202" t="n"/>
      <c r="AX396" s="202" t="n"/>
      <c r="AY396" s="202" t="n"/>
      <c r="AZ396" s="202" t="n"/>
      <c r="BA396" s="202" t="n"/>
      <c r="BB396" s="202" t="n"/>
      <c r="BC396" s="205" t="n"/>
    </row>
    <row r="397" ht="16.2" customHeight="1" s="53">
      <c r="A397" s="203" t="inlineStr">
        <is>
          <t xml:space="preserve">　　無形資產                                                    </t>
        </is>
      </c>
      <c r="B397" s="202" t="n"/>
      <c r="C397" s="202" t="n"/>
      <c r="D397" s="202" t="n"/>
      <c r="E397" s="202" t="n"/>
      <c r="F397" s="202" t="n"/>
      <c r="G397" s="202" t="n"/>
      <c r="H397" s="202" t="n"/>
      <c r="I397" s="202" t="n"/>
      <c r="J397" s="202" t="n"/>
      <c r="K397" s="202" t="n"/>
      <c r="L397" s="202" t="n"/>
      <c r="M397" s="202" t="n"/>
      <c r="N397" s="202" t="n"/>
      <c r="O397" s="202" t="n"/>
      <c r="P397" s="202" t="n"/>
      <c r="Q397" s="202" t="n"/>
      <c r="R397" s="202" t="n"/>
      <c r="S397" s="202" t="n"/>
      <c r="T397" s="202" t="n"/>
      <c r="U397" s="202" t="n"/>
      <c r="V397" s="202" t="n"/>
      <c r="W397" s="202" t="n"/>
      <c r="X397" s="202" t="n"/>
      <c r="Y397" s="202" t="n"/>
      <c r="Z397" s="202" t="n"/>
      <c r="AA397" s="202" t="n"/>
      <c r="AB397" s="202" t="n"/>
      <c r="AC397" s="202" t="n"/>
      <c r="AD397" s="202" t="n"/>
      <c r="AE397" s="202" t="n"/>
      <c r="AF397" s="202" t="n"/>
      <c r="AG397" s="202" t="n"/>
      <c r="AH397" s="202" t="n"/>
      <c r="AI397" s="202" t="n"/>
      <c r="AJ397" s="202" t="n"/>
      <c r="AK397" s="202" t="n"/>
      <c r="AL397" s="202" t="n"/>
      <c r="AM397" s="202" t="n"/>
      <c r="AN397" s="202" t="n"/>
      <c r="AO397" s="202" t="n"/>
      <c r="AP397" s="202" t="n"/>
      <c r="AQ397" s="202" t="n"/>
      <c r="AR397" s="202" t="n"/>
      <c r="AS397" s="202" t="n"/>
      <c r="AT397" s="202" t="n"/>
      <c r="AU397" s="202" t="n"/>
      <c r="AV397" s="202" t="n"/>
      <c r="AW397" s="202" t="n"/>
      <c r="AX397" s="202" t="n"/>
      <c r="AY397" s="202" t="n"/>
      <c r="AZ397" s="202" t="n"/>
      <c r="BA397" s="202" t="n"/>
      <c r="BB397" s="202" t="n"/>
      <c r="BC397" s="205" t="n"/>
    </row>
    <row r="398" ht="16.2" customHeight="1" s="53">
      <c r="A398" s="203" t="inlineStr">
        <is>
          <t xml:space="preserve">　　　專利權                                                      </t>
        </is>
      </c>
      <c r="B398" s="202" t="n"/>
      <c r="C398" s="202" t="n"/>
      <c r="D398" s="202" t="n"/>
      <c r="E398" s="202" t="n"/>
      <c r="F398" s="202" t="n"/>
      <c r="G398" s="202" t="n"/>
      <c r="H398" s="202" t="n"/>
      <c r="I398" s="202" t="n"/>
      <c r="J398" s="202" t="n"/>
      <c r="K398" s="202" t="n"/>
      <c r="L398" s="202" t="n"/>
      <c r="M398" s="202" t="n"/>
      <c r="N398" s="202" t="n"/>
      <c r="O398" s="202" t="n"/>
      <c r="P398" s="202" t="n"/>
      <c r="Q398" s="202" t="n"/>
      <c r="R398" s="202" t="n"/>
      <c r="S398" s="202" t="n"/>
      <c r="T398" s="202" t="n"/>
      <c r="U398" s="202" t="n"/>
      <c r="V398" s="202" t="n"/>
      <c r="W398" s="202" t="n"/>
      <c r="X398" s="202" t="n"/>
      <c r="Y398" s="202" t="n"/>
      <c r="Z398" s="202" t="n"/>
      <c r="AA398" s="202" t="n"/>
      <c r="AB398" s="202" t="n"/>
      <c r="AC398" s="202" t="n"/>
      <c r="AD398" s="202" t="n"/>
      <c r="AE398" s="202" t="n"/>
      <c r="AF398" s="202" t="n"/>
      <c r="AG398" s="202" t="n"/>
      <c r="AH398" s="202" t="n"/>
      <c r="AI398" s="202" t="n"/>
      <c r="AJ398" s="202" t="n"/>
      <c r="AK398" s="202" t="n"/>
      <c r="AL398" s="202" t="n"/>
      <c r="AM398" s="202" t="n"/>
      <c r="AN398" s="202" t="n"/>
      <c r="AO398" s="202" t="n"/>
      <c r="AP398" s="202" t="n"/>
      <c r="AQ398" s="202" t="n"/>
      <c r="AR398" s="202" t="n"/>
      <c r="AS398" s="202" t="n"/>
      <c r="AT398" s="202" t="n"/>
      <c r="AU398" s="202" t="n"/>
      <c r="AV398" s="202" t="n"/>
      <c r="AW398" s="202" t="n"/>
      <c r="AX398" s="202" t="n"/>
      <c r="AY398" s="202" t="n"/>
      <c r="AZ398" s="202" t="n"/>
      <c r="BA398" s="202" t="n"/>
      <c r="BB398" s="202" t="n"/>
      <c r="BC398" s="205" t="n"/>
    </row>
    <row r="399" ht="16.2" customHeight="1" s="53">
      <c r="A399" s="203" t="inlineStr">
        <is>
          <t xml:space="preserve">　　　電腦軟體                                                    </t>
        </is>
      </c>
      <c r="B399" s="202" t="n"/>
      <c r="C399" s="202" t="n"/>
      <c r="D399" s="202" t="n"/>
      <c r="E399" s="202" t="n"/>
      <c r="F399" s="202" t="n"/>
      <c r="G399" s="202" t="n"/>
      <c r="H399" s="202" t="n"/>
      <c r="I399" s="202" t="n"/>
      <c r="J399" s="202" t="n"/>
      <c r="K399" s="202" t="n"/>
      <c r="L399" s="202" t="n"/>
      <c r="M399" s="202" t="n"/>
      <c r="N399" s="202" t="n"/>
      <c r="O399" s="202" t="n"/>
      <c r="P399" s="202" t="n"/>
      <c r="Q399" s="202" t="n"/>
      <c r="R399" s="202" t="n"/>
      <c r="S399" s="202" t="n"/>
      <c r="T399" s="202" t="n"/>
      <c r="U399" s="202" t="n"/>
      <c r="V399" s="202" t="n"/>
      <c r="W399" s="202" t="n"/>
      <c r="X399" s="202" t="n"/>
      <c r="Y399" s="202" t="n"/>
      <c r="Z399" s="202" t="n"/>
      <c r="AA399" s="202" t="n"/>
      <c r="AB399" s="202" t="n"/>
      <c r="AC399" s="202" t="n"/>
      <c r="AD399" s="202" t="n"/>
      <c r="AE399" s="202" t="n"/>
      <c r="AF399" s="202" t="n"/>
      <c r="AG399" s="202" t="n"/>
      <c r="AH399" s="202" t="n"/>
      <c r="AI399" s="202" t="n"/>
      <c r="AJ399" s="202" t="n"/>
      <c r="AK399" s="202" t="n"/>
      <c r="AL399" s="202" t="n"/>
      <c r="AM399" s="202" t="n"/>
      <c r="AN399" s="202" t="n"/>
      <c r="AO399" s="202" t="n"/>
      <c r="AP399" s="202" t="n"/>
      <c r="AQ399" s="202" t="n"/>
      <c r="AR399" s="202" t="n"/>
      <c r="AS399" s="202" t="n"/>
      <c r="AT399" s="202" t="n"/>
      <c r="AU399" s="202" t="n"/>
      <c r="AV399" s="202" t="n"/>
      <c r="AW399" s="202" t="n"/>
      <c r="AX399" s="202" t="n"/>
      <c r="AY399" s="202" t="n"/>
      <c r="AZ399" s="202" t="n"/>
      <c r="BA399" s="202" t="n"/>
      <c r="BB399" s="202" t="n"/>
      <c r="BC399" s="205" t="n"/>
    </row>
    <row r="400" ht="16.2" customHeight="1" s="53">
      <c r="A400" s="203" t="inlineStr">
        <is>
          <t xml:space="preserve">　　　其他無形資產                                                </t>
        </is>
      </c>
      <c r="B400" s="202" t="n"/>
      <c r="C400" s="202" t="n"/>
      <c r="D400" s="202" t="n"/>
      <c r="E400" s="202" t="n"/>
      <c r="F400" s="202" t="n"/>
      <c r="G400" s="202" t="n"/>
      <c r="H400" s="202" t="n"/>
      <c r="I400" s="202" t="n"/>
      <c r="J400" s="202" t="n"/>
      <c r="K400" s="202" t="n"/>
      <c r="L400" s="202" t="n"/>
      <c r="M400" s="202" t="n"/>
      <c r="N400" s="202" t="n"/>
      <c r="O400" s="202" t="n"/>
      <c r="P400" s="202" t="n"/>
      <c r="Q400" s="202" t="n"/>
      <c r="R400" s="202" t="n"/>
      <c r="S400" s="202" t="n"/>
      <c r="T400" s="202" t="n"/>
      <c r="U400" s="202" t="n"/>
      <c r="V400" s="202" t="n"/>
      <c r="W400" s="202" t="n"/>
      <c r="X400" s="202" t="n"/>
      <c r="Y400" s="202" t="n"/>
      <c r="Z400" s="202" t="n"/>
      <c r="AA400" s="202" t="n"/>
      <c r="AB400" s="202" t="n"/>
      <c r="AC400" s="202" t="n"/>
      <c r="AD400" s="202" t="n"/>
      <c r="AE400" s="202" t="n"/>
      <c r="AF400" s="202" t="n"/>
      <c r="AG400" s="202" t="n"/>
      <c r="AH400" s="202" t="n"/>
      <c r="AI400" s="202" t="n"/>
      <c r="AJ400" s="202" t="n"/>
      <c r="AK400" s="202" t="n"/>
      <c r="AL400" s="202" t="n"/>
      <c r="AM400" s="202" t="n"/>
      <c r="AN400" s="202" t="n"/>
      <c r="AO400" s="202" t="n"/>
      <c r="AP400" s="202" t="n"/>
      <c r="AQ400" s="202" t="n"/>
      <c r="AR400" s="202" t="n"/>
      <c r="AS400" s="202" t="n"/>
      <c r="AT400" s="202" t="n"/>
      <c r="AU400" s="202" t="n"/>
      <c r="AV400" s="202" t="n"/>
      <c r="AW400" s="202" t="n"/>
      <c r="AX400" s="202" t="n"/>
      <c r="AY400" s="202" t="n"/>
      <c r="AZ400" s="202" t="n"/>
      <c r="BA400" s="202" t="n"/>
      <c r="BB400" s="202" t="n"/>
      <c r="BC400" s="205" t="n"/>
    </row>
    <row r="401" ht="16.2" customHeight="1" s="53">
      <c r="A401" s="201" t="inlineStr">
        <is>
          <t xml:space="preserve">　其他資產                                                    </t>
        </is>
      </c>
      <c r="B401" s="202" t="n"/>
      <c r="C401" s="202" t="n"/>
      <c r="D401" s="202" t="n"/>
      <c r="E401" s="202" t="n"/>
      <c r="F401" s="202" t="n"/>
      <c r="G401" s="202" t="n"/>
      <c r="H401" s="202" t="n"/>
      <c r="I401" s="202" t="n"/>
      <c r="J401" s="202" t="n"/>
      <c r="K401" s="202" t="n"/>
      <c r="L401" s="202" t="n"/>
      <c r="M401" s="202" t="n"/>
      <c r="N401" s="202" t="n"/>
      <c r="O401" s="202" t="n"/>
      <c r="P401" s="202" t="n"/>
      <c r="Q401" s="202" t="n"/>
      <c r="R401" s="202" t="n"/>
      <c r="S401" s="202" t="n"/>
      <c r="T401" s="202" t="n"/>
      <c r="U401" s="202" t="n"/>
      <c r="V401" s="202" t="n"/>
      <c r="W401" s="202" t="n"/>
      <c r="X401" s="202" t="n"/>
      <c r="Y401" s="202" t="n"/>
      <c r="Z401" s="202" t="n"/>
      <c r="AA401" s="202" t="n"/>
      <c r="AB401" s="202" t="n"/>
      <c r="AC401" s="202" t="n"/>
      <c r="AD401" s="202" t="n"/>
      <c r="AE401" s="202" t="n"/>
      <c r="AF401" s="202" t="n"/>
      <c r="AG401" s="202" t="n"/>
      <c r="AH401" s="202" t="n"/>
      <c r="AI401" s="202" t="n"/>
      <c r="AJ401" s="202" t="n"/>
      <c r="AK401" s="202" t="n"/>
      <c r="AL401" s="202" t="n"/>
      <c r="AM401" s="202" t="n"/>
      <c r="AN401" s="202" t="n"/>
      <c r="AO401" s="202" t="n"/>
      <c r="AP401" s="202" t="n"/>
      <c r="AQ401" s="202" t="n"/>
      <c r="AR401" s="202" t="n"/>
      <c r="AS401" s="202" t="n"/>
      <c r="AT401" s="202" t="n"/>
      <c r="AU401" s="202" t="n"/>
      <c r="AV401" s="202" t="n"/>
      <c r="AW401" s="202" t="n"/>
      <c r="AX401" s="202" t="n"/>
      <c r="AY401" s="202" t="n"/>
      <c r="AZ401" s="202" t="n"/>
      <c r="BA401" s="202" t="n"/>
      <c r="BB401" s="202" t="n"/>
      <c r="BC401" s="205" t="n"/>
    </row>
    <row r="402" ht="16.2" customHeight="1" s="53">
      <c r="A402" s="203" t="inlineStr">
        <is>
          <t xml:space="preserve">　　遞延資產                                                    </t>
        </is>
      </c>
      <c r="B402" s="202" t="n"/>
      <c r="C402" s="202" t="n"/>
      <c r="D402" s="202" t="n"/>
      <c r="E402" s="202" t="n"/>
      <c r="F402" s="202" t="n"/>
      <c r="G402" s="202" t="n"/>
      <c r="H402" s="202" t="n"/>
      <c r="I402" s="202" t="n"/>
      <c r="J402" s="202" t="n"/>
      <c r="K402" s="202" t="n"/>
      <c r="L402" s="202" t="n"/>
      <c r="M402" s="202" t="n"/>
      <c r="N402" s="202" t="n"/>
      <c r="O402" s="202" t="n"/>
      <c r="P402" s="202" t="n"/>
      <c r="Q402" s="202" t="n"/>
      <c r="R402" s="202" t="n"/>
      <c r="S402" s="202" t="n"/>
      <c r="T402" s="202" t="n"/>
      <c r="U402" s="202" t="n"/>
      <c r="V402" s="202" t="n"/>
      <c r="W402" s="202" t="n"/>
      <c r="X402" s="202" t="n"/>
      <c r="Y402" s="202" t="n"/>
      <c r="Z402" s="202" t="n"/>
      <c r="AA402" s="202" t="n"/>
      <c r="AB402" s="202" t="n"/>
      <c r="AC402" s="202" t="n"/>
      <c r="AD402" s="202" t="n"/>
      <c r="AE402" s="202" t="n"/>
      <c r="AF402" s="202" t="n"/>
      <c r="AG402" s="202" t="n"/>
      <c r="AH402" s="202" t="n"/>
      <c r="AI402" s="202" t="n"/>
      <c r="AJ402" s="202" t="n"/>
      <c r="AK402" s="202" t="n"/>
      <c r="AL402" s="202" t="n"/>
      <c r="AM402" s="202" t="n"/>
      <c r="AN402" s="202" t="n"/>
      <c r="AO402" s="202" t="n"/>
      <c r="AP402" s="202" t="n"/>
      <c r="AQ402" s="202" t="n"/>
      <c r="AR402" s="202" t="n"/>
      <c r="AS402" s="202" t="n"/>
      <c r="AT402" s="202" t="n"/>
      <c r="AU402" s="202" t="n"/>
      <c r="AV402" s="202" t="n"/>
      <c r="AW402" s="202" t="n"/>
      <c r="AX402" s="202" t="n"/>
      <c r="AY402" s="202" t="n"/>
      <c r="AZ402" s="202" t="n"/>
      <c r="BA402" s="202" t="n"/>
      <c r="BB402" s="202" t="n"/>
      <c r="BC402" s="205" t="n"/>
    </row>
    <row r="403" ht="16.2" customHeight="1" s="53">
      <c r="A403" s="203" t="inlineStr">
        <is>
          <t xml:space="preserve">　　　遞延費用                                                    </t>
        </is>
      </c>
      <c r="B403" s="202" t="n"/>
      <c r="C403" s="202" t="n"/>
      <c r="D403" s="202" t="n"/>
      <c r="E403" s="202" t="n"/>
      <c r="F403" s="202" t="n"/>
      <c r="G403" s="202" t="n"/>
      <c r="H403" s="202" t="n"/>
      <c r="I403" s="202" t="n"/>
      <c r="J403" s="202" t="n"/>
      <c r="K403" s="202" t="n"/>
      <c r="L403" s="202" t="n"/>
      <c r="M403" s="202" t="n"/>
      <c r="N403" s="202" t="n"/>
      <c r="O403" s="202" t="n"/>
      <c r="P403" s="202" t="n"/>
      <c r="Q403" s="202" t="n"/>
      <c r="R403" s="202" t="n"/>
      <c r="S403" s="202" t="n"/>
      <c r="T403" s="202" t="n"/>
      <c r="U403" s="202" t="n"/>
      <c r="V403" s="202" t="n"/>
      <c r="W403" s="202" t="n"/>
      <c r="X403" s="202" t="n"/>
      <c r="Y403" s="202" t="n"/>
      <c r="Z403" s="202" t="n"/>
      <c r="AA403" s="202" t="n"/>
      <c r="AB403" s="202" t="n"/>
      <c r="AC403" s="202" t="n"/>
      <c r="AD403" s="202" t="n"/>
      <c r="AE403" s="202" t="n"/>
      <c r="AF403" s="202" t="n"/>
      <c r="AG403" s="202" t="n"/>
      <c r="AH403" s="202" t="n"/>
      <c r="AI403" s="202" t="n"/>
      <c r="AJ403" s="202" t="n"/>
      <c r="AK403" s="202" t="n"/>
      <c r="AL403" s="202" t="n"/>
      <c r="AM403" s="202" t="n"/>
      <c r="AN403" s="202" t="n"/>
      <c r="AO403" s="202" t="n"/>
      <c r="AP403" s="202" t="n"/>
      <c r="AQ403" s="202" t="n"/>
      <c r="AR403" s="202" t="n"/>
      <c r="AS403" s="202" t="n"/>
      <c r="AT403" s="202" t="n"/>
      <c r="AU403" s="202" t="n"/>
      <c r="AV403" s="202" t="n"/>
      <c r="AW403" s="202" t="n"/>
      <c r="AX403" s="202" t="n"/>
      <c r="AY403" s="202" t="n"/>
      <c r="AZ403" s="202" t="n"/>
      <c r="BA403" s="202" t="n"/>
      <c r="BB403" s="202" t="n"/>
      <c r="BC403" s="205" t="n"/>
    </row>
    <row r="404" ht="19.8" customHeight="1" s="53">
      <c r="A404" s="203" t="inlineStr">
        <is>
          <t xml:space="preserve">　　什項資產                                                    </t>
        </is>
      </c>
      <c r="B404" s="202" t="n"/>
      <c r="C404" s="202" t="n"/>
      <c r="D404" s="202" t="n"/>
      <c r="E404" s="202" t="n"/>
      <c r="F404" s="202" t="n"/>
      <c r="G404" s="202" t="n"/>
      <c r="H404" s="202" t="n"/>
      <c r="I404" s="202" t="n"/>
      <c r="J404" s="202" t="n"/>
      <c r="K404" s="202" t="n"/>
      <c r="L404" s="202" t="n"/>
      <c r="M404" s="202" t="n"/>
      <c r="N404" s="202" t="n"/>
      <c r="O404" s="202" t="n"/>
      <c r="P404" s="202" t="n"/>
      <c r="Q404" s="202" t="n"/>
      <c r="R404" s="202" t="n"/>
      <c r="S404" s="202" t="n"/>
      <c r="T404" s="202" t="n"/>
      <c r="U404" s="202" t="n"/>
      <c r="V404" s="202" t="n"/>
      <c r="W404" s="202" t="n"/>
      <c r="X404" s="202" t="n"/>
      <c r="Y404" s="202" t="n"/>
      <c r="Z404" s="202" t="n"/>
      <c r="AA404" s="202" t="n"/>
      <c r="AB404" s="202" t="n"/>
      <c r="AC404" s="202" t="n"/>
      <c r="AD404" s="202" t="n"/>
      <c r="AE404" s="202" t="n"/>
      <c r="AF404" s="202" t="n"/>
      <c r="AG404" s="202" t="n"/>
      <c r="AH404" s="202" t="n"/>
      <c r="AI404" s="202" t="n"/>
      <c r="AJ404" s="202" t="n"/>
      <c r="AK404" s="202" t="n"/>
      <c r="AL404" s="202" t="n"/>
      <c r="AM404" s="202" t="n"/>
      <c r="AN404" s="202" t="n"/>
      <c r="AO404" s="202" t="n"/>
      <c r="AP404" s="202" t="n"/>
      <c r="AQ404" s="202" t="n"/>
      <c r="AR404" s="202" t="n"/>
      <c r="AS404" s="202" t="n"/>
      <c r="AT404" s="202" t="n"/>
      <c r="AU404" s="202" t="n"/>
      <c r="AV404" s="202" t="n"/>
      <c r="AW404" s="202" t="n"/>
      <c r="AX404" s="202" t="n"/>
      <c r="AY404" s="202" t="n"/>
      <c r="AZ404" s="202" t="n"/>
      <c r="BA404" s="202" t="n"/>
      <c r="BB404" s="202" t="n"/>
      <c r="BC404" s="205" t="n"/>
    </row>
    <row r="405" ht="19.8" customHeight="1" s="53">
      <c r="A405" s="203" t="inlineStr">
        <is>
          <t xml:space="preserve">　　　存出保證金                                                  </t>
        </is>
      </c>
      <c r="B405" s="202" t="n"/>
      <c r="C405" s="202" t="n"/>
      <c r="D405" s="202" t="n"/>
      <c r="E405" s="202" t="n"/>
      <c r="F405" s="202" t="n"/>
      <c r="G405" s="202" t="n"/>
      <c r="H405" s="202" t="n"/>
      <c r="I405" s="202" t="n"/>
      <c r="J405" s="202" t="n"/>
      <c r="K405" s="202" t="n"/>
      <c r="L405" s="202" t="n"/>
      <c r="M405" s="202" t="n"/>
      <c r="N405" s="202" t="n"/>
      <c r="O405" s="202" t="n"/>
      <c r="P405" s="202" t="n"/>
      <c r="Q405" s="202" t="n"/>
      <c r="R405" s="202" t="n"/>
      <c r="S405" s="202" t="n"/>
      <c r="T405" s="202" t="n"/>
      <c r="U405" s="202" t="n"/>
      <c r="V405" s="202" t="n"/>
      <c r="W405" s="202" t="n"/>
      <c r="X405" s="202" t="n"/>
      <c r="Y405" s="202" t="n"/>
      <c r="Z405" s="202" t="n"/>
      <c r="AA405" s="202" t="n"/>
      <c r="AB405" s="202" t="n"/>
      <c r="AC405" s="202" t="n"/>
      <c r="AD405" s="202" t="n"/>
      <c r="AE405" s="202" t="n"/>
      <c r="AF405" s="202" t="n"/>
      <c r="AG405" s="202" t="n"/>
      <c r="AH405" s="202" t="n"/>
      <c r="AI405" s="202" t="n"/>
      <c r="AJ405" s="202" t="n"/>
      <c r="AK405" s="202" t="n"/>
      <c r="AL405" s="202" t="n"/>
      <c r="AM405" s="202" t="n"/>
      <c r="AN405" s="202" t="n"/>
      <c r="AO405" s="202" t="n"/>
      <c r="AP405" s="202" t="n"/>
      <c r="AQ405" s="202" t="n"/>
      <c r="AR405" s="202" t="n"/>
      <c r="AS405" s="202" t="n"/>
      <c r="AT405" s="202" t="n"/>
      <c r="AU405" s="202" t="n"/>
      <c r="AV405" s="202" t="n"/>
      <c r="AW405" s="202" t="n"/>
      <c r="AX405" s="202" t="n"/>
      <c r="AY405" s="202" t="n"/>
      <c r="AZ405" s="202" t="n"/>
      <c r="BA405" s="202" t="n"/>
      <c r="BB405" s="202" t="n"/>
      <c r="BC405" s="205" t="n"/>
    </row>
    <row r="406" ht="19.8" customHeight="1" s="53">
      <c r="A406" s="203" t="inlineStr">
        <is>
          <t xml:space="preserve">　　　催收款項                                                    </t>
        </is>
      </c>
      <c r="B406" s="202" t="n"/>
      <c r="C406" s="202" t="n"/>
      <c r="D406" s="202" t="n"/>
      <c r="E406" s="202" t="n"/>
      <c r="F406" s="202" t="n"/>
      <c r="G406" s="202" t="n"/>
      <c r="H406" s="202" t="n"/>
      <c r="I406" s="202" t="n"/>
      <c r="J406" s="202" t="n"/>
      <c r="K406" s="202" t="n"/>
      <c r="L406" s="202" t="n"/>
      <c r="M406" s="202" t="n"/>
      <c r="N406" s="202" t="n"/>
      <c r="O406" s="202" t="n"/>
      <c r="P406" s="202" t="n"/>
      <c r="Q406" s="202" t="n"/>
      <c r="R406" s="202" t="n"/>
      <c r="S406" s="202" t="n"/>
      <c r="T406" s="202" t="n"/>
      <c r="U406" s="202" t="n"/>
      <c r="V406" s="202" t="n"/>
      <c r="W406" s="202" t="n"/>
      <c r="X406" s="202" t="n"/>
      <c r="Y406" s="202" t="n"/>
      <c r="Z406" s="202" t="n"/>
      <c r="AA406" s="202" t="n"/>
      <c r="AB406" s="202" t="n"/>
      <c r="AC406" s="202" t="n"/>
      <c r="AD406" s="202" t="n"/>
      <c r="AE406" s="202" t="n"/>
      <c r="AF406" s="202" t="n"/>
      <c r="AG406" s="202" t="n"/>
      <c r="AH406" s="202" t="n"/>
      <c r="AI406" s="202" t="n"/>
      <c r="AJ406" s="202" t="n"/>
      <c r="AK406" s="202" t="n"/>
      <c r="AL406" s="202" t="n"/>
      <c r="AM406" s="202" t="n"/>
      <c r="AN406" s="202" t="n"/>
      <c r="AO406" s="202" t="n"/>
      <c r="AP406" s="202" t="n"/>
      <c r="AQ406" s="202" t="n"/>
      <c r="AR406" s="202" t="n"/>
      <c r="AS406" s="202" t="n"/>
      <c r="AT406" s="202" t="n"/>
      <c r="AU406" s="202" t="n"/>
      <c r="AV406" s="202" t="n"/>
      <c r="AW406" s="202" t="n"/>
      <c r="AX406" s="202" t="n"/>
      <c r="AY406" s="202" t="n"/>
      <c r="AZ406" s="202" t="n"/>
      <c r="BA406" s="202" t="n"/>
      <c r="BB406" s="202" t="n"/>
      <c r="BC406" s="205" t="n"/>
    </row>
    <row r="407" ht="19.8" customHeight="1" s="53">
      <c r="A407" s="203" t="inlineStr">
        <is>
          <t xml:space="preserve">　　　備抵呆帳－催收款項                                          </t>
        </is>
      </c>
      <c r="B407" s="202" t="n"/>
      <c r="C407" s="202" t="n"/>
      <c r="D407" s="202" t="n"/>
      <c r="E407" s="202" t="n"/>
      <c r="F407" s="202" t="n"/>
      <c r="G407" s="202" t="n"/>
      <c r="H407" s="202" t="n"/>
      <c r="I407" s="202" t="n"/>
      <c r="J407" s="202" t="n"/>
      <c r="K407" s="202" t="n"/>
      <c r="L407" s="202" t="n"/>
      <c r="M407" s="202" t="n"/>
      <c r="N407" s="202" t="n"/>
      <c r="O407" s="202" t="n"/>
      <c r="P407" s="202" t="n"/>
      <c r="Q407" s="202" t="n"/>
      <c r="R407" s="202" t="n"/>
      <c r="S407" s="202" t="n"/>
      <c r="T407" s="202" t="n"/>
      <c r="U407" s="202" t="n"/>
      <c r="V407" s="202" t="n"/>
      <c r="W407" s="202" t="n"/>
      <c r="X407" s="202" t="n"/>
      <c r="Y407" s="202" t="n"/>
      <c r="Z407" s="202" t="n"/>
      <c r="AA407" s="202" t="n"/>
      <c r="AB407" s="202" t="n"/>
      <c r="AC407" s="202" t="n"/>
      <c r="AD407" s="202" t="n"/>
      <c r="AE407" s="202" t="n"/>
      <c r="AF407" s="202" t="n"/>
      <c r="AG407" s="202" t="n"/>
      <c r="AH407" s="202" t="n"/>
      <c r="AI407" s="202" t="n"/>
      <c r="AJ407" s="202" t="n"/>
      <c r="AK407" s="202" t="n"/>
      <c r="AL407" s="202" t="n"/>
      <c r="AM407" s="202" t="n"/>
      <c r="AN407" s="202" t="n"/>
      <c r="AO407" s="202" t="n"/>
      <c r="AP407" s="202" t="n"/>
      <c r="AQ407" s="202" t="n"/>
      <c r="AR407" s="202" t="n"/>
      <c r="AS407" s="202" t="n"/>
      <c r="AT407" s="202" t="n"/>
      <c r="AU407" s="202" t="n"/>
      <c r="AV407" s="202" t="n"/>
      <c r="AW407" s="202" t="n"/>
      <c r="AX407" s="202" t="n"/>
      <c r="AY407" s="202" t="n"/>
      <c r="AZ407" s="202" t="n"/>
      <c r="BA407" s="202" t="n"/>
      <c r="BB407" s="202" t="n"/>
      <c r="BC407" s="205" t="n"/>
    </row>
    <row r="408" ht="19.8" customHeight="1" s="53">
      <c r="A408" s="203" t="inlineStr">
        <is>
          <t xml:space="preserve">　　　暫付及待結轉帳項                                            </t>
        </is>
      </c>
      <c r="B408" s="202" t="n"/>
      <c r="C408" s="202" t="n"/>
      <c r="D408" s="202" t="n"/>
      <c r="E408" s="202" t="n"/>
      <c r="F408" s="202" t="n"/>
      <c r="G408" s="202" t="n"/>
      <c r="H408" s="202" t="n"/>
      <c r="I408" s="202" t="n"/>
      <c r="J408" s="202" t="n"/>
      <c r="K408" s="202" t="n"/>
      <c r="L408" s="202" t="n"/>
      <c r="M408" s="202" t="n"/>
      <c r="N408" s="202" t="n"/>
      <c r="O408" s="202" t="n"/>
      <c r="P408" s="202" t="n"/>
      <c r="Q408" s="202" t="n"/>
      <c r="R408" s="202" t="n"/>
      <c r="S408" s="202" t="n"/>
      <c r="T408" s="202" t="n"/>
      <c r="U408" s="202" t="n"/>
      <c r="V408" s="202" t="n"/>
      <c r="W408" s="202" t="n"/>
      <c r="X408" s="202" t="n"/>
      <c r="Y408" s="202" t="n"/>
      <c r="Z408" s="202" t="n"/>
      <c r="AA408" s="202" t="n"/>
      <c r="AB408" s="202" t="n"/>
      <c r="AC408" s="202" t="n"/>
      <c r="AD408" s="202" t="n"/>
      <c r="AE408" s="202" t="n"/>
      <c r="AF408" s="202" t="n"/>
      <c r="AG408" s="202" t="n"/>
      <c r="AH408" s="202" t="n"/>
      <c r="AI408" s="202" t="n"/>
      <c r="AJ408" s="202" t="n"/>
      <c r="AK408" s="202" t="n"/>
      <c r="AL408" s="202" t="n"/>
      <c r="AM408" s="202" t="n"/>
      <c r="AN408" s="202" t="n"/>
      <c r="AO408" s="202" t="n"/>
      <c r="AP408" s="202" t="n"/>
      <c r="AQ408" s="202" t="n"/>
      <c r="AR408" s="202" t="n"/>
      <c r="AS408" s="202" t="n"/>
      <c r="AT408" s="202" t="n"/>
      <c r="AU408" s="202" t="n"/>
      <c r="AV408" s="202" t="n"/>
      <c r="AW408" s="202" t="n"/>
      <c r="AX408" s="202" t="n"/>
      <c r="AY408" s="202" t="n"/>
      <c r="AZ408" s="202" t="n"/>
      <c r="BA408" s="202" t="n"/>
      <c r="BB408" s="202" t="n"/>
      <c r="BC408" s="205" t="n"/>
    </row>
    <row r="409" ht="19.8" customHeight="1" s="53">
      <c r="A409" s="203" t="inlineStr">
        <is>
          <t xml:space="preserve">　　　代管資產                                                    </t>
        </is>
      </c>
      <c r="B409" s="202" t="n"/>
      <c r="C409" s="202" t="n"/>
      <c r="D409" s="202" t="n"/>
      <c r="E409" s="202" t="n"/>
      <c r="F409" s="202" t="n"/>
      <c r="G409" s="202" t="n"/>
      <c r="H409" s="202" t="n"/>
      <c r="I409" s="202" t="n"/>
      <c r="J409" s="202" t="n"/>
      <c r="K409" s="202" t="n"/>
      <c r="L409" s="202" t="n"/>
      <c r="M409" s="202" t="n"/>
      <c r="N409" s="202" t="n"/>
      <c r="O409" s="202" t="n"/>
      <c r="P409" s="202" t="n"/>
      <c r="Q409" s="202" t="n"/>
      <c r="R409" s="202" t="n"/>
      <c r="S409" s="202" t="n"/>
      <c r="T409" s="202" t="n"/>
      <c r="U409" s="202" t="n"/>
      <c r="V409" s="202" t="n"/>
      <c r="W409" s="202" t="n"/>
      <c r="X409" s="202" t="n"/>
      <c r="Y409" s="202" t="n"/>
      <c r="Z409" s="202" t="n"/>
      <c r="AA409" s="202" t="n"/>
      <c r="AB409" s="202" t="n"/>
      <c r="AC409" s="202" t="n"/>
      <c r="AD409" s="202" t="n"/>
      <c r="AE409" s="202" t="n"/>
      <c r="AF409" s="202" t="n"/>
      <c r="AG409" s="202" t="n"/>
      <c r="AH409" s="202" t="n"/>
      <c r="AI409" s="202" t="n"/>
      <c r="AJ409" s="202" t="n"/>
      <c r="AK409" s="202" t="n"/>
      <c r="AL409" s="202" t="n"/>
      <c r="AM409" s="202" t="n"/>
      <c r="AN409" s="202" t="n"/>
      <c r="AO409" s="202" t="n"/>
      <c r="AP409" s="202" t="n"/>
      <c r="AQ409" s="202" t="n"/>
      <c r="AR409" s="202" t="n"/>
      <c r="AS409" s="202" t="n"/>
      <c r="AT409" s="202" t="n"/>
      <c r="AU409" s="202" t="n"/>
      <c r="AV409" s="202" t="n"/>
      <c r="AW409" s="202" t="n"/>
      <c r="AX409" s="202" t="n"/>
      <c r="AY409" s="202" t="n"/>
      <c r="AZ409" s="202" t="n"/>
      <c r="BA409" s="202" t="n"/>
      <c r="BB409" s="202" t="n"/>
      <c r="BC409" s="205" t="n"/>
    </row>
    <row r="410" ht="19.8" customHeight="1" s="53">
      <c r="A410" s="203" t="inlineStr">
        <is>
          <t xml:space="preserve">　　　累計折舊－代管資產                                          </t>
        </is>
      </c>
      <c r="B410" s="202" t="n"/>
      <c r="C410" s="202" t="n"/>
      <c r="D410" s="202" t="n"/>
      <c r="E410" s="202" t="n"/>
      <c r="F410" s="202" t="n"/>
      <c r="G410" s="202" t="n"/>
      <c r="H410" s="202" t="n"/>
      <c r="I410" s="202" t="n"/>
      <c r="J410" s="202" t="n"/>
      <c r="K410" s="202" t="n"/>
      <c r="L410" s="202" t="n"/>
      <c r="M410" s="202" t="n"/>
      <c r="N410" s="202" t="n"/>
      <c r="O410" s="202" t="n"/>
      <c r="P410" s="202" t="n"/>
      <c r="Q410" s="202" t="n"/>
      <c r="R410" s="202" t="n"/>
      <c r="S410" s="202" t="n"/>
      <c r="T410" s="202" t="n"/>
      <c r="U410" s="202" t="n"/>
      <c r="V410" s="202" t="n"/>
      <c r="W410" s="202" t="n"/>
      <c r="X410" s="202" t="n"/>
      <c r="Y410" s="202" t="n"/>
      <c r="Z410" s="202" t="n"/>
      <c r="AA410" s="202" t="n"/>
      <c r="AB410" s="202" t="n"/>
      <c r="AC410" s="202" t="n"/>
      <c r="AD410" s="202" t="n"/>
      <c r="AE410" s="202" t="n"/>
      <c r="AF410" s="202" t="n"/>
      <c r="AG410" s="202" t="n"/>
      <c r="AH410" s="202" t="n"/>
      <c r="AI410" s="202" t="n"/>
      <c r="AJ410" s="202" t="n"/>
      <c r="AK410" s="202" t="n"/>
      <c r="AL410" s="202" t="n"/>
      <c r="AM410" s="202" t="n"/>
      <c r="AN410" s="202" t="n"/>
      <c r="AO410" s="202" t="n"/>
      <c r="AP410" s="202" t="n"/>
      <c r="AQ410" s="202" t="n"/>
      <c r="AR410" s="202" t="n"/>
      <c r="AS410" s="202" t="n"/>
      <c r="AT410" s="202" t="n"/>
      <c r="AU410" s="202" t="n"/>
      <c r="AV410" s="202" t="n"/>
      <c r="AW410" s="202" t="n"/>
      <c r="AX410" s="202" t="n"/>
      <c r="AY410" s="202" t="n"/>
      <c r="AZ410" s="202" t="n"/>
      <c r="BA410" s="202" t="n"/>
      <c r="BB410" s="202" t="n"/>
      <c r="BC410" s="205" t="n"/>
    </row>
    <row r="411" ht="19.8" customHeight="1" s="53">
      <c r="A411" s="203" t="inlineStr">
        <is>
          <t xml:space="preserve">　　　應付代管資產                                                </t>
        </is>
      </c>
      <c r="B411" s="202" t="n"/>
      <c r="C411" s="202" t="n"/>
      <c r="D411" s="202" t="n"/>
      <c r="E411" s="202" t="n"/>
      <c r="F411" s="202" t="n"/>
      <c r="G411" s="202" t="n"/>
      <c r="H411" s="202" t="n"/>
      <c r="I411" s="202" t="n"/>
      <c r="J411" s="202" t="n"/>
      <c r="K411" s="202" t="n"/>
      <c r="L411" s="202" t="n"/>
      <c r="M411" s="202" t="n"/>
      <c r="N411" s="202" t="n"/>
      <c r="O411" s="202" t="n"/>
      <c r="P411" s="202" t="n"/>
      <c r="Q411" s="202" t="n"/>
      <c r="R411" s="202" t="n"/>
      <c r="S411" s="202" t="n"/>
      <c r="T411" s="202" t="n"/>
      <c r="U411" s="202" t="n"/>
      <c r="V411" s="202" t="n"/>
      <c r="W411" s="202" t="n"/>
      <c r="X411" s="202" t="n"/>
      <c r="Y411" s="202" t="n"/>
      <c r="Z411" s="202" t="n"/>
      <c r="AA411" s="202" t="n"/>
      <c r="AB411" s="202" t="n"/>
      <c r="AC411" s="202" t="n"/>
      <c r="AD411" s="202" t="n"/>
      <c r="AE411" s="202" t="n"/>
      <c r="AF411" s="202" t="n"/>
      <c r="AG411" s="202" t="n"/>
      <c r="AH411" s="202" t="n"/>
      <c r="AI411" s="202" t="n"/>
      <c r="AJ411" s="202" t="n"/>
      <c r="AK411" s="202" t="n"/>
      <c r="AL411" s="202" t="n"/>
      <c r="AM411" s="202" t="n"/>
      <c r="AN411" s="202" t="n"/>
      <c r="AO411" s="202" t="n"/>
      <c r="AP411" s="202" t="n"/>
      <c r="AQ411" s="202" t="n"/>
      <c r="AR411" s="202" t="n"/>
      <c r="AS411" s="202" t="n"/>
      <c r="AT411" s="202" t="n"/>
      <c r="AU411" s="202" t="n"/>
      <c r="AV411" s="202" t="n"/>
      <c r="AW411" s="202" t="n"/>
      <c r="AX411" s="202" t="n"/>
      <c r="AY411" s="202" t="n"/>
      <c r="AZ411" s="202" t="n"/>
      <c r="BA411" s="202" t="n"/>
      <c r="BB411" s="202" t="n"/>
      <c r="BC411" s="205" t="n"/>
    </row>
    <row r="412" ht="20.4" customHeight="1" s="53" thickBot="1">
      <c r="A412" s="124" t="inlineStr">
        <is>
          <t>合      計</t>
        </is>
      </c>
      <c r="B412" s="125" t="n"/>
      <c r="C412" s="125" t="n"/>
      <c r="D412" s="125" t="n"/>
      <c r="E412" s="125" t="n"/>
      <c r="F412" s="125" t="n"/>
      <c r="G412" s="125" t="n"/>
      <c r="H412" s="125" t="n"/>
      <c r="I412" s="125" t="n"/>
      <c r="J412" s="125" t="n"/>
      <c r="K412" s="125" t="n"/>
      <c r="L412" s="125" t="n"/>
      <c r="M412" s="125" t="n"/>
      <c r="N412" s="125" t="n"/>
      <c r="O412" s="125" t="n"/>
      <c r="P412" s="125" t="n"/>
      <c r="Q412" s="125" t="n"/>
      <c r="R412" s="125" t="n"/>
      <c r="S412" s="125" t="n"/>
      <c r="T412" s="125" t="n"/>
      <c r="U412" s="125" t="n"/>
      <c r="V412" s="125" t="n"/>
      <c r="W412" s="125" t="n"/>
      <c r="X412" s="125" t="n"/>
      <c r="Y412" s="125" t="n"/>
      <c r="Z412" s="125" t="n"/>
      <c r="AA412" s="125" t="n"/>
      <c r="AB412" s="125" t="n"/>
      <c r="AC412" s="125" t="n"/>
      <c r="AD412" s="125" t="n"/>
      <c r="AE412" s="125" t="n"/>
      <c r="AF412" s="125" t="n"/>
      <c r="AG412" s="125" t="n"/>
      <c r="AH412" s="125" t="n"/>
      <c r="AI412" s="125" t="n"/>
      <c r="AJ412" s="125" t="n"/>
      <c r="AK412" s="125" t="n"/>
      <c r="AL412" s="125" t="n"/>
      <c r="AM412" s="125" t="n"/>
      <c r="AN412" s="125" t="n"/>
      <c r="AO412" s="125" t="n"/>
      <c r="AP412" s="125" t="n"/>
      <c r="AQ412" s="125" t="n"/>
      <c r="AR412" s="125" t="n"/>
      <c r="AS412" s="125" t="n"/>
      <c r="AT412" s="125" t="n"/>
      <c r="AU412" s="125" t="n"/>
      <c r="AV412" s="125" t="n"/>
      <c r="AW412" s="125" t="n"/>
      <c r="AX412" s="125" t="n"/>
      <c r="AY412" s="125" t="n"/>
      <c r="AZ412" s="125" t="n"/>
      <c r="BA412" s="125" t="n"/>
      <c r="BB412" s="125" t="n"/>
      <c r="BC412" s="206" t="n"/>
    </row>
    <row r="413" ht="19.8" customHeight="1" s="53">
      <c r="B413" s="5" t="n"/>
      <c r="D413" s="5" t="n"/>
      <c r="E413" s="325" t="n"/>
      <c r="F413" s="5" t="n"/>
      <c r="G413" s="5" t="n"/>
      <c r="J413" s="5" t="n"/>
    </row>
    <row r="414" ht="19.8" customHeight="1" s="53">
      <c r="B414" s="5" t="n"/>
      <c r="D414" s="5" t="n"/>
      <c r="E414" s="325" t="n"/>
      <c r="F414" s="5" t="n"/>
      <c r="G414" s="5" t="n"/>
      <c r="J414" s="5" t="n"/>
    </row>
    <row r="415" ht="20.4" customHeight="1" s="53" thickBot="1">
      <c r="A415" s="54" t="inlineStr">
        <is>
          <t>113(上年度)</t>
        </is>
      </c>
      <c r="B415" s="5" t="n"/>
      <c r="D415" s="5" t="n"/>
      <c r="E415" s="325" t="n"/>
      <c r="F415" s="5" t="n"/>
      <c r="G415" s="5" t="n"/>
      <c r="J415" s="5" t="n"/>
    </row>
    <row r="416" ht="48.6" customHeight="1" s="53">
      <c r="A416" s="108" t="inlineStr">
        <is>
          <t>科目</t>
        </is>
      </c>
      <c r="B416" s="109" t="n"/>
      <c r="C416" s="109" t="n"/>
      <c r="D416" s="109" t="n"/>
      <c r="E416" s="109" t="n"/>
      <c r="F416" s="109" t="n"/>
      <c r="G416" s="109" t="n"/>
      <c r="H416" s="109" t="n"/>
      <c r="I416" s="109" t="n"/>
      <c r="J416" s="110" t="n"/>
      <c r="K416" s="110" t="n"/>
      <c r="L416" s="110" t="n"/>
      <c r="M416" s="110" t="n"/>
      <c r="N416" s="110" t="n"/>
      <c r="O416" s="110" t="n"/>
      <c r="P416" s="110" t="n"/>
      <c r="Q416" s="110" t="n"/>
      <c r="R416" s="110" t="n"/>
      <c r="S416" s="110" t="n"/>
      <c r="T416" s="110" t="n"/>
      <c r="U416" s="110" t="n"/>
      <c r="V416" s="110" t="n"/>
      <c r="W416" s="110" t="n"/>
      <c r="X416" s="110" t="n"/>
      <c r="Y416" s="110" t="n"/>
      <c r="Z416" s="110" t="n"/>
      <c r="AA416" s="110" t="n"/>
      <c r="AB416" s="110" t="n"/>
      <c r="AC416" s="110" t="n"/>
      <c r="AD416" s="110" t="n"/>
      <c r="AE416" s="110" t="n"/>
      <c r="AF416" s="110" t="n"/>
      <c r="AG416" s="110" t="n"/>
      <c r="AH416" s="110" t="n"/>
      <c r="AI416" s="110" t="n"/>
      <c r="AJ416" s="110" t="n"/>
      <c r="AK416" s="110" t="n"/>
      <c r="AL416" s="110" t="n"/>
      <c r="AM416" s="110" t="n"/>
      <c r="AN416" s="110" t="n"/>
      <c r="AO416" s="110" t="n"/>
      <c r="AP416" s="110" t="n"/>
      <c r="AQ416" s="110" t="n"/>
      <c r="AR416" s="110" t="n"/>
      <c r="AS416" s="110" t="n"/>
      <c r="AT416" s="110" t="n"/>
      <c r="AU416" s="110" t="n"/>
      <c r="AV416" s="110" t="n"/>
      <c r="AW416" s="110" t="n"/>
      <c r="AX416" s="110" t="n"/>
      <c r="AY416" s="110" t="n"/>
      <c r="AZ416" s="110" t="n"/>
      <c r="BA416" s="110" t="n"/>
      <c r="BB416" s="110" t="n"/>
      <c r="BC416" s="204" t="n"/>
    </row>
    <row r="417" ht="16.2" customHeight="1" s="53">
      <c r="A417" s="201" t="inlineStr">
        <is>
          <t xml:space="preserve">負債                                                        </t>
        </is>
      </c>
      <c r="B417" s="202" t="n"/>
      <c r="C417" s="202" t="n"/>
      <c r="D417" s="202" t="n"/>
      <c r="E417" s="202" t="n"/>
      <c r="F417" s="202" t="n"/>
      <c r="G417" s="202" t="n"/>
      <c r="H417" s="202" t="n"/>
      <c r="I417" s="202" t="n"/>
      <c r="J417" s="202" t="n"/>
      <c r="K417" s="202" t="n"/>
      <c r="L417" s="202" t="n"/>
      <c r="M417" s="202" t="n"/>
      <c r="N417" s="202" t="n"/>
      <c r="O417" s="202" t="n"/>
      <c r="P417" s="202" t="n"/>
      <c r="Q417" s="202" t="n"/>
      <c r="R417" s="202" t="n"/>
      <c r="S417" s="202" t="n"/>
      <c r="T417" s="202" t="n"/>
      <c r="U417" s="202" t="n"/>
      <c r="V417" s="202" t="n"/>
      <c r="W417" s="202" t="n"/>
      <c r="X417" s="202" t="n"/>
      <c r="Y417" s="202" t="n"/>
      <c r="Z417" s="202" t="n"/>
      <c r="AA417" s="202" t="n"/>
      <c r="AB417" s="202" t="n"/>
      <c r="AC417" s="202" t="n"/>
      <c r="AD417" s="202" t="n"/>
      <c r="AE417" s="202" t="n"/>
      <c r="AF417" s="202" t="n"/>
      <c r="AG417" s="202" t="n"/>
      <c r="AH417" s="202" t="n"/>
      <c r="AI417" s="202" t="n"/>
      <c r="AJ417" s="202" t="n"/>
      <c r="AK417" s="202" t="n"/>
      <c r="AL417" s="202" t="n"/>
      <c r="AM417" s="202" t="n"/>
      <c r="AN417" s="202" t="n"/>
      <c r="AO417" s="202" t="n"/>
      <c r="AP417" s="202" t="n"/>
      <c r="AQ417" s="202" t="n"/>
      <c r="AR417" s="202" t="n"/>
      <c r="AS417" s="202" t="n"/>
      <c r="AT417" s="202" t="n"/>
      <c r="AU417" s="202" t="n"/>
      <c r="AV417" s="202" t="n"/>
      <c r="AW417" s="202" t="n"/>
      <c r="AX417" s="202" t="n"/>
      <c r="AY417" s="202" t="n"/>
      <c r="AZ417" s="202" t="n"/>
      <c r="BA417" s="202" t="n"/>
      <c r="BB417" s="202" t="n"/>
      <c r="BC417" s="205" t="n"/>
    </row>
    <row r="418" ht="16.2" customHeight="1" s="53">
      <c r="A418" s="201" t="inlineStr">
        <is>
          <t xml:space="preserve">　流動負債                                                    </t>
        </is>
      </c>
      <c r="B418" s="202" t="n"/>
      <c r="C418" s="202" t="n"/>
      <c r="D418" s="202" t="n"/>
      <c r="E418" s="202" t="n"/>
      <c r="F418" s="202" t="n"/>
      <c r="G418" s="202" t="n"/>
      <c r="H418" s="202" t="n"/>
      <c r="I418" s="202" t="n"/>
      <c r="J418" s="202" t="n"/>
      <c r="K418" s="202" t="n"/>
      <c r="L418" s="202" t="n"/>
      <c r="M418" s="202" t="n"/>
      <c r="N418" s="202" t="n"/>
      <c r="O418" s="202" t="n"/>
      <c r="P418" s="202" t="n"/>
      <c r="Q418" s="202" t="n"/>
      <c r="R418" s="202" t="n"/>
      <c r="S418" s="202" t="n"/>
      <c r="T418" s="202" t="n"/>
      <c r="U418" s="202" t="n"/>
      <c r="V418" s="202" t="n"/>
      <c r="W418" s="202" t="n"/>
      <c r="X418" s="202" t="n"/>
      <c r="Y418" s="202" t="n"/>
      <c r="Z418" s="202" t="n"/>
      <c r="AA418" s="202" t="n"/>
      <c r="AB418" s="202" t="n"/>
      <c r="AC418" s="202" t="n"/>
      <c r="AD418" s="202" t="n"/>
      <c r="AE418" s="202" t="n"/>
      <c r="AF418" s="202" t="n"/>
      <c r="AG418" s="202" t="n"/>
      <c r="AH418" s="202" t="n"/>
      <c r="AI418" s="202" t="n"/>
      <c r="AJ418" s="202" t="n"/>
      <c r="AK418" s="202" t="n"/>
      <c r="AL418" s="202" t="n"/>
      <c r="AM418" s="202" t="n"/>
      <c r="AN418" s="202" t="n"/>
      <c r="AO418" s="202" t="n"/>
      <c r="AP418" s="202" t="n"/>
      <c r="AQ418" s="202" t="n"/>
      <c r="AR418" s="202" t="n"/>
      <c r="AS418" s="202" t="n"/>
      <c r="AT418" s="202" t="n"/>
      <c r="AU418" s="202" t="n"/>
      <c r="AV418" s="202" t="n"/>
      <c r="AW418" s="202" t="n"/>
      <c r="AX418" s="202" t="n"/>
      <c r="AY418" s="202" t="n"/>
      <c r="AZ418" s="202" t="n"/>
      <c r="BA418" s="202" t="n"/>
      <c r="BB418" s="202" t="n"/>
      <c r="BC418" s="205" t="n"/>
    </row>
    <row r="419" ht="16.2" customHeight="1" s="53">
      <c r="A419" s="203" t="inlineStr">
        <is>
          <t xml:space="preserve">　　短期債務                                                    </t>
        </is>
      </c>
      <c r="B419" s="202" t="n"/>
      <c r="C419" s="202" t="n"/>
      <c r="D419" s="202" t="n"/>
      <c r="E419" s="202" t="n"/>
      <c r="F419" s="202" t="n"/>
      <c r="G419" s="202" t="n"/>
      <c r="H419" s="202" t="n"/>
      <c r="I419" s="202" t="n"/>
      <c r="J419" s="202" t="n"/>
      <c r="K419" s="202" t="n"/>
      <c r="L419" s="202" t="n"/>
      <c r="M419" s="202" t="n"/>
      <c r="N419" s="202" t="n"/>
      <c r="O419" s="202" t="n"/>
      <c r="P419" s="202" t="n"/>
      <c r="Q419" s="202" t="n"/>
      <c r="R419" s="202" t="n"/>
      <c r="S419" s="202" t="n"/>
      <c r="T419" s="202" t="n"/>
      <c r="U419" s="202" t="n"/>
      <c r="V419" s="202" t="n"/>
      <c r="W419" s="202" t="n"/>
      <c r="X419" s="202" t="n"/>
      <c r="Y419" s="202" t="n"/>
      <c r="Z419" s="202" t="n"/>
      <c r="AA419" s="202" t="n"/>
      <c r="AB419" s="202" t="n"/>
      <c r="AC419" s="202" t="n"/>
      <c r="AD419" s="202" t="n"/>
      <c r="AE419" s="202" t="n"/>
      <c r="AF419" s="202" t="n"/>
      <c r="AG419" s="202" t="n"/>
      <c r="AH419" s="202" t="n"/>
      <c r="AI419" s="202" t="n"/>
      <c r="AJ419" s="202" t="n"/>
      <c r="AK419" s="202" t="n"/>
      <c r="AL419" s="202" t="n"/>
      <c r="AM419" s="202" t="n"/>
      <c r="AN419" s="202" t="n"/>
      <c r="AO419" s="202" t="n"/>
      <c r="AP419" s="202" t="n"/>
      <c r="AQ419" s="202" t="n"/>
      <c r="AR419" s="202" t="n"/>
      <c r="AS419" s="202" t="n"/>
      <c r="AT419" s="202" t="n"/>
      <c r="AU419" s="202" t="n"/>
      <c r="AV419" s="202" t="n"/>
      <c r="AW419" s="202" t="n"/>
      <c r="AX419" s="202" t="n"/>
      <c r="AY419" s="202" t="n"/>
      <c r="AZ419" s="202" t="n"/>
      <c r="BA419" s="202" t="n"/>
      <c r="BB419" s="202" t="n"/>
      <c r="BC419" s="205" t="n"/>
    </row>
    <row r="420" ht="16.2" customHeight="1" s="53">
      <c r="A420" s="203" t="inlineStr">
        <is>
          <t xml:space="preserve">　　　應付到期長期負債                                            </t>
        </is>
      </c>
      <c r="B420" s="202" t="n"/>
      <c r="C420" s="202" t="n"/>
      <c r="D420" s="202" t="n"/>
      <c r="E420" s="202" t="n"/>
      <c r="F420" s="202" t="n"/>
      <c r="G420" s="202" t="n"/>
      <c r="H420" s="202" t="n"/>
      <c r="I420" s="202" t="n"/>
      <c r="J420" s="202" t="n"/>
      <c r="K420" s="202" t="n"/>
      <c r="L420" s="202" t="n"/>
      <c r="M420" s="202" t="n"/>
      <c r="N420" s="202" t="n"/>
      <c r="O420" s="202" t="n"/>
      <c r="P420" s="202" t="n"/>
      <c r="Q420" s="202" t="n"/>
      <c r="R420" s="202" t="n"/>
      <c r="S420" s="202" t="n"/>
      <c r="T420" s="202" t="n"/>
      <c r="U420" s="202" t="n"/>
      <c r="V420" s="202" t="n"/>
      <c r="W420" s="202" t="n"/>
      <c r="X420" s="202" t="n"/>
      <c r="Y420" s="202" t="n"/>
      <c r="Z420" s="202" t="n"/>
      <c r="AA420" s="202" t="n"/>
      <c r="AB420" s="202" t="n"/>
      <c r="AC420" s="202" t="n"/>
      <c r="AD420" s="202" t="n"/>
      <c r="AE420" s="202" t="n"/>
      <c r="AF420" s="202" t="n"/>
      <c r="AG420" s="202" t="n"/>
      <c r="AH420" s="202" t="n"/>
      <c r="AI420" s="202" t="n"/>
      <c r="AJ420" s="202" t="n"/>
      <c r="AK420" s="202" t="n"/>
      <c r="AL420" s="202" t="n"/>
      <c r="AM420" s="202" t="n"/>
      <c r="AN420" s="202" t="n"/>
      <c r="AO420" s="202" t="n"/>
      <c r="AP420" s="202" t="n"/>
      <c r="AQ420" s="202" t="n"/>
      <c r="AR420" s="202" t="n"/>
      <c r="AS420" s="202" t="n"/>
      <c r="AT420" s="202" t="n"/>
      <c r="AU420" s="202" t="n"/>
      <c r="AV420" s="202" t="n"/>
      <c r="AW420" s="202" t="n"/>
      <c r="AX420" s="202" t="n"/>
      <c r="AY420" s="202" t="n"/>
      <c r="AZ420" s="202" t="n"/>
      <c r="BA420" s="202" t="n"/>
      <c r="BB420" s="202" t="n"/>
      <c r="BC420" s="205" t="n"/>
    </row>
    <row r="421" ht="16.2" customHeight="1" s="53">
      <c r="A421" s="203" t="inlineStr">
        <is>
          <t xml:space="preserve">　　應付款項                                                    </t>
        </is>
      </c>
      <c r="B421" s="202" t="n"/>
      <c r="C421" s="202" t="n"/>
      <c r="D421" s="202" t="n"/>
      <c r="E421" s="202" t="n"/>
      <c r="F421" s="202" t="n"/>
      <c r="G421" s="202" t="n"/>
      <c r="H421" s="202" t="n"/>
      <c r="I421" s="202" t="n"/>
      <c r="J421" s="202" t="n"/>
      <c r="K421" s="202" t="n"/>
      <c r="L421" s="202" t="n"/>
      <c r="M421" s="202" t="n"/>
      <c r="N421" s="202" t="n"/>
      <c r="O421" s="202" t="n"/>
      <c r="P421" s="202" t="n"/>
      <c r="Q421" s="202" t="n"/>
      <c r="R421" s="202" t="n"/>
      <c r="S421" s="202" t="n"/>
      <c r="T421" s="202" t="n"/>
      <c r="U421" s="202" t="n"/>
      <c r="V421" s="202" t="n"/>
      <c r="W421" s="202" t="n"/>
      <c r="X421" s="202" t="n"/>
      <c r="Y421" s="202" t="n"/>
      <c r="Z421" s="202" t="n"/>
      <c r="AA421" s="202" t="n"/>
      <c r="AB421" s="202" t="n"/>
      <c r="AC421" s="202" t="n"/>
      <c r="AD421" s="202" t="n"/>
      <c r="AE421" s="202" t="n"/>
      <c r="AF421" s="202" t="n"/>
      <c r="AG421" s="202" t="n"/>
      <c r="AH421" s="202" t="n"/>
      <c r="AI421" s="202" t="n"/>
      <c r="AJ421" s="202" t="n"/>
      <c r="AK421" s="202" t="n"/>
      <c r="AL421" s="202" t="n"/>
      <c r="AM421" s="202" t="n"/>
      <c r="AN421" s="202" t="n"/>
      <c r="AO421" s="202" t="n"/>
      <c r="AP421" s="202" t="n"/>
      <c r="AQ421" s="202" t="n"/>
      <c r="AR421" s="202" t="n"/>
      <c r="AS421" s="202" t="n"/>
      <c r="AT421" s="202" t="n"/>
      <c r="AU421" s="202" t="n"/>
      <c r="AV421" s="202" t="n"/>
      <c r="AW421" s="202" t="n"/>
      <c r="AX421" s="202" t="n"/>
      <c r="AY421" s="202" t="n"/>
      <c r="AZ421" s="202" t="n"/>
      <c r="BA421" s="202" t="n"/>
      <c r="BB421" s="202" t="n"/>
      <c r="BC421" s="205" t="n"/>
    </row>
    <row r="422" ht="16.2" customHeight="1" s="53">
      <c r="A422" s="203" t="inlineStr">
        <is>
          <t xml:space="preserve">　　　應付帳款                                                    </t>
        </is>
      </c>
      <c r="B422" s="202" t="n"/>
      <c r="C422" s="202" t="n"/>
      <c r="D422" s="202" t="n"/>
      <c r="E422" s="202" t="n"/>
      <c r="F422" s="202" t="n"/>
      <c r="G422" s="202" t="n"/>
      <c r="H422" s="202" t="n"/>
      <c r="I422" s="202" t="n"/>
      <c r="J422" s="202" t="n"/>
      <c r="K422" s="202" t="n"/>
      <c r="L422" s="202" t="n"/>
      <c r="M422" s="202" t="n"/>
      <c r="N422" s="202" t="n"/>
      <c r="O422" s="202" t="n"/>
      <c r="P422" s="202" t="n"/>
      <c r="Q422" s="202" t="n"/>
      <c r="R422" s="202" t="n"/>
      <c r="S422" s="202" t="n"/>
      <c r="T422" s="202" t="n"/>
      <c r="U422" s="202" t="n"/>
      <c r="V422" s="202" t="n"/>
      <c r="W422" s="202" t="n"/>
      <c r="X422" s="202" t="n"/>
      <c r="Y422" s="202" t="n"/>
      <c r="Z422" s="202" t="n"/>
      <c r="AA422" s="202" t="n"/>
      <c r="AB422" s="202" t="n"/>
      <c r="AC422" s="202" t="n"/>
      <c r="AD422" s="202" t="n"/>
      <c r="AE422" s="202" t="n"/>
      <c r="AF422" s="202" t="n"/>
      <c r="AG422" s="202" t="n"/>
      <c r="AH422" s="202" t="n"/>
      <c r="AI422" s="202" t="n"/>
      <c r="AJ422" s="202" t="n"/>
      <c r="AK422" s="202" t="n"/>
      <c r="AL422" s="202" t="n"/>
      <c r="AM422" s="202" t="n"/>
      <c r="AN422" s="202" t="n"/>
      <c r="AO422" s="202" t="n"/>
      <c r="AP422" s="202" t="n"/>
      <c r="AQ422" s="202" t="n"/>
      <c r="AR422" s="202" t="n"/>
      <c r="AS422" s="202" t="n"/>
      <c r="AT422" s="202" t="n"/>
      <c r="AU422" s="202" t="n"/>
      <c r="AV422" s="202" t="n"/>
      <c r="AW422" s="202" t="n"/>
      <c r="AX422" s="202" t="n"/>
      <c r="AY422" s="202" t="n"/>
      <c r="AZ422" s="202" t="n"/>
      <c r="BA422" s="202" t="n"/>
      <c r="BB422" s="202" t="n"/>
      <c r="BC422" s="205" t="n"/>
    </row>
    <row r="423" ht="16.2" customHeight="1" s="53">
      <c r="A423" s="203" t="inlineStr">
        <is>
          <t xml:space="preserve">　　　應付代收款                                                  </t>
        </is>
      </c>
      <c r="B423" s="202" t="n"/>
      <c r="C423" s="202" t="n"/>
      <c r="D423" s="202" t="n"/>
      <c r="E423" s="202" t="n"/>
      <c r="F423" s="202" t="n"/>
      <c r="G423" s="202" t="n"/>
      <c r="H423" s="202" t="n"/>
      <c r="I423" s="202" t="n"/>
      <c r="J423" s="202" t="n"/>
      <c r="K423" s="202" t="n"/>
      <c r="L423" s="202" t="n"/>
      <c r="M423" s="202" t="n"/>
      <c r="N423" s="202" t="n"/>
      <c r="O423" s="202" t="n"/>
      <c r="P423" s="202" t="n"/>
      <c r="Q423" s="202" t="n"/>
      <c r="R423" s="202" t="n"/>
      <c r="S423" s="202" t="n"/>
      <c r="T423" s="202" t="n"/>
      <c r="U423" s="202" t="n"/>
      <c r="V423" s="202" t="n"/>
      <c r="W423" s="202" t="n"/>
      <c r="X423" s="202" t="n"/>
      <c r="Y423" s="202" t="n"/>
      <c r="Z423" s="202" t="n"/>
      <c r="AA423" s="202" t="n"/>
      <c r="AB423" s="202" t="n"/>
      <c r="AC423" s="202" t="n"/>
      <c r="AD423" s="202" t="n"/>
      <c r="AE423" s="202" t="n"/>
      <c r="AF423" s="202" t="n"/>
      <c r="AG423" s="202" t="n"/>
      <c r="AH423" s="202" t="n"/>
      <c r="AI423" s="202" t="n"/>
      <c r="AJ423" s="202" t="n"/>
      <c r="AK423" s="202" t="n"/>
      <c r="AL423" s="202" t="n"/>
      <c r="AM423" s="202" t="n"/>
      <c r="AN423" s="202" t="n"/>
      <c r="AO423" s="202" t="n"/>
      <c r="AP423" s="202" t="n"/>
      <c r="AQ423" s="202" t="n"/>
      <c r="AR423" s="202" t="n"/>
      <c r="AS423" s="202" t="n"/>
      <c r="AT423" s="202" t="n"/>
      <c r="AU423" s="202" t="n"/>
      <c r="AV423" s="202" t="n"/>
      <c r="AW423" s="202" t="n"/>
      <c r="AX423" s="202" t="n"/>
      <c r="AY423" s="202" t="n"/>
      <c r="AZ423" s="202" t="n"/>
      <c r="BA423" s="202" t="n"/>
      <c r="BB423" s="202" t="n"/>
      <c r="BC423" s="205" t="n"/>
    </row>
    <row r="424" ht="16.2" customHeight="1" s="53">
      <c r="A424" s="203" t="inlineStr">
        <is>
          <t xml:space="preserve">　　　應付薪工                                                    </t>
        </is>
      </c>
      <c r="B424" s="202" t="n"/>
      <c r="C424" s="202" t="n"/>
      <c r="D424" s="202" t="n"/>
      <c r="E424" s="202" t="n"/>
      <c r="F424" s="202" t="n"/>
      <c r="G424" s="202" t="n"/>
      <c r="H424" s="202" t="n"/>
      <c r="I424" s="202" t="n"/>
      <c r="J424" s="202" t="n"/>
      <c r="K424" s="202" t="n"/>
      <c r="L424" s="202" t="n"/>
      <c r="M424" s="202" t="n"/>
      <c r="N424" s="202" t="n"/>
      <c r="O424" s="202" t="n"/>
      <c r="P424" s="202" t="n"/>
      <c r="Q424" s="202" t="n"/>
      <c r="R424" s="202" t="n"/>
      <c r="S424" s="202" t="n"/>
      <c r="T424" s="202" t="n"/>
      <c r="U424" s="202" t="n"/>
      <c r="V424" s="202" t="n"/>
      <c r="W424" s="202" t="n"/>
      <c r="X424" s="202" t="n"/>
      <c r="Y424" s="202" t="n"/>
      <c r="Z424" s="202" t="n"/>
      <c r="AA424" s="202" t="n"/>
      <c r="AB424" s="202" t="n"/>
      <c r="AC424" s="202" t="n"/>
      <c r="AD424" s="202" t="n"/>
      <c r="AE424" s="202" t="n"/>
      <c r="AF424" s="202" t="n"/>
      <c r="AG424" s="202" t="n"/>
      <c r="AH424" s="202" t="n"/>
      <c r="AI424" s="202" t="n"/>
      <c r="AJ424" s="202" t="n"/>
      <c r="AK424" s="202" t="n"/>
      <c r="AL424" s="202" t="n"/>
      <c r="AM424" s="202" t="n"/>
      <c r="AN424" s="202" t="n"/>
      <c r="AO424" s="202" t="n"/>
      <c r="AP424" s="202" t="n"/>
      <c r="AQ424" s="202" t="n"/>
      <c r="AR424" s="202" t="n"/>
      <c r="AS424" s="202" t="n"/>
      <c r="AT424" s="202" t="n"/>
      <c r="AU424" s="202" t="n"/>
      <c r="AV424" s="202" t="n"/>
      <c r="AW424" s="202" t="n"/>
      <c r="AX424" s="202" t="n"/>
      <c r="AY424" s="202" t="n"/>
      <c r="AZ424" s="202" t="n"/>
      <c r="BA424" s="202" t="n"/>
      <c r="BB424" s="202" t="n"/>
      <c r="BC424" s="205" t="n"/>
    </row>
    <row r="425" ht="16.2" customHeight="1" s="53">
      <c r="A425" s="203" t="inlineStr">
        <is>
          <t xml:space="preserve">　　　應付費用                                                    </t>
        </is>
      </c>
      <c r="B425" s="202" t="n"/>
      <c r="C425" s="202" t="n"/>
      <c r="D425" s="202" t="n"/>
      <c r="E425" s="202" t="n"/>
      <c r="F425" s="202" t="n"/>
      <c r="G425" s="202" t="n"/>
      <c r="H425" s="202" t="n"/>
      <c r="I425" s="202" t="n"/>
      <c r="J425" s="202" t="n"/>
      <c r="K425" s="202" t="n"/>
      <c r="L425" s="202" t="n"/>
      <c r="M425" s="202" t="n"/>
      <c r="N425" s="202" t="n"/>
      <c r="O425" s="202" t="n"/>
      <c r="P425" s="202" t="n"/>
      <c r="Q425" s="202" t="n"/>
      <c r="R425" s="202" t="n"/>
      <c r="S425" s="202" t="n"/>
      <c r="T425" s="202" t="n"/>
      <c r="U425" s="202" t="n"/>
      <c r="V425" s="202" t="n"/>
      <c r="W425" s="202" t="n"/>
      <c r="X425" s="202" t="n"/>
      <c r="Y425" s="202" t="n"/>
      <c r="Z425" s="202" t="n"/>
      <c r="AA425" s="202" t="n"/>
      <c r="AB425" s="202" t="n"/>
      <c r="AC425" s="202" t="n"/>
      <c r="AD425" s="202" t="n"/>
      <c r="AE425" s="202" t="n"/>
      <c r="AF425" s="202" t="n"/>
      <c r="AG425" s="202" t="n"/>
      <c r="AH425" s="202" t="n"/>
      <c r="AI425" s="202" t="n"/>
      <c r="AJ425" s="202" t="n"/>
      <c r="AK425" s="202" t="n"/>
      <c r="AL425" s="202" t="n"/>
      <c r="AM425" s="202" t="n"/>
      <c r="AN425" s="202" t="n"/>
      <c r="AO425" s="202" t="n"/>
      <c r="AP425" s="202" t="n"/>
      <c r="AQ425" s="202" t="n"/>
      <c r="AR425" s="202" t="n"/>
      <c r="AS425" s="202" t="n"/>
      <c r="AT425" s="202" t="n"/>
      <c r="AU425" s="202" t="n"/>
      <c r="AV425" s="202" t="n"/>
      <c r="AW425" s="202" t="n"/>
      <c r="AX425" s="202" t="n"/>
      <c r="AY425" s="202" t="n"/>
      <c r="AZ425" s="202" t="n"/>
      <c r="BA425" s="202" t="n"/>
      <c r="BB425" s="202" t="n"/>
      <c r="BC425" s="205" t="n"/>
    </row>
    <row r="426" ht="16.2" customHeight="1" s="53">
      <c r="A426" s="203" t="inlineStr">
        <is>
          <t xml:space="preserve">　　　應付稅款                                                    </t>
        </is>
      </c>
      <c r="B426" s="202" t="n"/>
      <c r="C426" s="202" t="n"/>
      <c r="D426" s="202" t="n"/>
      <c r="E426" s="202" t="n"/>
      <c r="F426" s="202" t="n"/>
      <c r="G426" s="202" t="n"/>
      <c r="H426" s="202" t="n"/>
      <c r="I426" s="202" t="n"/>
      <c r="J426" s="202" t="n"/>
      <c r="K426" s="202" t="n"/>
      <c r="L426" s="202" t="n"/>
      <c r="M426" s="202" t="n"/>
      <c r="N426" s="202" t="n"/>
      <c r="O426" s="202" t="n"/>
      <c r="P426" s="202" t="n"/>
      <c r="Q426" s="202" t="n"/>
      <c r="R426" s="202" t="n"/>
      <c r="S426" s="202" t="n"/>
      <c r="T426" s="202" t="n"/>
      <c r="U426" s="202" t="n"/>
      <c r="V426" s="202" t="n"/>
      <c r="W426" s="202" t="n"/>
      <c r="X426" s="202" t="n"/>
      <c r="Y426" s="202" t="n"/>
      <c r="Z426" s="202" t="n"/>
      <c r="AA426" s="202" t="n"/>
      <c r="AB426" s="202" t="n"/>
      <c r="AC426" s="202" t="n"/>
      <c r="AD426" s="202" t="n"/>
      <c r="AE426" s="202" t="n"/>
      <c r="AF426" s="202" t="n"/>
      <c r="AG426" s="202" t="n"/>
      <c r="AH426" s="202" t="n"/>
      <c r="AI426" s="202" t="n"/>
      <c r="AJ426" s="202" t="n"/>
      <c r="AK426" s="202" t="n"/>
      <c r="AL426" s="202" t="n"/>
      <c r="AM426" s="202" t="n"/>
      <c r="AN426" s="202" t="n"/>
      <c r="AO426" s="202" t="n"/>
      <c r="AP426" s="202" t="n"/>
      <c r="AQ426" s="202" t="n"/>
      <c r="AR426" s="202" t="n"/>
      <c r="AS426" s="202" t="n"/>
      <c r="AT426" s="202" t="n"/>
      <c r="AU426" s="202" t="n"/>
      <c r="AV426" s="202" t="n"/>
      <c r="AW426" s="202" t="n"/>
      <c r="AX426" s="202" t="n"/>
      <c r="AY426" s="202" t="n"/>
      <c r="AZ426" s="202" t="n"/>
      <c r="BA426" s="202" t="n"/>
      <c r="BB426" s="202" t="n"/>
      <c r="BC426" s="205" t="n"/>
    </row>
    <row r="427" ht="16.2" customHeight="1" s="53">
      <c r="A427" s="203" t="inlineStr">
        <is>
          <t xml:space="preserve">　　　應付利息                                                    </t>
        </is>
      </c>
      <c r="B427" s="202" t="n"/>
      <c r="C427" s="202" t="n"/>
      <c r="D427" s="202" t="n"/>
      <c r="E427" s="202" t="n"/>
      <c r="F427" s="202" t="n"/>
      <c r="G427" s="202" t="n"/>
      <c r="H427" s="202" t="n"/>
      <c r="I427" s="202" t="n"/>
      <c r="J427" s="202" t="n"/>
      <c r="K427" s="202" t="n"/>
      <c r="L427" s="202" t="n"/>
      <c r="M427" s="202" t="n"/>
      <c r="N427" s="202" t="n"/>
      <c r="O427" s="202" t="n"/>
      <c r="P427" s="202" t="n"/>
      <c r="Q427" s="202" t="n"/>
      <c r="R427" s="202" t="n"/>
      <c r="S427" s="202" t="n"/>
      <c r="T427" s="202" t="n"/>
      <c r="U427" s="202" t="n"/>
      <c r="V427" s="202" t="n"/>
      <c r="W427" s="202" t="n"/>
      <c r="X427" s="202" t="n"/>
      <c r="Y427" s="202" t="n"/>
      <c r="Z427" s="202" t="n"/>
      <c r="AA427" s="202" t="n"/>
      <c r="AB427" s="202" t="n"/>
      <c r="AC427" s="202" t="n"/>
      <c r="AD427" s="202" t="n"/>
      <c r="AE427" s="202" t="n"/>
      <c r="AF427" s="202" t="n"/>
      <c r="AG427" s="202" t="n"/>
      <c r="AH427" s="202" t="n"/>
      <c r="AI427" s="202" t="n"/>
      <c r="AJ427" s="202" t="n"/>
      <c r="AK427" s="202" t="n"/>
      <c r="AL427" s="202" t="n"/>
      <c r="AM427" s="202" t="n"/>
      <c r="AN427" s="202" t="n"/>
      <c r="AO427" s="202" t="n"/>
      <c r="AP427" s="202" t="n"/>
      <c r="AQ427" s="202" t="n"/>
      <c r="AR427" s="202" t="n"/>
      <c r="AS427" s="202" t="n"/>
      <c r="AT427" s="202" t="n"/>
      <c r="AU427" s="202" t="n"/>
      <c r="AV427" s="202" t="n"/>
      <c r="AW427" s="202" t="n"/>
      <c r="AX427" s="202" t="n"/>
      <c r="AY427" s="202" t="n"/>
      <c r="AZ427" s="202" t="n"/>
      <c r="BA427" s="202" t="n"/>
      <c r="BB427" s="202" t="n"/>
      <c r="BC427" s="205" t="n"/>
    </row>
    <row r="428" ht="16.2" customHeight="1" s="53">
      <c r="A428" s="203" t="inlineStr">
        <is>
          <t xml:space="preserve">　　　應付工程款                                                  </t>
        </is>
      </c>
      <c r="B428" s="202" t="n"/>
      <c r="C428" s="202" t="n"/>
      <c r="D428" s="202" t="n"/>
      <c r="E428" s="202" t="n"/>
      <c r="F428" s="202" t="n"/>
      <c r="G428" s="202" t="n"/>
      <c r="H428" s="202" t="n"/>
      <c r="I428" s="202" t="n"/>
      <c r="J428" s="202" t="n"/>
      <c r="K428" s="202" t="n"/>
      <c r="L428" s="202" t="n"/>
      <c r="M428" s="202" t="n"/>
      <c r="N428" s="202" t="n"/>
      <c r="O428" s="202" t="n"/>
      <c r="P428" s="202" t="n"/>
      <c r="Q428" s="202" t="n"/>
      <c r="R428" s="202" t="n"/>
      <c r="S428" s="202" t="n"/>
      <c r="T428" s="202" t="n"/>
      <c r="U428" s="202" t="n"/>
      <c r="V428" s="202" t="n"/>
      <c r="W428" s="202" t="n"/>
      <c r="X428" s="202" t="n"/>
      <c r="Y428" s="202" t="n"/>
      <c r="Z428" s="202" t="n"/>
      <c r="AA428" s="202" t="n"/>
      <c r="AB428" s="202" t="n"/>
      <c r="AC428" s="202" t="n"/>
      <c r="AD428" s="202" t="n"/>
      <c r="AE428" s="202" t="n"/>
      <c r="AF428" s="202" t="n"/>
      <c r="AG428" s="202" t="n"/>
      <c r="AH428" s="202" t="n"/>
      <c r="AI428" s="202" t="n"/>
      <c r="AJ428" s="202" t="n"/>
      <c r="AK428" s="202" t="n"/>
      <c r="AL428" s="202" t="n"/>
      <c r="AM428" s="202" t="n"/>
      <c r="AN428" s="202" t="n"/>
      <c r="AO428" s="202" t="n"/>
      <c r="AP428" s="202" t="n"/>
      <c r="AQ428" s="202" t="n"/>
      <c r="AR428" s="202" t="n"/>
      <c r="AS428" s="202" t="n"/>
      <c r="AT428" s="202" t="n"/>
      <c r="AU428" s="202" t="n"/>
      <c r="AV428" s="202" t="n"/>
      <c r="AW428" s="202" t="n"/>
      <c r="AX428" s="202" t="n"/>
      <c r="AY428" s="202" t="n"/>
      <c r="AZ428" s="202" t="n"/>
      <c r="BA428" s="202" t="n"/>
      <c r="BB428" s="202" t="n"/>
      <c r="BC428" s="205" t="n"/>
    </row>
    <row r="429" ht="16.2" customHeight="1" s="53">
      <c r="A429" s="203" t="inlineStr">
        <is>
          <t xml:space="preserve">　　　其他應付款                                                  </t>
        </is>
      </c>
      <c r="B429" s="202" t="n"/>
      <c r="C429" s="202" t="n"/>
      <c r="D429" s="202" t="n"/>
      <c r="E429" s="202" t="n"/>
      <c r="F429" s="202" t="n"/>
      <c r="G429" s="202" t="n"/>
      <c r="H429" s="202" t="n"/>
      <c r="I429" s="202" t="n"/>
      <c r="J429" s="202" t="n"/>
      <c r="K429" s="202" t="n"/>
      <c r="L429" s="202" t="n"/>
      <c r="M429" s="202" t="n"/>
      <c r="N429" s="202" t="n"/>
      <c r="O429" s="202" t="n"/>
      <c r="P429" s="202" t="n"/>
      <c r="Q429" s="202" t="n"/>
      <c r="R429" s="202" t="n"/>
      <c r="S429" s="202" t="n"/>
      <c r="T429" s="202" t="n"/>
      <c r="U429" s="202" t="n"/>
      <c r="V429" s="202" t="n"/>
      <c r="W429" s="202" t="n"/>
      <c r="X429" s="202" t="n"/>
      <c r="Y429" s="202" t="n"/>
      <c r="Z429" s="202" t="n"/>
      <c r="AA429" s="202" t="n"/>
      <c r="AB429" s="202" t="n"/>
      <c r="AC429" s="202" t="n"/>
      <c r="AD429" s="202" t="n"/>
      <c r="AE429" s="202" t="n"/>
      <c r="AF429" s="202" t="n"/>
      <c r="AG429" s="202" t="n"/>
      <c r="AH429" s="202" t="n"/>
      <c r="AI429" s="202" t="n"/>
      <c r="AJ429" s="202" t="n"/>
      <c r="AK429" s="202" t="n"/>
      <c r="AL429" s="202" t="n"/>
      <c r="AM429" s="202" t="n"/>
      <c r="AN429" s="202" t="n"/>
      <c r="AO429" s="202" t="n"/>
      <c r="AP429" s="202" t="n"/>
      <c r="AQ429" s="202" t="n"/>
      <c r="AR429" s="202" t="n"/>
      <c r="AS429" s="202" t="n"/>
      <c r="AT429" s="202" t="n"/>
      <c r="AU429" s="202" t="n"/>
      <c r="AV429" s="202" t="n"/>
      <c r="AW429" s="202" t="n"/>
      <c r="AX429" s="202" t="n"/>
      <c r="AY429" s="202" t="n"/>
      <c r="AZ429" s="202" t="n"/>
      <c r="BA429" s="202" t="n"/>
      <c r="BB429" s="202" t="n"/>
      <c r="BC429" s="205" t="n"/>
    </row>
    <row r="430" ht="16.2" customHeight="1" s="53">
      <c r="A430" s="203" t="inlineStr">
        <is>
          <t xml:space="preserve">　　預收款項                                                    </t>
        </is>
      </c>
      <c r="B430" s="202" t="n"/>
      <c r="C430" s="202" t="n"/>
      <c r="D430" s="202" t="n"/>
      <c r="E430" s="202" t="n"/>
      <c r="F430" s="202" t="n"/>
      <c r="G430" s="202" t="n"/>
      <c r="H430" s="202" t="n"/>
      <c r="I430" s="202" t="n"/>
      <c r="J430" s="202" t="n"/>
      <c r="K430" s="202" t="n"/>
      <c r="L430" s="202" t="n"/>
      <c r="M430" s="202" t="n"/>
      <c r="N430" s="202" t="n"/>
      <c r="O430" s="202" t="n"/>
      <c r="P430" s="202" t="n"/>
      <c r="Q430" s="202" t="n"/>
      <c r="R430" s="202" t="n"/>
      <c r="S430" s="202" t="n"/>
      <c r="T430" s="202" t="n"/>
      <c r="U430" s="202" t="n"/>
      <c r="V430" s="202" t="n"/>
      <c r="W430" s="202" t="n"/>
      <c r="X430" s="202" t="n"/>
      <c r="Y430" s="202" t="n"/>
      <c r="Z430" s="202" t="n"/>
      <c r="AA430" s="202" t="n"/>
      <c r="AB430" s="202" t="n"/>
      <c r="AC430" s="202" t="n"/>
      <c r="AD430" s="202" t="n"/>
      <c r="AE430" s="202" t="n"/>
      <c r="AF430" s="202" t="n"/>
      <c r="AG430" s="202" t="n"/>
      <c r="AH430" s="202" t="n"/>
      <c r="AI430" s="202" t="n"/>
      <c r="AJ430" s="202" t="n"/>
      <c r="AK430" s="202" t="n"/>
      <c r="AL430" s="202" t="n"/>
      <c r="AM430" s="202" t="n"/>
      <c r="AN430" s="202" t="n"/>
      <c r="AO430" s="202" t="n"/>
      <c r="AP430" s="202" t="n"/>
      <c r="AQ430" s="202" t="n"/>
      <c r="AR430" s="202" t="n"/>
      <c r="AS430" s="202" t="n"/>
      <c r="AT430" s="202" t="n"/>
      <c r="AU430" s="202" t="n"/>
      <c r="AV430" s="202" t="n"/>
      <c r="AW430" s="202" t="n"/>
      <c r="AX430" s="202" t="n"/>
      <c r="AY430" s="202" t="n"/>
      <c r="AZ430" s="202" t="n"/>
      <c r="BA430" s="202" t="n"/>
      <c r="BB430" s="202" t="n"/>
      <c r="BC430" s="205" t="n"/>
    </row>
    <row r="431" ht="16.2" customHeight="1" s="53">
      <c r="A431" s="203" t="inlineStr">
        <is>
          <t xml:space="preserve">　　　預收收入                                                    </t>
        </is>
      </c>
      <c r="B431" s="202" t="n"/>
      <c r="C431" s="202" t="n"/>
      <c r="D431" s="202" t="n"/>
      <c r="E431" s="202" t="n"/>
      <c r="F431" s="202" t="n"/>
      <c r="G431" s="202" t="n"/>
      <c r="H431" s="202" t="n"/>
      <c r="I431" s="202" t="n"/>
      <c r="J431" s="202" t="n"/>
      <c r="K431" s="202" t="n"/>
      <c r="L431" s="202" t="n"/>
      <c r="M431" s="202" t="n"/>
      <c r="N431" s="202" t="n"/>
      <c r="O431" s="202" t="n"/>
      <c r="P431" s="202" t="n"/>
      <c r="Q431" s="202" t="n"/>
      <c r="R431" s="202" t="n"/>
      <c r="S431" s="202" t="n"/>
      <c r="T431" s="202" t="n"/>
      <c r="U431" s="202" t="n"/>
      <c r="V431" s="202" t="n"/>
      <c r="W431" s="202" t="n"/>
      <c r="X431" s="202" t="n"/>
      <c r="Y431" s="202" t="n"/>
      <c r="Z431" s="202" t="n"/>
      <c r="AA431" s="202" t="n"/>
      <c r="AB431" s="202" t="n"/>
      <c r="AC431" s="202" t="n"/>
      <c r="AD431" s="202" t="n"/>
      <c r="AE431" s="202" t="n"/>
      <c r="AF431" s="202" t="n"/>
      <c r="AG431" s="202" t="n"/>
      <c r="AH431" s="202" t="n"/>
      <c r="AI431" s="202" t="n"/>
      <c r="AJ431" s="202" t="n"/>
      <c r="AK431" s="202" t="n"/>
      <c r="AL431" s="202" t="n"/>
      <c r="AM431" s="202" t="n"/>
      <c r="AN431" s="202" t="n"/>
      <c r="AO431" s="202" t="n"/>
      <c r="AP431" s="202" t="n"/>
      <c r="AQ431" s="202" t="n"/>
      <c r="AR431" s="202" t="n"/>
      <c r="AS431" s="202" t="n"/>
      <c r="AT431" s="202" t="n"/>
      <c r="AU431" s="202" t="n"/>
      <c r="AV431" s="202" t="n"/>
      <c r="AW431" s="202" t="n"/>
      <c r="AX431" s="202" t="n"/>
      <c r="AY431" s="202" t="n"/>
      <c r="AZ431" s="202" t="n"/>
      <c r="BA431" s="202" t="n"/>
      <c r="BB431" s="202" t="n"/>
      <c r="BC431" s="205" t="n"/>
    </row>
    <row r="432" ht="16.2" customHeight="1" s="53">
      <c r="A432" s="203" t="inlineStr">
        <is>
          <t xml:space="preserve">　　　預收定金                                                    </t>
        </is>
      </c>
      <c r="B432" s="202" t="n"/>
      <c r="C432" s="202" t="n"/>
      <c r="D432" s="202" t="n"/>
      <c r="E432" s="202" t="n"/>
      <c r="F432" s="202" t="n"/>
      <c r="G432" s="202" t="n"/>
      <c r="H432" s="202" t="n"/>
      <c r="I432" s="202" t="n"/>
      <c r="J432" s="202" t="n"/>
      <c r="K432" s="202" t="n"/>
      <c r="L432" s="202" t="n"/>
      <c r="M432" s="202" t="n"/>
      <c r="N432" s="202" t="n"/>
      <c r="O432" s="202" t="n"/>
      <c r="P432" s="202" t="n"/>
      <c r="Q432" s="202" t="n"/>
      <c r="R432" s="202" t="n"/>
      <c r="S432" s="202" t="n"/>
      <c r="T432" s="202" t="n"/>
      <c r="U432" s="202" t="n"/>
      <c r="V432" s="202" t="n"/>
      <c r="W432" s="202" t="n"/>
      <c r="X432" s="202" t="n"/>
      <c r="Y432" s="202" t="n"/>
      <c r="Z432" s="202" t="n"/>
      <c r="AA432" s="202" t="n"/>
      <c r="AB432" s="202" t="n"/>
      <c r="AC432" s="202" t="n"/>
      <c r="AD432" s="202" t="n"/>
      <c r="AE432" s="202" t="n"/>
      <c r="AF432" s="202" t="n"/>
      <c r="AG432" s="202" t="n"/>
      <c r="AH432" s="202" t="n"/>
      <c r="AI432" s="202" t="n"/>
      <c r="AJ432" s="202" t="n"/>
      <c r="AK432" s="202" t="n"/>
      <c r="AL432" s="202" t="n"/>
      <c r="AM432" s="202" t="n"/>
      <c r="AN432" s="202" t="n"/>
      <c r="AO432" s="202" t="n"/>
      <c r="AP432" s="202" t="n"/>
      <c r="AQ432" s="202" t="n"/>
      <c r="AR432" s="202" t="n"/>
      <c r="AS432" s="202" t="n"/>
      <c r="AT432" s="202" t="n"/>
      <c r="AU432" s="202" t="n"/>
      <c r="AV432" s="202" t="n"/>
      <c r="AW432" s="202" t="n"/>
      <c r="AX432" s="202" t="n"/>
      <c r="AY432" s="202" t="n"/>
      <c r="AZ432" s="202" t="n"/>
      <c r="BA432" s="202" t="n"/>
      <c r="BB432" s="202" t="n"/>
      <c r="BC432" s="205" t="n"/>
    </row>
    <row r="433" ht="16.2" customHeight="1" s="53">
      <c r="A433" s="203" t="inlineStr">
        <is>
          <t xml:space="preserve">　　　銷項稅額                                                    </t>
        </is>
      </c>
      <c r="B433" s="202" t="n"/>
      <c r="C433" s="202" t="n"/>
      <c r="D433" s="202" t="n"/>
      <c r="E433" s="202" t="n"/>
      <c r="F433" s="202" t="n"/>
      <c r="G433" s="202" t="n"/>
      <c r="H433" s="202" t="n"/>
      <c r="I433" s="202" t="n"/>
      <c r="J433" s="202" t="n"/>
      <c r="K433" s="202" t="n"/>
      <c r="L433" s="202" t="n"/>
      <c r="M433" s="202" t="n"/>
      <c r="N433" s="202" t="n"/>
      <c r="O433" s="202" t="n"/>
      <c r="P433" s="202" t="n"/>
      <c r="Q433" s="202" t="n"/>
      <c r="R433" s="202" t="n"/>
      <c r="S433" s="202" t="n"/>
      <c r="T433" s="202" t="n"/>
      <c r="U433" s="202" t="n"/>
      <c r="V433" s="202" t="n"/>
      <c r="W433" s="202" t="n"/>
      <c r="X433" s="202" t="n"/>
      <c r="Y433" s="202" t="n"/>
      <c r="Z433" s="202" t="n"/>
      <c r="AA433" s="202" t="n"/>
      <c r="AB433" s="202" t="n"/>
      <c r="AC433" s="202" t="n"/>
      <c r="AD433" s="202" t="n"/>
      <c r="AE433" s="202" t="n"/>
      <c r="AF433" s="202" t="n"/>
      <c r="AG433" s="202" t="n"/>
      <c r="AH433" s="202" t="n"/>
      <c r="AI433" s="202" t="n"/>
      <c r="AJ433" s="202" t="n"/>
      <c r="AK433" s="202" t="n"/>
      <c r="AL433" s="202" t="n"/>
      <c r="AM433" s="202" t="n"/>
      <c r="AN433" s="202" t="n"/>
      <c r="AO433" s="202" t="n"/>
      <c r="AP433" s="202" t="n"/>
      <c r="AQ433" s="202" t="n"/>
      <c r="AR433" s="202" t="n"/>
      <c r="AS433" s="202" t="n"/>
      <c r="AT433" s="202" t="n"/>
      <c r="AU433" s="202" t="n"/>
      <c r="AV433" s="202" t="n"/>
      <c r="AW433" s="202" t="n"/>
      <c r="AX433" s="202" t="n"/>
      <c r="AY433" s="202" t="n"/>
      <c r="AZ433" s="202" t="n"/>
      <c r="BA433" s="202" t="n"/>
      <c r="BB433" s="202" t="n"/>
      <c r="BC433" s="205" t="n"/>
    </row>
    <row r="434" ht="16.2" customHeight="1" s="53">
      <c r="A434" s="203" t="inlineStr">
        <is>
          <t xml:space="preserve">　　　其他預收款                                                  </t>
        </is>
      </c>
      <c r="B434" s="202" t="n"/>
      <c r="C434" s="202" t="n"/>
      <c r="D434" s="202" t="n"/>
      <c r="E434" s="202" t="n"/>
      <c r="F434" s="202" t="n"/>
      <c r="G434" s="202" t="n"/>
      <c r="H434" s="202" t="n"/>
      <c r="I434" s="202" t="n"/>
      <c r="J434" s="202" t="n"/>
      <c r="K434" s="202" t="n"/>
      <c r="L434" s="202" t="n"/>
      <c r="M434" s="202" t="n"/>
      <c r="N434" s="202" t="n"/>
      <c r="O434" s="202" t="n"/>
      <c r="P434" s="202" t="n"/>
      <c r="Q434" s="202" t="n"/>
      <c r="R434" s="202" t="n"/>
      <c r="S434" s="202" t="n"/>
      <c r="T434" s="202" t="n"/>
      <c r="U434" s="202" t="n"/>
      <c r="V434" s="202" t="n"/>
      <c r="W434" s="202" t="n"/>
      <c r="X434" s="202" t="n"/>
      <c r="Y434" s="202" t="n"/>
      <c r="Z434" s="202" t="n"/>
      <c r="AA434" s="202" t="n"/>
      <c r="AB434" s="202" t="n"/>
      <c r="AC434" s="202" t="n"/>
      <c r="AD434" s="202" t="n"/>
      <c r="AE434" s="202" t="n"/>
      <c r="AF434" s="202" t="n"/>
      <c r="AG434" s="202" t="n"/>
      <c r="AH434" s="202" t="n"/>
      <c r="AI434" s="202" t="n"/>
      <c r="AJ434" s="202" t="n"/>
      <c r="AK434" s="202" t="n"/>
      <c r="AL434" s="202" t="n"/>
      <c r="AM434" s="202" t="n"/>
      <c r="AN434" s="202" t="n"/>
      <c r="AO434" s="202" t="n"/>
      <c r="AP434" s="202" t="n"/>
      <c r="AQ434" s="202" t="n"/>
      <c r="AR434" s="202" t="n"/>
      <c r="AS434" s="202" t="n"/>
      <c r="AT434" s="202" t="n"/>
      <c r="AU434" s="202" t="n"/>
      <c r="AV434" s="202" t="n"/>
      <c r="AW434" s="202" t="n"/>
      <c r="AX434" s="202" t="n"/>
      <c r="AY434" s="202" t="n"/>
      <c r="AZ434" s="202" t="n"/>
      <c r="BA434" s="202" t="n"/>
      <c r="BB434" s="202" t="n"/>
      <c r="BC434" s="205" t="n"/>
    </row>
    <row r="435" ht="16.2" customHeight="1" s="53">
      <c r="A435" s="201" t="inlineStr">
        <is>
          <t xml:space="preserve">　長期負債                                                    </t>
        </is>
      </c>
      <c r="B435" s="202" t="n"/>
      <c r="C435" s="202" t="n"/>
      <c r="D435" s="202" t="n"/>
      <c r="E435" s="202" t="n"/>
      <c r="F435" s="202" t="n"/>
      <c r="G435" s="202" t="n"/>
      <c r="H435" s="202" t="n"/>
      <c r="I435" s="202" t="n"/>
      <c r="J435" s="202" t="n"/>
      <c r="K435" s="202" t="n"/>
      <c r="L435" s="202" t="n"/>
      <c r="M435" s="202" t="n"/>
      <c r="N435" s="202" t="n"/>
      <c r="O435" s="202" t="n"/>
      <c r="P435" s="202" t="n"/>
      <c r="Q435" s="202" t="n"/>
      <c r="R435" s="202" t="n"/>
      <c r="S435" s="202" t="n"/>
      <c r="T435" s="202" t="n"/>
      <c r="U435" s="202" t="n"/>
      <c r="V435" s="202" t="n"/>
      <c r="W435" s="202" t="n"/>
      <c r="X435" s="202" t="n"/>
      <c r="Y435" s="202" t="n"/>
      <c r="Z435" s="202" t="n"/>
      <c r="AA435" s="202" t="n"/>
      <c r="AB435" s="202" t="n"/>
      <c r="AC435" s="202" t="n"/>
      <c r="AD435" s="202" t="n"/>
      <c r="AE435" s="202" t="n"/>
      <c r="AF435" s="202" t="n"/>
      <c r="AG435" s="202" t="n"/>
      <c r="AH435" s="202" t="n"/>
      <c r="AI435" s="202" t="n"/>
      <c r="AJ435" s="202" t="n"/>
      <c r="AK435" s="202" t="n"/>
      <c r="AL435" s="202" t="n"/>
      <c r="AM435" s="202" t="n"/>
      <c r="AN435" s="202" t="n"/>
      <c r="AO435" s="202" t="n"/>
      <c r="AP435" s="202" t="n"/>
      <c r="AQ435" s="202" t="n"/>
      <c r="AR435" s="202" t="n"/>
      <c r="AS435" s="202" t="n"/>
      <c r="AT435" s="202" t="n"/>
      <c r="AU435" s="202" t="n"/>
      <c r="AV435" s="202" t="n"/>
      <c r="AW435" s="202" t="n"/>
      <c r="AX435" s="202" t="n"/>
      <c r="AY435" s="202" t="n"/>
      <c r="AZ435" s="202" t="n"/>
      <c r="BA435" s="202" t="n"/>
      <c r="BB435" s="202" t="n"/>
      <c r="BC435" s="205" t="n"/>
    </row>
    <row r="436" ht="16.2" customHeight="1" s="53">
      <c r="A436" s="203" t="inlineStr">
        <is>
          <t xml:space="preserve">　　長期債務                                                    </t>
        </is>
      </c>
      <c r="B436" s="202" t="n"/>
      <c r="C436" s="202" t="n"/>
      <c r="D436" s="202" t="n"/>
      <c r="E436" s="202" t="n"/>
      <c r="F436" s="202" t="n"/>
      <c r="G436" s="202" t="n"/>
      <c r="H436" s="202" t="n"/>
      <c r="I436" s="202" t="n"/>
      <c r="J436" s="202" t="n"/>
      <c r="K436" s="202" t="n"/>
      <c r="L436" s="202" t="n"/>
      <c r="M436" s="202" t="n"/>
      <c r="N436" s="202" t="n"/>
      <c r="O436" s="202" t="n"/>
      <c r="P436" s="202" t="n"/>
      <c r="Q436" s="202" t="n"/>
      <c r="R436" s="202" t="n"/>
      <c r="S436" s="202" t="n"/>
      <c r="T436" s="202" t="n"/>
      <c r="U436" s="202" t="n"/>
      <c r="V436" s="202" t="n"/>
      <c r="W436" s="202" t="n"/>
      <c r="X436" s="202" t="n"/>
      <c r="Y436" s="202" t="n"/>
      <c r="Z436" s="202" t="n"/>
      <c r="AA436" s="202" t="n"/>
      <c r="AB436" s="202" t="n"/>
      <c r="AC436" s="202" t="n"/>
      <c r="AD436" s="202" t="n"/>
      <c r="AE436" s="202" t="n"/>
      <c r="AF436" s="202" t="n"/>
      <c r="AG436" s="202" t="n"/>
      <c r="AH436" s="202" t="n"/>
      <c r="AI436" s="202" t="n"/>
      <c r="AJ436" s="202" t="n"/>
      <c r="AK436" s="202" t="n"/>
      <c r="AL436" s="202" t="n"/>
      <c r="AM436" s="202" t="n"/>
      <c r="AN436" s="202" t="n"/>
      <c r="AO436" s="202" t="n"/>
      <c r="AP436" s="202" t="n"/>
      <c r="AQ436" s="202" t="n"/>
      <c r="AR436" s="202" t="n"/>
      <c r="AS436" s="202" t="n"/>
      <c r="AT436" s="202" t="n"/>
      <c r="AU436" s="202" t="n"/>
      <c r="AV436" s="202" t="n"/>
      <c r="AW436" s="202" t="n"/>
      <c r="AX436" s="202" t="n"/>
      <c r="AY436" s="202" t="n"/>
      <c r="AZ436" s="202" t="n"/>
      <c r="BA436" s="202" t="n"/>
      <c r="BB436" s="202" t="n"/>
      <c r="BC436" s="205" t="n"/>
    </row>
    <row r="437" ht="16.2" customHeight="1" s="53">
      <c r="A437" s="203" t="inlineStr">
        <is>
          <t xml:space="preserve">　　　應付債券                                                    </t>
        </is>
      </c>
      <c r="B437" s="202" t="n"/>
      <c r="C437" s="202" t="n"/>
      <c r="D437" s="202" t="n"/>
      <c r="E437" s="202" t="n"/>
      <c r="F437" s="202" t="n"/>
      <c r="G437" s="202" t="n"/>
      <c r="H437" s="202" t="n"/>
      <c r="I437" s="202" t="n"/>
      <c r="J437" s="202" t="n"/>
      <c r="K437" s="202" t="n"/>
      <c r="L437" s="202" t="n"/>
      <c r="M437" s="202" t="n"/>
      <c r="N437" s="202" t="n"/>
      <c r="O437" s="202" t="n"/>
      <c r="P437" s="202" t="n"/>
      <c r="Q437" s="202" t="n"/>
      <c r="R437" s="202" t="n"/>
      <c r="S437" s="202" t="n"/>
      <c r="T437" s="202" t="n"/>
      <c r="U437" s="202" t="n"/>
      <c r="V437" s="202" t="n"/>
      <c r="W437" s="202" t="n"/>
      <c r="X437" s="202" t="n"/>
      <c r="Y437" s="202" t="n"/>
      <c r="Z437" s="202" t="n"/>
      <c r="AA437" s="202" t="n"/>
      <c r="AB437" s="202" t="n"/>
      <c r="AC437" s="202" t="n"/>
      <c r="AD437" s="202" t="n"/>
      <c r="AE437" s="202" t="n"/>
      <c r="AF437" s="202" t="n"/>
      <c r="AG437" s="202" t="n"/>
      <c r="AH437" s="202" t="n"/>
      <c r="AI437" s="202" t="n"/>
      <c r="AJ437" s="202" t="n"/>
      <c r="AK437" s="202" t="n"/>
      <c r="AL437" s="202" t="n"/>
      <c r="AM437" s="202" t="n"/>
      <c r="AN437" s="202" t="n"/>
      <c r="AO437" s="202" t="n"/>
      <c r="AP437" s="202" t="n"/>
      <c r="AQ437" s="202" t="n"/>
      <c r="AR437" s="202" t="n"/>
      <c r="AS437" s="202" t="n"/>
      <c r="AT437" s="202" t="n"/>
      <c r="AU437" s="202" t="n"/>
      <c r="AV437" s="202" t="n"/>
      <c r="AW437" s="202" t="n"/>
      <c r="AX437" s="202" t="n"/>
      <c r="AY437" s="202" t="n"/>
      <c r="AZ437" s="202" t="n"/>
      <c r="BA437" s="202" t="n"/>
      <c r="BB437" s="202" t="n"/>
      <c r="BC437" s="205" t="n"/>
    </row>
    <row r="438" ht="16.2" customHeight="1" s="53">
      <c r="A438" s="203" t="inlineStr">
        <is>
          <t xml:space="preserve">　　　長期借款                                                    </t>
        </is>
      </c>
      <c r="B438" s="202" t="n"/>
      <c r="C438" s="202" t="n"/>
      <c r="D438" s="202" t="n"/>
      <c r="E438" s="202" t="n"/>
      <c r="F438" s="202" t="n"/>
      <c r="G438" s="202" t="n"/>
      <c r="H438" s="202" t="n"/>
      <c r="I438" s="202" t="n"/>
      <c r="J438" s="202" t="n"/>
      <c r="K438" s="202" t="n"/>
      <c r="L438" s="202" t="n"/>
      <c r="M438" s="202" t="n"/>
      <c r="N438" s="202" t="n"/>
      <c r="O438" s="202" t="n"/>
      <c r="P438" s="202" t="n"/>
      <c r="Q438" s="202" t="n"/>
      <c r="R438" s="202" t="n"/>
      <c r="S438" s="202" t="n"/>
      <c r="T438" s="202" t="n"/>
      <c r="U438" s="202" t="n"/>
      <c r="V438" s="202" t="n"/>
      <c r="W438" s="202" t="n"/>
      <c r="X438" s="202" t="n"/>
      <c r="Y438" s="202" t="n"/>
      <c r="Z438" s="202" t="n"/>
      <c r="AA438" s="202" t="n"/>
      <c r="AB438" s="202" t="n"/>
      <c r="AC438" s="202" t="n"/>
      <c r="AD438" s="202" t="n"/>
      <c r="AE438" s="202" t="n"/>
      <c r="AF438" s="202" t="n"/>
      <c r="AG438" s="202" t="n"/>
      <c r="AH438" s="202" t="n"/>
      <c r="AI438" s="202" t="n"/>
      <c r="AJ438" s="202" t="n"/>
      <c r="AK438" s="202" t="n"/>
      <c r="AL438" s="202" t="n"/>
      <c r="AM438" s="202" t="n"/>
      <c r="AN438" s="202" t="n"/>
      <c r="AO438" s="202" t="n"/>
      <c r="AP438" s="202" t="n"/>
      <c r="AQ438" s="202" t="n"/>
      <c r="AR438" s="202" t="n"/>
      <c r="AS438" s="202" t="n"/>
      <c r="AT438" s="202" t="n"/>
      <c r="AU438" s="202" t="n"/>
      <c r="AV438" s="202" t="n"/>
      <c r="AW438" s="202" t="n"/>
      <c r="AX438" s="202" t="n"/>
      <c r="AY438" s="202" t="n"/>
      <c r="AZ438" s="202" t="n"/>
      <c r="BA438" s="202" t="n"/>
      <c r="BB438" s="202" t="n"/>
      <c r="BC438" s="205" t="n"/>
    </row>
    <row r="439" ht="16.2" customHeight="1" s="53">
      <c r="A439" s="203" t="inlineStr">
        <is>
          <t xml:space="preserve">　　　應付租賃款                                                  </t>
        </is>
      </c>
      <c r="B439" s="202" t="n"/>
      <c r="C439" s="202" t="n"/>
      <c r="D439" s="202" t="n"/>
      <c r="E439" s="202" t="n"/>
      <c r="F439" s="202" t="n"/>
      <c r="G439" s="202" t="n"/>
      <c r="H439" s="202" t="n"/>
      <c r="I439" s="202" t="n"/>
      <c r="J439" s="202" t="n"/>
      <c r="K439" s="202" t="n"/>
      <c r="L439" s="202" t="n"/>
      <c r="M439" s="202" t="n"/>
      <c r="N439" s="202" t="n"/>
      <c r="O439" s="202" t="n"/>
      <c r="P439" s="202" t="n"/>
      <c r="Q439" s="202" t="n"/>
      <c r="R439" s="202" t="n"/>
      <c r="S439" s="202" t="n"/>
      <c r="T439" s="202" t="n"/>
      <c r="U439" s="202" t="n"/>
      <c r="V439" s="202" t="n"/>
      <c r="W439" s="202" t="n"/>
      <c r="X439" s="202" t="n"/>
      <c r="Y439" s="202" t="n"/>
      <c r="Z439" s="202" t="n"/>
      <c r="AA439" s="202" t="n"/>
      <c r="AB439" s="202" t="n"/>
      <c r="AC439" s="202" t="n"/>
      <c r="AD439" s="202" t="n"/>
      <c r="AE439" s="202" t="n"/>
      <c r="AF439" s="202" t="n"/>
      <c r="AG439" s="202" t="n"/>
      <c r="AH439" s="202" t="n"/>
      <c r="AI439" s="202" t="n"/>
      <c r="AJ439" s="202" t="n"/>
      <c r="AK439" s="202" t="n"/>
      <c r="AL439" s="202" t="n"/>
      <c r="AM439" s="202" t="n"/>
      <c r="AN439" s="202" t="n"/>
      <c r="AO439" s="202" t="n"/>
      <c r="AP439" s="202" t="n"/>
      <c r="AQ439" s="202" t="n"/>
      <c r="AR439" s="202" t="n"/>
      <c r="AS439" s="202" t="n"/>
      <c r="AT439" s="202" t="n"/>
      <c r="AU439" s="202" t="n"/>
      <c r="AV439" s="202" t="n"/>
      <c r="AW439" s="202" t="n"/>
      <c r="AX439" s="202" t="n"/>
      <c r="AY439" s="202" t="n"/>
      <c r="AZ439" s="202" t="n"/>
      <c r="BA439" s="202" t="n"/>
      <c r="BB439" s="202" t="n"/>
      <c r="BC439" s="205" t="n"/>
    </row>
    <row r="440" ht="16.2" customHeight="1" s="53">
      <c r="A440" s="203" t="inlineStr">
        <is>
          <t xml:space="preserve">　　　其他長期負債                                                </t>
        </is>
      </c>
      <c r="B440" s="202" t="n"/>
      <c r="C440" s="202" t="n"/>
      <c r="D440" s="202" t="n"/>
      <c r="E440" s="202" t="n"/>
      <c r="F440" s="202" t="n"/>
      <c r="G440" s="202" t="n"/>
      <c r="H440" s="202" t="n"/>
      <c r="I440" s="202" t="n"/>
      <c r="J440" s="202" t="n"/>
      <c r="K440" s="202" t="n"/>
      <c r="L440" s="202" t="n"/>
      <c r="M440" s="202" t="n"/>
      <c r="N440" s="202" t="n"/>
      <c r="O440" s="202" t="n"/>
      <c r="P440" s="202" t="n"/>
      <c r="Q440" s="202" t="n"/>
      <c r="R440" s="202" t="n"/>
      <c r="S440" s="202" t="n"/>
      <c r="T440" s="202" t="n"/>
      <c r="U440" s="202" t="n"/>
      <c r="V440" s="202" t="n"/>
      <c r="W440" s="202" t="n"/>
      <c r="X440" s="202" t="n"/>
      <c r="Y440" s="202" t="n"/>
      <c r="Z440" s="202" t="n"/>
      <c r="AA440" s="202" t="n"/>
      <c r="AB440" s="202" t="n"/>
      <c r="AC440" s="202" t="n"/>
      <c r="AD440" s="202" t="n"/>
      <c r="AE440" s="202" t="n"/>
      <c r="AF440" s="202" t="n"/>
      <c r="AG440" s="202" t="n"/>
      <c r="AH440" s="202" t="n"/>
      <c r="AI440" s="202" t="n"/>
      <c r="AJ440" s="202" t="n"/>
      <c r="AK440" s="202" t="n"/>
      <c r="AL440" s="202" t="n"/>
      <c r="AM440" s="202" t="n"/>
      <c r="AN440" s="202" t="n"/>
      <c r="AO440" s="202" t="n"/>
      <c r="AP440" s="202" t="n"/>
      <c r="AQ440" s="202" t="n"/>
      <c r="AR440" s="202" t="n"/>
      <c r="AS440" s="202" t="n"/>
      <c r="AT440" s="202" t="n"/>
      <c r="AU440" s="202" t="n"/>
      <c r="AV440" s="202" t="n"/>
      <c r="AW440" s="202" t="n"/>
      <c r="AX440" s="202" t="n"/>
      <c r="AY440" s="202" t="n"/>
      <c r="AZ440" s="202" t="n"/>
      <c r="BA440" s="202" t="n"/>
      <c r="BB440" s="202" t="n"/>
      <c r="BC440" s="205" t="n"/>
    </row>
    <row r="441" ht="16.2" customHeight="1" s="53">
      <c r="A441" s="201" t="inlineStr">
        <is>
          <t xml:space="preserve">　其他負債                                                    </t>
        </is>
      </c>
      <c r="B441" s="202" t="n"/>
      <c r="C441" s="202" t="n"/>
      <c r="D441" s="202" t="n"/>
      <c r="E441" s="202" t="n"/>
      <c r="F441" s="202" t="n"/>
      <c r="G441" s="202" t="n"/>
      <c r="H441" s="202" t="n"/>
      <c r="I441" s="202" t="n"/>
      <c r="J441" s="202" t="n"/>
      <c r="K441" s="202" t="n"/>
      <c r="L441" s="202" t="n"/>
      <c r="M441" s="202" t="n"/>
      <c r="N441" s="202" t="n"/>
      <c r="O441" s="202" t="n"/>
      <c r="P441" s="202" t="n"/>
      <c r="Q441" s="202" t="n"/>
      <c r="R441" s="202" t="n"/>
      <c r="S441" s="202" t="n"/>
      <c r="T441" s="202" t="n"/>
      <c r="U441" s="202" t="n"/>
      <c r="V441" s="202" t="n"/>
      <c r="W441" s="202" t="n"/>
      <c r="X441" s="202" t="n"/>
      <c r="Y441" s="202" t="n"/>
      <c r="Z441" s="202" t="n"/>
      <c r="AA441" s="202" t="n"/>
      <c r="AB441" s="202" t="n"/>
      <c r="AC441" s="202" t="n"/>
      <c r="AD441" s="202" t="n"/>
      <c r="AE441" s="202" t="n"/>
      <c r="AF441" s="202" t="n"/>
      <c r="AG441" s="202" t="n"/>
      <c r="AH441" s="202" t="n"/>
      <c r="AI441" s="202" t="n"/>
      <c r="AJ441" s="202" t="n"/>
      <c r="AK441" s="202" t="n"/>
      <c r="AL441" s="202" t="n"/>
      <c r="AM441" s="202" t="n"/>
      <c r="AN441" s="202" t="n"/>
      <c r="AO441" s="202" t="n"/>
      <c r="AP441" s="202" t="n"/>
      <c r="AQ441" s="202" t="n"/>
      <c r="AR441" s="202" t="n"/>
      <c r="AS441" s="202" t="n"/>
      <c r="AT441" s="202" t="n"/>
      <c r="AU441" s="202" t="n"/>
      <c r="AV441" s="202" t="n"/>
      <c r="AW441" s="202" t="n"/>
      <c r="AX441" s="202" t="n"/>
      <c r="AY441" s="202" t="n"/>
      <c r="AZ441" s="202" t="n"/>
      <c r="BA441" s="202" t="n"/>
      <c r="BB441" s="202" t="n"/>
      <c r="BC441" s="205" t="n"/>
    </row>
    <row r="442" ht="16.2" customHeight="1" s="53">
      <c r="A442" s="203" t="inlineStr">
        <is>
          <t xml:space="preserve">　　遞延負債                                                    </t>
        </is>
      </c>
      <c r="B442" s="202" t="n"/>
      <c r="C442" s="202" t="n"/>
      <c r="D442" s="202" t="n"/>
      <c r="E442" s="202" t="n"/>
      <c r="F442" s="202" t="n"/>
      <c r="G442" s="202" t="n"/>
      <c r="H442" s="202" t="n"/>
      <c r="I442" s="202" t="n"/>
      <c r="J442" s="202" t="n"/>
      <c r="K442" s="202" t="n"/>
      <c r="L442" s="202" t="n"/>
      <c r="M442" s="202" t="n"/>
      <c r="N442" s="202" t="n"/>
      <c r="O442" s="202" t="n"/>
      <c r="P442" s="202" t="n"/>
      <c r="Q442" s="202" t="n"/>
      <c r="R442" s="202" t="n"/>
      <c r="S442" s="202" t="n"/>
      <c r="T442" s="202" t="n"/>
      <c r="U442" s="202" t="n"/>
      <c r="V442" s="202" t="n"/>
      <c r="W442" s="202" t="n"/>
      <c r="X442" s="202" t="n"/>
      <c r="Y442" s="202" t="n"/>
      <c r="Z442" s="202" t="n"/>
      <c r="AA442" s="202" t="n"/>
      <c r="AB442" s="202" t="n"/>
      <c r="AC442" s="202" t="n"/>
      <c r="AD442" s="202" t="n"/>
      <c r="AE442" s="202" t="n"/>
      <c r="AF442" s="202" t="n"/>
      <c r="AG442" s="202" t="n"/>
      <c r="AH442" s="202" t="n"/>
      <c r="AI442" s="202" t="n"/>
      <c r="AJ442" s="202" t="n"/>
      <c r="AK442" s="202" t="n"/>
      <c r="AL442" s="202" t="n"/>
      <c r="AM442" s="202" t="n"/>
      <c r="AN442" s="202" t="n"/>
      <c r="AO442" s="202" t="n"/>
      <c r="AP442" s="202" t="n"/>
      <c r="AQ442" s="202" t="n"/>
      <c r="AR442" s="202" t="n"/>
      <c r="AS442" s="202" t="n"/>
      <c r="AT442" s="202" t="n"/>
      <c r="AU442" s="202" t="n"/>
      <c r="AV442" s="202" t="n"/>
      <c r="AW442" s="202" t="n"/>
      <c r="AX442" s="202" t="n"/>
      <c r="AY442" s="202" t="n"/>
      <c r="AZ442" s="202" t="n"/>
      <c r="BA442" s="202" t="n"/>
      <c r="BB442" s="202" t="n"/>
      <c r="BC442" s="205" t="n"/>
    </row>
    <row r="443" ht="16.2" customHeight="1" s="53">
      <c r="A443" s="203" t="inlineStr">
        <is>
          <t xml:space="preserve">　　　遞延收入                                                    </t>
        </is>
      </c>
      <c r="B443" s="202" t="n"/>
      <c r="C443" s="202" t="n"/>
      <c r="D443" s="202" t="n"/>
      <c r="E443" s="202" t="n"/>
      <c r="F443" s="202" t="n"/>
      <c r="G443" s="202" t="n"/>
      <c r="H443" s="202" t="n"/>
      <c r="I443" s="202" t="n"/>
      <c r="J443" s="202" t="n"/>
      <c r="K443" s="202" t="n"/>
      <c r="L443" s="202" t="n"/>
      <c r="M443" s="202" t="n"/>
      <c r="N443" s="202" t="n"/>
      <c r="O443" s="202" t="n"/>
      <c r="P443" s="202" t="n"/>
      <c r="Q443" s="202" t="n"/>
      <c r="R443" s="202" t="n"/>
      <c r="S443" s="202" t="n"/>
      <c r="T443" s="202" t="n"/>
      <c r="U443" s="202" t="n"/>
      <c r="V443" s="202" t="n"/>
      <c r="W443" s="202" t="n"/>
      <c r="X443" s="202" t="n"/>
      <c r="Y443" s="202" t="n"/>
      <c r="Z443" s="202" t="n"/>
      <c r="AA443" s="202" t="n"/>
      <c r="AB443" s="202" t="n"/>
      <c r="AC443" s="202" t="n"/>
      <c r="AD443" s="202" t="n"/>
      <c r="AE443" s="202" t="n"/>
      <c r="AF443" s="202" t="n"/>
      <c r="AG443" s="202" t="n"/>
      <c r="AH443" s="202" t="n"/>
      <c r="AI443" s="202" t="n"/>
      <c r="AJ443" s="202" t="n"/>
      <c r="AK443" s="202" t="n"/>
      <c r="AL443" s="202" t="n"/>
      <c r="AM443" s="202" t="n"/>
      <c r="AN443" s="202" t="n"/>
      <c r="AO443" s="202" t="n"/>
      <c r="AP443" s="202" t="n"/>
      <c r="AQ443" s="202" t="n"/>
      <c r="AR443" s="202" t="n"/>
      <c r="AS443" s="202" t="n"/>
      <c r="AT443" s="202" t="n"/>
      <c r="AU443" s="202" t="n"/>
      <c r="AV443" s="202" t="n"/>
      <c r="AW443" s="202" t="n"/>
      <c r="AX443" s="202" t="n"/>
      <c r="AY443" s="202" t="n"/>
      <c r="AZ443" s="202" t="n"/>
      <c r="BA443" s="202" t="n"/>
      <c r="BB443" s="202" t="n"/>
      <c r="BC443" s="205" t="n"/>
    </row>
    <row r="444" ht="16.2" customHeight="1" s="53">
      <c r="A444" s="203" t="inlineStr">
        <is>
          <t xml:space="preserve">　　什項負債                                                    </t>
        </is>
      </c>
      <c r="B444" s="202" t="n"/>
      <c r="C444" s="202" t="n"/>
      <c r="D444" s="202" t="n"/>
      <c r="E444" s="202" t="n"/>
      <c r="F444" s="202" t="n"/>
      <c r="G444" s="202" t="n"/>
      <c r="H444" s="202" t="n"/>
      <c r="I444" s="202" t="n"/>
      <c r="J444" s="202" t="n"/>
      <c r="K444" s="202" t="n"/>
      <c r="L444" s="202" t="n"/>
      <c r="M444" s="202" t="n"/>
      <c r="N444" s="202" t="n"/>
      <c r="O444" s="202" t="n"/>
      <c r="P444" s="202" t="n"/>
      <c r="Q444" s="202" t="n"/>
      <c r="R444" s="202" t="n"/>
      <c r="S444" s="202" t="n"/>
      <c r="T444" s="202" t="n"/>
      <c r="U444" s="202" t="n"/>
      <c r="V444" s="202" t="n"/>
      <c r="W444" s="202" t="n"/>
      <c r="X444" s="202" t="n"/>
      <c r="Y444" s="202" t="n"/>
      <c r="Z444" s="202" t="n"/>
      <c r="AA444" s="202" t="n"/>
      <c r="AB444" s="202" t="n"/>
      <c r="AC444" s="202" t="n"/>
      <c r="AD444" s="202" t="n"/>
      <c r="AE444" s="202" t="n"/>
      <c r="AF444" s="202" t="n"/>
      <c r="AG444" s="202" t="n"/>
      <c r="AH444" s="202" t="n"/>
      <c r="AI444" s="202" t="n"/>
      <c r="AJ444" s="202" t="n"/>
      <c r="AK444" s="202" t="n"/>
      <c r="AL444" s="202" t="n"/>
      <c r="AM444" s="202" t="n"/>
      <c r="AN444" s="202" t="n"/>
      <c r="AO444" s="202" t="n"/>
      <c r="AP444" s="202" t="n"/>
      <c r="AQ444" s="202" t="n"/>
      <c r="AR444" s="202" t="n"/>
      <c r="AS444" s="202" t="n"/>
      <c r="AT444" s="202" t="n"/>
      <c r="AU444" s="202" t="n"/>
      <c r="AV444" s="202" t="n"/>
      <c r="AW444" s="202" t="n"/>
      <c r="AX444" s="202" t="n"/>
      <c r="AY444" s="202" t="n"/>
      <c r="AZ444" s="202" t="n"/>
      <c r="BA444" s="202" t="n"/>
      <c r="BB444" s="202" t="n"/>
      <c r="BC444" s="205" t="n"/>
    </row>
    <row r="445" ht="16.2" customHeight="1" s="53">
      <c r="A445" s="203" t="inlineStr">
        <is>
          <t xml:space="preserve">　　　存入保證金                                                  </t>
        </is>
      </c>
      <c r="B445" s="202" t="n"/>
      <c r="C445" s="202" t="n"/>
      <c r="D445" s="202" t="n"/>
      <c r="E445" s="202" t="n"/>
      <c r="F445" s="202" t="n"/>
      <c r="G445" s="202" t="n"/>
      <c r="H445" s="202" t="n"/>
      <c r="I445" s="202" t="n"/>
      <c r="J445" s="202" t="n"/>
      <c r="K445" s="202" t="n"/>
      <c r="L445" s="202" t="n"/>
      <c r="M445" s="202" t="n"/>
      <c r="N445" s="202" t="n"/>
      <c r="O445" s="202" t="n"/>
      <c r="P445" s="202" t="n"/>
      <c r="Q445" s="202" t="n"/>
      <c r="R445" s="202" t="n"/>
      <c r="S445" s="202" t="n"/>
      <c r="T445" s="202" t="n"/>
      <c r="U445" s="202" t="n"/>
      <c r="V445" s="202" t="n"/>
      <c r="W445" s="202" t="n"/>
      <c r="X445" s="202" t="n"/>
      <c r="Y445" s="202" t="n"/>
      <c r="Z445" s="202" t="n"/>
      <c r="AA445" s="202" t="n"/>
      <c r="AB445" s="202" t="n"/>
      <c r="AC445" s="202" t="n"/>
      <c r="AD445" s="202" t="n"/>
      <c r="AE445" s="202" t="n"/>
      <c r="AF445" s="202" t="n"/>
      <c r="AG445" s="202" t="n"/>
      <c r="AH445" s="202" t="n"/>
      <c r="AI445" s="202" t="n"/>
      <c r="AJ445" s="202" t="n"/>
      <c r="AK445" s="202" t="n"/>
      <c r="AL445" s="202" t="n"/>
      <c r="AM445" s="202" t="n"/>
      <c r="AN445" s="202" t="n"/>
      <c r="AO445" s="202" t="n"/>
      <c r="AP445" s="202" t="n"/>
      <c r="AQ445" s="202" t="n"/>
      <c r="AR445" s="202" t="n"/>
      <c r="AS445" s="202" t="n"/>
      <c r="AT445" s="202" t="n"/>
      <c r="AU445" s="202" t="n"/>
      <c r="AV445" s="202" t="n"/>
      <c r="AW445" s="202" t="n"/>
      <c r="AX445" s="202" t="n"/>
      <c r="AY445" s="202" t="n"/>
      <c r="AZ445" s="202" t="n"/>
      <c r="BA445" s="202" t="n"/>
      <c r="BB445" s="202" t="n"/>
      <c r="BC445" s="205" t="n"/>
    </row>
    <row r="446" ht="16.2" customHeight="1" s="53">
      <c r="A446" s="203" t="inlineStr">
        <is>
          <t xml:space="preserve">　　　應付保管款                                                  </t>
        </is>
      </c>
      <c r="B446" s="202" t="n"/>
      <c r="C446" s="202" t="n"/>
      <c r="D446" s="202" t="n"/>
      <c r="E446" s="202" t="n"/>
      <c r="F446" s="202" t="n"/>
      <c r="G446" s="202" t="n"/>
      <c r="H446" s="202" t="n"/>
      <c r="I446" s="202" t="n"/>
      <c r="J446" s="202" t="n"/>
      <c r="K446" s="202" t="n"/>
      <c r="L446" s="202" t="n"/>
      <c r="M446" s="202" t="n"/>
      <c r="N446" s="202" t="n"/>
      <c r="O446" s="202" t="n"/>
      <c r="P446" s="202" t="n"/>
      <c r="Q446" s="202" t="n"/>
      <c r="R446" s="202" t="n"/>
      <c r="S446" s="202" t="n"/>
      <c r="T446" s="202" t="n"/>
      <c r="U446" s="202" t="n"/>
      <c r="V446" s="202" t="n"/>
      <c r="W446" s="202" t="n"/>
      <c r="X446" s="202" t="n"/>
      <c r="Y446" s="202" t="n"/>
      <c r="Z446" s="202" t="n"/>
      <c r="AA446" s="202" t="n"/>
      <c r="AB446" s="202" t="n"/>
      <c r="AC446" s="202" t="n"/>
      <c r="AD446" s="202" t="n"/>
      <c r="AE446" s="202" t="n"/>
      <c r="AF446" s="202" t="n"/>
      <c r="AG446" s="202" t="n"/>
      <c r="AH446" s="202" t="n"/>
      <c r="AI446" s="202" t="n"/>
      <c r="AJ446" s="202" t="n"/>
      <c r="AK446" s="202" t="n"/>
      <c r="AL446" s="202" t="n"/>
      <c r="AM446" s="202" t="n"/>
      <c r="AN446" s="202" t="n"/>
      <c r="AO446" s="202" t="n"/>
      <c r="AP446" s="202" t="n"/>
      <c r="AQ446" s="202" t="n"/>
      <c r="AR446" s="202" t="n"/>
      <c r="AS446" s="202" t="n"/>
      <c r="AT446" s="202" t="n"/>
      <c r="AU446" s="202" t="n"/>
      <c r="AV446" s="202" t="n"/>
      <c r="AW446" s="202" t="n"/>
      <c r="AX446" s="202" t="n"/>
      <c r="AY446" s="202" t="n"/>
      <c r="AZ446" s="202" t="n"/>
      <c r="BA446" s="202" t="n"/>
      <c r="BB446" s="202" t="n"/>
      <c r="BC446" s="205" t="n"/>
    </row>
    <row r="447" ht="16.2" customHeight="1" s="53">
      <c r="A447" s="203" t="inlineStr">
        <is>
          <t xml:space="preserve">　　　應付退休及離職金                                            </t>
        </is>
      </c>
      <c r="B447" s="202" t="n"/>
      <c r="C447" s="202" t="n"/>
      <c r="D447" s="202" t="n"/>
      <c r="E447" s="202" t="n"/>
      <c r="F447" s="202" t="n"/>
      <c r="G447" s="202" t="n"/>
      <c r="H447" s="202" t="n"/>
      <c r="I447" s="202" t="n"/>
      <c r="J447" s="202" t="n"/>
      <c r="K447" s="202" t="n"/>
      <c r="L447" s="202" t="n"/>
      <c r="M447" s="202" t="n"/>
      <c r="N447" s="202" t="n"/>
      <c r="O447" s="202" t="n"/>
      <c r="P447" s="202" t="n"/>
      <c r="Q447" s="202" t="n"/>
      <c r="R447" s="202" t="n"/>
      <c r="S447" s="202" t="n"/>
      <c r="T447" s="202" t="n"/>
      <c r="U447" s="202" t="n"/>
      <c r="V447" s="202" t="n"/>
      <c r="W447" s="202" t="n"/>
      <c r="X447" s="202" t="n"/>
      <c r="Y447" s="202" t="n"/>
      <c r="Z447" s="202" t="n"/>
      <c r="AA447" s="202" t="n"/>
      <c r="AB447" s="202" t="n"/>
      <c r="AC447" s="202" t="n"/>
      <c r="AD447" s="202" t="n"/>
      <c r="AE447" s="202" t="n"/>
      <c r="AF447" s="202" t="n"/>
      <c r="AG447" s="202" t="n"/>
      <c r="AH447" s="202" t="n"/>
      <c r="AI447" s="202" t="n"/>
      <c r="AJ447" s="202" t="n"/>
      <c r="AK447" s="202" t="n"/>
      <c r="AL447" s="202" t="n"/>
      <c r="AM447" s="202" t="n"/>
      <c r="AN447" s="202" t="n"/>
      <c r="AO447" s="202" t="n"/>
      <c r="AP447" s="202" t="n"/>
      <c r="AQ447" s="202" t="n"/>
      <c r="AR447" s="202" t="n"/>
      <c r="AS447" s="202" t="n"/>
      <c r="AT447" s="202" t="n"/>
      <c r="AU447" s="202" t="n"/>
      <c r="AV447" s="202" t="n"/>
      <c r="AW447" s="202" t="n"/>
      <c r="AX447" s="202" t="n"/>
      <c r="AY447" s="202" t="n"/>
      <c r="AZ447" s="202" t="n"/>
      <c r="BA447" s="202" t="n"/>
      <c r="BB447" s="202" t="n"/>
      <c r="BC447" s="205" t="n"/>
    </row>
    <row r="448" ht="16.2" customHeight="1" s="53">
      <c r="A448" s="203" t="inlineStr">
        <is>
          <t xml:space="preserve">　　　暫收及待結轉帳項                                            </t>
        </is>
      </c>
      <c r="B448" s="202" t="n"/>
      <c r="C448" s="202" t="n"/>
      <c r="D448" s="202" t="n"/>
      <c r="E448" s="202" t="n"/>
      <c r="F448" s="202" t="n"/>
      <c r="G448" s="202" t="n"/>
      <c r="H448" s="202" t="n"/>
      <c r="I448" s="202" t="n"/>
      <c r="J448" s="202" t="n"/>
      <c r="K448" s="202" t="n"/>
      <c r="L448" s="202" t="n"/>
      <c r="M448" s="202" t="n"/>
      <c r="N448" s="202" t="n"/>
      <c r="O448" s="202" t="n"/>
      <c r="P448" s="202" t="n"/>
      <c r="Q448" s="202" t="n"/>
      <c r="R448" s="202" t="n"/>
      <c r="S448" s="202" t="n"/>
      <c r="T448" s="202" t="n"/>
      <c r="U448" s="202" t="n"/>
      <c r="V448" s="202" t="n"/>
      <c r="W448" s="202" t="n"/>
      <c r="X448" s="202" t="n"/>
      <c r="Y448" s="202" t="n"/>
      <c r="Z448" s="202" t="n"/>
      <c r="AA448" s="202" t="n"/>
      <c r="AB448" s="202" t="n"/>
      <c r="AC448" s="202" t="n"/>
      <c r="AD448" s="202" t="n"/>
      <c r="AE448" s="202" t="n"/>
      <c r="AF448" s="202" t="n"/>
      <c r="AG448" s="202" t="n"/>
      <c r="AH448" s="202" t="n"/>
      <c r="AI448" s="202" t="n"/>
      <c r="AJ448" s="202" t="n"/>
      <c r="AK448" s="202" t="n"/>
      <c r="AL448" s="202" t="n"/>
      <c r="AM448" s="202" t="n"/>
      <c r="AN448" s="202" t="n"/>
      <c r="AO448" s="202" t="n"/>
      <c r="AP448" s="202" t="n"/>
      <c r="AQ448" s="202" t="n"/>
      <c r="AR448" s="202" t="n"/>
      <c r="AS448" s="202" t="n"/>
      <c r="AT448" s="202" t="n"/>
      <c r="AU448" s="202" t="n"/>
      <c r="AV448" s="202" t="n"/>
      <c r="AW448" s="202" t="n"/>
      <c r="AX448" s="202" t="n"/>
      <c r="AY448" s="202" t="n"/>
      <c r="AZ448" s="202" t="n"/>
      <c r="BA448" s="202" t="n"/>
      <c r="BB448" s="202" t="n"/>
      <c r="BC448" s="205" t="n"/>
    </row>
    <row r="449" ht="16.2" customHeight="1" s="53">
      <c r="A449" s="201" t="inlineStr">
        <is>
          <t xml:space="preserve">淨值                                                        </t>
        </is>
      </c>
      <c r="B449" s="202" t="n"/>
      <c r="C449" s="202" t="n"/>
      <c r="D449" s="202" t="n"/>
      <c r="E449" s="202" t="n"/>
      <c r="F449" s="202" t="n"/>
      <c r="G449" s="202" t="n"/>
      <c r="H449" s="202" t="n"/>
      <c r="I449" s="202" t="n"/>
      <c r="J449" s="202" t="n"/>
      <c r="K449" s="202" t="n"/>
      <c r="L449" s="202" t="n"/>
      <c r="M449" s="202" t="n"/>
      <c r="N449" s="202" t="n"/>
      <c r="O449" s="202" t="n"/>
      <c r="P449" s="202" t="n"/>
      <c r="Q449" s="202" t="n"/>
      <c r="R449" s="202" t="n"/>
      <c r="S449" s="202" t="n"/>
      <c r="T449" s="202" t="n"/>
      <c r="U449" s="202" t="n"/>
      <c r="V449" s="202" t="n"/>
      <c r="W449" s="202" t="n"/>
      <c r="X449" s="202" t="n"/>
      <c r="Y449" s="202" t="n"/>
      <c r="Z449" s="202" t="n"/>
      <c r="AA449" s="202" t="n"/>
      <c r="AB449" s="202" t="n"/>
      <c r="AC449" s="202" t="n"/>
      <c r="AD449" s="202" t="n"/>
      <c r="AE449" s="202" t="n"/>
      <c r="AF449" s="202" t="n"/>
      <c r="AG449" s="202" t="n"/>
      <c r="AH449" s="202" t="n"/>
      <c r="AI449" s="202" t="n"/>
      <c r="AJ449" s="202" t="n"/>
      <c r="AK449" s="202" t="n"/>
      <c r="AL449" s="202" t="n"/>
      <c r="AM449" s="202" t="n"/>
      <c r="AN449" s="202" t="n"/>
      <c r="AO449" s="202" t="n"/>
      <c r="AP449" s="202" t="n"/>
      <c r="AQ449" s="202" t="n"/>
      <c r="AR449" s="202" t="n"/>
      <c r="AS449" s="202" t="n"/>
      <c r="AT449" s="202" t="n"/>
      <c r="AU449" s="202" t="n"/>
      <c r="AV449" s="202" t="n"/>
      <c r="AW449" s="202" t="n"/>
      <c r="AX449" s="202" t="n"/>
      <c r="AY449" s="202" t="n"/>
      <c r="AZ449" s="202" t="n"/>
      <c r="BA449" s="202" t="n"/>
      <c r="BB449" s="202" t="n"/>
      <c r="BC449" s="205" t="n"/>
    </row>
    <row r="450" ht="16.2" customHeight="1" s="53">
      <c r="A450" s="201" t="inlineStr">
        <is>
          <t xml:space="preserve">　基金                                                        </t>
        </is>
      </c>
      <c r="B450" s="202" t="n"/>
      <c r="C450" s="202" t="n"/>
      <c r="D450" s="202" t="n"/>
      <c r="E450" s="202" t="n"/>
      <c r="F450" s="202" t="n"/>
      <c r="G450" s="202" t="n"/>
      <c r="H450" s="202" t="n"/>
      <c r="I450" s="202" t="n"/>
      <c r="J450" s="202" t="n"/>
      <c r="K450" s="202" t="n"/>
      <c r="L450" s="202" t="n"/>
      <c r="M450" s="202" t="n"/>
      <c r="N450" s="202" t="n"/>
      <c r="O450" s="202" t="n"/>
      <c r="P450" s="202" t="n"/>
      <c r="Q450" s="202" t="n"/>
      <c r="R450" s="202" t="n"/>
      <c r="S450" s="202" t="n"/>
      <c r="T450" s="202" t="n"/>
      <c r="U450" s="202" t="n"/>
      <c r="V450" s="202" t="n"/>
      <c r="W450" s="202" t="n"/>
      <c r="X450" s="202" t="n"/>
      <c r="Y450" s="202" t="n"/>
      <c r="Z450" s="202" t="n"/>
      <c r="AA450" s="202" t="n"/>
      <c r="AB450" s="202" t="n"/>
      <c r="AC450" s="202" t="n"/>
      <c r="AD450" s="202" t="n"/>
      <c r="AE450" s="202" t="n"/>
      <c r="AF450" s="202" t="n"/>
      <c r="AG450" s="202" t="n"/>
      <c r="AH450" s="202" t="n"/>
      <c r="AI450" s="202" t="n"/>
      <c r="AJ450" s="202" t="n"/>
      <c r="AK450" s="202" t="n"/>
      <c r="AL450" s="202" t="n"/>
      <c r="AM450" s="202" t="n"/>
      <c r="AN450" s="202" t="n"/>
      <c r="AO450" s="202" t="n"/>
      <c r="AP450" s="202" t="n"/>
      <c r="AQ450" s="202" t="n"/>
      <c r="AR450" s="202" t="n"/>
      <c r="AS450" s="202" t="n"/>
      <c r="AT450" s="202" t="n"/>
      <c r="AU450" s="202" t="n"/>
      <c r="AV450" s="202" t="n"/>
      <c r="AW450" s="202" t="n"/>
      <c r="AX450" s="202" t="n"/>
      <c r="AY450" s="202" t="n"/>
      <c r="AZ450" s="202" t="n"/>
      <c r="BA450" s="202" t="n"/>
      <c r="BB450" s="202" t="n"/>
      <c r="BC450" s="205" t="n"/>
    </row>
    <row r="451" ht="16.2" customHeight="1" s="53">
      <c r="A451" s="203" t="inlineStr">
        <is>
          <t xml:space="preserve">　　基金                                                        </t>
        </is>
      </c>
      <c r="B451" s="202" t="n"/>
      <c r="C451" s="202" t="n"/>
      <c r="D451" s="202" t="n"/>
      <c r="E451" s="202" t="n"/>
      <c r="F451" s="202" t="n"/>
      <c r="G451" s="202" t="n"/>
      <c r="H451" s="202" t="n"/>
      <c r="I451" s="202" t="n"/>
      <c r="J451" s="202" t="n"/>
      <c r="K451" s="202" t="n"/>
      <c r="L451" s="202" t="n"/>
      <c r="M451" s="202" t="n"/>
      <c r="N451" s="202" t="n"/>
      <c r="O451" s="202" t="n"/>
      <c r="P451" s="202" t="n"/>
      <c r="Q451" s="202" t="n"/>
      <c r="R451" s="202" t="n"/>
      <c r="S451" s="202" t="n"/>
      <c r="T451" s="202" t="n"/>
      <c r="U451" s="202" t="n"/>
      <c r="V451" s="202" t="n"/>
      <c r="W451" s="202" t="n"/>
      <c r="X451" s="202" t="n"/>
      <c r="Y451" s="202" t="n"/>
      <c r="Z451" s="202" t="n"/>
      <c r="AA451" s="202" t="n"/>
      <c r="AB451" s="202" t="n"/>
      <c r="AC451" s="202" t="n"/>
      <c r="AD451" s="202" t="n"/>
      <c r="AE451" s="202" t="n"/>
      <c r="AF451" s="202" t="n"/>
      <c r="AG451" s="202" t="n"/>
      <c r="AH451" s="202" t="n"/>
      <c r="AI451" s="202" t="n"/>
      <c r="AJ451" s="202" t="n"/>
      <c r="AK451" s="202" t="n"/>
      <c r="AL451" s="202" t="n"/>
      <c r="AM451" s="202" t="n"/>
      <c r="AN451" s="202" t="n"/>
      <c r="AO451" s="202" t="n"/>
      <c r="AP451" s="202" t="n"/>
      <c r="AQ451" s="202" t="n"/>
      <c r="AR451" s="202" t="n"/>
      <c r="AS451" s="202" t="n"/>
      <c r="AT451" s="202" t="n"/>
      <c r="AU451" s="202" t="n"/>
      <c r="AV451" s="202" t="n"/>
      <c r="AW451" s="202" t="n"/>
      <c r="AX451" s="202" t="n"/>
      <c r="AY451" s="202" t="n"/>
      <c r="AZ451" s="202" t="n"/>
      <c r="BA451" s="202" t="n"/>
      <c r="BB451" s="202" t="n"/>
      <c r="BC451" s="205" t="n"/>
    </row>
    <row r="452" ht="16.2" customHeight="1" s="53">
      <c r="A452" s="203" t="inlineStr">
        <is>
          <t xml:space="preserve">　　　基金                                                        </t>
        </is>
      </c>
      <c r="B452" s="202" t="n"/>
      <c r="C452" s="202" t="n"/>
      <c r="D452" s="202" t="n"/>
      <c r="E452" s="202" t="n"/>
      <c r="F452" s="202" t="n"/>
      <c r="G452" s="202" t="n"/>
      <c r="H452" s="202" t="n"/>
      <c r="I452" s="202" t="n"/>
      <c r="J452" s="202" t="n"/>
      <c r="K452" s="202" t="n"/>
      <c r="L452" s="202" t="n"/>
      <c r="M452" s="202" t="n"/>
      <c r="N452" s="202" t="n"/>
      <c r="O452" s="202" t="n"/>
      <c r="P452" s="202" t="n"/>
      <c r="Q452" s="202" t="n"/>
      <c r="R452" s="202" t="n"/>
      <c r="S452" s="202" t="n"/>
      <c r="T452" s="202" t="n"/>
      <c r="U452" s="202" t="n"/>
      <c r="V452" s="202" t="n"/>
      <c r="W452" s="202" t="n"/>
      <c r="X452" s="202" t="n"/>
      <c r="Y452" s="202" t="n"/>
      <c r="Z452" s="202" t="n"/>
      <c r="AA452" s="202" t="n"/>
      <c r="AB452" s="202" t="n"/>
      <c r="AC452" s="202" t="n"/>
      <c r="AD452" s="202" t="n"/>
      <c r="AE452" s="202" t="n"/>
      <c r="AF452" s="202" t="n"/>
      <c r="AG452" s="202" t="n"/>
      <c r="AH452" s="202" t="n"/>
      <c r="AI452" s="202" t="n"/>
      <c r="AJ452" s="202" t="n"/>
      <c r="AK452" s="202" t="n"/>
      <c r="AL452" s="202" t="n"/>
      <c r="AM452" s="202" t="n"/>
      <c r="AN452" s="202" t="n"/>
      <c r="AO452" s="202" t="n"/>
      <c r="AP452" s="202" t="n"/>
      <c r="AQ452" s="202" t="n"/>
      <c r="AR452" s="202" t="n"/>
      <c r="AS452" s="202" t="n"/>
      <c r="AT452" s="202" t="n"/>
      <c r="AU452" s="202" t="n"/>
      <c r="AV452" s="202" t="n"/>
      <c r="AW452" s="202" t="n"/>
      <c r="AX452" s="202" t="n"/>
      <c r="AY452" s="202" t="n"/>
      <c r="AZ452" s="202" t="n"/>
      <c r="BA452" s="202" t="n"/>
      <c r="BB452" s="202" t="n"/>
      <c r="BC452" s="205" t="n"/>
    </row>
    <row r="453" ht="16.2" customHeight="1" s="53">
      <c r="A453" s="201" t="inlineStr">
        <is>
          <t xml:space="preserve">　公積                                                        </t>
        </is>
      </c>
      <c r="B453" s="202" t="n"/>
      <c r="C453" s="202" t="n"/>
      <c r="D453" s="202" t="n"/>
      <c r="E453" s="202" t="n"/>
      <c r="F453" s="202" t="n"/>
      <c r="G453" s="202" t="n"/>
      <c r="H453" s="202" t="n"/>
      <c r="I453" s="202" t="n"/>
      <c r="J453" s="202" t="n"/>
      <c r="K453" s="202" t="n"/>
      <c r="L453" s="202" t="n"/>
      <c r="M453" s="202" t="n"/>
      <c r="N453" s="202" t="n"/>
      <c r="O453" s="202" t="n"/>
      <c r="P453" s="202" t="n"/>
      <c r="Q453" s="202" t="n"/>
      <c r="R453" s="202" t="n"/>
      <c r="S453" s="202" t="n"/>
      <c r="T453" s="202" t="n"/>
      <c r="U453" s="202" t="n"/>
      <c r="V453" s="202" t="n"/>
      <c r="W453" s="202" t="n"/>
      <c r="X453" s="202" t="n"/>
      <c r="Y453" s="202" t="n"/>
      <c r="Z453" s="202" t="n"/>
      <c r="AA453" s="202" t="n"/>
      <c r="AB453" s="202" t="n"/>
      <c r="AC453" s="202" t="n"/>
      <c r="AD453" s="202" t="n"/>
      <c r="AE453" s="202" t="n"/>
      <c r="AF453" s="202" t="n"/>
      <c r="AG453" s="202" t="n"/>
      <c r="AH453" s="202" t="n"/>
      <c r="AI453" s="202" t="n"/>
      <c r="AJ453" s="202" t="n"/>
      <c r="AK453" s="202" t="n"/>
      <c r="AL453" s="202" t="n"/>
      <c r="AM453" s="202" t="n"/>
      <c r="AN453" s="202" t="n"/>
      <c r="AO453" s="202" t="n"/>
      <c r="AP453" s="202" t="n"/>
      <c r="AQ453" s="202" t="n"/>
      <c r="AR453" s="202" t="n"/>
      <c r="AS453" s="202" t="n"/>
      <c r="AT453" s="202" t="n"/>
      <c r="AU453" s="202" t="n"/>
      <c r="AV453" s="202" t="n"/>
      <c r="AW453" s="202" t="n"/>
      <c r="AX453" s="202" t="n"/>
      <c r="AY453" s="202" t="n"/>
      <c r="AZ453" s="202" t="n"/>
      <c r="BA453" s="202" t="n"/>
      <c r="BB453" s="202" t="n"/>
      <c r="BC453" s="205" t="n"/>
    </row>
    <row r="454" ht="16.2" customHeight="1" s="53">
      <c r="A454" s="203" t="inlineStr">
        <is>
          <t xml:space="preserve">　　資本公積                                                    </t>
        </is>
      </c>
      <c r="B454" s="202" t="n"/>
      <c r="C454" s="202" t="n"/>
      <c r="D454" s="202" t="n"/>
      <c r="E454" s="202" t="n"/>
      <c r="F454" s="202" t="n"/>
      <c r="G454" s="202" t="n"/>
      <c r="H454" s="202" t="n"/>
      <c r="I454" s="202" t="n"/>
      <c r="J454" s="202" t="n"/>
      <c r="K454" s="202" t="n"/>
      <c r="L454" s="202" t="n"/>
      <c r="M454" s="202" t="n"/>
      <c r="N454" s="202" t="n"/>
      <c r="O454" s="202" t="n"/>
      <c r="P454" s="202" t="n"/>
      <c r="Q454" s="202" t="n"/>
      <c r="R454" s="202" t="n"/>
      <c r="S454" s="202" t="n"/>
      <c r="T454" s="202" t="n"/>
      <c r="U454" s="202" t="n"/>
      <c r="V454" s="202" t="n"/>
      <c r="W454" s="202" t="n"/>
      <c r="X454" s="202" t="n"/>
      <c r="Y454" s="202" t="n"/>
      <c r="Z454" s="202" t="n"/>
      <c r="AA454" s="202" t="n"/>
      <c r="AB454" s="202" t="n"/>
      <c r="AC454" s="202" t="n"/>
      <c r="AD454" s="202" t="n"/>
      <c r="AE454" s="202" t="n"/>
      <c r="AF454" s="202" t="n"/>
      <c r="AG454" s="202" t="n"/>
      <c r="AH454" s="202" t="n"/>
      <c r="AI454" s="202" t="n"/>
      <c r="AJ454" s="202" t="n"/>
      <c r="AK454" s="202" t="n"/>
      <c r="AL454" s="202" t="n"/>
      <c r="AM454" s="202" t="n"/>
      <c r="AN454" s="202" t="n"/>
      <c r="AO454" s="202" t="n"/>
      <c r="AP454" s="202" t="n"/>
      <c r="AQ454" s="202" t="n"/>
      <c r="AR454" s="202" t="n"/>
      <c r="AS454" s="202" t="n"/>
      <c r="AT454" s="202" t="n"/>
      <c r="AU454" s="202" t="n"/>
      <c r="AV454" s="202" t="n"/>
      <c r="AW454" s="202" t="n"/>
      <c r="AX454" s="202" t="n"/>
      <c r="AY454" s="202" t="n"/>
      <c r="AZ454" s="202" t="n"/>
      <c r="BA454" s="202" t="n"/>
      <c r="BB454" s="202" t="n"/>
      <c r="BC454" s="205" t="n"/>
    </row>
    <row r="455" ht="16.2" customHeight="1" s="53">
      <c r="A455" s="203" t="inlineStr">
        <is>
          <t xml:space="preserve">　　　受贈公積                                                    </t>
        </is>
      </c>
      <c r="B455" s="202" t="n"/>
      <c r="C455" s="202" t="n"/>
      <c r="D455" s="202" t="n"/>
      <c r="E455" s="202" t="n"/>
      <c r="F455" s="202" t="n"/>
      <c r="G455" s="202" t="n"/>
      <c r="H455" s="202" t="n"/>
      <c r="I455" s="202" t="n"/>
      <c r="J455" s="202" t="n"/>
      <c r="K455" s="202" t="n"/>
      <c r="L455" s="202" t="n"/>
      <c r="M455" s="202" t="n"/>
      <c r="N455" s="202" t="n"/>
      <c r="O455" s="202" t="n"/>
      <c r="P455" s="202" t="n"/>
      <c r="Q455" s="202" t="n"/>
      <c r="R455" s="202" t="n"/>
      <c r="S455" s="202" t="n"/>
      <c r="T455" s="202" t="n"/>
      <c r="U455" s="202" t="n"/>
      <c r="V455" s="202" t="n"/>
      <c r="W455" s="202" t="n"/>
      <c r="X455" s="202" t="n"/>
      <c r="Y455" s="202" t="n"/>
      <c r="Z455" s="202" t="n"/>
      <c r="AA455" s="202" t="n"/>
      <c r="AB455" s="202" t="n"/>
      <c r="AC455" s="202" t="n"/>
      <c r="AD455" s="202" t="n"/>
      <c r="AE455" s="202" t="n"/>
      <c r="AF455" s="202" t="n"/>
      <c r="AG455" s="202" t="n"/>
      <c r="AH455" s="202" t="n"/>
      <c r="AI455" s="202" t="n"/>
      <c r="AJ455" s="202" t="n"/>
      <c r="AK455" s="202" t="n"/>
      <c r="AL455" s="202" t="n"/>
      <c r="AM455" s="202" t="n"/>
      <c r="AN455" s="202" t="n"/>
      <c r="AO455" s="202" t="n"/>
      <c r="AP455" s="202" t="n"/>
      <c r="AQ455" s="202" t="n"/>
      <c r="AR455" s="202" t="n"/>
      <c r="AS455" s="202" t="n"/>
      <c r="AT455" s="202" t="n"/>
      <c r="AU455" s="202" t="n"/>
      <c r="AV455" s="202" t="n"/>
      <c r="AW455" s="202" t="n"/>
      <c r="AX455" s="202" t="n"/>
      <c r="AY455" s="202" t="n"/>
      <c r="AZ455" s="202" t="n"/>
      <c r="BA455" s="202" t="n"/>
      <c r="BB455" s="202" t="n"/>
      <c r="BC455" s="205" t="n"/>
    </row>
    <row r="456" ht="16.2" customHeight="1" s="53">
      <c r="A456" s="203" t="inlineStr">
        <is>
          <t xml:space="preserve">　　特別公積                                                    </t>
        </is>
      </c>
      <c r="B456" s="202" t="n"/>
      <c r="C456" s="202" t="n"/>
      <c r="D456" s="202" t="n"/>
      <c r="E456" s="202" t="n"/>
      <c r="F456" s="202" t="n"/>
      <c r="G456" s="202" t="n"/>
      <c r="H456" s="202" t="n"/>
      <c r="I456" s="202" t="n"/>
      <c r="J456" s="202" t="n"/>
      <c r="K456" s="202" t="n"/>
      <c r="L456" s="202" t="n"/>
      <c r="M456" s="202" t="n"/>
      <c r="N456" s="202" t="n"/>
      <c r="O456" s="202" t="n"/>
      <c r="P456" s="202" t="n"/>
      <c r="Q456" s="202" t="n"/>
      <c r="R456" s="202" t="n"/>
      <c r="S456" s="202" t="n"/>
      <c r="T456" s="202" t="n"/>
      <c r="U456" s="202" t="n"/>
      <c r="V456" s="202" t="n"/>
      <c r="W456" s="202" t="n"/>
      <c r="X456" s="202" t="n"/>
      <c r="Y456" s="202" t="n"/>
      <c r="Z456" s="202" t="n"/>
      <c r="AA456" s="202" t="n"/>
      <c r="AB456" s="202" t="n"/>
      <c r="AC456" s="202" t="n"/>
      <c r="AD456" s="202" t="n"/>
      <c r="AE456" s="202" t="n"/>
      <c r="AF456" s="202" t="n"/>
      <c r="AG456" s="202" t="n"/>
      <c r="AH456" s="202" t="n"/>
      <c r="AI456" s="202" t="n"/>
      <c r="AJ456" s="202" t="n"/>
      <c r="AK456" s="202" t="n"/>
      <c r="AL456" s="202" t="n"/>
      <c r="AM456" s="202" t="n"/>
      <c r="AN456" s="202" t="n"/>
      <c r="AO456" s="202" t="n"/>
      <c r="AP456" s="202" t="n"/>
      <c r="AQ456" s="202" t="n"/>
      <c r="AR456" s="202" t="n"/>
      <c r="AS456" s="202" t="n"/>
      <c r="AT456" s="202" t="n"/>
      <c r="AU456" s="202" t="n"/>
      <c r="AV456" s="202" t="n"/>
      <c r="AW456" s="202" t="n"/>
      <c r="AX456" s="202" t="n"/>
      <c r="AY456" s="202" t="n"/>
      <c r="AZ456" s="202" t="n"/>
      <c r="BA456" s="202" t="n"/>
      <c r="BB456" s="202" t="n"/>
      <c r="BC456" s="205" t="n"/>
    </row>
    <row r="457" ht="16.2" customHeight="1" s="53">
      <c r="A457" s="203" t="inlineStr">
        <is>
          <t xml:space="preserve">　　　特別公積                                                    </t>
        </is>
      </c>
      <c r="B457" s="202" t="n"/>
      <c r="C457" s="202" t="n"/>
      <c r="D457" s="202" t="n"/>
      <c r="E457" s="202" t="n"/>
      <c r="F457" s="202" t="n"/>
      <c r="G457" s="202" t="n"/>
      <c r="H457" s="202" t="n"/>
      <c r="I457" s="202" t="n"/>
      <c r="J457" s="202" t="n"/>
      <c r="K457" s="202" t="n"/>
      <c r="L457" s="202" t="n"/>
      <c r="M457" s="202" t="n"/>
      <c r="N457" s="202" t="n"/>
      <c r="O457" s="202" t="n"/>
      <c r="P457" s="202" t="n"/>
      <c r="Q457" s="202" t="n"/>
      <c r="R457" s="202" t="n"/>
      <c r="S457" s="202" t="n"/>
      <c r="T457" s="202" t="n"/>
      <c r="U457" s="202" t="n"/>
      <c r="V457" s="202" t="n"/>
      <c r="W457" s="202" t="n"/>
      <c r="X457" s="202" t="n"/>
      <c r="Y457" s="202" t="n"/>
      <c r="Z457" s="202" t="n"/>
      <c r="AA457" s="202" t="n"/>
      <c r="AB457" s="202" t="n"/>
      <c r="AC457" s="202" t="n"/>
      <c r="AD457" s="202" t="n"/>
      <c r="AE457" s="202" t="n"/>
      <c r="AF457" s="202" t="n"/>
      <c r="AG457" s="202" t="n"/>
      <c r="AH457" s="202" t="n"/>
      <c r="AI457" s="202" t="n"/>
      <c r="AJ457" s="202" t="n"/>
      <c r="AK457" s="202" t="n"/>
      <c r="AL457" s="202" t="n"/>
      <c r="AM457" s="202" t="n"/>
      <c r="AN457" s="202" t="n"/>
      <c r="AO457" s="202" t="n"/>
      <c r="AP457" s="202" t="n"/>
      <c r="AQ457" s="202" t="n"/>
      <c r="AR457" s="202" t="n"/>
      <c r="AS457" s="202" t="n"/>
      <c r="AT457" s="202" t="n"/>
      <c r="AU457" s="202" t="n"/>
      <c r="AV457" s="202" t="n"/>
      <c r="AW457" s="202" t="n"/>
      <c r="AX457" s="202" t="n"/>
      <c r="AY457" s="202" t="n"/>
      <c r="AZ457" s="202" t="n"/>
      <c r="BA457" s="202" t="n"/>
      <c r="BB457" s="202" t="n"/>
      <c r="BC457" s="205" t="n"/>
    </row>
    <row r="458" ht="16.2" customHeight="1" s="53">
      <c r="A458" s="201" t="inlineStr">
        <is>
          <t xml:space="preserve">　累積餘絀                                                    </t>
        </is>
      </c>
      <c r="B458" s="202" t="n"/>
      <c r="C458" s="202" t="n"/>
      <c r="D458" s="202" t="n"/>
      <c r="E458" s="202" t="n"/>
      <c r="F458" s="202" t="n"/>
      <c r="G458" s="202" t="n"/>
      <c r="H458" s="202" t="n"/>
      <c r="I458" s="202" t="n"/>
      <c r="J458" s="202" t="n"/>
      <c r="K458" s="202" t="n"/>
      <c r="L458" s="202" t="n"/>
      <c r="M458" s="202" t="n"/>
      <c r="N458" s="202" t="n"/>
      <c r="O458" s="202" t="n"/>
      <c r="P458" s="202" t="n"/>
      <c r="Q458" s="202" t="n"/>
      <c r="R458" s="202" t="n"/>
      <c r="S458" s="202" t="n"/>
      <c r="T458" s="202" t="n"/>
      <c r="U458" s="202" t="n"/>
      <c r="V458" s="202" t="n"/>
      <c r="W458" s="202" t="n"/>
      <c r="X458" s="202" t="n"/>
      <c r="Y458" s="202" t="n"/>
      <c r="Z458" s="202" t="n"/>
      <c r="AA458" s="202" t="n"/>
      <c r="AB458" s="202" t="n"/>
      <c r="AC458" s="202" t="n"/>
      <c r="AD458" s="202" t="n"/>
      <c r="AE458" s="202" t="n"/>
      <c r="AF458" s="202" t="n"/>
      <c r="AG458" s="202" t="n"/>
      <c r="AH458" s="202" t="n"/>
      <c r="AI458" s="202" t="n"/>
      <c r="AJ458" s="202" t="n"/>
      <c r="AK458" s="202" t="n"/>
      <c r="AL458" s="202" t="n"/>
      <c r="AM458" s="202" t="n"/>
      <c r="AN458" s="202" t="n"/>
      <c r="AO458" s="202" t="n"/>
      <c r="AP458" s="202" t="n"/>
      <c r="AQ458" s="202" t="n"/>
      <c r="AR458" s="202" t="n"/>
      <c r="AS458" s="202" t="n"/>
      <c r="AT458" s="202" t="n"/>
      <c r="AU458" s="202" t="n"/>
      <c r="AV458" s="202" t="n"/>
      <c r="AW458" s="202" t="n"/>
      <c r="AX458" s="202" t="n"/>
      <c r="AY458" s="202" t="n"/>
      <c r="AZ458" s="202" t="n"/>
      <c r="BA458" s="202" t="n"/>
      <c r="BB458" s="202" t="n"/>
      <c r="BC458" s="205" t="n"/>
    </row>
    <row r="459" ht="16.2" customHeight="1" s="53">
      <c r="A459" s="203" t="inlineStr">
        <is>
          <t xml:space="preserve">　　累積賸餘                                                    </t>
        </is>
      </c>
      <c r="B459" s="202" t="n"/>
      <c r="C459" s="202" t="n"/>
      <c r="D459" s="202" t="n"/>
      <c r="E459" s="202" t="n"/>
      <c r="F459" s="202" t="n"/>
      <c r="G459" s="202" t="n"/>
      <c r="H459" s="202" t="n"/>
      <c r="I459" s="202" t="n"/>
      <c r="J459" s="202" t="n"/>
      <c r="K459" s="202" t="n"/>
      <c r="L459" s="202" t="n"/>
      <c r="M459" s="202" t="n"/>
      <c r="N459" s="202" t="n"/>
      <c r="O459" s="202" t="n"/>
      <c r="P459" s="202" t="n"/>
      <c r="Q459" s="202" t="n"/>
      <c r="R459" s="202" t="n"/>
      <c r="S459" s="202" t="n"/>
      <c r="T459" s="202" t="n"/>
      <c r="U459" s="202" t="n"/>
      <c r="V459" s="202" t="n"/>
      <c r="W459" s="202" t="n"/>
      <c r="X459" s="202" t="n"/>
      <c r="Y459" s="202" t="n"/>
      <c r="Z459" s="202" t="n"/>
      <c r="AA459" s="202" t="n"/>
      <c r="AB459" s="202" t="n"/>
      <c r="AC459" s="202" t="n"/>
      <c r="AD459" s="202" t="n"/>
      <c r="AE459" s="202" t="n"/>
      <c r="AF459" s="202" t="n"/>
      <c r="AG459" s="202" t="n"/>
      <c r="AH459" s="202" t="n"/>
      <c r="AI459" s="202" t="n"/>
      <c r="AJ459" s="202" t="n"/>
      <c r="AK459" s="202" t="n"/>
      <c r="AL459" s="202" t="n"/>
      <c r="AM459" s="202" t="n"/>
      <c r="AN459" s="202" t="n"/>
      <c r="AO459" s="202" t="n"/>
      <c r="AP459" s="202" t="n"/>
      <c r="AQ459" s="202" t="n"/>
      <c r="AR459" s="202" t="n"/>
      <c r="AS459" s="202" t="n"/>
      <c r="AT459" s="202" t="n"/>
      <c r="AU459" s="202" t="n"/>
      <c r="AV459" s="202" t="n"/>
      <c r="AW459" s="202" t="n"/>
      <c r="AX459" s="202" t="n"/>
      <c r="AY459" s="202" t="n"/>
      <c r="AZ459" s="202" t="n"/>
      <c r="BA459" s="202" t="n"/>
      <c r="BB459" s="202" t="n"/>
      <c r="BC459" s="205" t="n"/>
    </row>
    <row r="460" ht="16.2" customHeight="1" s="53">
      <c r="A460" s="203" t="inlineStr">
        <is>
          <t xml:space="preserve">　　　累積賸餘                                                    </t>
        </is>
      </c>
      <c r="B460" s="202" t="n"/>
      <c r="C460" s="202" t="n"/>
      <c r="D460" s="202" t="n"/>
      <c r="E460" s="202" t="n"/>
      <c r="F460" s="202" t="n"/>
      <c r="G460" s="202" t="n"/>
      <c r="H460" s="202" t="n"/>
      <c r="I460" s="202" t="n"/>
      <c r="J460" s="202" t="n"/>
      <c r="K460" s="202" t="n"/>
      <c r="L460" s="202" t="n"/>
      <c r="M460" s="202" t="n"/>
      <c r="N460" s="202" t="n"/>
      <c r="O460" s="202" t="n"/>
      <c r="P460" s="202" t="n"/>
      <c r="Q460" s="202" t="n"/>
      <c r="R460" s="202" t="n"/>
      <c r="S460" s="202" t="n"/>
      <c r="T460" s="202" t="n"/>
      <c r="U460" s="202" t="n"/>
      <c r="V460" s="202" t="n"/>
      <c r="W460" s="202" t="n"/>
      <c r="X460" s="202" t="n"/>
      <c r="Y460" s="202" t="n"/>
      <c r="Z460" s="202" t="n"/>
      <c r="AA460" s="202" t="n"/>
      <c r="AB460" s="202" t="n"/>
      <c r="AC460" s="202" t="n"/>
      <c r="AD460" s="202" t="n"/>
      <c r="AE460" s="202" t="n"/>
      <c r="AF460" s="202" t="n"/>
      <c r="AG460" s="202" t="n"/>
      <c r="AH460" s="202" t="n"/>
      <c r="AI460" s="202" t="n"/>
      <c r="AJ460" s="202" t="n"/>
      <c r="AK460" s="202" t="n"/>
      <c r="AL460" s="202" t="n"/>
      <c r="AM460" s="202" t="n"/>
      <c r="AN460" s="202" t="n"/>
      <c r="AO460" s="202" t="n"/>
      <c r="AP460" s="202" t="n"/>
      <c r="AQ460" s="202" t="n"/>
      <c r="AR460" s="202" t="n"/>
      <c r="AS460" s="202" t="n"/>
      <c r="AT460" s="202" t="n"/>
      <c r="AU460" s="202" t="n"/>
      <c r="AV460" s="202" t="n"/>
      <c r="AW460" s="202" t="n"/>
      <c r="AX460" s="202" t="n"/>
      <c r="AY460" s="202" t="n"/>
      <c r="AZ460" s="202" t="n"/>
      <c r="BA460" s="202" t="n"/>
      <c r="BB460" s="202" t="n"/>
      <c r="BC460" s="205" t="n"/>
    </row>
    <row r="461" ht="16.2" customHeight="1" s="53">
      <c r="A461" s="203" t="inlineStr">
        <is>
          <t xml:space="preserve">　　累積短絀                                                    </t>
        </is>
      </c>
      <c r="B461" s="202" t="n"/>
      <c r="C461" s="202" t="n"/>
      <c r="D461" s="202" t="n"/>
      <c r="E461" s="202" t="n"/>
      <c r="F461" s="202" t="n"/>
      <c r="G461" s="202" t="n"/>
      <c r="H461" s="202" t="n"/>
      <c r="I461" s="202" t="n"/>
      <c r="J461" s="202" t="n"/>
      <c r="K461" s="202" t="n"/>
      <c r="L461" s="202" t="n"/>
      <c r="M461" s="202" t="n"/>
      <c r="N461" s="202" t="n"/>
      <c r="O461" s="202" t="n"/>
      <c r="P461" s="202" t="n"/>
      <c r="Q461" s="202" t="n"/>
      <c r="R461" s="202" t="n"/>
      <c r="S461" s="202" t="n"/>
      <c r="T461" s="202" t="n"/>
      <c r="U461" s="202" t="n"/>
      <c r="V461" s="202" t="n"/>
      <c r="W461" s="202" t="n"/>
      <c r="X461" s="202" t="n"/>
      <c r="Y461" s="202" t="n"/>
      <c r="Z461" s="202" t="n"/>
      <c r="AA461" s="202" t="n"/>
      <c r="AB461" s="202" t="n"/>
      <c r="AC461" s="202" t="n"/>
      <c r="AD461" s="202" t="n"/>
      <c r="AE461" s="202" t="n"/>
      <c r="AF461" s="202" t="n"/>
      <c r="AG461" s="202" t="n"/>
      <c r="AH461" s="202" t="n"/>
      <c r="AI461" s="202" t="n"/>
      <c r="AJ461" s="202" t="n"/>
      <c r="AK461" s="202" t="n"/>
      <c r="AL461" s="202" t="n"/>
      <c r="AM461" s="202" t="n"/>
      <c r="AN461" s="202" t="n"/>
      <c r="AO461" s="202" t="n"/>
      <c r="AP461" s="202" t="n"/>
      <c r="AQ461" s="202" t="n"/>
      <c r="AR461" s="202" t="n"/>
      <c r="AS461" s="202" t="n"/>
      <c r="AT461" s="202" t="n"/>
      <c r="AU461" s="202" t="n"/>
      <c r="AV461" s="202" t="n"/>
      <c r="AW461" s="202" t="n"/>
      <c r="AX461" s="202" t="n"/>
      <c r="AY461" s="202" t="n"/>
      <c r="AZ461" s="202" t="n"/>
      <c r="BA461" s="202" t="n"/>
      <c r="BB461" s="202" t="n"/>
      <c r="BC461" s="205" t="n"/>
    </row>
    <row r="462" ht="16.2" customHeight="1" s="53">
      <c r="A462" s="203" t="inlineStr">
        <is>
          <t xml:space="preserve">　　　累積短絀                                                    </t>
        </is>
      </c>
      <c r="B462" s="202" t="n"/>
      <c r="C462" s="202" t="n"/>
      <c r="D462" s="202" t="n"/>
      <c r="E462" s="202" t="n"/>
      <c r="F462" s="202" t="n"/>
      <c r="G462" s="202" t="n"/>
      <c r="H462" s="202" t="n"/>
      <c r="I462" s="202" t="n"/>
      <c r="J462" s="202" t="n"/>
      <c r="K462" s="202" t="n"/>
      <c r="L462" s="202" t="n"/>
      <c r="M462" s="202" t="n"/>
      <c r="N462" s="202" t="n"/>
      <c r="O462" s="202" t="n"/>
      <c r="P462" s="202" t="n"/>
      <c r="Q462" s="202" t="n"/>
      <c r="R462" s="202" t="n"/>
      <c r="S462" s="202" t="n"/>
      <c r="T462" s="202" t="n"/>
      <c r="U462" s="202" t="n"/>
      <c r="V462" s="202" t="n"/>
      <c r="W462" s="202" t="n"/>
      <c r="X462" s="202" t="n"/>
      <c r="Y462" s="202" t="n"/>
      <c r="Z462" s="202" t="n"/>
      <c r="AA462" s="202" t="n"/>
      <c r="AB462" s="202" t="n"/>
      <c r="AC462" s="202" t="n"/>
      <c r="AD462" s="202" t="n"/>
      <c r="AE462" s="202" t="n"/>
      <c r="AF462" s="202" t="n"/>
      <c r="AG462" s="202" t="n"/>
      <c r="AH462" s="202" t="n"/>
      <c r="AI462" s="202" t="n"/>
      <c r="AJ462" s="202" t="n"/>
      <c r="AK462" s="202" t="n"/>
      <c r="AL462" s="202" t="n"/>
      <c r="AM462" s="202" t="n"/>
      <c r="AN462" s="202" t="n"/>
      <c r="AO462" s="202" t="n"/>
      <c r="AP462" s="202" t="n"/>
      <c r="AQ462" s="202" t="n"/>
      <c r="AR462" s="202" t="n"/>
      <c r="AS462" s="202" t="n"/>
      <c r="AT462" s="202" t="n"/>
      <c r="AU462" s="202" t="n"/>
      <c r="AV462" s="202" t="n"/>
      <c r="AW462" s="202" t="n"/>
      <c r="AX462" s="202" t="n"/>
      <c r="AY462" s="202" t="n"/>
      <c r="AZ462" s="202" t="n"/>
      <c r="BA462" s="202" t="n"/>
      <c r="BB462" s="202" t="n"/>
      <c r="BC462" s="205" t="n"/>
    </row>
    <row r="463" ht="16.2" customHeight="1" s="53">
      <c r="A463" s="201" t="inlineStr">
        <is>
          <t xml:space="preserve">　淨值其他項目                                                </t>
        </is>
      </c>
      <c r="B463" s="202" t="n"/>
      <c r="C463" s="202" t="n"/>
      <c r="D463" s="202" t="n"/>
      <c r="E463" s="202" t="n"/>
      <c r="F463" s="202" t="n"/>
      <c r="G463" s="202" t="n"/>
      <c r="H463" s="202" t="n"/>
      <c r="I463" s="202" t="n"/>
      <c r="J463" s="202" t="n"/>
      <c r="K463" s="202" t="n"/>
      <c r="L463" s="202" t="n"/>
      <c r="M463" s="202" t="n"/>
      <c r="N463" s="202" t="n"/>
      <c r="O463" s="202" t="n"/>
      <c r="P463" s="202" t="n"/>
      <c r="Q463" s="202" t="n"/>
      <c r="R463" s="202" t="n"/>
      <c r="S463" s="202" t="n"/>
      <c r="T463" s="202" t="n"/>
      <c r="U463" s="202" t="n"/>
      <c r="V463" s="202" t="n"/>
      <c r="W463" s="202" t="n"/>
      <c r="X463" s="202" t="n"/>
      <c r="Y463" s="202" t="n"/>
      <c r="Z463" s="202" t="n"/>
      <c r="AA463" s="202" t="n"/>
      <c r="AB463" s="202" t="n"/>
      <c r="AC463" s="202" t="n"/>
      <c r="AD463" s="202" t="n"/>
      <c r="AE463" s="202" t="n"/>
      <c r="AF463" s="202" t="n"/>
      <c r="AG463" s="202" t="n"/>
      <c r="AH463" s="202" t="n"/>
      <c r="AI463" s="202" t="n"/>
      <c r="AJ463" s="202" t="n"/>
      <c r="AK463" s="202" t="n"/>
      <c r="AL463" s="202" t="n"/>
      <c r="AM463" s="202" t="n"/>
      <c r="AN463" s="202" t="n"/>
      <c r="AO463" s="202" t="n"/>
      <c r="AP463" s="202" t="n"/>
      <c r="AQ463" s="202" t="n"/>
      <c r="AR463" s="202" t="n"/>
      <c r="AS463" s="202" t="n"/>
      <c r="AT463" s="202" t="n"/>
      <c r="AU463" s="202" t="n"/>
      <c r="AV463" s="202" t="n"/>
      <c r="AW463" s="202" t="n"/>
      <c r="AX463" s="202" t="n"/>
      <c r="AY463" s="202" t="n"/>
      <c r="AZ463" s="202" t="n"/>
      <c r="BA463" s="202" t="n"/>
      <c r="BB463" s="202" t="n"/>
      <c r="BC463" s="205" t="n"/>
    </row>
    <row r="464" ht="16.2" customHeight="1" s="53">
      <c r="A464" s="203" t="inlineStr">
        <is>
          <t xml:space="preserve">　　累積其他綜合餘絀                                            </t>
        </is>
      </c>
      <c r="B464" s="202" t="n"/>
      <c r="C464" s="202" t="n"/>
      <c r="D464" s="202" t="n"/>
      <c r="E464" s="202" t="n"/>
      <c r="F464" s="202" t="n"/>
      <c r="G464" s="202" t="n"/>
      <c r="H464" s="202" t="n"/>
      <c r="I464" s="202" t="n"/>
      <c r="J464" s="202" t="n"/>
      <c r="K464" s="202" t="n"/>
      <c r="L464" s="202" t="n"/>
      <c r="M464" s="202" t="n"/>
      <c r="N464" s="202" t="n"/>
      <c r="O464" s="202" t="n"/>
      <c r="P464" s="202" t="n"/>
      <c r="Q464" s="202" t="n"/>
      <c r="R464" s="202" t="n"/>
      <c r="S464" s="202" t="n"/>
      <c r="T464" s="202" t="n"/>
      <c r="U464" s="202" t="n"/>
      <c r="V464" s="202" t="n"/>
      <c r="W464" s="202" t="n"/>
      <c r="X464" s="202" t="n"/>
      <c r="Y464" s="202" t="n"/>
      <c r="Z464" s="202" t="n"/>
      <c r="AA464" s="202" t="n"/>
      <c r="AB464" s="202" t="n"/>
      <c r="AC464" s="202" t="n"/>
      <c r="AD464" s="202" t="n"/>
      <c r="AE464" s="202" t="n"/>
      <c r="AF464" s="202" t="n"/>
      <c r="AG464" s="202" t="n"/>
      <c r="AH464" s="202" t="n"/>
      <c r="AI464" s="202" t="n"/>
      <c r="AJ464" s="202" t="n"/>
      <c r="AK464" s="202" t="n"/>
      <c r="AL464" s="202" t="n"/>
      <c r="AM464" s="202" t="n"/>
      <c r="AN464" s="202" t="n"/>
      <c r="AO464" s="202" t="n"/>
      <c r="AP464" s="202" t="n"/>
      <c r="AQ464" s="202" t="n"/>
      <c r="AR464" s="202" t="n"/>
      <c r="AS464" s="202" t="n"/>
      <c r="AT464" s="202" t="n"/>
      <c r="AU464" s="202" t="n"/>
      <c r="AV464" s="202" t="n"/>
      <c r="AW464" s="202" t="n"/>
      <c r="AX464" s="202" t="n"/>
      <c r="AY464" s="202" t="n"/>
      <c r="AZ464" s="202" t="n"/>
      <c r="BA464" s="202" t="n"/>
      <c r="BB464" s="202" t="n"/>
      <c r="BC464" s="205" t="n"/>
    </row>
    <row r="465" ht="16.2" customHeight="1" s="53">
      <c r="A465" s="203" t="inlineStr">
        <is>
          <t xml:space="preserve">　　　未實現重估增值                                              </t>
        </is>
      </c>
      <c r="B465" s="202" t="n"/>
      <c r="C465" s="202" t="n"/>
      <c r="D465" s="202" t="n"/>
      <c r="E465" s="202" t="n"/>
      <c r="F465" s="202" t="n"/>
      <c r="G465" s="202" t="n"/>
      <c r="H465" s="202" t="n"/>
      <c r="I465" s="202" t="n"/>
      <c r="J465" s="202" t="n"/>
      <c r="K465" s="202" t="n"/>
      <c r="L465" s="202" t="n"/>
      <c r="M465" s="202" t="n"/>
      <c r="N465" s="202" t="n"/>
      <c r="O465" s="202" t="n"/>
      <c r="P465" s="202" t="n"/>
      <c r="Q465" s="202" t="n"/>
      <c r="R465" s="202" t="n"/>
      <c r="S465" s="202" t="n"/>
      <c r="T465" s="202" t="n"/>
      <c r="U465" s="202" t="n"/>
      <c r="V465" s="202" t="n"/>
      <c r="W465" s="202" t="n"/>
      <c r="X465" s="202" t="n"/>
      <c r="Y465" s="202" t="n"/>
      <c r="Z465" s="202" t="n"/>
      <c r="AA465" s="202" t="n"/>
      <c r="AB465" s="202" t="n"/>
      <c r="AC465" s="202" t="n"/>
      <c r="AD465" s="202" t="n"/>
      <c r="AE465" s="202" t="n"/>
      <c r="AF465" s="202" t="n"/>
      <c r="AG465" s="202" t="n"/>
      <c r="AH465" s="202" t="n"/>
      <c r="AI465" s="202" t="n"/>
      <c r="AJ465" s="202" t="n"/>
      <c r="AK465" s="202" t="n"/>
      <c r="AL465" s="202" t="n"/>
      <c r="AM465" s="202" t="n"/>
      <c r="AN465" s="202" t="n"/>
      <c r="AO465" s="202" t="n"/>
      <c r="AP465" s="202" t="n"/>
      <c r="AQ465" s="202" t="n"/>
      <c r="AR465" s="202" t="n"/>
      <c r="AS465" s="202" t="n"/>
      <c r="AT465" s="202" t="n"/>
      <c r="AU465" s="202" t="n"/>
      <c r="AV465" s="202" t="n"/>
      <c r="AW465" s="202" t="n"/>
      <c r="AX465" s="202" t="n"/>
      <c r="AY465" s="202" t="n"/>
      <c r="AZ465" s="202" t="n"/>
      <c r="BA465" s="202" t="n"/>
      <c r="BB465" s="202" t="n"/>
      <c r="BC465" s="205" t="n"/>
    </row>
    <row r="466" ht="16.2" customHeight="1" s="53">
      <c r="A466" s="203" t="inlineStr">
        <is>
          <t xml:space="preserve">　　　透過其他綜合餘絀按公允價值衡量之權益工具投資未實現評價餘絀  </t>
        </is>
      </c>
      <c r="B466" s="202" t="n"/>
      <c r="C466" s="202" t="n"/>
      <c r="D466" s="202" t="n"/>
      <c r="E466" s="202" t="n"/>
      <c r="F466" s="202" t="n"/>
      <c r="G466" s="202" t="n"/>
      <c r="H466" s="202" t="n"/>
      <c r="I466" s="202" t="n"/>
      <c r="J466" s="202" t="n"/>
      <c r="K466" s="202" t="n"/>
      <c r="L466" s="202" t="n"/>
      <c r="M466" s="202" t="n"/>
      <c r="N466" s="202" t="n"/>
      <c r="O466" s="202" t="n"/>
      <c r="P466" s="202" t="n"/>
      <c r="Q466" s="202" t="n"/>
      <c r="R466" s="202" t="n"/>
      <c r="S466" s="202" t="n"/>
      <c r="T466" s="202" t="n"/>
      <c r="U466" s="202" t="n"/>
      <c r="V466" s="202" t="n"/>
      <c r="W466" s="202" t="n"/>
      <c r="X466" s="202" t="n"/>
      <c r="Y466" s="202" t="n"/>
      <c r="Z466" s="202" t="n"/>
      <c r="AA466" s="202" t="n"/>
      <c r="AB466" s="202" t="n"/>
      <c r="AC466" s="202" t="n"/>
      <c r="AD466" s="202" t="n"/>
      <c r="AE466" s="202" t="n"/>
      <c r="AF466" s="202" t="n"/>
      <c r="AG466" s="202" t="n"/>
      <c r="AH466" s="202" t="n"/>
      <c r="AI466" s="202" t="n"/>
      <c r="AJ466" s="202" t="n"/>
      <c r="AK466" s="202" t="n"/>
      <c r="AL466" s="202" t="n"/>
      <c r="AM466" s="202" t="n"/>
      <c r="AN466" s="202" t="n"/>
      <c r="AO466" s="202" t="n"/>
      <c r="AP466" s="202" t="n"/>
      <c r="AQ466" s="202" t="n"/>
      <c r="AR466" s="202" t="n"/>
      <c r="AS466" s="202" t="n"/>
      <c r="AT466" s="202" t="n"/>
      <c r="AU466" s="202" t="n"/>
      <c r="AV466" s="202" t="n"/>
      <c r="AW466" s="202" t="n"/>
      <c r="AX466" s="202" t="n"/>
      <c r="AY466" s="202" t="n"/>
      <c r="AZ466" s="202" t="n"/>
      <c r="BA466" s="202" t="n"/>
      <c r="BB466" s="202" t="n"/>
      <c r="BC466" s="205" t="n"/>
    </row>
    <row r="467" ht="19.8" customHeight="1" s="53">
      <c r="A467" s="203" t="inlineStr">
        <is>
          <t xml:space="preserve">　　　透過其他綜合餘絀按公允價值衡量之債務工具投資未實現評價餘絀  </t>
        </is>
      </c>
      <c r="B467" s="202" t="n"/>
      <c r="C467" s="202" t="n"/>
      <c r="D467" s="202" t="n"/>
      <c r="E467" s="202" t="n"/>
      <c r="F467" s="202" t="n"/>
      <c r="G467" s="202" t="n"/>
      <c r="H467" s="202" t="n"/>
      <c r="I467" s="202" t="n"/>
      <c r="J467" s="202" t="n"/>
      <c r="K467" s="202" t="n"/>
      <c r="L467" s="202" t="n"/>
      <c r="M467" s="202" t="n"/>
      <c r="N467" s="202" t="n"/>
      <c r="O467" s="202" t="n"/>
      <c r="P467" s="202" t="n"/>
      <c r="Q467" s="202" t="n"/>
      <c r="R467" s="202" t="n"/>
      <c r="S467" s="202" t="n"/>
      <c r="T467" s="202" t="n"/>
      <c r="U467" s="202" t="n"/>
      <c r="V467" s="202" t="n"/>
      <c r="W467" s="202" t="n"/>
      <c r="X467" s="202" t="n"/>
      <c r="Y467" s="202" t="n"/>
      <c r="Z467" s="202" t="n"/>
      <c r="AA467" s="202" t="n"/>
      <c r="AB467" s="202" t="n"/>
      <c r="AC467" s="202" t="n"/>
      <c r="AD467" s="202" t="n"/>
      <c r="AE467" s="202" t="n"/>
      <c r="AF467" s="202" t="n"/>
      <c r="AG467" s="202" t="n"/>
      <c r="AH467" s="202" t="n"/>
      <c r="AI467" s="202" t="n"/>
      <c r="AJ467" s="202" t="n"/>
      <c r="AK467" s="202" t="n"/>
      <c r="AL467" s="202" t="n"/>
      <c r="AM467" s="202" t="n"/>
      <c r="AN467" s="202" t="n"/>
      <c r="AO467" s="202" t="n"/>
      <c r="AP467" s="202" t="n"/>
      <c r="AQ467" s="202" t="n"/>
      <c r="AR467" s="202" t="n"/>
      <c r="AS467" s="202" t="n"/>
      <c r="AT467" s="202" t="n"/>
      <c r="AU467" s="202" t="n"/>
      <c r="AV467" s="202" t="n"/>
      <c r="AW467" s="202" t="n"/>
      <c r="AX467" s="202" t="n"/>
      <c r="AY467" s="202" t="n"/>
      <c r="AZ467" s="202" t="n"/>
      <c r="BA467" s="202" t="n"/>
      <c r="BB467" s="202" t="n"/>
      <c r="BC467" s="205" t="n"/>
    </row>
    <row r="468" ht="20.4" customHeight="1" s="53" thickBot="1">
      <c r="A468" s="124" t="inlineStr">
        <is>
          <t>合      計</t>
        </is>
      </c>
      <c r="B468" s="125" t="n"/>
      <c r="C468" s="125" t="n"/>
      <c r="D468" s="125" t="n"/>
      <c r="E468" s="125" t="n"/>
      <c r="F468" s="125" t="n"/>
      <c r="G468" s="125" t="n"/>
      <c r="H468" s="125" t="n"/>
      <c r="I468" s="125" t="n"/>
      <c r="J468" s="125" t="n"/>
      <c r="K468" s="125" t="n"/>
      <c r="L468" s="125" t="n"/>
      <c r="M468" s="125" t="n"/>
      <c r="N468" s="125" t="n"/>
      <c r="O468" s="125" t="n"/>
      <c r="P468" s="125" t="n"/>
      <c r="Q468" s="125" t="n"/>
      <c r="R468" s="125" t="n"/>
      <c r="S468" s="125" t="n"/>
      <c r="T468" s="125" t="n"/>
      <c r="U468" s="125" t="n"/>
      <c r="V468" s="125" t="n"/>
      <c r="W468" s="125" t="n"/>
      <c r="X468" s="125" t="n"/>
      <c r="Y468" s="125" t="n"/>
      <c r="Z468" s="125" t="n"/>
      <c r="AA468" s="125" t="n"/>
      <c r="AB468" s="125" t="n"/>
      <c r="AC468" s="125" t="n"/>
      <c r="AD468" s="125" t="n"/>
      <c r="AE468" s="125" t="n"/>
      <c r="AF468" s="125" t="n"/>
      <c r="AG468" s="125" t="n"/>
      <c r="AH468" s="125" t="n"/>
      <c r="AI468" s="125" t="n"/>
      <c r="AJ468" s="125" t="n"/>
      <c r="AK468" s="125" t="n"/>
      <c r="AL468" s="125" t="n"/>
      <c r="AM468" s="125" t="n"/>
      <c r="AN468" s="125" t="n"/>
      <c r="AO468" s="125" t="n"/>
      <c r="AP468" s="125" t="n"/>
      <c r="AQ468" s="125" t="n"/>
      <c r="AR468" s="125" t="n"/>
      <c r="AS468" s="125" t="n"/>
      <c r="AT468" s="125" t="n"/>
      <c r="AU468" s="125" t="n"/>
      <c r="AV468" s="125" t="n"/>
      <c r="AW468" s="125" t="n"/>
      <c r="AX468" s="125" t="n"/>
      <c r="AY468" s="125" t="n"/>
      <c r="AZ468" s="125" t="n"/>
      <c r="BA468" s="125" t="n"/>
      <c r="BB468" s="125" t="n"/>
      <c r="BC468" s="206" t="n"/>
    </row>
    <row r="469" ht="19.8" customHeight="1" s="53">
      <c r="B469" s="5" t="n"/>
      <c r="D469" s="5" t="n"/>
      <c r="E469" s="325" t="n"/>
      <c r="F469" s="5" t="n"/>
      <c r="G469" s="5" t="n"/>
      <c r="J469" s="5" t="n"/>
    </row>
    <row r="470" ht="20.4" customHeight="1" s="53" thickBot="1">
      <c r="A470" s="56" t="inlineStr">
        <is>
          <t>現金流量表</t>
        </is>
      </c>
      <c r="B470" s="5" t="n"/>
      <c r="D470" s="5" t="n"/>
      <c r="E470" s="325" t="n"/>
      <c r="F470" s="5" t="n"/>
      <c r="G470" s="5" t="n"/>
      <c r="J470" s="5" t="n"/>
    </row>
    <row r="471" ht="64.8" customHeight="1" s="53">
      <c r="A471" s="207" t="inlineStr">
        <is>
          <t>項      目</t>
        </is>
      </c>
      <c r="B471" s="72" t="n"/>
      <c r="C471" s="72" t="n"/>
      <c r="D471" s="208" t="n"/>
      <c r="E471" s="208" t="n"/>
      <c r="F471" s="208" t="n"/>
      <c r="G471" s="208" t="n"/>
      <c r="H471" s="208" t="n"/>
      <c r="I471" s="208" t="n"/>
      <c r="J471" s="209" t="n"/>
      <c r="K471" s="209" t="n"/>
      <c r="L471" s="209" t="n"/>
      <c r="M471" s="209" t="n"/>
      <c r="N471" s="209" t="n"/>
      <c r="O471" s="209" t="n"/>
      <c r="P471" s="209" t="n"/>
      <c r="Q471" s="209" t="n"/>
      <c r="R471" s="209" t="n"/>
      <c r="S471" s="209" t="n"/>
      <c r="T471" s="209" t="n"/>
      <c r="U471" s="209" t="n"/>
      <c r="V471" s="209" t="n"/>
      <c r="W471" s="209" t="n"/>
      <c r="X471" s="209" t="n"/>
      <c r="Y471" s="209" t="n"/>
      <c r="Z471" s="209" t="n"/>
      <c r="AA471" s="209" t="n"/>
      <c r="AB471" s="209" t="n"/>
      <c r="AC471" s="209" t="n"/>
      <c r="AD471" s="209" t="n"/>
      <c r="AE471" s="209" t="n"/>
      <c r="AF471" s="209" t="n"/>
      <c r="AG471" s="209" t="n"/>
      <c r="AH471" s="209" t="n"/>
      <c r="AI471" s="209" t="n"/>
      <c r="AJ471" s="209" t="n"/>
      <c r="AK471" s="209" t="n"/>
      <c r="AL471" s="209" t="n"/>
      <c r="AM471" s="209" t="n"/>
      <c r="AN471" s="209" t="n"/>
      <c r="AO471" s="209" t="n"/>
      <c r="AP471" s="209" t="n"/>
      <c r="AQ471" s="209" t="n"/>
      <c r="AR471" s="209" t="n"/>
      <c r="AS471" s="209" t="n"/>
      <c r="AT471" s="209" t="n"/>
      <c r="AU471" s="209" t="n"/>
      <c r="AV471" s="209" t="n"/>
      <c r="AW471" s="209" t="n"/>
    </row>
    <row r="472" ht="16.2" customHeight="1" s="53">
      <c r="A472" s="311" t="inlineStr">
        <is>
          <t xml:space="preserve">▼業務活動之現金流量                                          </t>
        </is>
      </c>
      <c r="B472" s="210" t="n"/>
      <c r="C472" s="210" t="n"/>
      <c r="D472" s="210" t="n"/>
      <c r="E472" s="210" t="n"/>
      <c r="F472" s="210" t="n"/>
      <c r="G472" s="210" t="n"/>
      <c r="H472" s="210" t="n"/>
      <c r="I472" s="210" t="n"/>
      <c r="J472" s="210" t="n"/>
      <c r="K472" s="210" t="n"/>
      <c r="L472" s="210" t="n"/>
      <c r="M472" s="210" t="n"/>
      <c r="N472" s="210" t="n"/>
      <c r="O472" s="210" t="n"/>
      <c r="P472" s="210" t="n"/>
      <c r="Q472" s="210" t="n"/>
      <c r="R472" s="210" t="n"/>
      <c r="S472" s="210" t="n"/>
      <c r="T472" s="210" t="n"/>
      <c r="U472" s="210" t="n"/>
      <c r="V472" s="210" t="n"/>
      <c r="W472" s="210" t="n"/>
      <c r="X472" s="210" t="n"/>
      <c r="Y472" s="210" t="n"/>
      <c r="Z472" s="210" t="n"/>
      <c r="AA472" s="210" t="n"/>
      <c r="AB472" s="210" t="n"/>
      <c r="AC472" s="210" t="n"/>
      <c r="AD472" s="210" t="n"/>
      <c r="AE472" s="210" t="n"/>
      <c r="AF472" s="210" t="n"/>
      <c r="AG472" s="210" t="n"/>
      <c r="AH472" s="210" t="n"/>
      <c r="AI472" s="210" t="n"/>
      <c r="AJ472" s="210" t="n"/>
      <c r="AK472" s="210" t="n"/>
      <c r="AL472" s="210" t="n"/>
      <c r="AM472" s="210" t="n"/>
      <c r="AN472" s="210" t="n"/>
      <c r="AO472" s="210" t="n"/>
      <c r="AP472" s="210" t="n"/>
      <c r="AQ472" s="210" t="n"/>
      <c r="AR472" s="210" t="n"/>
      <c r="AS472" s="210" t="n"/>
      <c r="AT472" s="210" t="n"/>
      <c r="AU472" s="210" t="n"/>
      <c r="AV472" s="210" t="n"/>
      <c r="AW472" s="210" t="n"/>
      <c r="AX472" s="210" t="n"/>
      <c r="AY472" s="210" t="n"/>
      <c r="AZ472" s="210" t="n"/>
      <c r="BA472" s="210" t="n"/>
      <c r="BB472" s="210" t="n"/>
      <c r="BC472" s="210" t="n"/>
      <c r="BD472" s="212" t="n"/>
      <c r="BE472" s="212" t="n"/>
      <c r="BF472" s="212" t="n"/>
      <c r="BG472" s="212" t="n"/>
      <c r="BH472" s="212" t="n"/>
      <c r="BI472" s="212" t="n"/>
      <c r="BJ472" s="212" t="n"/>
      <c r="BK472" s="212" t="n"/>
      <c r="BL472" s="212" t="n"/>
      <c r="BM472" s="212" t="n"/>
      <c r="BN472" s="212" t="n"/>
      <c r="BO472" s="212" t="n"/>
      <c r="BP472" s="212" t="n"/>
      <c r="BQ472" s="212" t="n"/>
      <c r="BR472" s="212" t="n"/>
      <c r="BS472" s="212" t="n"/>
      <c r="BT472" s="212" t="n"/>
      <c r="BU472" s="212" t="n"/>
      <c r="BV472" s="212" t="n"/>
      <c r="BW472" s="212" t="n"/>
      <c r="BX472" s="212" t="n"/>
      <c r="BY472" s="212" t="n"/>
      <c r="BZ472" s="212" t="n"/>
      <c r="CA472" s="212" t="n"/>
      <c r="CB472" s="212" t="n"/>
      <c r="CC472" s="212" t="n"/>
      <c r="CD472" s="212" t="n"/>
      <c r="CE472" s="212" t="n"/>
      <c r="CF472" s="212" t="n"/>
      <c r="CG472" s="212" t="n"/>
      <c r="CH472" s="212" t="n"/>
      <c r="CI472" s="212" t="n"/>
      <c r="CJ472" s="212" t="n"/>
      <c r="CK472" s="212" t="n"/>
      <c r="CL472" s="212" t="n"/>
      <c r="CM472" s="212" t="n"/>
      <c r="CN472" s="212" t="n"/>
      <c r="CO472" s="212" t="n"/>
      <c r="CP472" s="212" t="n"/>
      <c r="CQ472" s="212" t="n"/>
      <c r="CR472" s="212" t="n"/>
      <c r="CS472" s="212" t="n"/>
      <c r="CT472" s="212" t="n"/>
      <c r="CU472" s="212" t="n"/>
      <c r="CV472" s="312" t="n"/>
    </row>
    <row r="473" ht="16.2" customHeight="1" s="53">
      <c r="A473" s="211" t="inlineStr">
        <is>
          <t xml:space="preserve">　　本期賸餘（短絀）                                            </t>
        </is>
      </c>
      <c r="B473" s="212" t="n"/>
      <c r="C473" s="212" t="n"/>
      <c r="D473" s="212" t="n"/>
      <c r="E473" s="212" t="n"/>
      <c r="F473" s="212" t="n"/>
      <c r="G473" s="212" t="n"/>
      <c r="H473" s="212" t="n"/>
      <c r="I473" s="212" t="n"/>
      <c r="J473" s="212" t="n"/>
      <c r="K473" s="212" t="n"/>
      <c r="L473" s="212" t="n"/>
      <c r="M473" s="212" t="n"/>
      <c r="N473" s="212" t="n"/>
      <c r="O473" s="212" t="n"/>
      <c r="P473" s="212" t="n"/>
      <c r="Q473" s="212" t="n"/>
      <c r="R473" s="212" t="n"/>
      <c r="S473" s="212" t="n"/>
      <c r="T473" s="212" t="n"/>
      <c r="U473" s="212" t="n"/>
      <c r="V473" s="212" t="n"/>
      <c r="W473" s="212" t="n"/>
      <c r="X473" s="212" t="n"/>
      <c r="Y473" s="212" t="n"/>
      <c r="Z473" s="212" t="n"/>
      <c r="AA473" s="212" t="n"/>
      <c r="AB473" s="212" t="n"/>
      <c r="AC473" s="212" t="n"/>
      <c r="AD473" s="212" t="n"/>
      <c r="AE473" s="212" t="n"/>
      <c r="AF473" s="212" t="n"/>
      <c r="AG473" s="212" t="n"/>
      <c r="AH473" s="212" t="n"/>
      <c r="AI473" s="212" t="n"/>
      <c r="AJ473" s="212" t="n"/>
      <c r="AK473" s="212" t="n"/>
      <c r="AL473" s="212" t="n"/>
      <c r="AM473" s="212" t="n"/>
      <c r="AN473" s="212" t="n"/>
      <c r="AO473" s="212" t="n"/>
      <c r="AP473" s="212" t="n"/>
      <c r="AQ473" s="212" t="n"/>
      <c r="AR473" s="212" t="n"/>
      <c r="AS473" s="212" t="n"/>
      <c r="AT473" s="212" t="n"/>
      <c r="AU473" s="212" t="n"/>
      <c r="AV473" s="212" t="n"/>
      <c r="AW473" s="212" t="n"/>
      <c r="AX473" s="212" t="n"/>
      <c r="AY473" s="212" t="n"/>
      <c r="AZ473" s="212" t="n"/>
      <c r="BA473" s="212" t="n"/>
      <c r="BB473" s="212" t="n"/>
      <c r="BC473" s="212" t="n"/>
      <c r="BD473" s="212" t="n"/>
      <c r="BE473" s="212" t="n"/>
      <c r="BF473" s="212" t="n"/>
      <c r="BG473" s="212" t="n"/>
      <c r="BH473" s="212" t="n"/>
      <c r="BI473" s="212" t="n"/>
      <c r="BJ473" s="212" t="n"/>
      <c r="BK473" s="212" t="n"/>
      <c r="BL473" s="212" t="n"/>
      <c r="BM473" s="212" t="n"/>
      <c r="BN473" s="212" t="n"/>
      <c r="BO473" s="212" t="n"/>
      <c r="BP473" s="212" t="n"/>
      <c r="BQ473" s="212" t="n"/>
      <c r="BR473" s="212" t="n"/>
      <c r="BS473" s="212" t="n"/>
      <c r="BT473" s="212" t="n"/>
      <c r="BU473" s="212" t="n"/>
      <c r="BV473" s="212" t="n"/>
      <c r="BW473" s="212" t="n"/>
      <c r="BX473" s="212" t="n"/>
      <c r="BY473" s="212" t="n"/>
      <c r="BZ473" s="212" t="n"/>
      <c r="CA473" s="212" t="n"/>
      <c r="CB473" s="212" t="n"/>
      <c r="CC473" s="212" t="n"/>
      <c r="CD473" s="212" t="n"/>
      <c r="CE473" s="212" t="n"/>
      <c r="CF473" s="212" t="n"/>
      <c r="CG473" s="212" t="n"/>
      <c r="CH473" s="212" t="n"/>
      <c r="CI473" s="212" t="n"/>
      <c r="CJ473" s="212" t="n"/>
      <c r="CK473" s="212" t="n"/>
      <c r="CL473" s="212" t="n"/>
      <c r="CM473" s="212" t="n"/>
      <c r="CN473" s="212" t="n"/>
      <c r="CO473" s="212" t="n"/>
      <c r="CP473" s="212" t="n"/>
      <c r="CQ473" s="212" t="n"/>
      <c r="CR473" s="212" t="n"/>
      <c r="CS473" s="212" t="n"/>
      <c r="CT473" s="212" t="n"/>
      <c r="CU473" s="212" t="n"/>
      <c r="CV473" s="312" t="n"/>
    </row>
    <row r="474" ht="16.2" customHeight="1" s="53">
      <c r="A474" s="211" t="inlineStr">
        <is>
          <t xml:space="preserve">　　利息股利之調整                                              </t>
        </is>
      </c>
      <c r="B474" s="212" t="n"/>
      <c r="C474" s="212" t="n"/>
      <c r="D474" s="212" t="n"/>
      <c r="E474" s="212" t="n"/>
      <c r="F474" s="212" t="n"/>
      <c r="G474" s="212" t="n"/>
      <c r="H474" s="212" t="n"/>
      <c r="I474" s="212" t="n"/>
      <c r="J474" s="212" t="n"/>
      <c r="K474" s="212" t="n"/>
      <c r="L474" s="212" t="n"/>
      <c r="M474" s="212" t="n"/>
      <c r="N474" s="212" t="n"/>
      <c r="O474" s="212" t="n"/>
      <c r="P474" s="212" t="n"/>
      <c r="Q474" s="212" t="n"/>
      <c r="R474" s="212" t="n"/>
      <c r="S474" s="212" t="n"/>
      <c r="T474" s="212" t="n"/>
      <c r="U474" s="212" t="n"/>
      <c r="V474" s="212" t="n"/>
      <c r="W474" s="212" t="n"/>
      <c r="X474" s="212" t="n"/>
      <c r="Y474" s="212" t="n"/>
      <c r="Z474" s="212" t="n"/>
      <c r="AA474" s="212" t="n"/>
      <c r="AB474" s="212" t="n"/>
      <c r="AC474" s="212" t="n"/>
      <c r="AD474" s="212" t="n"/>
      <c r="AE474" s="212" t="n"/>
      <c r="AF474" s="212" t="n"/>
      <c r="AG474" s="212" t="n"/>
      <c r="AH474" s="212" t="n"/>
      <c r="AI474" s="212" t="n"/>
      <c r="AJ474" s="212" t="n"/>
      <c r="AK474" s="212" t="n"/>
      <c r="AL474" s="212" t="n"/>
      <c r="AM474" s="212" t="n"/>
      <c r="AN474" s="212" t="n"/>
      <c r="AO474" s="212" t="n"/>
      <c r="AP474" s="212" t="n"/>
      <c r="AQ474" s="212" t="n"/>
      <c r="AR474" s="212" t="n"/>
      <c r="AS474" s="212" t="n"/>
      <c r="AT474" s="212" t="n"/>
      <c r="AU474" s="212" t="n"/>
      <c r="AV474" s="212" t="n"/>
      <c r="AW474" s="212" t="n"/>
      <c r="AX474" s="212" t="n"/>
      <c r="AY474" s="212" t="n"/>
      <c r="AZ474" s="212" t="n"/>
      <c r="BA474" s="212" t="n"/>
      <c r="BB474" s="212" t="n"/>
      <c r="BC474" s="212" t="n"/>
      <c r="BD474" s="212" t="n"/>
      <c r="BE474" s="212" t="n"/>
      <c r="BF474" s="212" t="n"/>
      <c r="BG474" s="212" t="n"/>
      <c r="BH474" s="212" t="n"/>
      <c r="BI474" s="212" t="n"/>
      <c r="BJ474" s="212" t="n"/>
      <c r="BK474" s="212" t="n"/>
      <c r="BL474" s="212" t="n"/>
      <c r="BM474" s="212" t="n"/>
      <c r="BN474" s="212" t="n"/>
      <c r="BO474" s="212" t="n"/>
      <c r="BP474" s="212" t="n"/>
      <c r="BQ474" s="212" t="n"/>
      <c r="BR474" s="212" t="n"/>
      <c r="BS474" s="212" t="n"/>
      <c r="BT474" s="212" t="n"/>
      <c r="BU474" s="212" t="n"/>
      <c r="BV474" s="212" t="n"/>
      <c r="BW474" s="212" t="n"/>
      <c r="BX474" s="212" t="n"/>
      <c r="BY474" s="212" t="n"/>
      <c r="BZ474" s="212" t="n"/>
      <c r="CA474" s="212" t="n"/>
      <c r="CB474" s="212" t="n"/>
      <c r="CC474" s="212" t="n"/>
      <c r="CD474" s="212" t="n"/>
      <c r="CE474" s="212" t="n"/>
      <c r="CF474" s="212" t="n"/>
      <c r="CG474" s="212" t="n"/>
      <c r="CH474" s="212" t="n"/>
      <c r="CI474" s="212" t="n"/>
      <c r="CJ474" s="212" t="n"/>
      <c r="CK474" s="212" t="n"/>
      <c r="CL474" s="212" t="n"/>
      <c r="CM474" s="212" t="n"/>
      <c r="CN474" s="212" t="n"/>
      <c r="CO474" s="212" t="n"/>
      <c r="CP474" s="212" t="n"/>
      <c r="CQ474" s="212" t="n"/>
      <c r="CR474" s="212" t="n"/>
      <c r="CS474" s="212" t="n"/>
      <c r="CT474" s="212" t="n"/>
      <c r="CU474" s="212" t="n"/>
      <c r="CV474" s="312" t="n"/>
    </row>
    <row r="475" ht="16.2" customHeight="1" s="53">
      <c r="A475" s="211" t="inlineStr">
        <is>
          <t xml:space="preserve">　　　利息收入                                                    </t>
        </is>
      </c>
      <c r="B475" s="212" t="n"/>
      <c r="C475" s="212" t="n"/>
      <c r="D475" s="212" t="n"/>
      <c r="E475" s="212" t="n"/>
      <c r="F475" s="212" t="n"/>
      <c r="G475" s="212" t="n"/>
      <c r="H475" s="212" t="n"/>
      <c r="I475" s="212" t="n"/>
      <c r="J475" s="212" t="n"/>
      <c r="K475" s="212" t="n"/>
      <c r="L475" s="212" t="n"/>
      <c r="M475" s="212" t="n"/>
      <c r="N475" s="212" t="n"/>
      <c r="O475" s="212" t="n"/>
      <c r="P475" s="212" t="n"/>
      <c r="Q475" s="212" t="n"/>
      <c r="R475" s="212" t="n"/>
      <c r="S475" s="212" t="n"/>
      <c r="T475" s="212" t="n"/>
      <c r="U475" s="212" t="n"/>
      <c r="V475" s="212" t="n"/>
      <c r="W475" s="212" t="n"/>
      <c r="X475" s="212" t="n"/>
      <c r="Y475" s="212" t="n"/>
      <c r="Z475" s="212" t="n"/>
      <c r="AA475" s="212" t="n"/>
      <c r="AB475" s="212" t="n"/>
      <c r="AC475" s="212" t="n"/>
      <c r="AD475" s="212" t="n"/>
      <c r="AE475" s="212" t="n"/>
      <c r="AF475" s="212" t="n"/>
      <c r="AG475" s="212" t="n"/>
      <c r="AH475" s="212" t="n"/>
      <c r="AI475" s="212" t="n"/>
      <c r="AJ475" s="212" t="n"/>
      <c r="AK475" s="212" t="n"/>
      <c r="AL475" s="212" t="n"/>
      <c r="AM475" s="212" t="n"/>
      <c r="AN475" s="212" t="n"/>
      <c r="AO475" s="212" t="n"/>
      <c r="AP475" s="212" t="n"/>
      <c r="AQ475" s="212" t="n"/>
      <c r="AR475" s="212" t="n"/>
      <c r="AS475" s="212" t="n"/>
      <c r="AT475" s="212" t="n"/>
      <c r="AU475" s="212" t="n"/>
      <c r="AV475" s="212" t="n"/>
      <c r="AW475" s="212" t="n"/>
      <c r="AX475" s="212" t="n"/>
      <c r="AY475" s="212" t="n"/>
      <c r="AZ475" s="212" t="n"/>
      <c r="BA475" s="212" t="n"/>
      <c r="BB475" s="212" t="n"/>
      <c r="BC475" s="212" t="n"/>
      <c r="BD475" s="212" t="n"/>
      <c r="BE475" s="212" t="n"/>
      <c r="BF475" s="212" t="n"/>
      <c r="BG475" s="212" t="n"/>
      <c r="BH475" s="212" t="n"/>
      <c r="BI475" s="212" t="n"/>
      <c r="BJ475" s="212" t="n"/>
      <c r="BK475" s="212" t="n"/>
      <c r="BL475" s="212" t="n"/>
      <c r="BM475" s="212" t="n"/>
      <c r="BN475" s="212" t="n"/>
      <c r="BO475" s="212" t="n"/>
      <c r="BP475" s="212" t="n"/>
      <c r="BQ475" s="212" t="n"/>
      <c r="BR475" s="212" t="n"/>
      <c r="BS475" s="212" t="n"/>
      <c r="BT475" s="212" t="n"/>
      <c r="BU475" s="212" t="n"/>
      <c r="BV475" s="212" t="n"/>
      <c r="BW475" s="212" t="n"/>
      <c r="BX475" s="212" t="n"/>
      <c r="BY475" s="212" t="n"/>
      <c r="BZ475" s="212" t="n"/>
      <c r="CA475" s="212" t="n"/>
      <c r="CB475" s="212" t="n"/>
      <c r="CC475" s="212" t="n"/>
      <c r="CD475" s="212" t="n"/>
      <c r="CE475" s="212" t="n"/>
      <c r="CF475" s="212" t="n"/>
      <c r="CG475" s="212" t="n"/>
      <c r="CH475" s="212" t="n"/>
      <c r="CI475" s="212" t="n"/>
      <c r="CJ475" s="212" t="n"/>
      <c r="CK475" s="212" t="n"/>
      <c r="CL475" s="212" t="n"/>
      <c r="CM475" s="212" t="n"/>
      <c r="CN475" s="212" t="n"/>
      <c r="CO475" s="212" t="n"/>
      <c r="CP475" s="212" t="n"/>
      <c r="CQ475" s="212" t="n"/>
      <c r="CR475" s="212" t="n"/>
      <c r="CS475" s="212" t="n"/>
      <c r="CT475" s="212" t="n"/>
      <c r="CU475" s="212" t="n"/>
      <c r="CV475" s="312" t="n"/>
    </row>
    <row r="476" ht="16.2" customHeight="1" s="53">
      <c r="A476" s="211" t="inlineStr">
        <is>
          <t xml:space="preserve">　　　股利收入                                                    </t>
        </is>
      </c>
      <c r="B476" s="212" t="n"/>
      <c r="C476" s="212" t="n"/>
      <c r="D476" s="212" t="n"/>
      <c r="E476" s="212" t="n"/>
      <c r="F476" s="212" t="n"/>
      <c r="G476" s="212" t="n"/>
      <c r="H476" s="212" t="n"/>
      <c r="I476" s="212" t="n"/>
      <c r="J476" s="212" t="n"/>
      <c r="K476" s="212" t="n"/>
      <c r="L476" s="212" t="n"/>
      <c r="M476" s="212" t="n"/>
      <c r="N476" s="212" t="n"/>
      <c r="O476" s="212" t="n"/>
      <c r="P476" s="212" t="n"/>
      <c r="Q476" s="212" t="n"/>
      <c r="R476" s="212" t="n"/>
      <c r="S476" s="212" t="n"/>
      <c r="T476" s="212" t="n"/>
      <c r="U476" s="212" t="n"/>
      <c r="V476" s="212" t="n"/>
      <c r="W476" s="212" t="n"/>
      <c r="X476" s="212" t="n"/>
      <c r="Y476" s="212" t="n"/>
      <c r="Z476" s="212" t="n"/>
      <c r="AA476" s="212" t="n"/>
      <c r="AB476" s="212" t="n"/>
      <c r="AC476" s="212" t="n"/>
      <c r="AD476" s="212" t="n"/>
      <c r="AE476" s="212" t="n"/>
      <c r="AF476" s="212" t="n"/>
      <c r="AG476" s="212" t="n"/>
      <c r="AH476" s="212" t="n"/>
      <c r="AI476" s="212" t="n"/>
      <c r="AJ476" s="212" t="n"/>
      <c r="AK476" s="212" t="n"/>
      <c r="AL476" s="212" t="n"/>
      <c r="AM476" s="212" t="n"/>
      <c r="AN476" s="212" t="n"/>
      <c r="AO476" s="212" t="n"/>
      <c r="AP476" s="212" t="n"/>
      <c r="AQ476" s="212" t="n"/>
      <c r="AR476" s="212" t="n"/>
      <c r="AS476" s="212" t="n"/>
      <c r="AT476" s="212" t="n"/>
      <c r="AU476" s="212" t="n"/>
      <c r="AV476" s="212" t="n"/>
      <c r="AW476" s="212" t="n"/>
      <c r="AX476" s="212" t="n"/>
      <c r="AY476" s="212" t="n"/>
      <c r="AZ476" s="212" t="n"/>
      <c r="BA476" s="212" t="n"/>
      <c r="BB476" s="212" t="n"/>
      <c r="BC476" s="212" t="n"/>
      <c r="BD476" s="212" t="n"/>
      <c r="BE476" s="212" t="n"/>
      <c r="BF476" s="212" t="n"/>
      <c r="BG476" s="212" t="n"/>
      <c r="BH476" s="212" t="n"/>
      <c r="BI476" s="212" t="n"/>
      <c r="BJ476" s="212" t="n"/>
      <c r="BK476" s="212" t="n"/>
      <c r="BL476" s="212" t="n"/>
      <c r="BM476" s="212" t="n"/>
      <c r="BN476" s="212" t="n"/>
      <c r="BO476" s="212" t="n"/>
      <c r="BP476" s="212" t="n"/>
      <c r="BQ476" s="212" t="n"/>
      <c r="BR476" s="212" t="n"/>
      <c r="BS476" s="212" t="n"/>
      <c r="BT476" s="212" t="n"/>
      <c r="BU476" s="212" t="n"/>
      <c r="BV476" s="212" t="n"/>
      <c r="BW476" s="212" t="n"/>
      <c r="BX476" s="212" t="n"/>
      <c r="BY476" s="212" t="n"/>
      <c r="BZ476" s="212" t="n"/>
      <c r="CA476" s="212" t="n"/>
      <c r="CB476" s="212" t="n"/>
      <c r="CC476" s="212" t="n"/>
      <c r="CD476" s="212" t="n"/>
      <c r="CE476" s="212" t="n"/>
      <c r="CF476" s="212" t="n"/>
      <c r="CG476" s="212" t="n"/>
      <c r="CH476" s="212" t="n"/>
      <c r="CI476" s="212" t="n"/>
      <c r="CJ476" s="212" t="n"/>
      <c r="CK476" s="212" t="n"/>
      <c r="CL476" s="212" t="n"/>
      <c r="CM476" s="212" t="n"/>
      <c r="CN476" s="212" t="n"/>
      <c r="CO476" s="212" t="n"/>
      <c r="CP476" s="212" t="n"/>
      <c r="CQ476" s="212" t="n"/>
      <c r="CR476" s="212" t="n"/>
      <c r="CS476" s="212" t="n"/>
      <c r="CT476" s="212" t="n"/>
      <c r="CU476" s="212" t="n"/>
      <c r="CV476" s="312" t="n"/>
    </row>
    <row r="477" ht="16.2" customHeight="1" s="53">
      <c r="A477" s="211" t="inlineStr">
        <is>
          <t xml:space="preserve">　　　利息費用                                                    </t>
        </is>
      </c>
      <c r="B477" s="212" t="n"/>
      <c r="C477" s="212" t="n"/>
      <c r="D477" s="212" t="n"/>
      <c r="E477" s="212" t="n"/>
      <c r="F477" s="212" t="n"/>
      <c r="G477" s="212" t="n"/>
      <c r="H477" s="212" t="n"/>
      <c r="I477" s="212" t="n"/>
      <c r="J477" s="212" t="n"/>
      <c r="K477" s="212" t="n"/>
      <c r="L477" s="212" t="n"/>
      <c r="M477" s="212" t="n"/>
      <c r="N477" s="212" t="n"/>
      <c r="O477" s="212" t="n"/>
      <c r="P477" s="212" t="n"/>
      <c r="Q477" s="212" t="n"/>
      <c r="R477" s="212" t="n"/>
      <c r="S477" s="212" t="n"/>
      <c r="T477" s="212" t="n"/>
      <c r="U477" s="212" t="n"/>
      <c r="V477" s="212" t="n"/>
      <c r="W477" s="212" t="n"/>
      <c r="X477" s="212" t="n"/>
      <c r="Y477" s="212" t="n"/>
      <c r="Z477" s="212" t="n"/>
      <c r="AA477" s="212" t="n"/>
      <c r="AB477" s="212" t="n"/>
      <c r="AC477" s="212" t="n"/>
      <c r="AD477" s="212" t="n"/>
      <c r="AE477" s="212" t="n"/>
      <c r="AF477" s="212" t="n"/>
      <c r="AG477" s="212" t="n"/>
      <c r="AH477" s="212" t="n"/>
      <c r="AI477" s="212" t="n"/>
      <c r="AJ477" s="212" t="n"/>
      <c r="AK477" s="212" t="n"/>
      <c r="AL477" s="212" t="n"/>
      <c r="AM477" s="212" t="n"/>
      <c r="AN477" s="212" t="n"/>
      <c r="AO477" s="212" t="n"/>
      <c r="AP477" s="212" t="n"/>
      <c r="AQ477" s="212" t="n"/>
      <c r="AR477" s="212" t="n"/>
      <c r="AS477" s="212" t="n"/>
      <c r="AT477" s="212" t="n"/>
      <c r="AU477" s="212" t="n"/>
      <c r="AV477" s="212" t="n"/>
      <c r="AW477" s="212" t="n"/>
      <c r="AX477" s="212" t="n"/>
      <c r="AY477" s="212" t="n"/>
      <c r="AZ477" s="212" t="n"/>
      <c r="BA477" s="212" t="n"/>
      <c r="BB477" s="212" t="n"/>
      <c r="BC477" s="212" t="n"/>
      <c r="BD477" s="212" t="n"/>
      <c r="BE477" s="212" t="n"/>
      <c r="BF477" s="212" t="n"/>
      <c r="BG477" s="212" t="n"/>
      <c r="BH477" s="212" t="n"/>
      <c r="BI477" s="212" t="n"/>
      <c r="BJ477" s="212" t="n"/>
      <c r="BK477" s="212" t="n"/>
      <c r="BL477" s="212" t="n"/>
      <c r="BM477" s="212" t="n"/>
      <c r="BN477" s="212" t="n"/>
      <c r="BO477" s="212" t="n"/>
      <c r="BP477" s="212" t="n"/>
      <c r="BQ477" s="212" t="n"/>
      <c r="BR477" s="212" t="n"/>
      <c r="BS477" s="212" t="n"/>
      <c r="BT477" s="212" t="n"/>
      <c r="BU477" s="212" t="n"/>
      <c r="BV477" s="212" t="n"/>
      <c r="BW477" s="212" t="n"/>
      <c r="BX477" s="212" t="n"/>
      <c r="BY477" s="212" t="n"/>
      <c r="BZ477" s="212" t="n"/>
      <c r="CA477" s="212" t="n"/>
      <c r="CB477" s="212" t="n"/>
      <c r="CC477" s="212" t="n"/>
      <c r="CD477" s="212" t="n"/>
      <c r="CE477" s="212" t="n"/>
      <c r="CF477" s="212" t="n"/>
      <c r="CG477" s="212" t="n"/>
      <c r="CH477" s="212" t="n"/>
      <c r="CI477" s="212" t="n"/>
      <c r="CJ477" s="212" t="n"/>
      <c r="CK477" s="212" t="n"/>
      <c r="CL477" s="212" t="n"/>
      <c r="CM477" s="212" t="n"/>
      <c r="CN477" s="212" t="n"/>
      <c r="CO477" s="212" t="n"/>
      <c r="CP477" s="212" t="n"/>
      <c r="CQ477" s="212" t="n"/>
      <c r="CR477" s="212" t="n"/>
      <c r="CS477" s="212" t="n"/>
      <c r="CT477" s="212" t="n"/>
      <c r="CU477" s="212" t="n"/>
      <c r="CV477" s="312" t="n"/>
    </row>
    <row r="478" ht="32.4" customHeight="1" s="53">
      <c r="A478" s="211" t="inlineStr">
        <is>
          <t xml:space="preserve">　　未計利息股利之本期賸餘（短絀）                              </t>
        </is>
      </c>
      <c r="B478" s="212" t="n"/>
      <c r="C478" s="212" t="n"/>
      <c r="D478" s="212" t="n"/>
      <c r="E478" s="212" t="n"/>
      <c r="F478" s="212" t="n"/>
      <c r="G478" s="212" t="n"/>
      <c r="H478" s="212" t="n"/>
      <c r="I478" s="212" t="n"/>
      <c r="J478" s="212" t="n"/>
      <c r="K478" s="212" t="n"/>
      <c r="L478" s="212" t="n"/>
      <c r="M478" s="212" t="n"/>
      <c r="N478" s="212" t="n"/>
      <c r="O478" s="212" t="n"/>
      <c r="P478" s="212" t="n"/>
      <c r="Q478" s="212" t="n"/>
      <c r="R478" s="212" t="n"/>
      <c r="S478" s="212" t="n"/>
      <c r="T478" s="212" t="n"/>
      <c r="U478" s="212" t="n"/>
      <c r="V478" s="212" t="n"/>
      <c r="W478" s="212" t="n"/>
      <c r="X478" s="212" t="n"/>
      <c r="Y478" s="212" t="n"/>
      <c r="Z478" s="212" t="n"/>
      <c r="AA478" s="212" t="n"/>
      <c r="AB478" s="212" t="n"/>
      <c r="AC478" s="212" t="n"/>
      <c r="AD478" s="212" t="n"/>
      <c r="AE478" s="212" t="n"/>
      <c r="AF478" s="212" t="n"/>
      <c r="AG478" s="212" t="n"/>
      <c r="AH478" s="212" t="n"/>
      <c r="AI478" s="212" t="n"/>
      <c r="AJ478" s="212" t="n"/>
      <c r="AK478" s="212" t="n"/>
      <c r="AL478" s="212" t="n"/>
      <c r="AM478" s="212" t="n"/>
      <c r="AN478" s="212" t="n"/>
      <c r="AO478" s="212" t="n"/>
      <c r="AP478" s="212" t="n"/>
      <c r="AQ478" s="212" t="n"/>
      <c r="AR478" s="212" t="n"/>
      <c r="AS478" s="212" t="n"/>
      <c r="AT478" s="212" t="n"/>
      <c r="AU478" s="212" t="n"/>
      <c r="AV478" s="212" t="n"/>
      <c r="AW478" s="212" t="n"/>
      <c r="AX478" s="212" t="n"/>
      <c r="AY478" s="212" t="n"/>
      <c r="AZ478" s="212" t="n"/>
      <c r="BA478" s="212" t="n"/>
      <c r="BB478" s="212" t="n"/>
      <c r="BC478" s="212" t="n"/>
      <c r="BD478" s="212" t="n"/>
      <c r="BE478" s="212" t="n"/>
      <c r="BF478" s="212" t="n"/>
      <c r="BG478" s="212" t="n"/>
      <c r="BH478" s="212" t="n"/>
      <c r="BI478" s="212" t="n"/>
      <c r="BJ478" s="212" t="n"/>
      <c r="BK478" s="212" t="n"/>
      <c r="BL478" s="212" t="n"/>
      <c r="BM478" s="212" t="n"/>
      <c r="BN478" s="212" t="n"/>
      <c r="BO478" s="212" t="n"/>
      <c r="BP478" s="212" t="n"/>
      <c r="BQ478" s="212" t="n"/>
      <c r="BR478" s="212" t="n"/>
      <c r="BS478" s="212" t="n"/>
      <c r="BT478" s="212" t="n"/>
      <c r="BU478" s="212" t="n"/>
      <c r="BV478" s="212" t="n"/>
      <c r="BW478" s="212" t="n"/>
      <c r="BX478" s="212" t="n"/>
      <c r="BY478" s="212" t="n"/>
      <c r="BZ478" s="212" t="n"/>
      <c r="CA478" s="212" t="n"/>
      <c r="CB478" s="212" t="n"/>
      <c r="CC478" s="212" t="n"/>
      <c r="CD478" s="212" t="n"/>
      <c r="CE478" s="212" t="n"/>
      <c r="CF478" s="212" t="n"/>
      <c r="CG478" s="212" t="n"/>
      <c r="CH478" s="212" t="n"/>
      <c r="CI478" s="212" t="n"/>
      <c r="CJ478" s="212" t="n"/>
      <c r="CK478" s="212" t="n"/>
      <c r="CL478" s="212" t="n"/>
      <c r="CM478" s="212" t="n"/>
      <c r="CN478" s="212" t="n"/>
      <c r="CO478" s="212" t="n"/>
      <c r="CP478" s="212" t="n"/>
      <c r="CQ478" s="212" t="n"/>
      <c r="CR478" s="212" t="n"/>
      <c r="CS478" s="212" t="n"/>
      <c r="CT478" s="212" t="n"/>
      <c r="CU478" s="212" t="n"/>
      <c r="CV478" s="312" t="n"/>
    </row>
    <row r="479" ht="16.2" customHeight="1" s="53">
      <c r="A479" s="211" t="inlineStr">
        <is>
          <t xml:space="preserve">　　調整項目                                                    </t>
        </is>
      </c>
      <c r="B479" s="212" t="n"/>
      <c r="C479" s="212" t="n"/>
      <c r="D479" s="212" t="n"/>
      <c r="E479" s="212" t="n"/>
      <c r="F479" s="212" t="n"/>
      <c r="G479" s="212" t="n"/>
      <c r="H479" s="212" t="n"/>
      <c r="I479" s="212" t="n"/>
      <c r="J479" s="212" t="n"/>
      <c r="K479" s="212" t="n"/>
      <c r="L479" s="212" t="n"/>
      <c r="M479" s="212" t="n"/>
      <c r="N479" s="212" t="n"/>
      <c r="O479" s="212" t="n"/>
      <c r="P479" s="212" t="n"/>
      <c r="Q479" s="212" t="n"/>
      <c r="R479" s="212" t="n"/>
      <c r="S479" s="212" t="n"/>
      <c r="T479" s="212" t="n"/>
      <c r="U479" s="212" t="n"/>
      <c r="V479" s="212" t="n"/>
      <c r="W479" s="212" t="n"/>
      <c r="X479" s="212" t="n"/>
      <c r="Y479" s="212" t="n"/>
      <c r="Z479" s="212" t="n"/>
      <c r="AA479" s="212" t="n"/>
      <c r="AB479" s="212" t="n"/>
      <c r="AC479" s="212" t="n"/>
      <c r="AD479" s="212" t="n"/>
      <c r="AE479" s="212" t="n"/>
      <c r="AF479" s="212" t="n"/>
      <c r="AG479" s="212" t="n"/>
      <c r="AH479" s="212" t="n"/>
      <c r="AI479" s="212" t="n"/>
      <c r="AJ479" s="212" t="n"/>
      <c r="AK479" s="212" t="n"/>
      <c r="AL479" s="212" t="n"/>
      <c r="AM479" s="212" t="n"/>
      <c r="AN479" s="212" t="n"/>
      <c r="AO479" s="212" t="n"/>
      <c r="AP479" s="212" t="n"/>
      <c r="AQ479" s="212" t="n"/>
      <c r="AR479" s="212" t="n"/>
      <c r="AS479" s="212" t="n"/>
      <c r="AT479" s="212" t="n"/>
      <c r="AU479" s="212" t="n"/>
      <c r="AV479" s="212" t="n"/>
      <c r="AW479" s="212" t="n"/>
      <c r="AX479" s="212" t="n"/>
      <c r="AY479" s="212" t="n"/>
      <c r="AZ479" s="212" t="n"/>
      <c r="BA479" s="212" t="n"/>
      <c r="BB479" s="212" t="n"/>
      <c r="BC479" s="212" t="n"/>
      <c r="BD479" s="212" t="n"/>
      <c r="BE479" s="212" t="n"/>
      <c r="BF479" s="212" t="n"/>
      <c r="BG479" s="212" t="n"/>
      <c r="BH479" s="212" t="n"/>
      <c r="BI479" s="212" t="n"/>
      <c r="BJ479" s="212" t="n"/>
      <c r="BK479" s="212" t="n"/>
      <c r="BL479" s="212" t="n"/>
      <c r="BM479" s="212" t="n"/>
      <c r="BN479" s="212" t="n"/>
      <c r="BO479" s="212" t="n"/>
      <c r="BP479" s="212" t="n"/>
      <c r="BQ479" s="212" t="n"/>
      <c r="BR479" s="212" t="n"/>
      <c r="BS479" s="212" t="n"/>
      <c r="BT479" s="212" t="n"/>
      <c r="BU479" s="212" t="n"/>
      <c r="BV479" s="212" t="n"/>
      <c r="BW479" s="212" t="n"/>
      <c r="BX479" s="212" t="n"/>
      <c r="BY479" s="212" t="n"/>
      <c r="BZ479" s="212" t="n"/>
      <c r="CA479" s="212" t="n"/>
      <c r="CB479" s="212" t="n"/>
      <c r="CC479" s="212" t="n"/>
      <c r="CD479" s="212" t="n"/>
      <c r="CE479" s="212" t="n"/>
      <c r="CF479" s="212" t="n"/>
      <c r="CG479" s="212" t="n"/>
      <c r="CH479" s="212" t="n"/>
      <c r="CI479" s="212" t="n"/>
      <c r="CJ479" s="212" t="n"/>
      <c r="CK479" s="212" t="n"/>
      <c r="CL479" s="212" t="n"/>
      <c r="CM479" s="212" t="n"/>
      <c r="CN479" s="212" t="n"/>
      <c r="CO479" s="212" t="n"/>
      <c r="CP479" s="212" t="n"/>
      <c r="CQ479" s="212" t="n"/>
      <c r="CR479" s="212" t="n"/>
      <c r="CS479" s="212" t="n"/>
      <c r="CT479" s="212" t="n"/>
      <c r="CU479" s="212" t="n"/>
      <c r="CV479" s="312" t="n"/>
    </row>
    <row r="480" ht="16.2" customHeight="1" s="53">
      <c r="A480" s="211" t="inlineStr">
        <is>
          <t xml:space="preserve">　　　折舊、減損及折耗                                            </t>
        </is>
      </c>
      <c r="B480" s="212" t="n"/>
      <c r="C480" s="212" t="n"/>
      <c r="D480" s="212" t="n"/>
      <c r="E480" s="212" t="n"/>
      <c r="F480" s="212" t="n"/>
      <c r="G480" s="212" t="n"/>
      <c r="H480" s="212" t="n"/>
      <c r="I480" s="212" t="n"/>
      <c r="J480" s="212" t="n"/>
      <c r="K480" s="212" t="n"/>
      <c r="L480" s="212" t="n"/>
      <c r="M480" s="212" t="n"/>
      <c r="N480" s="212" t="n"/>
      <c r="O480" s="212" t="n"/>
      <c r="P480" s="212" t="n"/>
      <c r="Q480" s="212" t="n"/>
      <c r="R480" s="212" t="n"/>
      <c r="S480" s="212" t="n"/>
      <c r="T480" s="212" t="n"/>
      <c r="U480" s="212" t="n"/>
      <c r="V480" s="212" t="n"/>
      <c r="W480" s="212" t="n"/>
      <c r="X480" s="212" t="n"/>
      <c r="Y480" s="212" t="n"/>
      <c r="Z480" s="212" t="n"/>
      <c r="AA480" s="212" t="n"/>
      <c r="AB480" s="212" t="n"/>
      <c r="AC480" s="212" t="n"/>
      <c r="AD480" s="212" t="n"/>
      <c r="AE480" s="212" t="n"/>
      <c r="AF480" s="212" t="n"/>
      <c r="AG480" s="212" t="n"/>
      <c r="AH480" s="212" t="n"/>
      <c r="AI480" s="212" t="n"/>
      <c r="AJ480" s="212" t="n"/>
      <c r="AK480" s="212" t="n"/>
      <c r="AL480" s="212" t="n"/>
      <c r="AM480" s="212" t="n"/>
      <c r="AN480" s="212" t="n"/>
      <c r="AO480" s="212" t="n"/>
      <c r="AP480" s="212" t="n"/>
      <c r="AQ480" s="212" t="n"/>
      <c r="AR480" s="212" t="n"/>
      <c r="AS480" s="212" t="n"/>
      <c r="AT480" s="212" t="n"/>
      <c r="AU480" s="212" t="n"/>
      <c r="AV480" s="212" t="n"/>
      <c r="AW480" s="212" t="n"/>
      <c r="AX480" s="212" t="n"/>
      <c r="AY480" s="212" t="n"/>
      <c r="AZ480" s="212" t="n"/>
      <c r="BA480" s="212" t="n"/>
      <c r="BB480" s="212" t="n"/>
      <c r="BC480" s="212" t="n"/>
      <c r="BD480" s="212" t="n"/>
      <c r="BE480" s="212" t="n"/>
      <c r="BF480" s="212" t="n"/>
      <c r="BG480" s="212" t="n"/>
      <c r="BH480" s="212" t="n"/>
      <c r="BI480" s="212" t="n"/>
      <c r="BJ480" s="212" t="n"/>
      <c r="BK480" s="212" t="n"/>
      <c r="BL480" s="212" t="n"/>
      <c r="BM480" s="212" t="n"/>
      <c r="BN480" s="212" t="n"/>
      <c r="BO480" s="212" t="n"/>
      <c r="BP480" s="212" t="n"/>
      <c r="BQ480" s="212" t="n"/>
      <c r="BR480" s="212" t="n"/>
      <c r="BS480" s="212" t="n"/>
      <c r="BT480" s="212" t="n"/>
      <c r="BU480" s="212" t="n"/>
      <c r="BV480" s="212" t="n"/>
      <c r="BW480" s="212" t="n"/>
      <c r="BX480" s="212" t="n"/>
      <c r="BY480" s="212" t="n"/>
      <c r="BZ480" s="212" t="n"/>
      <c r="CA480" s="212" t="n"/>
      <c r="CB480" s="212" t="n"/>
      <c r="CC480" s="212" t="n"/>
      <c r="CD480" s="212" t="n"/>
      <c r="CE480" s="212" t="n"/>
      <c r="CF480" s="212" t="n"/>
      <c r="CG480" s="212" t="n"/>
      <c r="CH480" s="212" t="n"/>
      <c r="CI480" s="212" t="n"/>
      <c r="CJ480" s="212" t="n"/>
      <c r="CK480" s="212" t="n"/>
      <c r="CL480" s="212" t="n"/>
      <c r="CM480" s="212" t="n"/>
      <c r="CN480" s="212" t="n"/>
      <c r="CO480" s="212" t="n"/>
      <c r="CP480" s="212" t="n"/>
      <c r="CQ480" s="212" t="n"/>
      <c r="CR480" s="212" t="n"/>
      <c r="CS480" s="212" t="n"/>
      <c r="CT480" s="212" t="n"/>
      <c r="CU480" s="212" t="n"/>
      <c r="CV480" s="312" t="n"/>
    </row>
    <row r="481" ht="16.2" customHeight="1" s="53">
      <c r="A481" s="211" t="inlineStr">
        <is>
          <t xml:space="preserve">　　　　土地改良物                                                  </t>
        </is>
      </c>
      <c r="B481" s="212" t="n"/>
      <c r="C481" s="212" t="n"/>
      <c r="D481" s="212" t="n"/>
      <c r="E481" s="212" t="n"/>
      <c r="F481" s="212" t="n"/>
      <c r="G481" s="212" t="n"/>
      <c r="H481" s="212" t="n"/>
      <c r="I481" s="212" t="n"/>
      <c r="J481" s="212" t="n"/>
      <c r="K481" s="212" t="n"/>
      <c r="L481" s="212" t="n"/>
      <c r="M481" s="212" t="n"/>
      <c r="N481" s="212" t="n"/>
      <c r="O481" s="212" t="n"/>
      <c r="P481" s="212" t="n"/>
      <c r="Q481" s="212" t="n"/>
      <c r="R481" s="212" t="n"/>
      <c r="S481" s="212" t="n"/>
      <c r="T481" s="212" t="n"/>
      <c r="U481" s="212" t="n"/>
      <c r="V481" s="212" t="n"/>
      <c r="W481" s="212" t="n"/>
      <c r="X481" s="212" t="n"/>
      <c r="Y481" s="212" t="n"/>
      <c r="Z481" s="212" t="n"/>
      <c r="AA481" s="212" t="n"/>
      <c r="AB481" s="212" t="n"/>
      <c r="AC481" s="212" t="n"/>
      <c r="AD481" s="212" t="n"/>
      <c r="AE481" s="212" t="n"/>
      <c r="AF481" s="212" t="n"/>
      <c r="AG481" s="212" t="n"/>
      <c r="AH481" s="212" t="n"/>
      <c r="AI481" s="212" t="n"/>
      <c r="AJ481" s="212" t="n"/>
      <c r="AK481" s="212" t="n"/>
      <c r="AL481" s="212" t="n"/>
      <c r="AM481" s="212" t="n"/>
      <c r="AN481" s="212" t="n"/>
      <c r="AO481" s="212" t="n"/>
      <c r="AP481" s="212" t="n"/>
      <c r="AQ481" s="212" t="n"/>
      <c r="AR481" s="212" t="n"/>
      <c r="AS481" s="212" t="n"/>
      <c r="AT481" s="212" t="n"/>
      <c r="AU481" s="212" t="n"/>
      <c r="AV481" s="212" t="n"/>
      <c r="AW481" s="212" t="n"/>
      <c r="AX481" s="212" t="n"/>
      <c r="AY481" s="212" t="n"/>
      <c r="AZ481" s="212" t="n"/>
      <c r="BA481" s="212" t="n"/>
      <c r="BB481" s="212" t="n"/>
      <c r="BC481" s="212" t="n"/>
      <c r="BD481" s="212" t="n"/>
      <c r="BE481" s="212" t="n"/>
      <c r="BF481" s="212" t="n"/>
      <c r="BG481" s="212" t="n"/>
      <c r="BH481" s="212" t="n"/>
      <c r="BI481" s="212" t="n"/>
      <c r="BJ481" s="212" t="n"/>
      <c r="BK481" s="212" t="n"/>
      <c r="BL481" s="212" t="n"/>
      <c r="BM481" s="212" t="n"/>
      <c r="BN481" s="212" t="n"/>
      <c r="BO481" s="212" t="n"/>
      <c r="BP481" s="212" t="n"/>
      <c r="BQ481" s="212" t="n"/>
      <c r="BR481" s="212" t="n"/>
      <c r="BS481" s="212" t="n"/>
      <c r="BT481" s="212" t="n"/>
      <c r="BU481" s="212" t="n"/>
      <c r="BV481" s="212" t="n"/>
      <c r="BW481" s="212" t="n"/>
      <c r="BX481" s="212" t="n"/>
      <c r="BY481" s="212" t="n"/>
      <c r="BZ481" s="212" t="n"/>
      <c r="CA481" s="212" t="n"/>
      <c r="CB481" s="212" t="n"/>
      <c r="CC481" s="212" t="n"/>
      <c r="CD481" s="212" t="n"/>
      <c r="CE481" s="212" t="n"/>
      <c r="CF481" s="212" t="n"/>
      <c r="CG481" s="212" t="n"/>
      <c r="CH481" s="212" t="n"/>
      <c r="CI481" s="212" t="n"/>
      <c r="CJ481" s="212" t="n"/>
      <c r="CK481" s="212" t="n"/>
      <c r="CL481" s="212" t="n"/>
      <c r="CM481" s="212" t="n"/>
      <c r="CN481" s="212" t="n"/>
      <c r="CO481" s="212" t="n"/>
      <c r="CP481" s="212" t="n"/>
      <c r="CQ481" s="212" t="n"/>
      <c r="CR481" s="212" t="n"/>
      <c r="CS481" s="212" t="n"/>
      <c r="CT481" s="212" t="n"/>
      <c r="CU481" s="212" t="n"/>
      <c r="CV481" s="312" t="n"/>
    </row>
    <row r="482" ht="16.2" customHeight="1" s="53">
      <c r="A482" s="211" t="inlineStr">
        <is>
          <t xml:space="preserve">　　　　房屋及建築                                                  </t>
        </is>
      </c>
      <c r="B482" s="212" t="n"/>
      <c r="C482" s="212" t="n"/>
      <c r="D482" s="212" t="n"/>
      <c r="E482" s="212" t="n"/>
      <c r="F482" s="212" t="n"/>
      <c r="G482" s="212" t="n"/>
      <c r="H482" s="212" t="n"/>
      <c r="I482" s="212" t="n"/>
      <c r="J482" s="212" t="n"/>
      <c r="K482" s="212" t="n"/>
      <c r="L482" s="212" t="n"/>
      <c r="M482" s="212" t="n"/>
      <c r="N482" s="212" t="n"/>
      <c r="O482" s="212" t="n"/>
      <c r="P482" s="212" t="n"/>
      <c r="Q482" s="212" t="n"/>
      <c r="R482" s="212" t="n"/>
      <c r="S482" s="212" t="n"/>
      <c r="T482" s="212" t="n"/>
      <c r="U482" s="212" t="n"/>
      <c r="V482" s="212" t="n"/>
      <c r="W482" s="212" t="n"/>
      <c r="X482" s="212" t="n"/>
      <c r="Y482" s="212" t="n"/>
      <c r="Z482" s="212" t="n"/>
      <c r="AA482" s="212" t="n"/>
      <c r="AB482" s="212" t="n"/>
      <c r="AC482" s="212" t="n"/>
      <c r="AD482" s="212" t="n"/>
      <c r="AE482" s="212" t="n"/>
      <c r="AF482" s="212" t="n"/>
      <c r="AG482" s="212" t="n"/>
      <c r="AH482" s="212" t="n"/>
      <c r="AI482" s="212" t="n"/>
      <c r="AJ482" s="212" t="n"/>
      <c r="AK482" s="212" t="n"/>
      <c r="AL482" s="212" t="n"/>
      <c r="AM482" s="212" t="n"/>
      <c r="AN482" s="212" t="n"/>
      <c r="AO482" s="212" t="n"/>
      <c r="AP482" s="212" t="n"/>
      <c r="AQ482" s="212" t="n"/>
      <c r="AR482" s="212" t="n"/>
      <c r="AS482" s="212" t="n"/>
      <c r="AT482" s="212" t="n"/>
      <c r="AU482" s="212" t="n"/>
      <c r="AV482" s="212" t="n"/>
      <c r="AW482" s="212" t="n"/>
      <c r="AX482" s="212" t="n"/>
      <c r="AY482" s="212" t="n"/>
      <c r="AZ482" s="212" t="n"/>
      <c r="BA482" s="212" t="n"/>
      <c r="BB482" s="212" t="n"/>
      <c r="BC482" s="212" t="n"/>
      <c r="BD482" s="212" t="n"/>
      <c r="BE482" s="212" t="n"/>
      <c r="BF482" s="212" t="n"/>
      <c r="BG482" s="212" t="n"/>
      <c r="BH482" s="212" t="n"/>
      <c r="BI482" s="212" t="n"/>
      <c r="BJ482" s="212" t="n"/>
      <c r="BK482" s="212" t="n"/>
      <c r="BL482" s="212" t="n"/>
      <c r="BM482" s="212" t="n"/>
      <c r="BN482" s="212" t="n"/>
      <c r="BO482" s="212" t="n"/>
      <c r="BP482" s="212" t="n"/>
      <c r="BQ482" s="212" t="n"/>
      <c r="BR482" s="212" t="n"/>
      <c r="BS482" s="212" t="n"/>
      <c r="BT482" s="212" t="n"/>
      <c r="BU482" s="212" t="n"/>
      <c r="BV482" s="212" t="n"/>
      <c r="BW482" s="212" t="n"/>
      <c r="BX482" s="212" t="n"/>
      <c r="BY482" s="212" t="n"/>
      <c r="BZ482" s="212" t="n"/>
      <c r="CA482" s="212" t="n"/>
      <c r="CB482" s="212" t="n"/>
      <c r="CC482" s="212" t="n"/>
      <c r="CD482" s="212" t="n"/>
      <c r="CE482" s="212" t="n"/>
      <c r="CF482" s="212" t="n"/>
      <c r="CG482" s="212" t="n"/>
      <c r="CH482" s="212" t="n"/>
      <c r="CI482" s="212" t="n"/>
      <c r="CJ482" s="212" t="n"/>
      <c r="CK482" s="212" t="n"/>
      <c r="CL482" s="212" t="n"/>
      <c r="CM482" s="212" t="n"/>
      <c r="CN482" s="212" t="n"/>
      <c r="CO482" s="212" t="n"/>
      <c r="CP482" s="212" t="n"/>
      <c r="CQ482" s="212" t="n"/>
      <c r="CR482" s="212" t="n"/>
      <c r="CS482" s="212" t="n"/>
      <c r="CT482" s="212" t="n"/>
      <c r="CU482" s="212" t="n"/>
      <c r="CV482" s="312" t="n"/>
    </row>
    <row r="483" ht="16.2" customHeight="1" s="53">
      <c r="A483" s="211" t="inlineStr">
        <is>
          <t xml:space="preserve">　　　　機械及設備                                                  </t>
        </is>
      </c>
      <c r="B483" s="212" t="n"/>
      <c r="C483" s="212" t="n"/>
      <c r="D483" s="212" t="n"/>
      <c r="E483" s="212" t="n"/>
      <c r="F483" s="212" t="n"/>
      <c r="G483" s="212" t="n"/>
      <c r="H483" s="212" t="n"/>
      <c r="I483" s="212" t="n"/>
      <c r="J483" s="212" t="n"/>
      <c r="K483" s="212" t="n"/>
      <c r="L483" s="212" t="n"/>
      <c r="M483" s="212" t="n"/>
      <c r="N483" s="212" t="n"/>
      <c r="O483" s="212" t="n"/>
      <c r="P483" s="212" t="n"/>
      <c r="Q483" s="212" t="n"/>
      <c r="R483" s="212" t="n"/>
      <c r="S483" s="212" t="n"/>
      <c r="T483" s="212" t="n"/>
      <c r="U483" s="212" t="n"/>
      <c r="V483" s="212" t="n"/>
      <c r="W483" s="212" t="n"/>
      <c r="X483" s="212" t="n"/>
      <c r="Y483" s="212" t="n"/>
      <c r="Z483" s="212" t="n"/>
      <c r="AA483" s="212" t="n"/>
      <c r="AB483" s="212" t="n"/>
      <c r="AC483" s="212" t="n"/>
      <c r="AD483" s="212" t="n"/>
      <c r="AE483" s="212" t="n"/>
      <c r="AF483" s="212" t="n"/>
      <c r="AG483" s="212" t="n"/>
      <c r="AH483" s="212" t="n"/>
      <c r="AI483" s="212" t="n"/>
      <c r="AJ483" s="212" t="n"/>
      <c r="AK483" s="212" t="n"/>
      <c r="AL483" s="212" t="n"/>
      <c r="AM483" s="212" t="n"/>
      <c r="AN483" s="212" t="n"/>
      <c r="AO483" s="212" t="n"/>
      <c r="AP483" s="212" t="n"/>
      <c r="AQ483" s="212" t="n"/>
      <c r="AR483" s="212" t="n"/>
      <c r="AS483" s="212" t="n"/>
      <c r="AT483" s="212" t="n"/>
      <c r="AU483" s="212" t="n"/>
      <c r="AV483" s="212" t="n"/>
      <c r="AW483" s="212" t="n"/>
      <c r="AX483" s="212" t="n"/>
      <c r="AY483" s="212" t="n"/>
      <c r="AZ483" s="212" t="n"/>
      <c r="BA483" s="212" t="n"/>
      <c r="BB483" s="212" t="n"/>
      <c r="BC483" s="212" t="n"/>
      <c r="BD483" s="212" t="n"/>
      <c r="BE483" s="212" t="n"/>
      <c r="BF483" s="212" t="n"/>
      <c r="BG483" s="212" t="n"/>
      <c r="BH483" s="212" t="n"/>
      <c r="BI483" s="212" t="n"/>
      <c r="BJ483" s="212" t="n"/>
      <c r="BK483" s="212" t="n"/>
      <c r="BL483" s="212" t="n"/>
      <c r="BM483" s="212" t="n"/>
      <c r="BN483" s="212" t="n"/>
      <c r="BO483" s="212" t="n"/>
      <c r="BP483" s="212" t="n"/>
      <c r="BQ483" s="212" t="n"/>
      <c r="BR483" s="212" t="n"/>
      <c r="BS483" s="212" t="n"/>
      <c r="BT483" s="212" t="n"/>
      <c r="BU483" s="212" t="n"/>
      <c r="BV483" s="212" t="n"/>
      <c r="BW483" s="212" t="n"/>
      <c r="BX483" s="212" t="n"/>
      <c r="BY483" s="212" t="n"/>
      <c r="BZ483" s="212" t="n"/>
      <c r="CA483" s="212" t="n"/>
      <c r="CB483" s="212" t="n"/>
      <c r="CC483" s="212" t="n"/>
      <c r="CD483" s="212" t="n"/>
      <c r="CE483" s="212" t="n"/>
      <c r="CF483" s="212" t="n"/>
      <c r="CG483" s="212" t="n"/>
      <c r="CH483" s="212" t="n"/>
      <c r="CI483" s="212" t="n"/>
      <c r="CJ483" s="212" t="n"/>
      <c r="CK483" s="212" t="n"/>
      <c r="CL483" s="212" t="n"/>
      <c r="CM483" s="212" t="n"/>
      <c r="CN483" s="212" t="n"/>
      <c r="CO483" s="212" t="n"/>
      <c r="CP483" s="212" t="n"/>
      <c r="CQ483" s="212" t="n"/>
      <c r="CR483" s="212" t="n"/>
      <c r="CS483" s="212" t="n"/>
      <c r="CT483" s="212" t="n"/>
      <c r="CU483" s="212" t="n"/>
      <c r="CV483" s="312" t="n"/>
    </row>
    <row r="484" ht="16.2" customHeight="1" s="53">
      <c r="A484" s="211" t="inlineStr">
        <is>
          <t xml:space="preserve">　　　　交通及運輸設備                                              </t>
        </is>
      </c>
      <c r="B484" s="212" t="n"/>
      <c r="C484" s="212" t="n"/>
      <c r="D484" s="212" t="n"/>
      <c r="E484" s="212" t="n"/>
      <c r="F484" s="212" t="n"/>
      <c r="G484" s="212" t="n"/>
      <c r="H484" s="212" t="n"/>
      <c r="I484" s="212" t="n"/>
      <c r="J484" s="212" t="n"/>
      <c r="K484" s="212" t="n"/>
      <c r="L484" s="212" t="n"/>
      <c r="M484" s="212" t="n"/>
      <c r="N484" s="212" t="n"/>
      <c r="O484" s="212" t="n"/>
      <c r="P484" s="212" t="n"/>
      <c r="Q484" s="212" t="n"/>
      <c r="R484" s="212" t="n"/>
      <c r="S484" s="212" t="n"/>
      <c r="T484" s="212" t="n"/>
      <c r="U484" s="212" t="n"/>
      <c r="V484" s="212" t="n"/>
      <c r="W484" s="212" t="n"/>
      <c r="X484" s="212" t="n"/>
      <c r="Y484" s="212" t="n"/>
      <c r="Z484" s="212" t="n"/>
      <c r="AA484" s="212" t="n"/>
      <c r="AB484" s="212" t="n"/>
      <c r="AC484" s="212" t="n"/>
      <c r="AD484" s="212" t="n"/>
      <c r="AE484" s="212" t="n"/>
      <c r="AF484" s="212" t="n"/>
      <c r="AG484" s="212" t="n"/>
      <c r="AH484" s="212" t="n"/>
      <c r="AI484" s="212" t="n"/>
      <c r="AJ484" s="212" t="n"/>
      <c r="AK484" s="212" t="n"/>
      <c r="AL484" s="212" t="n"/>
      <c r="AM484" s="212" t="n"/>
      <c r="AN484" s="212" t="n"/>
      <c r="AO484" s="212" t="n"/>
      <c r="AP484" s="212" t="n"/>
      <c r="AQ484" s="212" t="n"/>
      <c r="AR484" s="212" t="n"/>
      <c r="AS484" s="212" t="n"/>
      <c r="AT484" s="212" t="n"/>
      <c r="AU484" s="212" t="n"/>
      <c r="AV484" s="212" t="n"/>
      <c r="AW484" s="212" t="n"/>
      <c r="AX484" s="212" t="n"/>
      <c r="AY484" s="212" t="n"/>
      <c r="AZ484" s="212" t="n"/>
      <c r="BA484" s="212" t="n"/>
      <c r="BB484" s="212" t="n"/>
      <c r="BC484" s="212" t="n"/>
      <c r="BD484" s="212" t="n"/>
      <c r="BE484" s="212" t="n"/>
      <c r="BF484" s="212" t="n"/>
      <c r="BG484" s="212" t="n"/>
      <c r="BH484" s="212" t="n"/>
      <c r="BI484" s="212" t="n"/>
      <c r="BJ484" s="212" t="n"/>
      <c r="BK484" s="212" t="n"/>
      <c r="BL484" s="212" t="n"/>
      <c r="BM484" s="212" t="n"/>
      <c r="BN484" s="212" t="n"/>
      <c r="BO484" s="212" t="n"/>
      <c r="BP484" s="212" t="n"/>
      <c r="BQ484" s="212" t="n"/>
      <c r="BR484" s="212" t="n"/>
      <c r="BS484" s="212" t="n"/>
      <c r="BT484" s="212" t="n"/>
      <c r="BU484" s="212" t="n"/>
      <c r="BV484" s="212" t="n"/>
      <c r="BW484" s="212" t="n"/>
      <c r="BX484" s="212" t="n"/>
      <c r="BY484" s="212" t="n"/>
      <c r="BZ484" s="212" t="n"/>
      <c r="CA484" s="212" t="n"/>
      <c r="CB484" s="212" t="n"/>
      <c r="CC484" s="212" t="n"/>
      <c r="CD484" s="212" t="n"/>
      <c r="CE484" s="212" t="n"/>
      <c r="CF484" s="212" t="n"/>
      <c r="CG484" s="212" t="n"/>
      <c r="CH484" s="212" t="n"/>
      <c r="CI484" s="212" t="n"/>
      <c r="CJ484" s="212" t="n"/>
      <c r="CK484" s="212" t="n"/>
      <c r="CL484" s="212" t="n"/>
      <c r="CM484" s="212" t="n"/>
      <c r="CN484" s="212" t="n"/>
      <c r="CO484" s="212" t="n"/>
      <c r="CP484" s="212" t="n"/>
      <c r="CQ484" s="212" t="n"/>
      <c r="CR484" s="212" t="n"/>
      <c r="CS484" s="212" t="n"/>
      <c r="CT484" s="212" t="n"/>
      <c r="CU484" s="212" t="n"/>
      <c r="CV484" s="312" t="n"/>
    </row>
    <row r="485" ht="16.2" customHeight="1" s="53">
      <c r="A485" s="211" t="inlineStr">
        <is>
          <t xml:space="preserve">　　　　什項設備                                                    </t>
        </is>
      </c>
      <c r="B485" s="212" t="n"/>
      <c r="C485" s="212" t="n"/>
      <c r="D485" s="212" t="n"/>
      <c r="E485" s="212" t="n"/>
      <c r="F485" s="212" t="n"/>
      <c r="G485" s="212" t="n"/>
      <c r="H485" s="212" t="n"/>
      <c r="I485" s="212" t="n"/>
      <c r="J485" s="212" t="n"/>
      <c r="K485" s="212" t="n"/>
      <c r="L485" s="212" t="n"/>
      <c r="M485" s="212" t="n"/>
      <c r="N485" s="212" t="n"/>
      <c r="O485" s="212" t="n"/>
      <c r="P485" s="212" t="n"/>
      <c r="Q485" s="212" t="n"/>
      <c r="R485" s="212" t="n"/>
      <c r="S485" s="212" t="n"/>
      <c r="T485" s="212" t="n"/>
      <c r="U485" s="212" t="n"/>
      <c r="V485" s="212" t="n"/>
      <c r="W485" s="212" t="n"/>
      <c r="X485" s="212" t="n"/>
      <c r="Y485" s="212" t="n"/>
      <c r="Z485" s="212" t="n"/>
      <c r="AA485" s="212" t="n"/>
      <c r="AB485" s="212" t="n"/>
      <c r="AC485" s="212" t="n"/>
      <c r="AD485" s="212" t="n"/>
      <c r="AE485" s="212" t="n"/>
      <c r="AF485" s="212" t="n"/>
      <c r="AG485" s="212" t="n"/>
      <c r="AH485" s="212" t="n"/>
      <c r="AI485" s="212" t="n"/>
      <c r="AJ485" s="212" t="n"/>
      <c r="AK485" s="212" t="n"/>
      <c r="AL485" s="212" t="n"/>
      <c r="AM485" s="212" t="n"/>
      <c r="AN485" s="212" t="n"/>
      <c r="AO485" s="212" t="n"/>
      <c r="AP485" s="212" t="n"/>
      <c r="AQ485" s="212" t="n"/>
      <c r="AR485" s="212" t="n"/>
      <c r="AS485" s="212" t="n"/>
      <c r="AT485" s="212" t="n"/>
      <c r="AU485" s="212" t="n"/>
      <c r="AV485" s="212" t="n"/>
      <c r="AW485" s="212" t="n"/>
      <c r="AX485" s="212" t="n"/>
      <c r="AY485" s="212" t="n"/>
      <c r="AZ485" s="212" t="n"/>
      <c r="BA485" s="212" t="n"/>
      <c r="BB485" s="212" t="n"/>
      <c r="BC485" s="212" t="n"/>
      <c r="BD485" s="212" t="n"/>
      <c r="BE485" s="212" t="n"/>
      <c r="BF485" s="212" t="n"/>
      <c r="BG485" s="212" t="n"/>
      <c r="BH485" s="212" t="n"/>
      <c r="BI485" s="212" t="n"/>
      <c r="BJ485" s="212" t="n"/>
      <c r="BK485" s="212" t="n"/>
      <c r="BL485" s="212" t="n"/>
      <c r="BM485" s="212" t="n"/>
      <c r="BN485" s="212" t="n"/>
      <c r="BO485" s="212" t="n"/>
      <c r="BP485" s="212" t="n"/>
      <c r="BQ485" s="212" t="n"/>
      <c r="BR485" s="212" t="n"/>
      <c r="BS485" s="212" t="n"/>
      <c r="BT485" s="212" t="n"/>
      <c r="BU485" s="212" t="n"/>
      <c r="BV485" s="212" t="n"/>
      <c r="BW485" s="212" t="n"/>
      <c r="BX485" s="212" t="n"/>
      <c r="BY485" s="212" t="n"/>
      <c r="BZ485" s="212" t="n"/>
      <c r="CA485" s="212" t="n"/>
      <c r="CB485" s="212" t="n"/>
      <c r="CC485" s="212" t="n"/>
      <c r="CD485" s="212" t="n"/>
      <c r="CE485" s="212" t="n"/>
      <c r="CF485" s="212" t="n"/>
      <c r="CG485" s="212" t="n"/>
      <c r="CH485" s="212" t="n"/>
      <c r="CI485" s="212" t="n"/>
      <c r="CJ485" s="212" t="n"/>
      <c r="CK485" s="212" t="n"/>
      <c r="CL485" s="212" t="n"/>
      <c r="CM485" s="212" t="n"/>
      <c r="CN485" s="212" t="n"/>
      <c r="CO485" s="212" t="n"/>
      <c r="CP485" s="212" t="n"/>
      <c r="CQ485" s="212" t="n"/>
      <c r="CR485" s="212" t="n"/>
      <c r="CS485" s="212" t="n"/>
      <c r="CT485" s="212" t="n"/>
      <c r="CU485" s="212" t="n"/>
      <c r="CV485" s="312" t="n"/>
    </row>
    <row r="486" ht="16.2" customHeight="1" s="53">
      <c r="A486" s="211" t="inlineStr">
        <is>
          <t xml:space="preserve">　　　　租賃資產                                                    </t>
        </is>
      </c>
      <c r="B486" s="212" t="n"/>
      <c r="C486" s="212" t="n"/>
      <c r="D486" s="212" t="n"/>
      <c r="E486" s="212" t="n"/>
      <c r="F486" s="212" t="n"/>
      <c r="G486" s="212" t="n"/>
      <c r="H486" s="212" t="n"/>
      <c r="I486" s="212" t="n"/>
      <c r="J486" s="212" t="n"/>
      <c r="K486" s="212" t="n"/>
      <c r="L486" s="212" t="n"/>
      <c r="M486" s="212" t="n"/>
      <c r="N486" s="212" t="n"/>
      <c r="O486" s="212" t="n"/>
      <c r="P486" s="212" t="n"/>
      <c r="Q486" s="212" t="n"/>
      <c r="R486" s="212" t="n"/>
      <c r="S486" s="212" t="n"/>
      <c r="T486" s="212" t="n"/>
      <c r="U486" s="212" t="n"/>
      <c r="V486" s="212" t="n"/>
      <c r="W486" s="212" t="n"/>
      <c r="X486" s="212" t="n"/>
      <c r="Y486" s="212" t="n"/>
      <c r="Z486" s="212" t="n"/>
      <c r="AA486" s="212" t="n"/>
      <c r="AB486" s="212" t="n"/>
      <c r="AC486" s="212" t="n"/>
      <c r="AD486" s="212" t="n"/>
      <c r="AE486" s="212" t="n"/>
      <c r="AF486" s="212" t="n"/>
      <c r="AG486" s="212" t="n"/>
      <c r="AH486" s="212" t="n"/>
      <c r="AI486" s="212" t="n"/>
      <c r="AJ486" s="212" t="n"/>
      <c r="AK486" s="212" t="n"/>
      <c r="AL486" s="212" t="n"/>
      <c r="AM486" s="212" t="n"/>
      <c r="AN486" s="212" t="n"/>
      <c r="AO486" s="212" t="n"/>
      <c r="AP486" s="212" t="n"/>
      <c r="AQ486" s="212" t="n"/>
      <c r="AR486" s="212" t="n"/>
      <c r="AS486" s="212" t="n"/>
      <c r="AT486" s="212" t="n"/>
      <c r="AU486" s="212" t="n"/>
      <c r="AV486" s="212" t="n"/>
      <c r="AW486" s="212" t="n"/>
      <c r="AX486" s="212" t="n"/>
      <c r="AY486" s="212" t="n"/>
      <c r="AZ486" s="212" t="n"/>
      <c r="BA486" s="212" t="n"/>
      <c r="BB486" s="212" t="n"/>
      <c r="BC486" s="212" t="n"/>
      <c r="BD486" s="212" t="n"/>
      <c r="BE486" s="212" t="n"/>
      <c r="BF486" s="212" t="n"/>
      <c r="BG486" s="212" t="n"/>
      <c r="BH486" s="212" t="n"/>
      <c r="BI486" s="212" t="n"/>
      <c r="BJ486" s="212" t="n"/>
      <c r="BK486" s="212" t="n"/>
      <c r="BL486" s="212" t="n"/>
      <c r="BM486" s="212" t="n"/>
      <c r="BN486" s="212" t="n"/>
      <c r="BO486" s="212" t="n"/>
      <c r="BP486" s="212" t="n"/>
      <c r="BQ486" s="212" t="n"/>
      <c r="BR486" s="212" t="n"/>
      <c r="BS486" s="212" t="n"/>
      <c r="BT486" s="212" t="n"/>
      <c r="BU486" s="212" t="n"/>
      <c r="BV486" s="212" t="n"/>
      <c r="BW486" s="212" t="n"/>
      <c r="BX486" s="212" t="n"/>
      <c r="BY486" s="212" t="n"/>
      <c r="BZ486" s="212" t="n"/>
      <c r="CA486" s="212" t="n"/>
      <c r="CB486" s="212" t="n"/>
      <c r="CC486" s="212" t="n"/>
      <c r="CD486" s="212" t="n"/>
      <c r="CE486" s="212" t="n"/>
      <c r="CF486" s="212" t="n"/>
      <c r="CG486" s="212" t="n"/>
      <c r="CH486" s="212" t="n"/>
      <c r="CI486" s="212" t="n"/>
      <c r="CJ486" s="212" t="n"/>
      <c r="CK486" s="212" t="n"/>
      <c r="CL486" s="212" t="n"/>
      <c r="CM486" s="212" t="n"/>
      <c r="CN486" s="212" t="n"/>
      <c r="CO486" s="212" t="n"/>
      <c r="CP486" s="212" t="n"/>
      <c r="CQ486" s="212" t="n"/>
      <c r="CR486" s="212" t="n"/>
      <c r="CS486" s="212" t="n"/>
      <c r="CT486" s="212" t="n"/>
      <c r="CU486" s="212" t="n"/>
      <c r="CV486" s="312" t="n"/>
    </row>
    <row r="487" ht="16.2" customHeight="1" s="53">
      <c r="A487" s="211" t="inlineStr">
        <is>
          <t xml:space="preserve">　　　　租賃權益改良                                                </t>
        </is>
      </c>
      <c r="B487" s="212" t="n"/>
      <c r="C487" s="212" t="n"/>
      <c r="D487" s="212" t="n"/>
      <c r="E487" s="212" t="n"/>
      <c r="F487" s="212" t="n"/>
      <c r="G487" s="212" t="n"/>
      <c r="H487" s="212" t="n"/>
      <c r="I487" s="212" t="n"/>
      <c r="J487" s="212" t="n"/>
      <c r="K487" s="212" t="n"/>
      <c r="L487" s="212" t="n"/>
      <c r="M487" s="212" t="n"/>
      <c r="N487" s="212" t="n"/>
      <c r="O487" s="212" t="n"/>
      <c r="P487" s="212" t="n"/>
      <c r="Q487" s="212" t="n"/>
      <c r="R487" s="212" t="n"/>
      <c r="S487" s="212" t="n"/>
      <c r="T487" s="212" t="n"/>
      <c r="U487" s="212" t="n"/>
      <c r="V487" s="212" t="n"/>
      <c r="W487" s="212" t="n"/>
      <c r="X487" s="212" t="n"/>
      <c r="Y487" s="212" t="n"/>
      <c r="Z487" s="212" t="n"/>
      <c r="AA487" s="212" t="n"/>
      <c r="AB487" s="212" t="n"/>
      <c r="AC487" s="212" t="n"/>
      <c r="AD487" s="212" t="n"/>
      <c r="AE487" s="212" t="n"/>
      <c r="AF487" s="212" t="n"/>
      <c r="AG487" s="212" t="n"/>
      <c r="AH487" s="212" t="n"/>
      <c r="AI487" s="212" t="n"/>
      <c r="AJ487" s="212" t="n"/>
      <c r="AK487" s="212" t="n"/>
      <c r="AL487" s="212" t="n"/>
      <c r="AM487" s="212" t="n"/>
      <c r="AN487" s="212" t="n"/>
      <c r="AO487" s="212" t="n"/>
      <c r="AP487" s="212" t="n"/>
      <c r="AQ487" s="212" t="n"/>
      <c r="AR487" s="212" t="n"/>
      <c r="AS487" s="212" t="n"/>
      <c r="AT487" s="212" t="n"/>
      <c r="AU487" s="212" t="n"/>
      <c r="AV487" s="212" t="n"/>
      <c r="AW487" s="212" t="n"/>
      <c r="AX487" s="212" t="n"/>
      <c r="AY487" s="212" t="n"/>
      <c r="AZ487" s="212" t="n"/>
      <c r="BA487" s="212" t="n"/>
      <c r="BB487" s="212" t="n"/>
      <c r="BC487" s="212" t="n"/>
      <c r="BD487" s="212" t="n"/>
      <c r="BE487" s="212" t="n"/>
      <c r="BF487" s="212" t="n"/>
      <c r="BG487" s="212" t="n"/>
      <c r="BH487" s="212" t="n"/>
      <c r="BI487" s="212" t="n"/>
      <c r="BJ487" s="212" t="n"/>
      <c r="BK487" s="212" t="n"/>
      <c r="BL487" s="212" t="n"/>
      <c r="BM487" s="212" t="n"/>
      <c r="BN487" s="212" t="n"/>
      <c r="BO487" s="212" t="n"/>
      <c r="BP487" s="212" t="n"/>
      <c r="BQ487" s="212" t="n"/>
      <c r="BR487" s="212" t="n"/>
      <c r="BS487" s="212" t="n"/>
      <c r="BT487" s="212" t="n"/>
      <c r="BU487" s="212" t="n"/>
      <c r="BV487" s="212" t="n"/>
      <c r="BW487" s="212" t="n"/>
      <c r="BX487" s="212" t="n"/>
      <c r="BY487" s="212" t="n"/>
      <c r="BZ487" s="212" t="n"/>
      <c r="CA487" s="212" t="n"/>
      <c r="CB487" s="212" t="n"/>
      <c r="CC487" s="212" t="n"/>
      <c r="CD487" s="212" t="n"/>
      <c r="CE487" s="212" t="n"/>
      <c r="CF487" s="212" t="n"/>
      <c r="CG487" s="212" t="n"/>
      <c r="CH487" s="212" t="n"/>
      <c r="CI487" s="212" t="n"/>
      <c r="CJ487" s="212" t="n"/>
      <c r="CK487" s="212" t="n"/>
      <c r="CL487" s="212" t="n"/>
      <c r="CM487" s="212" t="n"/>
      <c r="CN487" s="212" t="n"/>
      <c r="CO487" s="212" t="n"/>
      <c r="CP487" s="212" t="n"/>
      <c r="CQ487" s="212" t="n"/>
      <c r="CR487" s="212" t="n"/>
      <c r="CS487" s="212" t="n"/>
      <c r="CT487" s="212" t="n"/>
      <c r="CU487" s="212" t="n"/>
      <c r="CV487" s="312" t="n"/>
    </row>
    <row r="488" ht="16.2" customHeight="1" s="53">
      <c r="A488" s="211" t="inlineStr">
        <is>
          <t xml:space="preserve">　　　　代管資產                                                    </t>
        </is>
      </c>
      <c r="B488" s="212" t="n"/>
      <c r="C488" s="212" t="n"/>
      <c r="D488" s="212" t="n"/>
      <c r="E488" s="212" t="n"/>
      <c r="F488" s="212" t="n"/>
      <c r="G488" s="212" t="n"/>
      <c r="H488" s="212" t="n"/>
      <c r="I488" s="212" t="n"/>
      <c r="J488" s="212" t="n"/>
      <c r="K488" s="212" t="n"/>
      <c r="L488" s="212" t="n"/>
      <c r="M488" s="212" t="n"/>
      <c r="N488" s="212" t="n"/>
      <c r="O488" s="212" t="n"/>
      <c r="P488" s="212" t="n"/>
      <c r="Q488" s="212" t="n"/>
      <c r="R488" s="212" t="n"/>
      <c r="S488" s="212" t="n"/>
      <c r="T488" s="212" t="n"/>
      <c r="U488" s="212" t="n"/>
      <c r="V488" s="212" t="n"/>
      <c r="W488" s="212" t="n"/>
      <c r="X488" s="212" t="n"/>
      <c r="Y488" s="212" t="n"/>
      <c r="Z488" s="212" t="n"/>
      <c r="AA488" s="212" t="n"/>
      <c r="AB488" s="212" t="n"/>
      <c r="AC488" s="212" t="n"/>
      <c r="AD488" s="212" t="n"/>
      <c r="AE488" s="212" t="n"/>
      <c r="AF488" s="212" t="n"/>
      <c r="AG488" s="212" t="n"/>
      <c r="AH488" s="212" t="n"/>
      <c r="AI488" s="212" t="n"/>
      <c r="AJ488" s="212" t="n"/>
      <c r="AK488" s="212" t="n"/>
      <c r="AL488" s="212" t="n"/>
      <c r="AM488" s="212" t="n"/>
      <c r="AN488" s="212" t="n"/>
      <c r="AO488" s="212" t="n"/>
      <c r="AP488" s="212" t="n"/>
      <c r="AQ488" s="212" t="n"/>
      <c r="AR488" s="212" t="n"/>
      <c r="AS488" s="212" t="n"/>
      <c r="AT488" s="212" t="n"/>
      <c r="AU488" s="212" t="n"/>
      <c r="AV488" s="212" t="n"/>
      <c r="AW488" s="212" t="n"/>
      <c r="AX488" s="212" t="n"/>
      <c r="AY488" s="212" t="n"/>
      <c r="AZ488" s="212" t="n"/>
      <c r="BA488" s="212" t="n"/>
      <c r="BB488" s="212" t="n"/>
      <c r="BC488" s="212" t="n"/>
      <c r="BD488" s="212" t="n"/>
      <c r="BE488" s="212" t="n"/>
      <c r="BF488" s="212" t="n"/>
      <c r="BG488" s="212" t="n"/>
      <c r="BH488" s="212" t="n"/>
      <c r="BI488" s="212" t="n"/>
      <c r="BJ488" s="212" t="n"/>
      <c r="BK488" s="212" t="n"/>
      <c r="BL488" s="212" t="n"/>
      <c r="BM488" s="212" t="n"/>
      <c r="BN488" s="212" t="n"/>
      <c r="BO488" s="212" t="n"/>
      <c r="BP488" s="212" t="n"/>
      <c r="BQ488" s="212" t="n"/>
      <c r="BR488" s="212" t="n"/>
      <c r="BS488" s="212" t="n"/>
      <c r="BT488" s="212" t="n"/>
      <c r="BU488" s="212" t="n"/>
      <c r="BV488" s="212" t="n"/>
      <c r="BW488" s="212" t="n"/>
      <c r="BX488" s="212" t="n"/>
      <c r="BY488" s="212" t="n"/>
      <c r="BZ488" s="212" t="n"/>
      <c r="CA488" s="212" t="n"/>
      <c r="CB488" s="212" t="n"/>
      <c r="CC488" s="212" t="n"/>
      <c r="CD488" s="212" t="n"/>
      <c r="CE488" s="212" t="n"/>
      <c r="CF488" s="212" t="n"/>
      <c r="CG488" s="212" t="n"/>
      <c r="CH488" s="212" t="n"/>
      <c r="CI488" s="212" t="n"/>
      <c r="CJ488" s="212" t="n"/>
      <c r="CK488" s="212" t="n"/>
      <c r="CL488" s="212" t="n"/>
      <c r="CM488" s="212" t="n"/>
      <c r="CN488" s="212" t="n"/>
      <c r="CO488" s="212" t="n"/>
      <c r="CP488" s="212" t="n"/>
      <c r="CQ488" s="212" t="n"/>
      <c r="CR488" s="212" t="n"/>
      <c r="CS488" s="212" t="n"/>
      <c r="CT488" s="212" t="n"/>
      <c r="CU488" s="212" t="n"/>
      <c r="CV488" s="312" t="n"/>
    </row>
    <row r="489" ht="32.4" customHeight="1" s="53">
      <c r="A489" s="211" t="inlineStr">
        <is>
          <t xml:space="preserve">　　　　生產性生物資產－非流動                                      </t>
        </is>
      </c>
      <c r="B489" s="212" t="n"/>
      <c r="C489" s="212" t="n"/>
      <c r="D489" s="212" t="n"/>
      <c r="E489" s="212" t="n"/>
      <c r="F489" s="212" t="n"/>
      <c r="G489" s="212" t="n"/>
      <c r="H489" s="212" t="n"/>
      <c r="I489" s="212" t="n"/>
      <c r="J489" s="212" t="n"/>
      <c r="K489" s="212" t="n"/>
      <c r="L489" s="212" t="n"/>
      <c r="M489" s="212" t="n"/>
      <c r="N489" s="212" t="n"/>
      <c r="O489" s="212" t="n"/>
      <c r="P489" s="212" t="n"/>
      <c r="Q489" s="212" t="n"/>
      <c r="R489" s="212" t="n"/>
      <c r="S489" s="212" t="n"/>
      <c r="T489" s="212" t="n"/>
      <c r="U489" s="212" t="n"/>
      <c r="V489" s="212" t="n"/>
      <c r="W489" s="212" t="n"/>
      <c r="X489" s="212" t="n"/>
      <c r="Y489" s="212" t="n"/>
      <c r="Z489" s="212" t="n"/>
      <c r="AA489" s="212" t="n"/>
      <c r="AB489" s="212" t="n"/>
      <c r="AC489" s="212" t="n"/>
      <c r="AD489" s="212" t="n"/>
      <c r="AE489" s="212" t="n"/>
      <c r="AF489" s="212" t="n"/>
      <c r="AG489" s="212" t="n"/>
      <c r="AH489" s="212" t="n"/>
      <c r="AI489" s="212" t="n"/>
      <c r="AJ489" s="212" t="n"/>
      <c r="AK489" s="212" t="n"/>
      <c r="AL489" s="212" t="n"/>
      <c r="AM489" s="212" t="n"/>
      <c r="AN489" s="212" t="n"/>
      <c r="AO489" s="212" t="n"/>
      <c r="AP489" s="212" t="n"/>
      <c r="AQ489" s="212" t="n"/>
      <c r="AR489" s="212" t="n"/>
      <c r="AS489" s="212" t="n"/>
      <c r="AT489" s="212" t="n"/>
      <c r="AU489" s="212" t="n"/>
      <c r="AV489" s="212" t="n"/>
      <c r="AW489" s="212" t="n"/>
      <c r="AX489" s="212" t="n"/>
      <c r="AY489" s="212" t="n"/>
      <c r="AZ489" s="212" t="n"/>
      <c r="BA489" s="212" t="n"/>
      <c r="BB489" s="212" t="n"/>
      <c r="BC489" s="212" t="n"/>
      <c r="BD489" s="212" t="n"/>
      <c r="BE489" s="212" t="n"/>
      <c r="BF489" s="212" t="n"/>
      <c r="BG489" s="212" t="n"/>
      <c r="BH489" s="212" t="n"/>
      <c r="BI489" s="212" t="n"/>
      <c r="BJ489" s="212" t="n"/>
      <c r="BK489" s="212" t="n"/>
      <c r="BL489" s="212" t="n"/>
      <c r="BM489" s="212" t="n"/>
      <c r="BN489" s="212" t="n"/>
      <c r="BO489" s="212" t="n"/>
      <c r="BP489" s="212" t="n"/>
      <c r="BQ489" s="212" t="n"/>
      <c r="BR489" s="212" t="n"/>
      <c r="BS489" s="212" t="n"/>
      <c r="BT489" s="212" t="n"/>
      <c r="BU489" s="212" t="n"/>
      <c r="BV489" s="212" t="n"/>
      <c r="BW489" s="212" t="n"/>
      <c r="BX489" s="212" t="n"/>
      <c r="BY489" s="212" t="n"/>
      <c r="BZ489" s="212" t="n"/>
      <c r="CA489" s="212" t="n"/>
      <c r="CB489" s="212" t="n"/>
      <c r="CC489" s="212" t="n"/>
      <c r="CD489" s="212" t="n"/>
      <c r="CE489" s="212" t="n"/>
      <c r="CF489" s="212" t="n"/>
      <c r="CG489" s="212" t="n"/>
      <c r="CH489" s="212" t="n"/>
      <c r="CI489" s="212" t="n"/>
      <c r="CJ489" s="212" t="n"/>
      <c r="CK489" s="212" t="n"/>
      <c r="CL489" s="212" t="n"/>
      <c r="CM489" s="212" t="n"/>
      <c r="CN489" s="212" t="n"/>
      <c r="CO489" s="212" t="n"/>
      <c r="CP489" s="212" t="n"/>
      <c r="CQ489" s="212" t="n"/>
      <c r="CR489" s="212" t="n"/>
      <c r="CS489" s="212" t="n"/>
      <c r="CT489" s="212" t="n"/>
      <c r="CU489" s="212" t="n"/>
      <c r="CV489" s="312" t="n"/>
    </row>
    <row r="490" ht="16.2" customHeight="1" s="53">
      <c r="A490" s="211" t="inlineStr">
        <is>
          <t xml:space="preserve">　　　攤銷                                                        </t>
        </is>
      </c>
      <c r="B490" s="212" t="n"/>
      <c r="C490" s="212" t="n"/>
      <c r="D490" s="212" t="n"/>
      <c r="E490" s="212" t="n"/>
      <c r="F490" s="212" t="n"/>
      <c r="G490" s="212" t="n"/>
      <c r="H490" s="212" t="n"/>
      <c r="I490" s="212" t="n"/>
      <c r="J490" s="212" t="n"/>
      <c r="K490" s="212" t="n"/>
      <c r="L490" s="212" t="n"/>
      <c r="M490" s="212" t="n"/>
      <c r="N490" s="212" t="n"/>
      <c r="O490" s="212" t="n"/>
      <c r="P490" s="212" t="n"/>
      <c r="Q490" s="212" t="n"/>
      <c r="R490" s="212" t="n"/>
      <c r="S490" s="212" t="n"/>
      <c r="T490" s="212" t="n"/>
      <c r="U490" s="212" t="n"/>
      <c r="V490" s="212" t="n"/>
      <c r="W490" s="212" t="n"/>
      <c r="X490" s="212" t="n"/>
      <c r="Y490" s="212" t="n"/>
      <c r="Z490" s="212" t="n"/>
      <c r="AA490" s="212" t="n"/>
      <c r="AB490" s="212" t="n"/>
      <c r="AC490" s="212" t="n"/>
      <c r="AD490" s="212" t="n"/>
      <c r="AE490" s="212" t="n"/>
      <c r="AF490" s="212" t="n"/>
      <c r="AG490" s="212" t="n"/>
      <c r="AH490" s="212" t="n"/>
      <c r="AI490" s="212" t="n"/>
      <c r="AJ490" s="212" t="n"/>
      <c r="AK490" s="212" t="n"/>
      <c r="AL490" s="212" t="n"/>
      <c r="AM490" s="212" t="n"/>
      <c r="AN490" s="212" t="n"/>
      <c r="AO490" s="212" t="n"/>
      <c r="AP490" s="212" t="n"/>
      <c r="AQ490" s="212" t="n"/>
      <c r="AR490" s="212" t="n"/>
      <c r="AS490" s="212" t="n"/>
      <c r="AT490" s="212" t="n"/>
      <c r="AU490" s="212" t="n"/>
      <c r="AV490" s="212" t="n"/>
      <c r="AW490" s="212" t="n"/>
      <c r="AX490" s="212" t="n"/>
      <c r="AY490" s="212" t="n"/>
      <c r="AZ490" s="212" t="n"/>
      <c r="BA490" s="212" t="n"/>
      <c r="BB490" s="212" t="n"/>
      <c r="BC490" s="212" t="n"/>
      <c r="BD490" s="212" t="n"/>
      <c r="BE490" s="212" t="n"/>
      <c r="BF490" s="212" t="n"/>
      <c r="BG490" s="212" t="n"/>
      <c r="BH490" s="212" t="n"/>
      <c r="BI490" s="212" t="n"/>
      <c r="BJ490" s="212" t="n"/>
      <c r="BK490" s="212" t="n"/>
      <c r="BL490" s="212" t="n"/>
      <c r="BM490" s="212" t="n"/>
      <c r="BN490" s="212" t="n"/>
      <c r="BO490" s="212" t="n"/>
      <c r="BP490" s="212" t="n"/>
      <c r="BQ490" s="212" t="n"/>
      <c r="BR490" s="212" t="n"/>
      <c r="BS490" s="212" t="n"/>
      <c r="BT490" s="212" t="n"/>
      <c r="BU490" s="212" t="n"/>
      <c r="BV490" s="212" t="n"/>
      <c r="BW490" s="212" t="n"/>
      <c r="BX490" s="212" t="n"/>
      <c r="BY490" s="212" t="n"/>
      <c r="BZ490" s="212" t="n"/>
      <c r="CA490" s="212" t="n"/>
      <c r="CB490" s="212" t="n"/>
      <c r="CC490" s="212" t="n"/>
      <c r="CD490" s="212" t="n"/>
      <c r="CE490" s="212" t="n"/>
      <c r="CF490" s="212" t="n"/>
      <c r="CG490" s="212" t="n"/>
      <c r="CH490" s="212" t="n"/>
      <c r="CI490" s="212" t="n"/>
      <c r="CJ490" s="212" t="n"/>
      <c r="CK490" s="212" t="n"/>
      <c r="CL490" s="212" t="n"/>
      <c r="CM490" s="212" t="n"/>
      <c r="CN490" s="212" t="n"/>
      <c r="CO490" s="212" t="n"/>
      <c r="CP490" s="212" t="n"/>
      <c r="CQ490" s="212" t="n"/>
      <c r="CR490" s="212" t="n"/>
      <c r="CS490" s="212" t="n"/>
      <c r="CT490" s="212" t="n"/>
      <c r="CU490" s="212" t="n"/>
      <c r="CV490" s="312" t="n"/>
    </row>
    <row r="491" ht="16.2" customHeight="1" s="53">
      <c r="A491" s="211" t="inlineStr">
        <is>
          <t xml:space="preserve">　　　　攤銷電腦軟體                                                </t>
        </is>
      </c>
      <c r="B491" s="212" t="n"/>
      <c r="C491" s="212" t="n"/>
      <c r="D491" s="212" t="n"/>
      <c r="E491" s="212" t="n"/>
      <c r="F491" s="212" t="n"/>
      <c r="G491" s="212" t="n"/>
      <c r="H491" s="212" t="n"/>
      <c r="I491" s="212" t="n"/>
      <c r="J491" s="212" t="n"/>
      <c r="K491" s="212" t="n"/>
      <c r="L491" s="212" t="n"/>
      <c r="M491" s="212" t="n"/>
      <c r="N491" s="212" t="n"/>
      <c r="O491" s="212" t="n"/>
      <c r="P491" s="212" t="n"/>
      <c r="Q491" s="212" t="n"/>
      <c r="R491" s="212" t="n"/>
      <c r="S491" s="212" t="n"/>
      <c r="T491" s="212" t="n"/>
      <c r="U491" s="212" t="n"/>
      <c r="V491" s="212" t="n"/>
      <c r="W491" s="212" t="n"/>
      <c r="X491" s="212" t="n"/>
      <c r="Y491" s="212" t="n"/>
      <c r="Z491" s="212" t="n"/>
      <c r="AA491" s="212" t="n"/>
      <c r="AB491" s="212" t="n"/>
      <c r="AC491" s="212" t="n"/>
      <c r="AD491" s="212" t="n"/>
      <c r="AE491" s="212" t="n"/>
      <c r="AF491" s="212" t="n"/>
      <c r="AG491" s="212" t="n"/>
      <c r="AH491" s="212" t="n"/>
      <c r="AI491" s="212" t="n"/>
      <c r="AJ491" s="212" t="n"/>
      <c r="AK491" s="212" t="n"/>
      <c r="AL491" s="212" t="n"/>
      <c r="AM491" s="212" t="n"/>
      <c r="AN491" s="212" t="n"/>
      <c r="AO491" s="212" t="n"/>
      <c r="AP491" s="212" t="n"/>
      <c r="AQ491" s="212" t="n"/>
      <c r="AR491" s="212" t="n"/>
      <c r="AS491" s="212" t="n"/>
      <c r="AT491" s="212" t="n"/>
      <c r="AU491" s="212" t="n"/>
      <c r="AV491" s="212" t="n"/>
      <c r="AW491" s="212" t="n"/>
      <c r="AX491" s="212" t="n"/>
      <c r="AY491" s="212" t="n"/>
      <c r="AZ491" s="212" t="n"/>
      <c r="BA491" s="212" t="n"/>
      <c r="BB491" s="212" t="n"/>
      <c r="BC491" s="212" t="n"/>
      <c r="BD491" s="212" t="n"/>
      <c r="BE491" s="212" t="n"/>
      <c r="BF491" s="212" t="n"/>
      <c r="BG491" s="212" t="n"/>
      <c r="BH491" s="212" t="n"/>
      <c r="BI491" s="212" t="n"/>
      <c r="BJ491" s="212" t="n"/>
      <c r="BK491" s="212" t="n"/>
      <c r="BL491" s="212" t="n"/>
      <c r="BM491" s="212" t="n"/>
      <c r="BN491" s="212" t="n"/>
      <c r="BO491" s="212" t="n"/>
      <c r="BP491" s="212" t="n"/>
      <c r="BQ491" s="212" t="n"/>
      <c r="BR491" s="212" t="n"/>
      <c r="BS491" s="212" t="n"/>
      <c r="BT491" s="212" t="n"/>
      <c r="BU491" s="212" t="n"/>
      <c r="BV491" s="212" t="n"/>
      <c r="BW491" s="212" t="n"/>
      <c r="BX491" s="212" t="n"/>
      <c r="BY491" s="212" t="n"/>
      <c r="BZ491" s="212" t="n"/>
      <c r="CA491" s="212" t="n"/>
      <c r="CB491" s="212" t="n"/>
      <c r="CC491" s="212" t="n"/>
      <c r="CD491" s="212" t="n"/>
      <c r="CE491" s="212" t="n"/>
      <c r="CF491" s="212" t="n"/>
      <c r="CG491" s="212" t="n"/>
      <c r="CH491" s="212" t="n"/>
      <c r="CI491" s="212" t="n"/>
      <c r="CJ491" s="212" t="n"/>
      <c r="CK491" s="212" t="n"/>
      <c r="CL491" s="212" t="n"/>
      <c r="CM491" s="212" t="n"/>
      <c r="CN491" s="212" t="n"/>
      <c r="CO491" s="212" t="n"/>
      <c r="CP491" s="212" t="n"/>
      <c r="CQ491" s="212" t="n"/>
      <c r="CR491" s="212" t="n"/>
      <c r="CS491" s="212" t="n"/>
      <c r="CT491" s="212" t="n"/>
      <c r="CU491" s="212" t="n"/>
      <c r="CV491" s="312" t="n"/>
    </row>
    <row r="492" ht="16.2" customHeight="1" s="53">
      <c r="A492" s="211" t="inlineStr">
        <is>
          <t xml:space="preserve">　　　　其他攤銷費用                                                </t>
        </is>
      </c>
      <c r="B492" s="212" t="n"/>
      <c r="C492" s="212" t="n"/>
      <c r="D492" s="212" t="n"/>
      <c r="E492" s="212" t="n"/>
      <c r="F492" s="212" t="n"/>
      <c r="G492" s="212" t="n"/>
      <c r="H492" s="212" t="n"/>
      <c r="I492" s="212" t="n"/>
      <c r="J492" s="212" t="n"/>
      <c r="K492" s="212" t="n"/>
      <c r="L492" s="212" t="n"/>
      <c r="M492" s="212" t="n"/>
      <c r="N492" s="212" t="n"/>
      <c r="O492" s="212" t="n"/>
      <c r="P492" s="212" t="n"/>
      <c r="Q492" s="212" t="n"/>
      <c r="R492" s="212" t="n"/>
      <c r="S492" s="212" t="n"/>
      <c r="T492" s="212" t="n"/>
      <c r="U492" s="212" t="n"/>
      <c r="V492" s="212" t="n"/>
      <c r="W492" s="212" t="n"/>
      <c r="X492" s="212" t="n"/>
      <c r="Y492" s="212" t="n"/>
      <c r="Z492" s="212" t="n"/>
      <c r="AA492" s="212" t="n"/>
      <c r="AB492" s="212" t="n"/>
      <c r="AC492" s="212" t="n"/>
      <c r="AD492" s="212" t="n"/>
      <c r="AE492" s="212" t="n"/>
      <c r="AF492" s="212" t="n"/>
      <c r="AG492" s="212" t="n"/>
      <c r="AH492" s="212" t="n"/>
      <c r="AI492" s="212" t="n"/>
      <c r="AJ492" s="212" t="n"/>
      <c r="AK492" s="212" t="n"/>
      <c r="AL492" s="212" t="n"/>
      <c r="AM492" s="212" t="n"/>
      <c r="AN492" s="212" t="n"/>
      <c r="AO492" s="212" t="n"/>
      <c r="AP492" s="212" t="n"/>
      <c r="AQ492" s="212" t="n"/>
      <c r="AR492" s="212" t="n"/>
      <c r="AS492" s="212" t="n"/>
      <c r="AT492" s="212" t="n"/>
      <c r="AU492" s="212" t="n"/>
      <c r="AV492" s="212" t="n"/>
      <c r="AW492" s="212" t="n"/>
      <c r="AX492" s="212" t="n"/>
      <c r="AY492" s="212" t="n"/>
      <c r="AZ492" s="212" t="n"/>
      <c r="BA492" s="212" t="n"/>
      <c r="BB492" s="212" t="n"/>
      <c r="BC492" s="212" t="n"/>
      <c r="BD492" s="212" t="n"/>
      <c r="BE492" s="212" t="n"/>
      <c r="BF492" s="212" t="n"/>
      <c r="BG492" s="212" t="n"/>
      <c r="BH492" s="212" t="n"/>
      <c r="BI492" s="212" t="n"/>
      <c r="BJ492" s="212" t="n"/>
      <c r="BK492" s="212" t="n"/>
      <c r="BL492" s="212" t="n"/>
      <c r="BM492" s="212" t="n"/>
      <c r="BN492" s="212" t="n"/>
      <c r="BO492" s="212" t="n"/>
      <c r="BP492" s="212" t="n"/>
      <c r="BQ492" s="212" t="n"/>
      <c r="BR492" s="212" t="n"/>
      <c r="BS492" s="212" t="n"/>
      <c r="BT492" s="212" t="n"/>
      <c r="BU492" s="212" t="n"/>
      <c r="BV492" s="212" t="n"/>
      <c r="BW492" s="212" t="n"/>
      <c r="BX492" s="212" t="n"/>
      <c r="BY492" s="212" t="n"/>
      <c r="BZ492" s="212" t="n"/>
      <c r="CA492" s="212" t="n"/>
      <c r="CB492" s="212" t="n"/>
      <c r="CC492" s="212" t="n"/>
      <c r="CD492" s="212" t="n"/>
      <c r="CE492" s="212" t="n"/>
      <c r="CF492" s="212" t="n"/>
      <c r="CG492" s="212" t="n"/>
      <c r="CH492" s="212" t="n"/>
      <c r="CI492" s="212" t="n"/>
      <c r="CJ492" s="212" t="n"/>
      <c r="CK492" s="212" t="n"/>
      <c r="CL492" s="212" t="n"/>
      <c r="CM492" s="212" t="n"/>
      <c r="CN492" s="212" t="n"/>
      <c r="CO492" s="212" t="n"/>
      <c r="CP492" s="212" t="n"/>
      <c r="CQ492" s="212" t="n"/>
      <c r="CR492" s="212" t="n"/>
      <c r="CS492" s="212" t="n"/>
      <c r="CT492" s="212" t="n"/>
      <c r="CU492" s="212" t="n"/>
      <c r="CV492" s="312" t="n"/>
    </row>
    <row r="493" ht="16.2" customHeight="1" s="53">
      <c r="A493" s="211" t="inlineStr">
        <is>
          <t xml:space="preserve">　　　其他                                                        </t>
        </is>
      </c>
      <c r="B493" s="212" t="n"/>
      <c r="C493" s="212" t="n"/>
      <c r="D493" s="212" t="n"/>
      <c r="E493" s="212" t="n"/>
      <c r="F493" s="212" t="n"/>
      <c r="G493" s="212" t="n"/>
      <c r="H493" s="212" t="n"/>
      <c r="I493" s="212" t="n"/>
      <c r="J493" s="212" t="n"/>
      <c r="K493" s="212" t="n"/>
      <c r="L493" s="212" t="n"/>
      <c r="M493" s="212" t="n"/>
      <c r="N493" s="212" t="n"/>
      <c r="O493" s="212" t="n"/>
      <c r="P493" s="212" t="n"/>
      <c r="Q493" s="212" t="n"/>
      <c r="R493" s="212" t="n"/>
      <c r="S493" s="212" t="n"/>
      <c r="T493" s="212" t="n"/>
      <c r="U493" s="212" t="n"/>
      <c r="V493" s="212" t="n"/>
      <c r="W493" s="212" t="n"/>
      <c r="X493" s="212" t="n"/>
      <c r="Y493" s="212" t="n"/>
      <c r="Z493" s="212" t="n"/>
      <c r="AA493" s="212" t="n"/>
      <c r="AB493" s="212" t="n"/>
      <c r="AC493" s="212" t="n"/>
      <c r="AD493" s="212" t="n"/>
      <c r="AE493" s="212" t="n"/>
      <c r="AF493" s="212" t="n"/>
      <c r="AG493" s="212" t="n"/>
      <c r="AH493" s="212" t="n"/>
      <c r="AI493" s="212" t="n"/>
      <c r="AJ493" s="212" t="n"/>
      <c r="AK493" s="212" t="n"/>
      <c r="AL493" s="212" t="n"/>
      <c r="AM493" s="212" t="n"/>
      <c r="AN493" s="212" t="n"/>
      <c r="AO493" s="212" t="n"/>
      <c r="AP493" s="212" t="n"/>
      <c r="AQ493" s="212" t="n"/>
      <c r="AR493" s="212" t="n"/>
      <c r="AS493" s="212" t="n"/>
      <c r="AT493" s="212" t="n"/>
      <c r="AU493" s="212" t="n"/>
      <c r="AV493" s="212" t="n"/>
      <c r="AW493" s="212" t="n"/>
      <c r="AX493" s="212" t="n"/>
      <c r="AY493" s="212" t="n"/>
      <c r="AZ493" s="212" t="n"/>
      <c r="BA493" s="212" t="n"/>
      <c r="BB493" s="212" t="n"/>
      <c r="BC493" s="212" t="n"/>
      <c r="BD493" s="212" t="n"/>
      <c r="BE493" s="212" t="n"/>
      <c r="BF493" s="212" t="n"/>
      <c r="BG493" s="212" t="n"/>
      <c r="BH493" s="212" t="n"/>
      <c r="BI493" s="212" t="n"/>
      <c r="BJ493" s="212" t="n"/>
      <c r="BK493" s="212" t="n"/>
      <c r="BL493" s="212" t="n"/>
      <c r="BM493" s="212" t="n"/>
      <c r="BN493" s="212" t="n"/>
      <c r="BO493" s="212" t="n"/>
      <c r="BP493" s="212" t="n"/>
      <c r="BQ493" s="212" t="n"/>
      <c r="BR493" s="212" t="n"/>
      <c r="BS493" s="212" t="n"/>
      <c r="BT493" s="212" t="n"/>
      <c r="BU493" s="212" t="n"/>
      <c r="BV493" s="212" t="n"/>
      <c r="BW493" s="212" t="n"/>
      <c r="BX493" s="212" t="n"/>
      <c r="BY493" s="212" t="n"/>
      <c r="BZ493" s="212" t="n"/>
      <c r="CA493" s="212" t="n"/>
      <c r="CB493" s="212" t="n"/>
      <c r="CC493" s="212" t="n"/>
      <c r="CD493" s="212" t="n"/>
      <c r="CE493" s="212" t="n"/>
      <c r="CF493" s="212" t="n"/>
      <c r="CG493" s="212" t="n"/>
      <c r="CH493" s="212" t="n"/>
      <c r="CI493" s="212" t="n"/>
      <c r="CJ493" s="212" t="n"/>
      <c r="CK493" s="212" t="n"/>
      <c r="CL493" s="212" t="n"/>
      <c r="CM493" s="212" t="n"/>
      <c r="CN493" s="212" t="n"/>
      <c r="CO493" s="212" t="n"/>
      <c r="CP493" s="212" t="n"/>
      <c r="CQ493" s="212" t="n"/>
      <c r="CR493" s="212" t="n"/>
      <c r="CS493" s="212" t="n"/>
      <c r="CT493" s="212" t="n"/>
      <c r="CU493" s="212" t="n"/>
      <c r="CV493" s="312" t="n"/>
    </row>
    <row r="494" ht="32.4" customHeight="1" s="53">
      <c r="A494" s="211" t="inlineStr">
        <is>
          <t xml:space="preserve">　　　　應付退休及離職金                                            </t>
        </is>
      </c>
      <c r="B494" s="212" t="n"/>
      <c r="C494" s="212" t="n"/>
      <c r="D494" s="212" t="n"/>
      <c r="E494" s="212" t="n"/>
      <c r="F494" s="212" t="n"/>
      <c r="G494" s="212" t="n"/>
      <c r="H494" s="212" t="n"/>
      <c r="I494" s="212" t="n"/>
      <c r="J494" s="212" t="n"/>
      <c r="K494" s="212" t="n"/>
      <c r="L494" s="212" t="n"/>
      <c r="M494" s="212" t="n"/>
      <c r="N494" s="212" t="n"/>
      <c r="O494" s="212" t="n"/>
      <c r="P494" s="212" t="n"/>
      <c r="Q494" s="212" t="n"/>
      <c r="R494" s="212" t="n"/>
      <c r="S494" s="212" t="n"/>
      <c r="T494" s="212" t="n"/>
      <c r="U494" s="212" t="n"/>
      <c r="V494" s="212" t="n"/>
      <c r="W494" s="212" t="n"/>
      <c r="X494" s="212" t="n"/>
      <c r="Y494" s="212" t="n"/>
      <c r="Z494" s="212" t="n"/>
      <c r="AA494" s="212" t="n"/>
      <c r="AB494" s="212" t="n"/>
      <c r="AC494" s="212" t="n"/>
      <c r="AD494" s="212" t="n"/>
      <c r="AE494" s="212" t="n"/>
      <c r="AF494" s="212" t="n"/>
      <c r="AG494" s="212" t="n"/>
      <c r="AH494" s="212" t="n"/>
      <c r="AI494" s="212" t="n"/>
      <c r="AJ494" s="212" t="n"/>
      <c r="AK494" s="212" t="n"/>
      <c r="AL494" s="212" t="n"/>
      <c r="AM494" s="212" t="n"/>
      <c r="AN494" s="212" t="n"/>
      <c r="AO494" s="212" t="n"/>
      <c r="AP494" s="212" t="n"/>
      <c r="AQ494" s="212" t="n"/>
      <c r="AR494" s="212" t="n"/>
      <c r="AS494" s="212" t="n"/>
      <c r="AT494" s="212" t="n"/>
      <c r="AU494" s="212" t="n"/>
      <c r="AV494" s="212" t="n"/>
      <c r="AW494" s="212" t="n"/>
      <c r="AX494" s="212" t="n"/>
      <c r="AY494" s="212" t="n"/>
      <c r="AZ494" s="212" t="n"/>
      <c r="BA494" s="212" t="n"/>
      <c r="BB494" s="212" t="n"/>
      <c r="BC494" s="212" t="n"/>
      <c r="BD494" s="212" t="n"/>
      <c r="BE494" s="212" t="n"/>
      <c r="BF494" s="212" t="n"/>
      <c r="BG494" s="212" t="n"/>
      <c r="BH494" s="212" t="n"/>
      <c r="BI494" s="212" t="n"/>
      <c r="BJ494" s="212" t="n"/>
      <c r="BK494" s="212" t="n"/>
      <c r="BL494" s="212" t="n"/>
      <c r="BM494" s="212" t="n"/>
      <c r="BN494" s="212" t="n"/>
      <c r="BO494" s="212" t="n"/>
      <c r="BP494" s="212" t="n"/>
      <c r="BQ494" s="212" t="n"/>
      <c r="BR494" s="212" t="n"/>
      <c r="BS494" s="212" t="n"/>
      <c r="BT494" s="212" t="n"/>
      <c r="BU494" s="212" t="n"/>
      <c r="BV494" s="212" t="n"/>
      <c r="BW494" s="212" t="n"/>
      <c r="BX494" s="212" t="n"/>
      <c r="BY494" s="212" t="n"/>
      <c r="BZ494" s="212" t="n"/>
      <c r="CA494" s="212" t="n"/>
      <c r="CB494" s="212" t="n"/>
      <c r="CC494" s="212" t="n"/>
      <c r="CD494" s="212" t="n"/>
      <c r="CE494" s="212" t="n"/>
      <c r="CF494" s="212" t="n"/>
      <c r="CG494" s="212" t="n"/>
      <c r="CH494" s="212" t="n"/>
      <c r="CI494" s="212" t="n"/>
      <c r="CJ494" s="212" t="n"/>
      <c r="CK494" s="212" t="n"/>
      <c r="CL494" s="212" t="n"/>
      <c r="CM494" s="212" t="n"/>
      <c r="CN494" s="212" t="n"/>
      <c r="CO494" s="212" t="n"/>
      <c r="CP494" s="212" t="n"/>
      <c r="CQ494" s="212" t="n"/>
      <c r="CR494" s="212" t="n"/>
      <c r="CS494" s="212" t="n"/>
      <c r="CT494" s="212" t="n"/>
      <c r="CU494" s="212" t="n"/>
      <c r="CV494" s="312" t="n"/>
    </row>
    <row r="495" ht="16.2" customHeight="1" s="53">
      <c r="A495" s="211" t="inlineStr">
        <is>
          <t xml:space="preserve">　　　　遞延收入                                                    </t>
        </is>
      </c>
      <c r="B495" s="212" t="n"/>
      <c r="C495" s="212" t="n"/>
      <c r="D495" s="212" t="n"/>
      <c r="E495" s="212" t="n"/>
      <c r="F495" s="212" t="n"/>
      <c r="G495" s="212" t="n"/>
      <c r="H495" s="212" t="n"/>
      <c r="I495" s="212" t="n"/>
      <c r="J495" s="212" t="n"/>
      <c r="K495" s="212" t="n"/>
      <c r="L495" s="212" t="n"/>
      <c r="M495" s="212" t="n"/>
      <c r="N495" s="212" t="n"/>
      <c r="O495" s="212" t="n"/>
      <c r="P495" s="212" t="n"/>
      <c r="Q495" s="212" t="n"/>
      <c r="R495" s="212" t="n"/>
      <c r="S495" s="212" t="n"/>
      <c r="T495" s="212" t="n"/>
      <c r="U495" s="212" t="n"/>
      <c r="V495" s="212" t="n"/>
      <c r="W495" s="212" t="n"/>
      <c r="X495" s="212" t="n"/>
      <c r="Y495" s="212" t="n"/>
      <c r="Z495" s="212" t="n"/>
      <c r="AA495" s="212" t="n"/>
      <c r="AB495" s="212" t="n"/>
      <c r="AC495" s="212" t="n"/>
      <c r="AD495" s="212" t="n"/>
      <c r="AE495" s="212" t="n"/>
      <c r="AF495" s="212" t="n"/>
      <c r="AG495" s="212" t="n"/>
      <c r="AH495" s="212" t="n"/>
      <c r="AI495" s="212" t="n"/>
      <c r="AJ495" s="212" t="n"/>
      <c r="AK495" s="212" t="n"/>
      <c r="AL495" s="212" t="n"/>
      <c r="AM495" s="212" t="n"/>
      <c r="AN495" s="212" t="n"/>
      <c r="AO495" s="212" t="n"/>
      <c r="AP495" s="212" t="n"/>
      <c r="AQ495" s="212" t="n"/>
      <c r="AR495" s="212" t="n"/>
      <c r="AS495" s="212" t="n"/>
      <c r="AT495" s="212" t="n"/>
      <c r="AU495" s="212" t="n"/>
      <c r="AV495" s="212" t="n"/>
      <c r="AW495" s="212" t="n"/>
      <c r="AX495" s="212" t="n"/>
      <c r="AY495" s="212" t="n"/>
      <c r="AZ495" s="212" t="n"/>
      <c r="BA495" s="212" t="n"/>
      <c r="BB495" s="212" t="n"/>
      <c r="BC495" s="212" t="n"/>
      <c r="BD495" s="212" t="n"/>
      <c r="BE495" s="212" t="n"/>
      <c r="BF495" s="212" t="n"/>
      <c r="BG495" s="212" t="n"/>
      <c r="BH495" s="212" t="n"/>
      <c r="BI495" s="212" t="n"/>
      <c r="BJ495" s="212" t="n"/>
      <c r="BK495" s="212" t="n"/>
      <c r="BL495" s="212" t="n"/>
      <c r="BM495" s="212" t="n"/>
      <c r="BN495" s="212" t="n"/>
      <c r="BO495" s="212" t="n"/>
      <c r="BP495" s="212" t="n"/>
      <c r="BQ495" s="212" t="n"/>
      <c r="BR495" s="212" t="n"/>
      <c r="BS495" s="212" t="n"/>
      <c r="BT495" s="212" t="n"/>
      <c r="BU495" s="212" t="n"/>
      <c r="BV495" s="212" t="n"/>
      <c r="BW495" s="212" t="n"/>
      <c r="BX495" s="212" t="n"/>
      <c r="BY495" s="212" t="n"/>
      <c r="BZ495" s="212" t="n"/>
      <c r="CA495" s="212" t="n"/>
      <c r="CB495" s="212" t="n"/>
      <c r="CC495" s="212" t="n"/>
      <c r="CD495" s="212" t="n"/>
      <c r="CE495" s="212" t="n"/>
      <c r="CF495" s="212" t="n"/>
      <c r="CG495" s="212" t="n"/>
      <c r="CH495" s="212" t="n"/>
      <c r="CI495" s="212" t="n"/>
      <c r="CJ495" s="212" t="n"/>
      <c r="CK495" s="212" t="n"/>
      <c r="CL495" s="212" t="n"/>
      <c r="CM495" s="212" t="n"/>
      <c r="CN495" s="212" t="n"/>
      <c r="CO495" s="212" t="n"/>
      <c r="CP495" s="212" t="n"/>
      <c r="CQ495" s="212" t="n"/>
      <c r="CR495" s="212" t="n"/>
      <c r="CS495" s="212" t="n"/>
      <c r="CT495" s="212" t="n"/>
      <c r="CU495" s="212" t="n"/>
      <c r="CV495" s="312" t="n"/>
    </row>
    <row r="496" ht="32.4" customHeight="1" s="53">
      <c r="A496" s="211" t="inlineStr">
        <is>
          <t xml:space="preserve">　　　　　遞延收入-其他補助收入                                       </t>
        </is>
      </c>
      <c r="B496" s="212" t="n"/>
      <c r="C496" s="212" t="n"/>
      <c r="D496" s="212" t="n"/>
      <c r="E496" s="212" t="n"/>
      <c r="F496" s="212" t="n"/>
      <c r="G496" s="212" t="n"/>
      <c r="H496" s="212" t="n"/>
      <c r="I496" s="212" t="n"/>
      <c r="J496" s="212" t="n"/>
      <c r="K496" s="212" t="n"/>
      <c r="L496" s="212" t="n"/>
      <c r="M496" s="212" t="n"/>
      <c r="N496" s="212" t="n"/>
      <c r="O496" s="212" t="n"/>
      <c r="P496" s="212" t="n"/>
      <c r="Q496" s="212" t="n"/>
      <c r="R496" s="212" t="n"/>
      <c r="S496" s="212" t="n"/>
      <c r="T496" s="212" t="n"/>
      <c r="U496" s="212" t="n"/>
      <c r="V496" s="212" t="n"/>
      <c r="W496" s="212" t="n"/>
      <c r="X496" s="212" t="n"/>
      <c r="Y496" s="212" t="n"/>
      <c r="Z496" s="212" t="n"/>
      <c r="AA496" s="212" t="n"/>
      <c r="AB496" s="212" t="n"/>
      <c r="AC496" s="212" t="n"/>
      <c r="AD496" s="212" t="n"/>
      <c r="AE496" s="212" t="n"/>
      <c r="AF496" s="212" t="n"/>
      <c r="AG496" s="212" t="n"/>
      <c r="AH496" s="212" t="n"/>
      <c r="AI496" s="212" t="n"/>
      <c r="AJ496" s="212" t="n"/>
      <c r="AK496" s="212" t="n"/>
      <c r="AL496" s="212" t="n"/>
      <c r="AM496" s="212" t="n"/>
      <c r="AN496" s="212" t="n"/>
      <c r="AO496" s="212" t="n"/>
      <c r="AP496" s="212" t="n"/>
      <c r="AQ496" s="212" t="n"/>
      <c r="AR496" s="212" t="n"/>
      <c r="AS496" s="212" t="n"/>
      <c r="AT496" s="212" t="n"/>
      <c r="AU496" s="212" t="n"/>
      <c r="AV496" s="212" t="n"/>
      <c r="AW496" s="212" t="n"/>
      <c r="AX496" s="212" t="n"/>
      <c r="AY496" s="212" t="n"/>
      <c r="AZ496" s="212" t="n"/>
      <c r="BA496" s="212" t="n"/>
      <c r="BB496" s="212" t="n"/>
      <c r="BC496" s="212" t="n"/>
      <c r="BD496" s="212" t="n"/>
      <c r="BE496" s="212" t="n"/>
      <c r="BF496" s="212" t="n"/>
      <c r="BG496" s="212" t="n"/>
      <c r="BH496" s="212" t="n"/>
      <c r="BI496" s="212" t="n"/>
      <c r="BJ496" s="212" t="n"/>
      <c r="BK496" s="212" t="n"/>
      <c r="BL496" s="212" t="n"/>
      <c r="BM496" s="212" t="n"/>
      <c r="BN496" s="212" t="n"/>
      <c r="BO496" s="212" t="n"/>
      <c r="BP496" s="212" t="n"/>
      <c r="BQ496" s="212" t="n"/>
      <c r="BR496" s="212" t="n"/>
      <c r="BS496" s="212" t="n"/>
      <c r="BT496" s="212" t="n"/>
      <c r="BU496" s="212" t="n"/>
      <c r="BV496" s="212" t="n"/>
      <c r="BW496" s="212" t="n"/>
      <c r="BX496" s="212" t="n"/>
      <c r="BY496" s="212" t="n"/>
      <c r="BZ496" s="212" t="n"/>
      <c r="CA496" s="212" t="n"/>
      <c r="CB496" s="212" t="n"/>
      <c r="CC496" s="212" t="n"/>
      <c r="CD496" s="212" t="n"/>
      <c r="CE496" s="212" t="n"/>
      <c r="CF496" s="212" t="n"/>
      <c r="CG496" s="212" t="n"/>
      <c r="CH496" s="212" t="n"/>
      <c r="CI496" s="212" t="n"/>
      <c r="CJ496" s="212" t="n"/>
      <c r="CK496" s="212" t="n"/>
      <c r="CL496" s="212" t="n"/>
      <c r="CM496" s="212" t="n"/>
      <c r="CN496" s="212" t="n"/>
      <c r="CO496" s="212" t="n"/>
      <c r="CP496" s="212" t="n"/>
      <c r="CQ496" s="212" t="n"/>
      <c r="CR496" s="212" t="n"/>
      <c r="CS496" s="212" t="n"/>
      <c r="CT496" s="212" t="n"/>
      <c r="CU496" s="212" t="n"/>
      <c r="CV496" s="312" t="n"/>
    </row>
    <row r="497" ht="32.4" customHeight="1" s="53">
      <c r="A497" s="211" t="inlineStr">
        <is>
          <t xml:space="preserve">　　　　　遞延收入-受贈收入                                           </t>
        </is>
      </c>
      <c r="B497" s="212" t="n"/>
      <c r="C497" s="212" t="n"/>
      <c r="D497" s="212" t="n"/>
      <c r="E497" s="212" t="n"/>
      <c r="F497" s="212" t="n"/>
      <c r="G497" s="212" t="n"/>
      <c r="H497" s="212" t="n"/>
      <c r="I497" s="212" t="n"/>
      <c r="J497" s="212" t="n"/>
      <c r="K497" s="212" t="n"/>
      <c r="L497" s="212" t="n"/>
      <c r="M497" s="212" t="n"/>
      <c r="N497" s="212" t="n"/>
      <c r="O497" s="212" t="n"/>
      <c r="P497" s="212" t="n"/>
      <c r="Q497" s="212" t="n"/>
      <c r="R497" s="212" t="n"/>
      <c r="S497" s="212" t="n"/>
      <c r="T497" s="212" t="n"/>
      <c r="U497" s="212" t="n"/>
      <c r="V497" s="212" t="n"/>
      <c r="W497" s="212" t="n"/>
      <c r="X497" s="212" t="n"/>
      <c r="Y497" s="212" t="n"/>
      <c r="Z497" s="212" t="n"/>
      <c r="AA497" s="212" t="n"/>
      <c r="AB497" s="212" t="n"/>
      <c r="AC497" s="212" t="n"/>
      <c r="AD497" s="212" t="n"/>
      <c r="AE497" s="212" t="n"/>
      <c r="AF497" s="212" t="n"/>
      <c r="AG497" s="212" t="n"/>
      <c r="AH497" s="212" t="n"/>
      <c r="AI497" s="212" t="n"/>
      <c r="AJ497" s="212" t="n"/>
      <c r="AK497" s="212" t="n"/>
      <c r="AL497" s="212" t="n"/>
      <c r="AM497" s="212" t="n"/>
      <c r="AN497" s="212" t="n"/>
      <c r="AO497" s="212" t="n"/>
      <c r="AP497" s="212" t="n"/>
      <c r="AQ497" s="212" t="n"/>
      <c r="AR497" s="212" t="n"/>
      <c r="AS497" s="212" t="n"/>
      <c r="AT497" s="212" t="n"/>
      <c r="AU497" s="212" t="n"/>
      <c r="AV497" s="212" t="n"/>
      <c r="AW497" s="212" t="n"/>
      <c r="AX497" s="212" t="n"/>
      <c r="AY497" s="212" t="n"/>
      <c r="AZ497" s="212" t="n"/>
      <c r="BA497" s="212" t="n"/>
      <c r="BB497" s="212" t="n"/>
      <c r="BC497" s="212" t="n"/>
      <c r="BD497" s="212" t="n"/>
      <c r="BE497" s="212" t="n"/>
      <c r="BF497" s="212" t="n"/>
      <c r="BG497" s="212" t="n"/>
      <c r="BH497" s="212" t="n"/>
      <c r="BI497" s="212" t="n"/>
      <c r="BJ497" s="212" t="n"/>
      <c r="BK497" s="212" t="n"/>
      <c r="BL497" s="212" t="n"/>
      <c r="BM497" s="212" t="n"/>
      <c r="BN497" s="212" t="n"/>
      <c r="BO497" s="212" t="n"/>
      <c r="BP497" s="212" t="n"/>
      <c r="BQ497" s="212" t="n"/>
      <c r="BR497" s="212" t="n"/>
      <c r="BS497" s="212" t="n"/>
      <c r="BT497" s="212" t="n"/>
      <c r="BU497" s="212" t="n"/>
      <c r="BV497" s="212" t="n"/>
      <c r="BW497" s="212" t="n"/>
      <c r="BX497" s="212" t="n"/>
      <c r="BY497" s="212" t="n"/>
      <c r="BZ497" s="212" t="n"/>
      <c r="CA497" s="212" t="n"/>
      <c r="CB497" s="212" t="n"/>
      <c r="CC497" s="212" t="n"/>
      <c r="CD497" s="212" t="n"/>
      <c r="CE497" s="212" t="n"/>
      <c r="CF497" s="212" t="n"/>
      <c r="CG497" s="212" t="n"/>
      <c r="CH497" s="212" t="n"/>
      <c r="CI497" s="212" t="n"/>
      <c r="CJ497" s="212" t="n"/>
      <c r="CK497" s="212" t="n"/>
      <c r="CL497" s="212" t="n"/>
      <c r="CM497" s="212" t="n"/>
      <c r="CN497" s="212" t="n"/>
      <c r="CO497" s="212" t="n"/>
      <c r="CP497" s="212" t="n"/>
      <c r="CQ497" s="212" t="n"/>
      <c r="CR497" s="212" t="n"/>
      <c r="CS497" s="212" t="n"/>
      <c r="CT497" s="212" t="n"/>
      <c r="CU497" s="212" t="n"/>
      <c r="CV497" s="312" t="n"/>
    </row>
    <row r="498" ht="16.2" customHeight="1" s="53">
      <c r="A498" s="211" t="inlineStr">
        <is>
          <t xml:space="preserve">　　　　其他                                                        </t>
        </is>
      </c>
      <c r="B498" s="212" t="n"/>
      <c r="C498" s="212" t="n"/>
      <c r="D498" s="212" t="n"/>
      <c r="E498" s="212" t="n"/>
      <c r="F498" s="212" t="n"/>
      <c r="G498" s="212" t="n"/>
      <c r="H498" s="212" t="n"/>
      <c r="I498" s="212" t="n"/>
      <c r="J498" s="212" t="n"/>
      <c r="K498" s="212" t="n"/>
      <c r="L498" s="212" t="n"/>
      <c r="M498" s="212" t="n"/>
      <c r="N498" s="212" t="n"/>
      <c r="O498" s="212" t="n"/>
      <c r="P498" s="212" t="n"/>
      <c r="Q498" s="212" t="n"/>
      <c r="R498" s="212" t="n"/>
      <c r="S498" s="212" t="n"/>
      <c r="T498" s="212" t="n"/>
      <c r="U498" s="212" t="n"/>
      <c r="V498" s="212" t="n"/>
      <c r="W498" s="212" t="n"/>
      <c r="X498" s="212" t="n"/>
      <c r="Y498" s="212" t="n"/>
      <c r="Z498" s="212" t="n"/>
      <c r="AA498" s="212" t="n"/>
      <c r="AB498" s="212" t="n"/>
      <c r="AC498" s="212" t="n"/>
      <c r="AD498" s="212" t="n"/>
      <c r="AE498" s="212" t="n"/>
      <c r="AF498" s="212" t="n"/>
      <c r="AG498" s="212" t="n"/>
      <c r="AH498" s="212" t="n"/>
      <c r="AI498" s="212" t="n"/>
      <c r="AJ498" s="212" t="n"/>
      <c r="AK498" s="212" t="n"/>
      <c r="AL498" s="212" t="n"/>
      <c r="AM498" s="212" t="n"/>
      <c r="AN498" s="212" t="n"/>
      <c r="AO498" s="212" t="n"/>
      <c r="AP498" s="212" t="n"/>
      <c r="AQ498" s="212" t="n"/>
      <c r="AR498" s="212" t="n"/>
      <c r="AS498" s="212" t="n"/>
      <c r="AT498" s="212" t="n"/>
      <c r="AU498" s="212" t="n"/>
      <c r="AV498" s="212" t="n"/>
      <c r="AW498" s="212" t="n"/>
      <c r="AX498" s="212" t="n"/>
      <c r="AY498" s="212" t="n"/>
      <c r="AZ498" s="212" t="n"/>
      <c r="BA498" s="212" t="n"/>
      <c r="BB498" s="212" t="n"/>
      <c r="BC498" s="212" t="n"/>
      <c r="BD498" s="212" t="n"/>
      <c r="BE498" s="212" t="n"/>
      <c r="BF498" s="212" t="n"/>
      <c r="BG498" s="212" t="n"/>
      <c r="BH498" s="212" t="n"/>
      <c r="BI498" s="212" t="n"/>
      <c r="BJ498" s="212" t="n"/>
      <c r="BK498" s="212" t="n"/>
      <c r="BL498" s="212" t="n"/>
      <c r="BM498" s="212" t="n"/>
      <c r="BN498" s="212" t="n"/>
      <c r="BO498" s="212" t="n"/>
      <c r="BP498" s="212" t="n"/>
      <c r="BQ498" s="212" t="n"/>
      <c r="BR498" s="212" t="n"/>
      <c r="BS498" s="212" t="n"/>
      <c r="BT498" s="212" t="n"/>
      <c r="BU498" s="212" t="n"/>
      <c r="BV498" s="212" t="n"/>
      <c r="BW498" s="212" t="n"/>
      <c r="BX498" s="212" t="n"/>
      <c r="BY498" s="212" t="n"/>
      <c r="BZ498" s="212" t="n"/>
      <c r="CA498" s="212" t="n"/>
      <c r="CB498" s="212" t="n"/>
      <c r="CC498" s="212" t="n"/>
      <c r="CD498" s="212" t="n"/>
      <c r="CE498" s="212" t="n"/>
      <c r="CF498" s="212" t="n"/>
      <c r="CG498" s="212" t="n"/>
      <c r="CH498" s="212" t="n"/>
      <c r="CI498" s="212" t="n"/>
      <c r="CJ498" s="212" t="n"/>
      <c r="CK498" s="212" t="n"/>
      <c r="CL498" s="212" t="n"/>
      <c r="CM498" s="212" t="n"/>
      <c r="CN498" s="212" t="n"/>
      <c r="CO498" s="212" t="n"/>
      <c r="CP498" s="212" t="n"/>
      <c r="CQ498" s="212" t="n"/>
      <c r="CR498" s="212" t="n"/>
      <c r="CS498" s="212" t="n"/>
      <c r="CT498" s="212" t="n"/>
      <c r="CU498" s="212" t="n"/>
      <c r="CV498" s="312" t="n"/>
    </row>
    <row r="499" ht="32.4" customHeight="1" s="53">
      <c r="A499" s="211" t="inlineStr">
        <is>
          <t xml:space="preserve">　　　流動資產淨減（淨增）                                        </t>
        </is>
      </c>
      <c r="B499" s="212" t="n"/>
      <c r="C499" s="212" t="n"/>
      <c r="D499" s="212" t="n"/>
      <c r="E499" s="212" t="n"/>
      <c r="F499" s="212" t="n"/>
      <c r="G499" s="212" t="n"/>
      <c r="H499" s="212" t="n"/>
      <c r="I499" s="212" t="n"/>
      <c r="J499" s="212" t="n"/>
      <c r="K499" s="212" t="n"/>
      <c r="L499" s="212" t="n"/>
      <c r="M499" s="212" t="n"/>
      <c r="N499" s="212" t="n"/>
      <c r="O499" s="212" t="n"/>
      <c r="P499" s="212" t="n"/>
      <c r="Q499" s="212" t="n"/>
      <c r="R499" s="212" t="n"/>
      <c r="S499" s="212" t="n"/>
      <c r="T499" s="212" t="n"/>
      <c r="U499" s="212" t="n"/>
      <c r="V499" s="212" t="n"/>
      <c r="W499" s="212" t="n"/>
      <c r="X499" s="212" t="n"/>
      <c r="Y499" s="212" t="n"/>
      <c r="Z499" s="212" t="n"/>
      <c r="AA499" s="212" t="n"/>
      <c r="AB499" s="212" t="n"/>
      <c r="AC499" s="212" t="n"/>
      <c r="AD499" s="212" t="n"/>
      <c r="AE499" s="212" t="n"/>
      <c r="AF499" s="212" t="n"/>
      <c r="AG499" s="212" t="n"/>
      <c r="AH499" s="212" t="n"/>
      <c r="AI499" s="212" t="n"/>
      <c r="AJ499" s="212" t="n"/>
      <c r="AK499" s="212" t="n"/>
      <c r="AL499" s="212" t="n"/>
      <c r="AM499" s="212" t="n"/>
      <c r="AN499" s="212" t="n"/>
      <c r="AO499" s="212" t="n"/>
      <c r="AP499" s="212" t="n"/>
      <c r="AQ499" s="212" t="n"/>
      <c r="AR499" s="212" t="n"/>
      <c r="AS499" s="212" t="n"/>
      <c r="AT499" s="212" t="n"/>
      <c r="AU499" s="212" t="n"/>
      <c r="AV499" s="212" t="n"/>
      <c r="AW499" s="212" t="n"/>
      <c r="AX499" s="212" t="n"/>
      <c r="AY499" s="212" t="n"/>
      <c r="AZ499" s="212" t="n"/>
      <c r="BA499" s="212" t="n"/>
      <c r="BB499" s="212" t="n"/>
      <c r="BC499" s="212" t="n"/>
      <c r="BD499" s="212" t="n"/>
      <c r="BE499" s="212" t="n"/>
      <c r="BF499" s="212" t="n"/>
      <c r="BG499" s="212" t="n"/>
      <c r="BH499" s="212" t="n"/>
      <c r="BI499" s="212" t="n"/>
      <c r="BJ499" s="212" t="n"/>
      <c r="BK499" s="212" t="n"/>
      <c r="BL499" s="212" t="n"/>
      <c r="BM499" s="212" t="n"/>
      <c r="BN499" s="212" t="n"/>
      <c r="BO499" s="212" t="n"/>
      <c r="BP499" s="212" t="n"/>
      <c r="BQ499" s="212" t="n"/>
      <c r="BR499" s="212" t="n"/>
      <c r="BS499" s="212" t="n"/>
      <c r="BT499" s="212" t="n"/>
      <c r="BU499" s="212" t="n"/>
      <c r="BV499" s="212" t="n"/>
      <c r="BW499" s="212" t="n"/>
      <c r="BX499" s="212" t="n"/>
      <c r="BY499" s="212" t="n"/>
      <c r="BZ499" s="212" t="n"/>
      <c r="CA499" s="212" t="n"/>
      <c r="CB499" s="212" t="n"/>
      <c r="CC499" s="212" t="n"/>
      <c r="CD499" s="212" t="n"/>
      <c r="CE499" s="212" t="n"/>
      <c r="CF499" s="212" t="n"/>
      <c r="CG499" s="212" t="n"/>
      <c r="CH499" s="212" t="n"/>
      <c r="CI499" s="212" t="n"/>
      <c r="CJ499" s="212" t="n"/>
      <c r="CK499" s="212" t="n"/>
      <c r="CL499" s="212" t="n"/>
      <c r="CM499" s="212" t="n"/>
      <c r="CN499" s="212" t="n"/>
      <c r="CO499" s="212" t="n"/>
      <c r="CP499" s="212" t="n"/>
      <c r="CQ499" s="212" t="n"/>
      <c r="CR499" s="212" t="n"/>
      <c r="CS499" s="212" t="n"/>
      <c r="CT499" s="212" t="n"/>
      <c r="CU499" s="212" t="n"/>
      <c r="CV499" s="312" t="n"/>
    </row>
    <row r="500" ht="32.4" customHeight="1" s="53">
      <c r="A500" s="211" t="inlineStr">
        <is>
          <t xml:space="preserve">　　　流動負債淨增（淨減）                                        </t>
        </is>
      </c>
      <c r="B500" s="212" t="n"/>
      <c r="C500" s="212" t="n"/>
      <c r="D500" s="212" t="n"/>
      <c r="E500" s="212" t="n"/>
      <c r="F500" s="212" t="n"/>
      <c r="G500" s="212" t="n"/>
      <c r="H500" s="212" t="n"/>
      <c r="I500" s="212" t="n"/>
      <c r="J500" s="212" t="n"/>
      <c r="K500" s="212" t="n"/>
      <c r="L500" s="212" t="n"/>
      <c r="M500" s="212" t="n"/>
      <c r="N500" s="212" t="n"/>
      <c r="O500" s="212" t="n"/>
      <c r="P500" s="212" t="n"/>
      <c r="Q500" s="212" t="n"/>
      <c r="R500" s="212" t="n"/>
      <c r="S500" s="212" t="n"/>
      <c r="T500" s="212" t="n"/>
      <c r="U500" s="212" t="n"/>
      <c r="V500" s="212" t="n"/>
      <c r="W500" s="212" t="n"/>
      <c r="X500" s="212" t="n"/>
      <c r="Y500" s="212" t="n"/>
      <c r="Z500" s="212" t="n"/>
      <c r="AA500" s="212" t="n"/>
      <c r="AB500" s="212" t="n"/>
      <c r="AC500" s="212" t="n"/>
      <c r="AD500" s="212" t="n"/>
      <c r="AE500" s="212" t="n"/>
      <c r="AF500" s="212" t="n"/>
      <c r="AG500" s="212" t="n"/>
      <c r="AH500" s="212" t="n"/>
      <c r="AI500" s="212" t="n"/>
      <c r="AJ500" s="212" t="n"/>
      <c r="AK500" s="212" t="n"/>
      <c r="AL500" s="212" t="n"/>
      <c r="AM500" s="212" t="n"/>
      <c r="AN500" s="212" t="n"/>
      <c r="AO500" s="212" t="n"/>
      <c r="AP500" s="212" t="n"/>
      <c r="AQ500" s="212" t="n"/>
      <c r="AR500" s="212" t="n"/>
      <c r="AS500" s="212" t="n"/>
      <c r="AT500" s="212" t="n"/>
      <c r="AU500" s="212" t="n"/>
      <c r="AV500" s="212" t="n"/>
      <c r="AW500" s="212" t="n"/>
      <c r="AX500" s="212" t="n"/>
      <c r="AY500" s="212" t="n"/>
      <c r="AZ500" s="212" t="n"/>
      <c r="BA500" s="212" t="n"/>
      <c r="BB500" s="212" t="n"/>
      <c r="BC500" s="212" t="n"/>
      <c r="BD500" s="212" t="n"/>
      <c r="BE500" s="212" t="n"/>
      <c r="BF500" s="212" t="n"/>
      <c r="BG500" s="212" t="n"/>
      <c r="BH500" s="212" t="n"/>
      <c r="BI500" s="212" t="n"/>
      <c r="BJ500" s="212" t="n"/>
      <c r="BK500" s="212" t="n"/>
      <c r="BL500" s="212" t="n"/>
      <c r="BM500" s="212" t="n"/>
      <c r="BN500" s="212" t="n"/>
      <c r="BO500" s="212" t="n"/>
      <c r="BP500" s="212" t="n"/>
      <c r="BQ500" s="212" t="n"/>
      <c r="BR500" s="212" t="n"/>
      <c r="BS500" s="212" t="n"/>
      <c r="BT500" s="212" t="n"/>
      <c r="BU500" s="212" t="n"/>
      <c r="BV500" s="212" t="n"/>
      <c r="BW500" s="212" t="n"/>
      <c r="BX500" s="212" t="n"/>
      <c r="BY500" s="212" t="n"/>
      <c r="BZ500" s="212" t="n"/>
      <c r="CA500" s="212" t="n"/>
      <c r="CB500" s="212" t="n"/>
      <c r="CC500" s="212" t="n"/>
      <c r="CD500" s="212" t="n"/>
      <c r="CE500" s="212" t="n"/>
      <c r="CF500" s="212" t="n"/>
      <c r="CG500" s="212" t="n"/>
      <c r="CH500" s="212" t="n"/>
      <c r="CI500" s="212" t="n"/>
      <c r="CJ500" s="212" t="n"/>
      <c r="CK500" s="212" t="n"/>
      <c r="CL500" s="212" t="n"/>
      <c r="CM500" s="212" t="n"/>
      <c r="CN500" s="212" t="n"/>
      <c r="CO500" s="212" t="n"/>
      <c r="CP500" s="212" t="n"/>
      <c r="CQ500" s="212" t="n"/>
      <c r="CR500" s="212" t="n"/>
      <c r="CS500" s="212" t="n"/>
      <c r="CT500" s="212" t="n"/>
      <c r="CU500" s="212" t="n"/>
      <c r="CV500" s="312" t="n"/>
    </row>
    <row r="501" ht="32.4" customHeight="1" s="53">
      <c r="A501" s="211" t="inlineStr">
        <is>
          <t xml:space="preserve">　　未計利息股利之現金流入（流出）                              </t>
        </is>
      </c>
      <c r="B501" s="212" t="n"/>
      <c r="C501" s="212" t="n"/>
      <c r="D501" s="212" t="n"/>
      <c r="E501" s="212" t="n"/>
      <c r="F501" s="212" t="n"/>
      <c r="G501" s="212" t="n"/>
      <c r="H501" s="212" t="n"/>
      <c r="I501" s="212" t="n"/>
      <c r="J501" s="212" t="n"/>
      <c r="K501" s="212" t="n"/>
      <c r="L501" s="212" t="n"/>
      <c r="M501" s="212" t="n"/>
      <c r="N501" s="212" t="n"/>
      <c r="O501" s="212" t="n"/>
      <c r="P501" s="212" t="n"/>
      <c r="Q501" s="212" t="n"/>
      <c r="R501" s="212" t="n"/>
      <c r="S501" s="212" t="n"/>
      <c r="T501" s="212" t="n"/>
      <c r="U501" s="212" t="n"/>
      <c r="V501" s="212" t="n"/>
      <c r="W501" s="212" t="n"/>
      <c r="X501" s="212" t="n"/>
      <c r="Y501" s="212" t="n"/>
      <c r="Z501" s="212" t="n"/>
      <c r="AA501" s="212" t="n"/>
      <c r="AB501" s="212" t="n"/>
      <c r="AC501" s="212" t="n"/>
      <c r="AD501" s="212" t="n"/>
      <c r="AE501" s="212" t="n"/>
      <c r="AF501" s="212" t="n"/>
      <c r="AG501" s="212" t="n"/>
      <c r="AH501" s="212" t="n"/>
      <c r="AI501" s="212" t="n"/>
      <c r="AJ501" s="212" t="n"/>
      <c r="AK501" s="212" t="n"/>
      <c r="AL501" s="212" t="n"/>
      <c r="AM501" s="212" t="n"/>
      <c r="AN501" s="212" t="n"/>
      <c r="AO501" s="212" t="n"/>
      <c r="AP501" s="212" t="n"/>
      <c r="AQ501" s="212" t="n"/>
      <c r="AR501" s="212" t="n"/>
      <c r="AS501" s="212" t="n"/>
      <c r="AT501" s="212" t="n"/>
      <c r="AU501" s="212" t="n"/>
      <c r="AV501" s="212" t="n"/>
      <c r="AW501" s="212" t="n"/>
      <c r="AX501" s="212" t="n"/>
      <c r="AY501" s="212" t="n"/>
      <c r="AZ501" s="212" t="n"/>
      <c r="BA501" s="212" t="n"/>
      <c r="BB501" s="212" t="n"/>
      <c r="BC501" s="212" t="n"/>
      <c r="BD501" s="212" t="n"/>
      <c r="BE501" s="212" t="n"/>
      <c r="BF501" s="212" t="n"/>
      <c r="BG501" s="212" t="n"/>
      <c r="BH501" s="212" t="n"/>
      <c r="BI501" s="212" t="n"/>
      <c r="BJ501" s="212" t="n"/>
      <c r="BK501" s="212" t="n"/>
      <c r="BL501" s="212" t="n"/>
      <c r="BM501" s="212" t="n"/>
      <c r="BN501" s="212" t="n"/>
      <c r="BO501" s="212" t="n"/>
      <c r="BP501" s="212" t="n"/>
      <c r="BQ501" s="212" t="n"/>
      <c r="BR501" s="212" t="n"/>
      <c r="BS501" s="212" t="n"/>
      <c r="BT501" s="212" t="n"/>
      <c r="BU501" s="212" t="n"/>
      <c r="BV501" s="212" t="n"/>
      <c r="BW501" s="212" t="n"/>
      <c r="BX501" s="212" t="n"/>
      <c r="BY501" s="212" t="n"/>
      <c r="BZ501" s="212" t="n"/>
      <c r="CA501" s="212" t="n"/>
      <c r="CB501" s="212" t="n"/>
      <c r="CC501" s="212" t="n"/>
      <c r="CD501" s="212" t="n"/>
      <c r="CE501" s="212" t="n"/>
      <c r="CF501" s="212" t="n"/>
      <c r="CG501" s="212" t="n"/>
      <c r="CH501" s="212" t="n"/>
      <c r="CI501" s="212" t="n"/>
      <c r="CJ501" s="212" t="n"/>
      <c r="CK501" s="212" t="n"/>
      <c r="CL501" s="212" t="n"/>
      <c r="CM501" s="212" t="n"/>
      <c r="CN501" s="212" t="n"/>
      <c r="CO501" s="212" t="n"/>
      <c r="CP501" s="212" t="n"/>
      <c r="CQ501" s="212" t="n"/>
      <c r="CR501" s="212" t="n"/>
      <c r="CS501" s="212" t="n"/>
      <c r="CT501" s="212" t="n"/>
      <c r="CU501" s="212" t="n"/>
      <c r="CV501" s="312" t="n"/>
    </row>
    <row r="502" ht="16.2" customHeight="1" s="53">
      <c r="A502" s="211" t="inlineStr">
        <is>
          <t xml:space="preserve">　　收取利息                                                    </t>
        </is>
      </c>
      <c r="B502" s="212" t="n"/>
      <c r="C502" s="212" t="n"/>
      <c r="D502" s="212" t="n"/>
      <c r="E502" s="212" t="n"/>
      <c r="F502" s="212" t="n"/>
      <c r="G502" s="212" t="n"/>
      <c r="H502" s="212" t="n"/>
      <c r="I502" s="212" t="n"/>
      <c r="J502" s="212" t="n"/>
      <c r="K502" s="212" t="n"/>
      <c r="L502" s="212" t="n"/>
      <c r="M502" s="212" t="n"/>
      <c r="N502" s="212" t="n"/>
      <c r="O502" s="212" t="n"/>
      <c r="P502" s="212" t="n"/>
      <c r="Q502" s="212" t="n"/>
      <c r="R502" s="212" t="n"/>
      <c r="S502" s="212" t="n"/>
      <c r="T502" s="212" t="n"/>
      <c r="U502" s="212" t="n"/>
      <c r="V502" s="212" t="n"/>
      <c r="W502" s="212" t="n"/>
      <c r="X502" s="212" t="n"/>
      <c r="Y502" s="212" t="n"/>
      <c r="Z502" s="212" t="n"/>
      <c r="AA502" s="212" t="n"/>
      <c r="AB502" s="212" t="n"/>
      <c r="AC502" s="212" t="n"/>
      <c r="AD502" s="212" t="n"/>
      <c r="AE502" s="212" t="n"/>
      <c r="AF502" s="212" t="n"/>
      <c r="AG502" s="212" t="n"/>
      <c r="AH502" s="212" t="n"/>
      <c r="AI502" s="212" t="n"/>
      <c r="AJ502" s="212" t="n"/>
      <c r="AK502" s="212" t="n"/>
      <c r="AL502" s="212" t="n"/>
      <c r="AM502" s="212" t="n"/>
      <c r="AN502" s="212" t="n"/>
      <c r="AO502" s="212" t="n"/>
      <c r="AP502" s="212" t="n"/>
      <c r="AQ502" s="212" t="n"/>
      <c r="AR502" s="212" t="n"/>
      <c r="AS502" s="212" t="n"/>
      <c r="AT502" s="212" t="n"/>
      <c r="AU502" s="212" t="n"/>
      <c r="AV502" s="212" t="n"/>
      <c r="AW502" s="212" t="n"/>
      <c r="AX502" s="212" t="n"/>
      <c r="AY502" s="212" t="n"/>
      <c r="AZ502" s="212" t="n"/>
      <c r="BA502" s="212" t="n"/>
      <c r="BB502" s="212" t="n"/>
      <c r="BC502" s="212" t="n"/>
      <c r="BD502" s="212" t="n"/>
      <c r="BE502" s="212" t="n"/>
      <c r="BF502" s="212" t="n"/>
      <c r="BG502" s="212" t="n"/>
      <c r="BH502" s="212" t="n"/>
      <c r="BI502" s="212" t="n"/>
      <c r="BJ502" s="212" t="n"/>
      <c r="BK502" s="212" t="n"/>
      <c r="BL502" s="212" t="n"/>
      <c r="BM502" s="212" t="n"/>
      <c r="BN502" s="212" t="n"/>
      <c r="BO502" s="212" t="n"/>
      <c r="BP502" s="212" t="n"/>
      <c r="BQ502" s="212" t="n"/>
      <c r="BR502" s="212" t="n"/>
      <c r="BS502" s="212" t="n"/>
      <c r="BT502" s="212" t="n"/>
      <c r="BU502" s="212" t="n"/>
      <c r="BV502" s="212" t="n"/>
      <c r="BW502" s="212" t="n"/>
      <c r="BX502" s="212" t="n"/>
      <c r="BY502" s="212" t="n"/>
      <c r="BZ502" s="212" t="n"/>
      <c r="CA502" s="212" t="n"/>
      <c r="CB502" s="212" t="n"/>
      <c r="CC502" s="212" t="n"/>
      <c r="CD502" s="212" t="n"/>
      <c r="CE502" s="212" t="n"/>
      <c r="CF502" s="212" t="n"/>
      <c r="CG502" s="212" t="n"/>
      <c r="CH502" s="212" t="n"/>
      <c r="CI502" s="212" t="n"/>
      <c r="CJ502" s="212" t="n"/>
      <c r="CK502" s="212" t="n"/>
      <c r="CL502" s="212" t="n"/>
      <c r="CM502" s="212" t="n"/>
      <c r="CN502" s="212" t="n"/>
      <c r="CO502" s="212" t="n"/>
      <c r="CP502" s="212" t="n"/>
      <c r="CQ502" s="212" t="n"/>
      <c r="CR502" s="212" t="n"/>
      <c r="CS502" s="212" t="n"/>
      <c r="CT502" s="212" t="n"/>
      <c r="CU502" s="212" t="n"/>
      <c r="CV502" s="312" t="n"/>
    </row>
    <row r="503" ht="16.2" customHeight="1" s="53">
      <c r="A503" s="211" t="inlineStr">
        <is>
          <t xml:space="preserve">　　收取股利                                                    </t>
        </is>
      </c>
      <c r="B503" s="212" t="n"/>
      <c r="C503" s="212" t="n"/>
      <c r="D503" s="212" t="n"/>
      <c r="E503" s="212" t="n"/>
      <c r="F503" s="212" t="n"/>
      <c r="G503" s="212" t="n"/>
      <c r="H503" s="212" t="n"/>
      <c r="I503" s="212" t="n"/>
      <c r="J503" s="212" t="n"/>
      <c r="K503" s="212" t="n"/>
      <c r="L503" s="212" t="n"/>
      <c r="M503" s="212" t="n"/>
      <c r="N503" s="212" t="n"/>
      <c r="O503" s="212" t="n"/>
      <c r="P503" s="212" t="n"/>
      <c r="Q503" s="212" t="n"/>
      <c r="R503" s="212" t="n"/>
      <c r="S503" s="212" t="n"/>
      <c r="T503" s="212" t="n"/>
      <c r="U503" s="212" t="n"/>
      <c r="V503" s="212" t="n"/>
      <c r="W503" s="212" t="n"/>
      <c r="X503" s="212" t="n"/>
      <c r="Y503" s="212" t="n"/>
      <c r="Z503" s="212" t="n"/>
      <c r="AA503" s="212" t="n"/>
      <c r="AB503" s="212" t="n"/>
      <c r="AC503" s="212" t="n"/>
      <c r="AD503" s="212" t="n"/>
      <c r="AE503" s="212" t="n"/>
      <c r="AF503" s="212" t="n"/>
      <c r="AG503" s="212" t="n"/>
      <c r="AH503" s="212" t="n"/>
      <c r="AI503" s="212" t="n"/>
      <c r="AJ503" s="212" t="n"/>
      <c r="AK503" s="212" t="n"/>
      <c r="AL503" s="212" t="n"/>
      <c r="AM503" s="212" t="n"/>
      <c r="AN503" s="212" t="n"/>
      <c r="AO503" s="212" t="n"/>
      <c r="AP503" s="212" t="n"/>
      <c r="AQ503" s="212" t="n"/>
      <c r="AR503" s="212" t="n"/>
      <c r="AS503" s="212" t="n"/>
      <c r="AT503" s="212" t="n"/>
      <c r="AU503" s="212" t="n"/>
      <c r="AV503" s="212" t="n"/>
      <c r="AW503" s="212" t="n"/>
      <c r="AX503" s="212" t="n"/>
      <c r="AY503" s="212" t="n"/>
      <c r="AZ503" s="212" t="n"/>
      <c r="BA503" s="212" t="n"/>
      <c r="BB503" s="212" t="n"/>
      <c r="BC503" s="212" t="n"/>
      <c r="BD503" s="212" t="n"/>
      <c r="BE503" s="212" t="n"/>
      <c r="BF503" s="212" t="n"/>
      <c r="BG503" s="212" t="n"/>
      <c r="BH503" s="212" t="n"/>
      <c r="BI503" s="212" t="n"/>
      <c r="BJ503" s="212" t="n"/>
      <c r="BK503" s="212" t="n"/>
      <c r="BL503" s="212" t="n"/>
      <c r="BM503" s="212" t="n"/>
      <c r="BN503" s="212" t="n"/>
      <c r="BO503" s="212" t="n"/>
      <c r="BP503" s="212" t="n"/>
      <c r="BQ503" s="212" t="n"/>
      <c r="BR503" s="212" t="n"/>
      <c r="BS503" s="212" t="n"/>
      <c r="BT503" s="212" t="n"/>
      <c r="BU503" s="212" t="n"/>
      <c r="BV503" s="212" t="n"/>
      <c r="BW503" s="212" t="n"/>
      <c r="BX503" s="212" t="n"/>
      <c r="BY503" s="212" t="n"/>
      <c r="BZ503" s="212" t="n"/>
      <c r="CA503" s="212" t="n"/>
      <c r="CB503" s="212" t="n"/>
      <c r="CC503" s="212" t="n"/>
      <c r="CD503" s="212" t="n"/>
      <c r="CE503" s="212" t="n"/>
      <c r="CF503" s="212" t="n"/>
      <c r="CG503" s="212" t="n"/>
      <c r="CH503" s="212" t="n"/>
      <c r="CI503" s="212" t="n"/>
      <c r="CJ503" s="212" t="n"/>
      <c r="CK503" s="212" t="n"/>
      <c r="CL503" s="212" t="n"/>
      <c r="CM503" s="212" t="n"/>
      <c r="CN503" s="212" t="n"/>
      <c r="CO503" s="212" t="n"/>
      <c r="CP503" s="212" t="n"/>
      <c r="CQ503" s="212" t="n"/>
      <c r="CR503" s="212" t="n"/>
      <c r="CS503" s="212" t="n"/>
      <c r="CT503" s="212" t="n"/>
      <c r="CU503" s="212" t="n"/>
      <c r="CV503" s="312" t="n"/>
    </row>
    <row r="504" ht="16.2" customHeight="1" s="53">
      <c r="A504" s="211" t="inlineStr">
        <is>
          <t xml:space="preserve">　　支付利息                                                    </t>
        </is>
      </c>
      <c r="B504" s="212" t="n"/>
      <c r="C504" s="212" t="n"/>
      <c r="D504" s="212" t="n"/>
      <c r="E504" s="212" t="n"/>
      <c r="F504" s="212" t="n"/>
      <c r="G504" s="212" t="n"/>
      <c r="H504" s="212" t="n"/>
      <c r="I504" s="212" t="n"/>
      <c r="J504" s="212" t="n"/>
      <c r="K504" s="212" t="n"/>
      <c r="L504" s="212" t="n"/>
      <c r="M504" s="212" t="n"/>
      <c r="N504" s="212" t="n"/>
      <c r="O504" s="212" t="n"/>
      <c r="P504" s="212" t="n"/>
      <c r="Q504" s="212" t="n"/>
      <c r="R504" s="212" t="n"/>
      <c r="S504" s="212" t="n"/>
      <c r="T504" s="212" t="n"/>
      <c r="U504" s="212" t="n"/>
      <c r="V504" s="212" t="n"/>
      <c r="W504" s="212" t="n"/>
      <c r="X504" s="212" t="n"/>
      <c r="Y504" s="212" t="n"/>
      <c r="Z504" s="212" t="n"/>
      <c r="AA504" s="212" t="n"/>
      <c r="AB504" s="212" t="n"/>
      <c r="AC504" s="212" t="n"/>
      <c r="AD504" s="212" t="n"/>
      <c r="AE504" s="212" t="n"/>
      <c r="AF504" s="212" t="n"/>
      <c r="AG504" s="212" t="n"/>
      <c r="AH504" s="212" t="n"/>
      <c r="AI504" s="212" t="n"/>
      <c r="AJ504" s="212" t="n"/>
      <c r="AK504" s="212" t="n"/>
      <c r="AL504" s="212" t="n"/>
      <c r="AM504" s="212" t="n"/>
      <c r="AN504" s="212" t="n"/>
      <c r="AO504" s="212" t="n"/>
      <c r="AP504" s="212" t="n"/>
      <c r="AQ504" s="212" t="n"/>
      <c r="AR504" s="212" t="n"/>
      <c r="AS504" s="212" t="n"/>
      <c r="AT504" s="212" t="n"/>
      <c r="AU504" s="212" t="n"/>
      <c r="AV504" s="212" t="n"/>
      <c r="AW504" s="212" t="n"/>
      <c r="AX504" s="212" t="n"/>
      <c r="AY504" s="212" t="n"/>
      <c r="AZ504" s="212" t="n"/>
      <c r="BA504" s="212" t="n"/>
      <c r="BB504" s="212" t="n"/>
      <c r="BC504" s="212" t="n"/>
      <c r="BD504" s="212" t="n"/>
      <c r="BE504" s="212" t="n"/>
      <c r="BF504" s="212" t="n"/>
      <c r="BG504" s="212" t="n"/>
      <c r="BH504" s="212" t="n"/>
      <c r="BI504" s="212" t="n"/>
      <c r="BJ504" s="212" t="n"/>
      <c r="BK504" s="212" t="n"/>
      <c r="BL504" s="212" t="n"/>
      <c r="BM504" s="212" t="n"/>
      <c r="BN504" s="212" t="n"/>
      <c r="BO504" s="212" t="n"/>
      <c r="BP504" s="212" t="n"/>
      <c r="BQ504" s="212" t="n"/>
      <c r="BR504" s="212" t="n"/>
      <c r="BS504" s="212" t="n"/>
      <c r="BT504" s="212" t="n"/>
      <c r="BU504" s="212" t="n"/>
      <c r="BV504" s="212" t="n"/>
      <c r="BW504" s="212" t="n"/>
      <c r="BX504" s="212" t="n"/>
      <c r="BY504" s="212" t="n"/>
      <c r="BZ504" s="212" t="n"/>
      <c r="CA504" s="212" t="n"/>
      <c r="CB504" s="212" t="n"/>
      <c r="CC504" s="212" t="n"/>
      <c r="CD504" s="212" t="n"/>
      <c r="CE504" s="212" t="n"/>
      <c r="CF504" s="212" t="n"/>
      <c r="CG504" s="212" t="n"/>
      <c r="CH504" s="212" t="n"/>
      <c r="CI504" s="212" t="n"/>
      <c r="CJ504" s="212" t="n"/>
      <c r="CK504" s="212" t="n"/>
      <c r="CL504" s="212" t="n"/>
      <c r="CM504" s="212" t="n"/>
      <c r="CN504" s="212" t="n"/>
      <c r="CO504" s="212" t="n"/>
      <c r="CP504" s="212" t="n"/>
      <c r="CQ504" s="212" t="n"/>
      <c r="CR504" s="212" t="n"/>
      <c r="CS504" s="212" t="n"/>
      <c r="CT504" s="212" t="n"/>
      <c r="CU504" s="212" t="n"/>
      <c r="CV504" s="312" t="n"/>
    </row>
    <row r="505" ht="32.4" customHeight="1" s="53">
      <c r="A505" s="311" t="inlineStr">
        <is>
          <t xml:space="preserve">▼業務活動之淨現金流入（流出）                                </t>
        </is>
      </c>
      <c r="B505" s="210" t="n"/>
      <c r="C505" s="210" t="n"/>
      <c r="D505" s="210" t="n"/>
      <c r="E505" s="210" t="n"/>
      <c r="F505" s="210" t="n"/>
      <c r="G505" s="210" t="n"/>
      <c r="H505" s="210" t="n"/>
      <c r="I505" s="210" t="n"/>
      <c r="J505" s="210" t="n"/>
      <c r="K505" s="210" t="n"/>
      <c r="L505" s="210" t="n"/>
      <c r="M505" s="210" t="n"/>
      <c r="N505" s="210" t="n"/>
      <c r="O505" s="210" t="n"/>
      <c r="P505" s="210" t="n"/>
      <c r="Q505" s="210" t="n"/>
      <c r="R505" s="210" t="n"/>
      <c r="S505" s="210" t="n"/>
      <c r="T505" s="210" t="n"/>
      <c r="U505" s="210" t="n"/>
      <c r="V505" s="210" t="n"/>
      <c r="W505" s="210" t="n"/>
      <c r="X505" s="210" t="n"/>
      <c r="Y505" s="210" t="n"/>
      <c r="Z505" s="210" t="n"/>
      <c r="AA505" s="210" t="n"/>
      <c r="AB505" s="210" t="n"/>
      <c r="AC505" s="210" t="n"/>
      <c r="AD505" s="210" t="n"/>
      <c r="AE505" s="210" t="n"/>
      <c r="AF505" s="210" t="n"/>
      <c r="AG505" s="210" t="n"/>
      <c r="AH505" s="210" t="n"/>
      <c r="AI505" s="210" t="n"/>
      <c r="AJ505" s="210" t="n"/>
      <c r="AK505" s="210" t="n"/>
      <c r="AL505" s="210" t="n"/>
      <c r="AM505" s="210" t="n"/>
      <c r="AN505" s="210" t="n"/>
      <c r="AO505" s="210" t="n"/>
      <c r="AP505" s="210" t="n"/>
      <c r="AQ505" s="210" t="n"/>
      <c r="AR505" s="210" t="n"/>
      <c r="AS505" s="210" t="n"/>
      <c r="AT505" s="210" t="n"/>
      <c r="AU505" s="210" t="n"/>
      <c r="AV505" s="210" t="n"/>
      <c r="AW505" s="210" t="n"/>
      <c r="AX505" s="210" t="n"/>
      <c r="AY505" s="210" t="n"/>
      <c r="AZ505" s="210" t="n"/>
      <c r="BA505" s="210" t="n"/>
      <c r="BB505" s="210" t="n"/>
      <c r="BC505" s="210" t="n"/>
      <c r="BD505" s="212" t="n"/>
      <c r="BE505" s="212" t="n"/>
      <c r="BF505" s="212" t="n"/>
      <c r="BG505" s="212" t="n"/>
      <c r="BH505" s="212" t="n"/>
      <c r="BI505" s="212" t="n"/>
      <c r="BJ505" s="212" t="n"/>
      <c r="BK505" s="212" t="n"/>
      <c r="BL505" s="212" t="n"/>
      <c r="BM505" s="212" t="n"/>
      <c r="BN505" s="212" t="n"/>
      <c r="BO505" s="212" t="n"/>
      <c r="BP505" s="212" t="n"/>
      <c r="BQ505" s="212" t="n"/>
      <c r="BR505" s="212" t="n"/>
      <c r="BS505" s="212" t="n"/>
      <c r="BT505" s="212" t="n"/>
      <c r="BU505" s="212" t="n"/>
      <c r="BV505" s="212" t="n"/>
      <c r="BW505" s="212" t="n"/>
      <c r="BX505" s="212" t="n"/>
      <c r="BY505" s="212" t="n"/>
      <c r="BZ505" s="212" t="n"/>
      <c r="CA505" s="212" t="n"/>
      <c r="CB505" s="212" t="n"/>
      <c r="CC505" s="212" t="n"/>
      <c r="CD505" s="212" t="n"/>
      <c r="CE505" s="212" t="n"/>
      <c r="CF505" s="212" t="n"/>
      <c r="CG505" s="212" t="n"/>
      <c r="CH505" s="212" t="n"/>
      <c r="CI505" s="212" t="n"/>
      <c r="CJ505" s="212" t="n"/>
      <c r="CK505" s="212" t="n"/>
      <c r="CL505" s="212" t="n"/>
      <c r="CM505" s="212" t="n"/>
      <c r="CN505" s="212" t="n"/>
      <c r="CO505" s="212" t="n"/>
      <c r="CP505" s="212" t="n"/>
      <c r="CQ505" s="212" t="n"/>
      <c r="CR505" s="212" t="n"/>
      <c r="CS505" s="212" t="n"/>
      <c r="CT505" s="212" t="n"/>
      <c r="CU505" s="212" t="n"/>
      <c r="CV505" s="312" t="n"/>
    </row>
    <row r="506" ht="16.2" customHeight="1" s="53">
      <c r="A506" s="311" t="inlineStr">
        <is>
          <t xml:space="preserve">▼投資活動之現金流量                                          </t>
        </is>
      </c>
      <c r="B506" s="210" t="n"/>
      <c r="C506" s="210" t="n"/>
      <c r="D506" s="210" t="n"/>
      <c r="E506" s="210" t="n"/>
      <c r="F506" s="210" t="n"/>
      <c r="G506" s="210" t="n"/>
      <c r="H506" s="210" t="n"/>
      <c r="I506" s="210" t="n"/>
      <c r="J506" s="210" t="n"/>
      <c r="K506" s="210" t="n"/>
      <c r="L506" s="210" t="n"/>
      <c r="M506" s="210" t="n"/>
      <c r="N506" s="210" t="n"/>
      <c r="O506" s="210" t="n"/>
      <c r="P506" s="210" t="n"/>
      <c r="Q506" s="210" t="n"/>
      <c r="R506" s="210" t="n"/>
      <c r="S506" s="210" t="n"/>
      <c r="T506" s="210" t="n"/>
      <c r="U506" s="210" t="n"/>
      <c r="V506" s="210" t="n"/>
      <c r="W506" s="210" t="n"/>
      <c r="X506" s="210" t="n"/>
      <c r="Y506" s="210" t="n"/>
      <c r="Z506" s="210" t="n"/>
      <c r="AA506" s="210" t="n"/>
      <c r="AB506" s="210" t="n"/>
      <c r="AC506" s="210" t="n"/>
      <c r="AD506" s="210" t="n"/>
      <c r="AE506" s="210" t="n"/>
      <c r="AF506" s="210" t="n"/>
      <c r="AG506" s="210" t="n"/>
      <c r="AH506" s="210" t="n"/>
      <c r="AI506" s="210" t="n"/>
      <c r="AJ506" s="210" t="n"/>
      <c r="AK506" s="210" t="n"/>
      <c r="AL506" s="210" t="n"/>
      <c r="AM506" s="210" t="n"/>
      <c r="AN506" s="210" t="n"/>
      <c r="AO506" s="210" t="n"/>
      <c r="AP506" s="210" t="n"/>
      <c r="AQ506" s="210" t="n"/>
      <c r="AR506" s="210" t="n"/>
      <c r="AS506" s="210" t="n"/>
      <c r="AT506" s="210" t="n"/>
      <c r="AU506" s="210" t="n"/>
      <c r="AV506" s="210" t="n"/>
      <c r="AW506" s="210" t="n"/>
      <c r="AX506" s="210" t="n"/>
      <c r="AY506" s="210" t="n"/>
      <c r="AZ506" s="210" t="n"/>
      <c r="BA506" s="210" t="n"/>
      <c r="BB506" s="210" t="n"/>
      <c r="BC506" s="210" t="n"/>
      <c r="BD506" s="212" t="n"/>
      <c r="BE506" s="212" t="n"/>
      <c r="BF506" s="212" t="n"/>
      <c r="BG506" s="212" t="n"/>
      <c r="BH506" s="212" t="n"/>
      <c r="BI506" s="212" t="n"/>
      <c r="BJ506" s="212" t="n"/>
      <c r="BK506" s="212" t="n"/>
      <c r="BL506" s="212" t="n"/>
      <c r="BM506" s="212" t="n"/>
      <c r="BN506" s="212" t="n"/>
      <c r="BO506" s="212" t="n"/>
      <c r="BP506" s="212" t="n"/>
      <c r="BQ506" s="212" t="n"/>
      <c r="BR506" s="212" t="n"/>
      <c r="BS506" s="212" t="n"/>
      <c r="BT506" s="212" t="n"/>
      <c r="BU506" s="212" t="n"/>
      <c r="BV506" s="212" t="n"/>
      <c r="BW506" s="212" t="n"/>
      <c r="BX506" s="212" t="n"/>
      <c r="BY506" s="212" t="n"/>
      <c r="BZ506" s="212" t="n"/>
      <c r="CA506" s="212" t="n"/>
      <c r="CB506" s="212" t="n"/>
      <c r="CC506" s="212" t="n"/>
      <c r="CD506" s="212" t="n"/>
      <c r="CE506" s="212" t="n"/>
      <c r="CF506" s="212" t="n"/>
      <c r="CG506" s="212" t="n"/>
      <c r="CH506" s="212" t="n"/>
      <c r="CI506" s="212" t="n"/>
      <c r="CJ506" s="212" t="n"/>
      <c r="CK506" s="212" t="n"/>
      <c r="CL506" s="212" t="n"/>
      <c r="CM506" s="212" t="n"/>
      <c r="CN506" s="212" t="n"/>
      <c r="CO506" s="212" t="n"/>
      <c r="CP506" s="212" t="n"/>
      <c r="CQ506" s="212" t="n"/>
      <c r="CR506" s="212" t="n"/>
      <c r="CS506" s="212" t="n"/>
      <c r="CT506" s="212" t="n"/>
      <c r="CU506" s="212" t="n"/>
      <c r="CV506" s="312" t="n"/>
    </row>
    <row r="507" ht="32.4" customHeight="1" s="53">
      <c r="A507" s="211" t="inlineStr">
        <is>
          <t xml:space="preserve">　　減少流動金融資產及短期貸墊款                                </t>
        </is>
      </c>
      <c r="B507" s="212" t="n"/>
      <c r="C507" s="212" t="n"/>
      <c r="D507" s="212" t="n"/>
      <c r="E507" s="212" t="n"/>
      <c r="F507" s="212" t="n"/>
      <c r="G507" s="212" t="n"/>
      <c r="H507" s="212" t="n"/>
      <c r="I507" s="212" t="n"/>
      <c r="J507" s="212" t="n"/>
      <c r="K507" s="212" t="n"/>
      <c r="L507" s="212" t="n"/>
      <c r="M507" s="212" t="n"/>
      <c r="N507" s="212" t="n"/>
      <c r="O507" s="212" t="n"/>
      <c r="P507" s="212" t="n"/>
      <c r="Q507" s="212" t="n"/>
      <c r="R507" s="212" t="n"/>
      <c r="S507" s="212" t="n"/>
      <c r="T507" s="212" t="n"/>
      <c r="U507" s="212" t="n"/>
      <c r="V507" s="212" t="n"/>
      <c r="W507" s="212" t="n"/>
      <c r="X507" s="212" t="n"/>
      <c r="Y507" s="212" t="n"/>
      <c r="Z507" s="212" t="n"/>
      <c r="AA507" s="212" t="n"/>
      <c r="AB507" s="212" t="n"/>
      <c r="AC507" s="212" t="n"/>
      <c r="AD507" s="212" t="n"/>
      <c r="AE507" s="212" t="n"/>
      <c r="AF507" s="212" t="n"/>
      <c r="AG507" s="212" t="n"/>
      <c r="AH507" s="212" t="n"/>
      <c r="AI507" s="212" t="n"/>
      <c r="AJ507" s="212" t="n"/>
      <c r="AK507" s="212" t="n"/>
      <c r="AL507" s="212" t="n"/>
      <c r="AM507" s="212" t="n"/>
      <c r="AN507" s="212" t="n"/>
      <c r="AO507" s="212" t="n"/>
      <c r="AP507" s="212" t="n"/>
      <c r="AQ507" s="212" t="n"/>
      <c r="AR507" s="212" t="n"/>
      <c r="AS507" s="212" t="n"/>
      <c r="AT507" s="212" t="n"/>
      <c r="AU507" s="212" t="n"/>
      <c r="AV507" s="212" t="n"/>
      <c r="AW507" s="212" t="n"/>
      <c r="AX507" s="212" t="n"/>
      <c r="AY507" s="212" t="n"/>
      <c r="AZ507" s="212" t="n"/>
      <c r="BA507" s="212" t="n"/>
      <c r="BB507" s="212" t="n"/>
      <c r="BC507" s="212" t="n"/>
      <c r="BD507" s="212" t="n"/>
      <c r="BE507" s="212" t="n"/>
      <c r="BF507" s="212" t="n"/>
      <c r="BG507" s="212" t="n"/>
      <c r="BH507" s="212" t="n"/>
      <c r="BI507" s="212" t="n"/>
      <c r="BJ507" s="212" t="n"/>
      <c r="BK507" s="212" t="n"/>
      <c r="BL507" s="212" t="n"/>
      <c r="BM507" s="212" t="n"/>
      <c r="BN507" s="212" t="n"/>
      <c r="BO507" s="212" t="n"/>
      <c r="BP507" s="212" t="n"/>
      <c r="BQ507" s="212" t="n"/>
      <c r="BR507" s="212" t="n"/>
      <c r="BS507" s="212" t="n"/>
      <c r="BT507" s="212" t="n"/>
      <c r="BU507" s="212" t="n"/>
      <c r="BV507" s="212" t="n"/>
      <c r="BW507" s="212" t="n"/>
      <c r="BX507" s="212" t="n"/>
      <c r="BY507" s="212" t="n"/>
      <c r="BZ507" s="212" t="n"/>
      <c r="CA507" s="212" t="n"/>
      <c r="CB507" s="212" t="n"/>
      <c r="CC507" s="212" t="n"/>
      <c r="CD507" s="212" t="n"/>
      <c r="CE507" s="212" t="n"/>
      <c r="CF507" s="212" t="n"/>
      <c r="CG507" s="212" t="n"/>
      <c r="CH507" s="212" t="n"/>
      <c r="CI507" s="212" t="n"/>
      <c r="CJ507" s="212" t="n"/>
      <c r="CK507" s="212" t="n"/>
      <c r="CL507" s="212" t="n"/>
      <c r="CM507" s="212" t="n"/>
      <c r="CN507" s="212" t="n"/>
      <c r="CO507" s="212" t="n"/>
      <c r="CP507" s="212" t="n"/>
      <c r="CQ507" s="212" t="n"/>
      <c r="CR507" s="212" t="n"/>
      <c r="CS507" s="212" t="n"/>
      <c r="CT507" s="212" t="n"/>
      <c r="CU507" s="212" t="n"/>
      <c r="CV507" s="312" t="n"/>
    </row>
    <row r="508" ht="16.2" customHeight="1" s="53">
      <c r="A508" s="211" t="inlineStr">
        <is>
          <t xml:space="preserve">　　　減少流動金融資產                                            </t>
        </is>
      </c>
      <c r="B508" s="212" t="n"/>
      <c r="C508" s="212" t="n"/>
      <c r="D508" s="212" t="n"/>
      <c r="E508" s="212" t="n"/>
      <c r="F508" s="212" t="n"/>
      <c r="G508" s="212" t="n"/>
      <c r="H508" s="212" t="n"/>
      <c r="I508" s="212" t="n"/>
      <c r="J508" s="212" t="n"/>
      <c r="K508" s="212" t="n"/>
      <c r="L508" s="212" t="n"/>
      <c r="M508" s="212" t="n"/>
      <c r="N508" s="212" t="n"/>
      <c r="O508" s="212" t="n"/>
      <c r="P508" s="212" t="n"/>
      <c r="Q508" s="212" t="n"/>
      <c r="R508" s="212" t="n"/>
      <c r="S508" s="212" t="n"/>
      <c r="T508" s="212" t="n"/>
      <c r="U508" s="212" t="n"/>
      <c r="V508" s="212" t="n"/>
      <c r="W508" s="212" t="n"/>
      <c r="X508" s="212" t="n"/>
      <c r="Y508" s="212" t="n"/>
      <c r="Z508" s="212" t="n"/>
      <c r="AA508" s="212" t="n"/>
      <c r="AB508" s="212" t="n"/>
      <c r="AC508" s="212" t="n"/>
      <c r="AD508" s="212" t="n"/>
      <c r="AE508" s="212" t="n"/>
      <c r="AF508" s="212" t="n"/>
      <c r="AG508" s="212" t="n"/>
      <c r="AH508" s="212" t="n"/>
      <c r="AI508" s="212" t="n"/>
      <c r="AJ508" s="212" t="n"/>
      <c r="AK508" s="212" t="n"/>
      <c r="AL508" s="212" t="n"/>
      <c r="AM508" s="212" t="n"/>
      <c r="AN508" s="212" t="n"/>
      <c r="AO508" s="212" t="n"/>
      <c r="AP508" s="212" t="n"/>
      <c r="AQ508" s="212" t="n"/>
      <c r="AR508" s="212" t="n"/>
      <c r="AS508" s="212" t="n"/>
      <c r="AT508" s="212" t="n"/>
      <c r="AU508" s="212" t="n"/>
      <c r="AV508" s="212" t="n"/>
      <c r="AW508" s="212" t="n"/>
      <c r="AX508" s="212" t="n"/>
      <c r="AY508" s="212" t="n"/>
      <c r="AZ508" s="212" t="n"/>
      <c r="BA508" s="212" t="n"/>
      <c r="BB508" s="212" t="n"/>
      <c r="BC508" s="212" t="n"/>
      <c r="BD508" s="212" t="n"/>
      <c r="BE508" s="212" t="n"/>
      <c r="BF508" s="212" t="n"/>
      <c r="BG508" s="212" t="n"/>
      <c r="BH508" s="212" t="n"/>
      <c r="BI508" s="212" t="n"/>
      <c r="BJ508" s="212" t="n"/>
      <c r="BK508" s="212" t="n"/>
      <c r="BL508" s="212" t="n"/>
      <c r="BM508" s="212" t="n"/>
      <c r="BN508" s="212" t="n"/>
      <c r="BO508" s="212" t="n"/>
      <c r="BP508" s="212" t="n"/>
      <c r="BQ508" s="212" t="n"/>
      <c r="BR508" s="212" t="n"/>
      <c r="BS508" s="212" t="n"/>
      <c r="BT508" s="212" t="n"/>
      <c r="BU508" s="212" t="n"/>
      <c r="BV508" s="212" t="n"/>
      <c r="BW508" s="212" t="n"/>
      <c r="BX508" s="212" t="n"/>
      <c r="BY508" s="212" t="n"/>
      <c r="BZ508" s="212" t="n"/>
      <c r="CA508" s="212" t="n"/>
      <c r="CB508" s="212" t="n"/>
      <c r="CC508" s="212" t="n"/>
      <c r="CD508" s="212" t="n"/>
      <c r="CE508" s="212" t="n"/>
      <c r="CF508" s="212" t="n"/>
      <c r="CG508" s="212" t="n"/>
      <c r="CH508" s="212" t="n"/>
      <c r="CI508" s="212" t="n"/>
      <c r="CJ508" s="212" t="n"/>
      <c r="CK508" s="212" t="n"/>
      <c r="CL508" s="212" t="n"/>
      <c r="CM508" s="212" t="n"/>
      <c r="CN508" s="212" t="n"/>
      <c r="CO508" s="212" t="n"/>
      <c r="CP508" s="212" t="n"/>
      <c r="CQ508" s="212" t="n"/>
      <c r="CR508" s="212" t="n"/>
      <c r="CS508" s="212" t="n"/>
      <c r="CT508" s="212" t="n"/>
      <c r="CU508" s="212" t="n"/>
      <c r="CV508" s="312" t="n"/>
    </row>
    <row r="509" ht="16.2" customHeight="1" s="53">
      <c r="A509" s="211" t="inlineStr">
        <is>
          <t xml:space="preserve">　　　減少短期墊款                                                </t>
        </is>
      </c>
      <c r="B509" s="212" t="n"/>
      <c r="C509" s="212" t="n"/>
      <c r="D509" s="212" t="n"/>
      <c r="E509" s="212" t="n"/>
      <c r="F509" s="212" t="n"/>
      <c r="G509" s="212" t="n"/>
      <c r="H509" s="212" t="n"/>
      <c r="I509" s="212" t="n"/>
      <c r="J509" s="212" t="n"/>
      <c r="K509" s="212" t="n"/>
      <c r="L509" s="212" t="n"/>
      <c r="M509" s="212" t="n"/>
      <c r="N509" s="212" t="n"/>
      <c r="O509" s="212" t="n"/>
      <c r="P509" s="212" t="n"/>
      <c r="Q509" s="212" t="n"/>
      <c r="R509" s="212" t="n"/>
      <c r="S509" s="212" t="n"/>
      <c r="T509" s="212" t="n"/>
      <c r="U509" s="212" t="n"/>
      <c r="V509" s="212" t="n"/>
      <c r="W509" s="212" t="n"/>
      <c r="X509" s="212" t="n"/>
      <c r="Y509" s="212" t="n"/>
      <c r="Z509" s="212" t="n"/>
      <c r="AA509" s="212" t="n"/>
      <c r="AB509" s="212" t="n"/>
      <c r="AC509" s="212" t="n"/>
      <c r="AD509" s="212" t="n"/>
      <c r="AE509" s="212" t="n"/>
      <c r="AF509" s="212" t="n"/>
      <c r="AG509" s="212" t="n"/>
      <c r="AH509" s="212" t="n"/>
      <c r="AI509" s="212" t="n"/>
      <c r="AJ509" s="212" t="n"/>
      <c r="AK509" s="212" t="n"/>
      <c r="AL509" s="212" t="n"/>
      <c r="AM509" s="212" t="n"/>
      <c r="AN509" s="212" t="n"/>
      <c r="AO509" s="212" t="n"/>
      <c r="AP509" s="212" t="n"/>
      <c r="AQ509" s="212" t="n"/>
      <c r="AR509" s="212" t="n"/>
      <c r="AS509" s="212" t="n"/>
      <c r="AT509" s="212" t="n"/>
      <c r="AU509" s="212" t="n"/>
      <c r="AV509" s="212" t="n"/>
      <c r="AW509" s="212" t="n"/>
      <c r="AX509" s="212" t="n"/>
      <c r="AY509" s="212" t="n"/>
      <c r="AZ509" s="212" t="n"/>
      <c r="BA509" s="212" t="n"/>
      <c r="BB509" s="212" t="n"/>
      <c r="BC509" s="212" t="n"/>
      <c r="BD509" s="212" t="n"/>
      <c r="BE509" s="212" t="n"/>
      <c r="BF509" s="212" t="n"/>
      <c r="BG509" s="212" t="n"/>
      <c r="BH509" s="212" t="n"/>
      <c r="BI509" s="212" t="n"/>
      <c r="BJ509" s="212" t="n"/>
      <c r="BK509" s="212" t="n"/>
      <c r="BL509" s="212" t="n"/>
      <c r="BM509" s="212" t="n"/>
      <c r="BN509" s="212" t="n"/>
      <c r="BO509" s="212" t="n"/>
      <c r="BP509" s="212" t="n"/>
      <c r="BQ509" s="212" t="n"/>
      <c r="BR509" s="212" t="n"/>
      <c r="BS509" s="212" t="n"/>
      <c r="BT509" s="212" t="n"/>
      <c r="BU509" s="212" t="n"/>
      <c r="BV509" s="212" t="n"/>
      <c r="BW509" s="212" t="n"/>
      <c r="BX509" s="212" t="n"/>
      <c r="BY509" s="212" t="n"/>
      <c r="BZ509" s="212" t="n"/>
      <c r="CA509" s="212" t="n"/>
      <c r="CB509" s="212" t="n"/>
      <c r="CC509" s="212" t="n"/>
      <c r="CD509" s="212" t="n"/>
      <c r="CE509" s="212" t="n"/>
      <c r="CF509" s="212" t="n"/>
      <c r="CG509" s="212" t="n"/>
      <c r="CH509" s="212" t="n"/>
      <c r="CI509" s="212" t="n"/>
      <c r="CJ509" s="212" t="n"/>
      <c r="CK509" s="212" t="n"/>
      <c r="CL509" s="212" t="n"/>
      <c r="CM509" s="212" t="n"/>
      <c r="CN509" s="212" t="n"/>
      <c r="CO509" s="212" t="n"/>
      <c r="CP509" s="212" t="n"/>
      <c r="CQ509" s="212" t="n"/>
      <c r="CR509" s="212" t="n"/>
      <c r="CS509" s="212" t="n"/>
      <c r="CT509" s="212" t="n"/>
      <c r="CU509" s="212" t="n"/>
      <c r="CV509" s="312" t="n"/>
    </row>
    <row r="510" ht="32.4" customHeight="1" s="53">
      <c r="A510" s="211" t="inlineStr">
        <is>
          <t xml:space="preserve">　　減少投資、長期應收款、貸墊款及準備金                        </t>
        </is>
      </c>
      <c r="B510" s="212" t="n"/>
      <c r="C510" s="212" t="n"/>
      <c r="D510" s="212" t="n"/>
      <c r="E510" s="212" t="n"/>
      <c r="F510" s="212" t="n"/>
      <c r="G510" s="212" t="n"/>
      <c r="H510" s="212" t="n"/>
      <c r="I510" s="212" t="n"/>
      <c r="J510" s="212" t="n"/>
      <c r="K510" s="212" t="n"/>
      <c r="L510" s="212" t="n"/>
      <c r="M510" s="212" t="n"/>
      <c r="N510" s="212" t="n"/>
      <c r="O510" s="212" t="n"/>
      <c r="P510" s="212" t="n"/>
      <c r="Q510" s="212" t="n"/>
      <c r="R510" s="212" t="n"/>
      <c r="S510" s="212" t="n"/>
      <c r="T510" s="212" t="n"/>
      <c r="U510" s="212" t="n"/>
      <c r="V510" s="212" t="n"/>
      <c r="W510" s="212" t="n"/>
      <c r="X510" s="212" t="n"/>
      <c r="Y510" s="212" t="n"/>
      <c r="Z510" s="212" t="n"/>
      <c r="AA510" s="212" t="n"/>
      <c r="AB510" s="212" t="n"/>
      <c r="AC510" s="212" t="n"/>
      <c r="AD510" s="212" t="n"/>
      <c r="AE510" s="212" t="n"/>
      <c r="AF510" s="212" t="n"/>
      <c r="AG510" s="212" t="n"/>
      <c r="AH510" s="212" t="n"/>
      <c r="AI510" s="212" t="n"/>
      <c r="AJ510" s="212" t="n"/>
      <c r="AK510" s="212" t="n"/>
      <c r="AL510" s="212" t="n"/>
      <c r="AM510" s="212" t="n"/>
      <c r="AN510" s="212" t="n"/>
      <c r="AO510" s="212" t="n"/>
      <c r="AP510" s="212" t="n"/>
      <c r="AQ510" s="212" t="n"/>
      <c r="AR510" s="212" t="n"/>
      <c r="AS510" s="212" t="n"/>
      <c r="AT510" s="212" t="n"/>
      <c r="AU510" s="212" t="n"/>
      <c r="AV510" s="212" t="n"/>
      <c r="AW510" s="212" t="n"/>
      <c r="AX510" s="212" t="n"/>
      <c r="AY510" s="212" t="n"/>
      <c r="AZ510" s="212" t="n"/>
      <c r="BA510" s="212" t="n"/>
      <c r="BB510" s="212" t="n"/>
      <c r="BC510" s="212" t="n"/>
      <c r="BD510" s="212" t="n"/>
      <c r="BE510" s="212" t="n"/>
      <c r="BF510" s="212" t="n"/>
      <c r="BG510" s="212" t="n"/>
      <c r="BH510" s="212" t="n"/>
      <c r="BI510" s="212" t="n"/>
      <c r="BJ510" s="212" t="n"/>
      <c r="BK510" s="212" t="n"/>
      <c r="BL510" s="212" t="n"/>
      <c r="BM510" s="212" t="n"/>
      <c r="BN510" s="212" t="n"/>
      <c r="BO510" s="212" t="n"/>
      <c r="BP510" s="212" t="n"/>
      <c r="BQ510" s="212" t="n"/>
      <c r="BR510" s="212" t="n"/>
      <c r="BS510" s="212" t="n"/>
      <c r="BT510" s="212" t="n"/>
      <c r="BU510" s="212" t="n"/>
      <c r="BV510" s="212" t="n"/>
      <c r="BW510" s="212" t="n"/>
      <c r="BX510" s="212" t="n"/>
      <c r="BY510" s="212" t="n"/>
      <c r="BZ510" s="212" t="n"/>
      <c r="CA510" s="212" t="n"/>
      <c r="CB510" s="212" t="n"/>
      <c r="CC510" s="212" t="n"/>
      <c r="CD510" s="212" t="n"/>
      <c r="CE510" s="212" t="n"/>
      <c r="CF510" s="212" t="n"/>
      <c r="CG510" s="212" t="n"/>
      <c r="CH510" s="212" t="n"/>
      <c r="CI510" s="212" t="n"/>
      <c r="CJ510" s="212" t="n"/>
      <c r="CK510" s="212" t="n"/>
      <c r="CL510" s="212" t="n"/>
      <c r="CM510" s="212" t="n"/>
      <c r="CN510" s="212" t="n"/>
      <c r="CO510" s="212" t="n"/>
      <c r="CP510" s="212" t="n"/>
      <c r="CQ510" s="212" t="n"/>
      <c r="CR510" s="212" t="n"/>
      <c r="CS510" s="212" t="n"/>
      <c r="CT510" s="212" t="n"/>
      <c r="CU510" s="212" t="n"/>
      <c r="CV510" s="312" t="n"/>
    </row>
    <row r="511" ht="16.2" customHeight="1" s="53">
      <c r="A511" s="211" t="inlineStr">
        <is>
          <t xml:space="preserve">　　　減少投資                                                    </t>
        </is>
      </c>
      <c r="B511" s="212" t="n"/>
      <c r="C511" s="212" t="n"/>
      <c r="D511" s="212" t="n"/>
      <c r="E511" s="212" t="n"/>
      <c r="F511" s="212" t="n"/>
      <c r="G511" s="212" t="n"/>
      <c r="H511" s="212" t="n"/>
      <c r="I511" s="212" t="n"/>
      <c r="J511" s="212" t="n"/>
      <c r="K511" s="212" t="n"/>
      <c r="L511" s="212" t="n"/>
      <c r="M511" s="212" t="n"/>
      <c r="N511" s="212" t="n"/>
      <c r="O511" s="212" t="n"/>
      <c r="P511" s="212" t="n"/>
      <c r="Q511" s="212" t="n"/>
      <c r="R511" s="212" t="n"/>
      <c r="S511" s="212" t="n"/>
      <c r="T511" s="212" t="n"/>
      <c r="U511" s="212" t="n"/>
      <c r="V511" s="212" t="n"/>
      <c r="W511" s="212" t="n"/>
      <c r="X511" s="212" t="n"/>
      <c r="Y511" s="212" t="n"/>
      <c r="Z511" s="212" t="n"/>
      <c r="AA511" s="212" t="n"/>
      <c r="AB511" s="212" t="n"/>
      <c r="AC511" s="212" t="n"/>
      <c r="AD511" s="212" t="n"/>
      <c r="AE511" s="212" t="n"/>
      <c r="AF511" s="212" t="n"/>
      <c r="AG511" s="212" t="n"/>
      <c r="AH511" s="212" t="n"/>
      <c r="AI511" s="212" t="n"/>
      <c r="AJ511" s="212" t="n"/>
      <c r="AK511" s="212" t="n"/>
      <c r="AL511" s="212" t="n"/>
      <c r="AM511" s="212" t="n"/>
      <c r="AN511" s="212" t="n"/>
      <c r="AO511" s="212" t="n"/>
      <c r="AP511" s="212" t="n"/>
      <c r="AQ511" s="212" t="n"/>
      <c r="AR511" s="212" t="n"/>
      <c r="AS511" s="212" t="n"/>
      <c r="AT511" s="212" t="n"/>
      <c r="AU511" s="212" t="n"/>
      <c r="AV511" s="212" t="n"/>
      <c r="AW511" s="212" t="n"/>
      <c r="AX511" s="212" t="n"/>
      <c r="AY511" s="212" t="n"/>
      <c r="AZ511" s="212" t="n"/>
      <c r="BA511" s="212" t="n"/>
      <c r="BB511" s="212" t="n"/>
      <c r="BC511" s="212" t="n"/>
      <c r="BD511" s="212" t="n"/>
      <c r="BE511" s="212" t="n"/>
      <c r="BF511" s="212" t="n"/>
      <c r="BG511" s="212" t="n"/>
      <c r="BH511" s="212" t="n"/>
      <c r="BI511" s="212" t="n"/>
      <c r="BJ511" s="212" t="n"/>
      <c r="BK511" s="212" t="n"/>
      <c r="BL511" s="212" t="n"/>
      <c r="BM511" s="212" t="n"/>
      <c r="BN511" s="212" t="n"/>
      <c r="BO511" s="212" t="n"/>
      <c r="BP511" s="212" t="n"/>
      <c r="BQ511" s="212" t="n"/>
      <c r="BR511" s="212" t="n"/>
      <c r="BS511" s="212" t="n"/>
      <c r="BT511" s="212" t="n"/>
      <c r="BU511" s="212" t="n"/>
      <c r="BV511" s="212" t="n"/>
      <c r="BW511" s="212" t="n"/>
      <c r="BX511" s="212" t="n"/>
      <c r="BY511" s="212" t="n"/>
      <c r="BZ511" s="212" t="n"/>
      <c r="CA511" s="212" t="n"/>
      <c r="CB511" s="212" t="n"/>
      <c r="CC511" s="212" t="n"/>
      <c r="CD511" s="212" t="n"/>
      <c r="CE511" s="212" t="n"/>
      <c r="CF511" s="212" t="n"/>
      <c r="CG511" s="212" t="n"/>
      <c r="CH511" s="212" t="n"/>
      <c r="CI511" s="212" t="n"/>
      <c r="CJ511" s="212" t="n"/>
      <c r="CK511" s="212" t="n"/>
      <c r="CL511" s="212" t="n"/>
      <c r="CM511" s="212" t="n"/>
      <c r="CN511" s="212" t="n"/>
      <c r="CO511" s="212" t="n"/>
      <c r="CP511" s="212" t="n"/>
      <c r="CQ511" s="212" t="n"/>
      <c r="CR511" s="212" t="n"/>
      <c r="CS511" s="212" t="n"/>
      <c r="CT511" s="212" t="n"/>
      <c r="CU511" s="212" t="n"/>
      <c r="CV511" s="312" t="n"/>
    </row>
    <row r="512" ht="16.2" customHeight="1" s="53">
      <c r="A512" s="211" t="inlineStr">
        <is>
          <t xml:space="preserve">　　　減少準備金                                                  </t>
        </is>
      </c>
      <c r="B512" s="212" t="n"/>
      <c r="C512" s="212" t="n"/>
      <c r="D512" s="212" t="n"/>
      <c r="E512" s="212" t="n"/>
      <c r="F512" s="212" t="n"/>
      <c r="G512" s="212" t="n"/>
      <c r="H512" s="212" t="n"/>
      <c r="I512" s="212" t="n"/>
      <c r="J512" s="212" t="n"/>
      <c r="K512" s="212" t="n"/>
      <c r="L512" s="212" t="n"/>
      <c r="M512" s="212" t="n"/>
      <c r="N512" s="212" t="n"/>
      <c r="O512" s="212" t="n"/>
      <c r="P512" s="212" t="n"/>
      <c r="Q512" s="212" t="n"/>
      <c r="R512" s="212" t="n"/>
      <c r="S512" s="212" t="n"/>
      <c r="T512" s="212" t="n"/>
      <c r="U512" s="212" t="n"/>
      <c r="V512" s="212" t="n"/>
      <c r="W512" s="212" t="n"/>
      <c r="X512" s="212" t="n"/>
      <c r="Y512" s="212" t="n"/>
      <c r="Z512" s="212" t="n"/>
      <c r="AA512" s="212" t="n"/>
      <c r="AB512" s="212" t="n"/>
      <c r="AC512" s="212" t="n"/>
      <c r="AD512" s="212" t="n"/>
      <c r="AE512" s="212" t="n"/>
      <c r="AF512" s="212" t="n"/>
      <c r="AG512" s="212" t="n"/>
      <c r="AH512" s="212" t="n"/>
      <c r="AI512" s="212" t="n"/>
      <c r="AJ512" s="212" t="n"/>
      <c r="AK512" s="212" t="n"/>
      <c r="AL512" s="212" t="n"/>
      <c r="AM512" s="212" t="n"/>
      <c r="AN512" s="212" t="n"/>
      <c r="AO512" s="212" t="n"/>
      <c r="AP512" s="212" t="n"/>
      <c r="AQ512" s="212" t="n"/>
      <c r="AR512" s="212" t="n"/>
      <c r="AS512" s="212" t="n"/>
      <c r="AT512" s="212" t="n"/>
      <c r="AU512" s="212" t="n"/>
      <c r="AV512" s="212" t="n"/>
      <c r="AW512" s="212" t="n"/>
      <c r="AX512" s="212" t="n"/>
      <c r="AY512" s="212" t="n"/>
      <c r="AZ512" s="212" t="n"/>
      <c r="BA512" s="212" t="n"/>
      <c r="BB512" s="212" t="n"/>
      <c r="BC512" s="212" t="n"/>
      <c r="BD512" s="212" t="n"/>
      <c r="BE512" s="212" t="n"/>
      <c r="BF512" s="212" t="n"/>
      <c r="BG512" s="212" t="n"/>
      <c r="BH512" s="212" t="n"/>
      <c r="BI512" s="212" t="n"/>
      <c r="BJ512" s="212" t="n"/>
      <c r="BK512" s="212" t="n"/>
      <c r="BL512" s="212" t="n"/>
      <c r="BM512" s="212" t="n"/>
      <c r="BN512" s="212" t="n"/>
      <c r="BO512" s="212" t="n"/>
      <c r="BP512" s="212" t="n"/>
      <c r="BQ512" s="212" t="n"/>
      <c r="BR512" s="212" t="n"/>
      <c r="BS512" s="212" t="n"/>
      <c r="BT512" s="212" t="n"/>
      <c r="BU512" s="212" t="n"/>
      <c r="BV512" s="212" t="n"/>
      <c r="BW512" s="212" t="n"/>
      <c r="BX512" s="212" t="n"/>
      <c r="BY512" s="212" t="n"/>
      <c r="BZ512" s="212" t="n"/>
      <c r="CA512" s="212" t="n"/>
      <c r="CB512" s="212" t="n"/>
      <c r="CC512" s="212" t="n"/>
      <c r="CD512" s="212" t="n"/>
      <c r="CE512" s="212" t="n"/>
      <c r="CF512" s="212" t="n"/>
      <c r="CG512" s="212" t="n"/>
      <c r="CH512" s="212" t="n"/>
      <c r="CI512" s="212" t="n"/>
      <c r="CJ512" s="212" t="n"/>
      <c r="CK512" s="212" t="n"/>
      <c r="CL512" s="212" t="n"/>
      <c r="CM512" s="212" t="n"/>
      <c r="CN512" s="212" t="n"/>
      <c r="CO512" s="212" t="n"/>
      <c r="CP512" s="212" t="n"/>
      <c r="CQ512" s="212" t="n"/>
      <c r="CR512" s="212" t="n"/>
      <c r="CS512" s="212" t="n"/>
      <c r="CT512" s="212" t="n"/>
      <c r="CU512" s="212" t="n"/>
      <c r="CV512" s="312" t="n"/>
    </row>
    <row r="513" ht="16.2" customHeight="1" s="53">
      <c r="A513" s="211" t="inlineStr">
        <is>
          <t xml:space="preserve">　　收取利息                                                    </t>
        </is>
      </c>
      <c r="B513" s="212" t="n"/>
      <c r="C513" s="212" t="n"/>
      <c r="D513" s="212" t="n"/>
      <c r="E513" s="212" t="n"/>
      <c r="F513" s="212" t="n"/>
      <c r="G513" s="212" t="n"/>
      <c r="H513" s="212" t="n"/>
      <c r="I513" s="212" t="n"/>
      <c r="J513" s="212" t="n"/>
      <c r="K513" s="212" t="n"/>
      <c r="L513" s="212" t="n"/>
      <c r="M513" s="212" t="n"/>
      <c r="N513" s="212" t="n"/>
      <c r="O513" s="212" t="n"/>
      <c r="P513" s="212" t="n"/>
      <c r="Q513" s="212" t="n"/>
      <c r="R513" s="212" t="n"/>
      <c r="S513" s="212" t="n"/>
      <c r="T513" s="212" t="n"/>
      <c r="U513" s="212" t="n"/>
      <c r="V513" s="212" t="n"/>
      <c r="W513" s="212" t="n"/>
      <c r="X513" s="212" t="n"/>
      <c r="Y513" s="212" t="n"/>
      <c r="Z513" s="212" t="n"/>
      <c r="AA513" s="212" t="n"/>
      <c r="AB513" s="212" t="n"/>
      <c r="AC513" s="212" t="n"/>
      <c r="AD513" s="212" t="n"/>
      <c r="AE513" s="212" t="n"/>
      <c r="AF513" s="212" t="n"/>
      <c r="AG513" s="212" t="n"/>
      <c r="AH513" s="212" t="n"/>
      <c r="AI513" s="212" t="n"/>
      <c r="AJ513" s="212" t="n"/>
      <c r="AK513" s="212" t="n"/>
      <c r="AL513" s="212" t="n"/>
      <c r="AM513" s="212" t="n"/>
      <c r="AN513" s="212" t="n"/>
      <c r="AO513" s="212" t="n"/>
      <c r="AP513" s="212" t="n"/>
      <c r="AQ513" s="212" t="n"/>
      <c r="AR513" s="212" t="n"/>
      <c r="AS513" s="212" t="n"/>
      <c r="AT513" s="212" t="n"/>
      <c r="AU513" s="212" t="n"/>
      <c r="AV513" s="212" t="n"/>
      <c r="AW513" s="212" t="n"/>
      <c r="AX513" s="212" t="n"/>
      <c r="AY513" s="212" t="n"/>
      <c r="AZ513" s="212" t="n"/>
      <c r="BA513" s="212" t="n"/>
      <c r="BB513" s="212" t="n"/>
      <c r="BC513" s="212" t="n"/>
      <c r="BD513" s="212" t="n"/>
      <c r="BE513" s="212" t="n"/>
      <c r="BF513" s="212" t="n"/>
      <c r="BG513" s="212" t="n"/>
      <c r="BH513" s="212" t="n"/>
      <c r="BI513" s="212" t="n"/>
      <c r="BJ513" s="212" t="n"/>
      <c r="BK513" s="212" t="n"/>
      <c r="BL513" s="212" t="n"/>
      <c r="BM513" s="212" t="n"/>
      <c r="BN513" s="212" t="n"/>
      <c r="BO513" s="212" t="n"/>
      <c r="BP513" s="212" t="n"/>
      <c r="BQ513" s="212" t="n"/>
      <c r="BR513" s="212" t="n"/>
      <c r="BS513" s="212" t="n"/>
      <c r="BT513" s="212" t="n"/>
      <c r="BU513" s="212" t="n"/>
      <c r="BV513" s="212" t="n"/>
      <c r="BW513" s="212" t="n"/>
      <c r="BX513" s="212" t="n"/>
      <c r="BY513" s="212" t="n"/>
      <c r="BZ513" s="212" t="n"/>
      <c r="CA513" s="212" t="n"/>
      <c r="CB513" s="212" t="n"/>
      <c r="CC513" s="212" t="n"/>
      <c r="CD513" s="212" t="n"/>
      <c r="CE513" s="212" t="n"/>
      <c r="CF513" s="212" t="n"/>
      <c r="CG513" s="212" t="n"/>
      <c r="CH513" s="212" t="n"/>
      <c r="CI513" s="212" t="n"/>
      <c r="CJ513" s="212" t="n"/>
      <c r="CK513" s="212" t="n"/>
      <c r="CL513" s="212" t="n"/>
      <c r="CM513" s="212" t="n"/>
      <c r="CN513" s="212" t="n"/>
      <c r="CO513" s="212" t="n"/>
      <c r="CP513" s="212" t="n"/>
      <c r="CQ513" s="212" t="n"/>
      <c r="CR513" s="212" t="n"/>
      <c r="CS513" s="212" t="n"/>
      <c r="CT513" s="212" t="n"/>
      <c r="CU513" s="212" t="n"/>
      <c r="CV513" s="312" t="n"/>
    </row>
    <row r="514" ht="16.2" customHeight="1" s="53">
      <c r="A514" s="211" t="inlineStr">
        <is>
          <t xml:space="preserve">　　收取股利                                                    </t>
        </is>
      </c>
      <c r="B514" s="212" t="n"/>
      <c r="C514" s="212" t="n"/>
      <c r="D514" s="212" t="n"/>
      <c r="E514" s="212" t="n"/>
      <c r="F514" s="212" t="n"/>
      <c r="G514" s="212" t="n"/>
      <c r="H514" s="212" t="n"/>
      <c r="I514" s="212" t="n"/>
      <c r="J514" s="212" t="n"/>
      <c r="K514" s="212" t="n"/>
      <c r="L514" s="212" t="n"/>
      <c r="M514" s="212" t="n"/>
      <c r="N514" s="212" t="n"/>
      <c r="O514" s="212" t="n"/>
      <c r="P514" s="212" t="n"/>
      <c r="Q514" s="212" t="n"/>
      <c r="R514" s="212" t="n"/>
      <c r="S514" s="212" t="n"/>
      <c r="T514" s="212" t="n"/>
      <c r="U514" s="212" t="n"/>
      <c r="V514" s="212" t="n"/>
      <c r="W514" s="212" t="n"/>
      <c r="X514" s="212" t="n"/>
      <c r="Y514" s="212" t="n"/>
      <c r="Z514" s="212" t="n"/>
      <c r="AA514" s="212" t="n"/>
      <c r="AB514" s="212" t="n"/>
      <c r="AC514" s="212" t="n"/>
      <c r="AD514" s="212" t="n"/>
      <c r="AE514" s="212" t="n"/>
      <c r="AF514" s="212" t="n"/>
      <c r="AG514" s="212" t="n"/>
      <c r="AH514" s="212" t="n"/>
      <c r="AI514" s="212" t="n"/>
      <c r="AJ514" s="212" t="n"/>
      <c r="AK514" s="212" t="n"/>
      <c r="AL514" s="212" t="n"/>
      <c r="AM514" s="212" t="n"/>
      <c r="AN514" s="212" t="n"/>
      <c r="AO514" s="212" t="n"/>
      <c r="AP514" s="212" t="n"/>
      <c r="AQ514" s="212" t="n"/>
      <c r="AR514" s="212" t="n"/>
      <c r="AS514" s="212" t="n"/>
      <c r="AT514" s="212" t="n"/>
      <c r="AU514" s="212" t="n"/>
      <c r="AV514" s="212" t="n"/>
      <c r="AW514" s="212" t="n"/>
      <c r="AX514" s="212" t="n"/>
      <c r="AY514" s="212" t="n"/>
      <c r="AZ514" s="212" t="n"/>
      <c r="BA514" s="212" t="n"/>
      <c r="BB514" s="212" t="n"/>
      <c r="BC514" s="212" t="n"/>
      <c r="BD514" s="212" t="n"/>
      <c r="BE514" s="212" t="n"/>
      <c r="BF514" s="212" t="n"/>
      <c r="BG514" s="212" t="n"/>
      <c r="BH514" s="212" t="n"/>
      <c r="BI514" s="212" t="n"/>
      <c r="BJ514" s="212" t="n"/>
      <c r="BK514" s="212" t="n"/>
      <c r="BL514" s="212" t="n"/>
      <c r="BM514" s="212" t="n"/>
      <c r="BN514" s="212" t="n"/>
      <c r="BO514" s="212" t="n"/>
      <c r="BP514" s="212" t="n"/>
      <c r="BQ514" s="212" t="n"/>
      <c r="BR514" s="212" t="n"/>
      <c r="BS514" s="212" t="n"/>
      <c r="BT514" s="212" t="n"/>
      <c r="BU514" s="212" t="n"/>
      <c r="BV514" s="212" t="n"/>
      <c r="BW514" s="212" t="n"/>
      <c r="BX514" s="212" t="n"/>
      <c r="BY514" s="212" t="n"/>
      <c r="BZ514" s="212" t="n"/>
      <c r="CA514" s="212" t="n"/>
      <c r="CB514" s="212" t="n"/>
      <c r="CC514" s="212" t="n"/>
      <c r="CD514" s="212" t="n"/>
      <c r="CE514" s="212" t="n"/>
      <c r="CF514" s="212" t="n"/>
      <c r="CG514" s="212" t="n"/>
      <c r="CH514" s="212" t="n"/>
      <c r="CI514" s="212" t="n"/>
      <c r="CJ514" s="212" t="n"/>
      <c r="CK514" s="212" t="n"/>
      <c r="CL514" s="212" t="n"/>
      <c r="CM514" s="212" t="n"/>
      <c r="CN514" s="212" t="n"/>
      <c r="CO514" s="212" t="n"/>
      <c r="CP514" s="212" t="n"/>
      <c r="CQ514" s="212" t="n"/>
      <c r="CR514" s="212" t="n"/>
      <c r="CS514" s="212" t="n"/>
      <c r="CT514" s="212" t="n"/>
      <c r="CU514" s="212" t="n"/>
      <c r="CV514" s="312" t="n"/>
    </row>
    <row r="515" ht="32.4" customHeight="1" s="53">
      <c r="A515" s="211" t="inlineStr">
        <is>
          <t xml:space="preserve">　　增加流動金融資產及短期貸墊款                                </t>
        </is>
      </c>
      <c r="B515" s="212" t="n"/>
      <c r="C515" s="212" t="n"/>
      <c r="D515" s="212" t="n"/>
      <c r="E515" s="212" t="n"/>
      <c r="F515" s="212" t="n"/>
      <c r="G515" s="212" t="n"/>
      <c r="H515" s="212" t="n"/>
      <c r="I515" s="212" t="n"/>
      <c r="J515" s="212" t="n"/>
      <c r="K515" s="212" t="n"/>
      <c r="L515" s="212" t="n"/>
      <c r="M515" s="212" t="n"/>
      <c r="N515" s="212" t="n"/>
      <c r="O515" s="212" t="n"/>
      <c r="P515" s="212" t="n"/>
      <c r="Q515" s="212" t="n"/>
      <c r="R515" s="212" t="n"/>
      <c r="S515" s="212" t="n"/>
      <c r="T515" s="212" t="n"/>
      <c r="U515" s="212" t="n"/>
      <c r="V515" s="212" t="n"/>
      <c r="W515" s="212" t="n"/>
      <c r="X515" s="212" t="n"/>
      <c r="Y515" s="212" t="n"/>
      <c r="Z515" s="212" t="n"/>
      <c r="AA515" s="212" t="n"/>
      <c r="AB515" s="212" t="n"/>
      <c r="AC515" s="212" t="n"/>
      <c r="AD515" s="212" t="n"/>
      <c r="AE515" s="212" t="n"/>
      <c r="AF515" s="212" t="n"/>
      <c r="AG515" s="212" t="n"/>
      <c r="AH515" s="212" t="n"/>
      <c r="AI515" s="212" t="n"/>
      <c r="AJ515" s="212" t="n"/>
      <c r="AK515" s="212" t="n"/>
      <c r="AL515" s="212" t="n"/>
      <c r="AM515" s="212" t="n"/>
      <c r="AN515" s="212" t="n"/>
      <c r="AO515" s="212" t="n"/>
      <c r="AP515" s="212" t="n"/>
      <c r="AQ515" s="212" t="n"/>
      <c r="AR515" s="212" t="n"/>
      <c r="AS515" s="212" t="n"/>
      <c r="AT515" s="212" t="n"/>
      <c r="AU515" s="212" t="n"/>
      <c r="AV515" s="212" t="n"/>
      <c r="AW515" s="212" t="n"/>
      <c r="AX515" s="212" t="n"/>
      <c r="AY515" s="212" t="n"/>
      <c r="AZ515" s="212" t="n"/>
      <c r="BA515" s="212" t="n"/>
      <c r="BB515" s="212" t="n"/>
      <c r="BC515" s="212" t="n"/>
      <c r="BD515" s="212" t="n"/>
      <c r="BE515" s="212" t="n"/>
      <c r="BF515" s="212" t="n"/>
      <c r="BG515" s="212" t="n"/>
      <c r="BH515" s="212" t="n"/>
      <c r="BI515" s="212" t="n"/>
      <c r="BJ515" s="212" t="n"/>
      <c r="BK515" s="212" t="n"/>
      <c r="BL515" s="212" t="n"/>
      <c r="BM515" s="212" t="n"/>
      <c r="BN515" s="212" t="n"/>
      <c r="BO515" s="212" t="n"/>
      <c r="BP515" s="212" t="n"/>
      <c r="BQ515" s="212" t="n"/>
      <c r="BR515" s="212" t="n"/>
      <c r="BS515" s="212" t="n"/>
      <c r="BT515" s="212" t="n"/>
      <c r="BU515" s="212" t="n"/>
      <c r="BV515" s="212" t="n"/>
      <c r="BW515" s="212" t="n"/>
      <c r="BX515" s="212" t="n"/>
      <c r="BY515" s="212" t="n"/>
      <c r="BZ515" s="212" t="n"/>
      <c r="CA515" s="212" t="n"/>
      <c r="CB515" s="212" t="n"/>
      <c r="CC515" s="212" t="n"/>
      <c r="CD515" s="212" t="n"/>
      <c r="CE515" s="212" t="n"/>
      <c r="CF515" s="212" t="n"/>
      <c r="CG515" s="212" t="n"/>
      <c r="CH515" s="212" t="n"/>
      <c r="CI515" s="212" t="n"/>
      <c r="CJ515" s="212" t="n"/>
      <c r="CK515" s="212" t="n"/>
      <c r="CL515" s="212" t="n"/>
      <c r="CM515" s="212" t="n"/>
      <c r="CN515" s="212" t="n"/>
      <c r="CO515" s="212" t="n"/>
      <c r="CP515" s="212" t="n"/>
      <c r="CQ515" s="212" t="n"/>
      <c r="CR515" s="212" t="n"/>
      <c r="CS515" s="212" t="n"/>
      <c r="CT515" s="212" t="n"/>
      <c r="CU515" s="212" t="n"/>
      <c r="CV515" s="312" t="n"/>
    </row>
    <row r="516" ht="16.2" customHeight="1" s="53">
      <c r="A516" s="211" t="inlineStr">
        <is>
          <t xml:space="preserve">　　　增加流動金融資產                                            </t>
        </is>
      </c>
      <c r="B516" s="212" t="n"/>
      <c r="C516" s="212" t="n"/>
      <c r="D516" s="212" t="n"/>
      <c r="E516" s="212" t="n"/>
      <c r="F516" s="212" t="n"/>
      <c r="G516" s="212" t="n"/>
      <c r="H516" s="212" t="n"/>
      <c r="I516" s="212" t="n"/>
      <c r="J516" s="212" t="n"/>
      <c r="K516" s="212" t="n"/>
      <c r="L516" s="212" t="n"/>
      <c r="M516" s="212" t="n"/>
      <c r="N516" s="212" t="n"/>
      <c r="O516" s="212" t="n"/>
      <c r="P516" s="212" t="n"/>
      <c r="Q516" s="212" t="n"/>
      <c r="R516" s="212" t="n"/>
      <c r="S516" s="212" t="n"/>
      <c r="T516" s="212" t="n"/>
      <c r="U516" s="212" t="n"/>
      <c r="V516" s="212" t="n"/>
      <c r="W516" s="212" t="n"/>
      <c r="X516" s="212" t="n"/>
      <c r="Y516" s="212" t="n"/>
      <c r="Z516" s="212" t="n"/>
      <c r="AA516" s="212" t="n"/>
      <c r="AB516" s="212" t="n"/>
      <c r="AC516" s="212" t="n"/>
      <c r="AD516" s="212" t="n"/>
      <c r="AE516" s="212" t="n"/>
      <c r="AF516" s="212" t="n"/>
      <c r="AG516" s="212" t="n"/>
      <c r="AH516" s="212" t="n"/>
      <c r="AI516" s="212" t="n"/>
      <c r="AJ516" s="212" t="n"/>
      <c r="AK516" s="212" t="n"/>
      <c r="AL516" s="212" t="n"/>
      <c r="AM516" s="212" t="n"/>
      <c r="AN516" s="212" t="n"/>
      <c r="AO516" s="212" t="n"/>
      <c r="AP516" s="212" t="n"/>
      <c r="AQ516" s="212" t="n"/>
      <c r="AR516" s="212" t="n"/>
      <c r="AS516" s="212" t="n"/>
      <c r="AT516" s="212" t="n"/>
      <c r="AU516" s="212" t="n"/>
      <c r="AV516" s="212" t="n"/>
      <c r="AW516" s="212" t="n"/>
      <c r="AX516" s="212" t="n"/>
      <c r="AY516" s="212" t="n"/>
      <c r="AZ516" s="212" t="n"/>
      <c r="BA516" s="212" t="n"/>
      <c r="BB516" s="212" t="n"/>
      <c r="BC516" s="212" t="n"/>
      <c r="BD516" s="212" t="n"/>
      <c r="BE516" s="212" t="n"/>
      <c r="BF516" s="212" t="n"/>
      <c r="BG516" s="212" t="n"/>
      <c r="BH516" s="212" t="n"/>
      <c r="BI516" s="212" t="n"/>
      <c r="BJ516" s="212" t="n"/>
      <c r="BK516" s="212" t="n"/>
      <c r="BL516" s="212" t="n"/>
      <c r="BM516" s="212" t="n"/>
      <c r="BN516" s="212" t="n"/>
      <c r="BO516" s="212" t="n"/>
      <c r="BP516" s="212" t="n"/>
      <c r="BQ516" s="212" t="n"/>
      <c r="BR516" s="212" t="n"/>
      <c r="BS516" s="212" t="n"/>
      <c r="BT516" s="212" t="n"/>
      <c r="BU516" s="212" t="n"/>
      <c r="BV516" s="212" t="n"/>
      <c r="BW516" s="212" t="n"/>
      <c r="BX516" s="212" t="n"/>
      <c r="BY516" s="212" t="n"/>
      <c r="BZ516" s="212" t="n"/>
      <c r="CA516" s="212" t="n"/>
      <c r="CB516" s="212" t="n"/>
      <c r="CC516" s="212" t="n"/>
      <c r="CD516" s="212" t="n"/>
      <c r="CE516" s="212" t="n"/>
      <c r="CF516" s="212" t="n"/>
      <c r="CG516" s="212" t="n"/>
      <c r="CH516" s="212" t="n"/>
      <c r="CI516" s="212" t="n"/>
      <c r="CJ516" s="212" t="n"/>
      <c r="CK516" s="212" t="n"/>
      <c r="CL516" s="212" t="n"/>
      <c r="CM516" s="212" t="n"/>
      <c r="CN516" s="212" t="n"/>
      <c r="CO516" s="212" t="n"/>
      <c r="CP516" s="212" t="n"/>
      <c r="CQ516" s="212" t="n"/>
      <c r="CR516" s="212" t="n"/>
      <c r="CS516" s="212" t="n"/>
      <c r="CT516" s="212" t="n"/>
      <c r="CU516" s="212" t="n"/>
      <c r="CV516" s="312" t="n"/>
    </row>
    <row r="517" ht="32.4" customHeight="1" s="53">
      <c r="A517" s="211" t="inlineStr">
        <is>
          <t xml:space="preserve">　　增加投資、長期應收款、貸墊款及準備金                        </t>
        </is>
      </c>
      <c r="B517" s="212" t="n"/>
      <c r="C517" s="212" t="n"/>
      <c r="D517" s="212" t="n"/>
      <c r="E517" s="212" t="n"/>
      <c r="F517" s="212" t="n"/>
      <c r="G517" s="212" t="n"/>
      <c r="H517" s="212" t="n"/>
      <c r="I517" s="212" t="n"/>
      <c r="J517" s="212" t="n"/>
      <c r="K517" s="212" t="n"/>
      <c r="L517" s="212" t="n"/>
      <c r="M517" s="212" t="n"/>
      <c r="N517" s="212" t="n"/>
      <c r="O517" s="212" t="n"/>
      <c r="P517" s="212" t="n"/>
      <c r="Q517" s="212" t="n"/>
      <c r="R517" s="212" t="n"/>
      <c r="S517" s="212" t="n"/>
      <c r="T517" s="212" t="n"/>
      <c r="U517" s="212" t="n"/>
      <c r="V517" s="212" t="n"/>
      <c r="W517" s="212" t="n"/>
      <c r="X517" s="212" t="n"/>
      <c r="Y517" s="212" t="n"/>
      <c r="Z517" s="212" t="n"/>
      <c r="AA517" s="212" t="n"/>
      <c r="AB517" s="212" t="n"/>
      <c r="AC517" s="212" t="n"/>
      <c r="AD517" s="212" t="n"/>
      <c r="AE517" s="212" t="n"/>
      <c r="AF517" s="212" t="n"/>
      <c r="AG517" s="212" t="n"/>
      <c r="AH517" s="212" t="n"/>
      <c r="AI517" s="212" t="n"/>
      <c r="AJ517" s="212" t="n"/>
      <c r="AK517" s="212" t="n"/>
      <c r="AL517" s="212" t="n"/>
      <c r="AM517" s="212" t="n"/>
      <c r="AN517" s="212" t="n"/>
      <c r="AO517" s="212" t="n"/>
      <c r="AP517" s="212" t="n"/>
      <c r="AQ517" s="212" t="n"/>
      <c r="AR517" s="212" t="n"/>
      <c r="AS517" s="212" t="n"/>
      <c r="AT517" s="212" t="n"/>
      <c r="AU517" s="212" t="n"/>
      <c r="AV517" s="212" t="n"/>
      <c r="AW517" s="212" t="n"/>
      <c r="AX517" s="212" t="n"/>
      <c r="AY517" s="212" t="n"/>
      <c r="AZ517" s="212" t="n"/>
      <c r="BA517" s="212" t="n"/>
      <c r="BB517" s="212" t="n"/>
      <c r="BC517" s="212" t="n"/>
      <c r="BD517" s="212" t="n"/>
      <c r="BE517" s="212" t="n"/>
      <c r="BF517" s="212" t="n"/>
      <c r="BG517" s="212" t="n"/>
      <c r="BH517" s="212" t="n"/>
      <c r="BI517" s="212" t="n"/>
      <c r="BJ517" s="212" t="n"/>
      <c r="BK517" s="212" t="n"/>
      <c r="BL517" s="212" t="n"/>
      <c r="BM517" s="212" t="n"/>
      <c r="BN517" s="212" t="n"/>
      <c r="BO517" s="212" t="n"/>
      <c r="BP517" s="212" t="n"/>
      <c r="BQ517" s="212" t="n"/>
      <c r="BR517" s="212" t="n"/>
      <c r="BS517" s="212" t="n"/>
      <c r="BT517" s="212" t="n"/>
      <c r="BU517" s="212" t="n"/>
      <c r="BV517" s="212" t="n"/>
      <c r="BW517" s="212" t="n"/>
      <c r="BX517" s="212" t="n"/>
      <c r="BY517" s="212" t="n"/>
      <c r="BZ517" s="212" t="n"/>
      <c r="CA517" s="212" t="n"/>
      <c r="CB517" s="212" t="n"/>
      <c r="CC517" s="212" t="n"/>
      <c r="CD517" s="212" t="n"/>
      <c r="CE517" s="212" t="n"/>
      <c r="CF517" s="212" t="n"/>
      <c r="CG517" s="212" t="n"/>
      <c r="CH517" s="212" t="n"/>
      <c r="CI517" s="212" t="n"/>
      <c r="CJ517" s="212" t="n"/>
      <c r="CK517" s="212" t="n"/>
      <c r="CL517" s="212" t="n"/>
      <c r="CM517" s="212" t="n"/>
      <c r="CN517" s="212" t="n"/>
      <c r="CO517" s="212" t="n"/>
      <c r="CP517" s="212" t="n"/>
      <c r="CQ517" s="212" t="n"/>
      <c r="CR517" s="212" t="n"/>
      <c r="CS517" s="212" t="n"/>
      <c r="CT517" s="212" t="n"/>
      <c r="CU517" s="212" t="n"/>
      <c r="CV517" s="312" t="n"/>
    </row>
    <row r="518" ht="16.2" customHeight="1" s="53">
      <c r="A518" s="211" t="inlineStr">
        <is>
          <t xml:space="preserve">　　　增加投資                                                    </t>
        </is>
      </c>
      <c r="B518" s="212" t="n"/>
      <c r="C518" s="212" t="n"/>
      <c r="D518" s="212" t="n"/>
      <c r="E518" s="212" t="n"/>
      <c r="F518" s="212" t="n"/>
      <c r="G518" s="212" t="n"/>
      <c r="H518" s="212" t="n"/>
      <c r="I518" s="212" t="n"/>
      <c r="J518" s="212" t="n"/>
      <c r="K518" s="212" t="n"/>
      <c r="L518" s="212" t="n"/>
      <c r="M518" s="212" t="n"/>
      <c r="N518" s="212" t="n"/>
      <c r="O518" s="212" t="n"/>
      <c r="P518" s="212" t="n"/>
      <c r="Q518" s="212" t="n"/>
      <c r="R518" s="212" t="n"/>
      <c r="S518" s="212" t="n"/>
      <c r="T518" s="212" t="n"/>
      <c r="U518" s="212" t="n"/>
      <c r="V518" s="212" t="n"/>
      <c r="W518" s="212" t="n"/>
      <c r="X518" s="212" t="n"/>
      <c r="Y518" s="212" t="n"/>
      <c r="Z518" s="212" t="n"/>
      <c r="AA518" s="212" t="n"/>
      <c r="AB518" s="212" t="n"/>
      <c r="AC518" s="212" t="n"/>
      <c r="AD518" s="212" t="n"/>
      <c r="AE518" s="212" t="n"/>
      <c r="AF518" s="212" t="n"/>
      <c r="AG518" s="212" t="n"/>
      <c r="AH518" s="212" t="n"/>
      <c r="AI518" s="212" t="n"/>
      <c r="AJ518" s="212" t="n"/>
      <c r="AK518" s="212" t="n"/>
      <c r="AL518" s="212" t="n"/>
      <c r="AM518" s="212" t="n"/>
      <c r="AN518" s="212" t="n"/>
      <c r="AO518" s="212" t="n"/>
      <c r="AP518" s="212" t="n"/>
      <c r="AQ518" s="212" t="n"/>
      <c r="AR518" s="212" t="n"/>
      <c r="AS518" s="212" t="n"/>
      <c r="AT518" s="212" t="n"/>
      <c r="AU518" s="212" t="n"/>
      <c r="AV518" s="212" t="n"/>
      <c r="AW518" s="212" t="n"/>
      <c r="AX518" s="212" t="n"/>
      <c r="AY518" s="212" t="n"/>
      <c r="AZ518" s="212" t="n"/>
      <c r="BA518" s="212" t="n"/>
      <c r="BB518" s="212" t="n"/>
      <c r="BC518" s="212" t="n"/>
      <c r="BD518" s="212" t="n"/>
      <c r="BE518" s="212" t="n"/>
      <c r="BF518" s="212" t="n"/>
      <c r="BG518" s="212" t="n"/>
      <c r="BH518" s="212" t="n"/>
      <c r="BI518" s="212" t="n"/>
      <c r="BJ518" s="212" t="n"/>
      <c r="BK518" s="212" t="n"/>
      <c r="BL518" s="212" t="n"/>
      <c r="BM518" s="212" t="n"/>
      <c r="BN518" s="212" t="n"/>
      <c r="BO518" s="212" t="n"/>
      <c r="BP518" s="212" t="n"/>
      <c r="BQ518" s="212" t="n"/>
      <c r="BR518" s="212" t="n"/>
      <c r="BS518" s="212" t="n"/>
      <c r="BT518" s="212" t="n"/>
      <c r="BU518" s="212" t="n"/>
      <c r="BV518" s="212" t="n"/>
      <c r="BW518" s="212" t="n"/>
      <c r="BX518" s="212" t="n"/>
      <c r="BY518" s="212" t="n"/>
      <c r="BZ518" s="212" t="n"/>
      <c r="CA518" s="212" t="n"/>
      <c r="CB518" s="212" t="n"/>
      <c r="CC518" s="212" t="n"/>
      <c r="CD518" s="212" t="n"/>
      <c r="CE518" s="212" t="n"/>
      <c r="CF518" s="212" t="n"/>
      <c r="CG518" s="212" t="n"/>
      <c r="CH518" s="212" t="n"/>
      <c r="CI518" s="212" t="n"/>
      <c r="CJ518" s="212" t="n"/>
      <c r="CK518" s="212" t="n"/>
      <c r="CL518" s="212" t="n"/>
      <c r="CM518" s="212" t="n"/>
      <c r="CN518" s="212" t="n"/>
      <c r="CO518" s="212" t="n"/>
      <c r="CP518" s="212" t="n"/>
      <c r="CQ518" s="212" t="n"/>
      <c r="CR518" s="212" t="n"/>
      <c r="CS518" s="212" t="n"/>
      <c r="CT518" s="212" t="n"/>
      <c r="CU518" s="212" t="n"/>
      <c r="CV518" s="312" t="n"/>
    </row>
    <row r="519" ht="16.2" customHeight="1" s="53">
      <c r="A519" s="211" t="inlineStr">
        <is>
          <t xml:space="preserve">　　　增加準備金                                                  </t>
        </is>
      </c>
      <c r="B519" s="212" t="n"/>
      <c r="C519" s="212" t="n"/>
      <c r="D519" s="212" t="n"/>
      <c r="E519" s="212" t="n"/>
      <c r="F519" s="212" t="n"/>
      <c r="G519" s="212" t="n"/>
      <c r="H519" s="212" t="n"/>
      <c r="I519" s="212" t="n"/>
      <c r="J519" s="212" t="n"/>
      <c r="K519" s="212" t="n"/>
      <c r="L519" s="212" t="n"/>
      <c r="M519" s="212" t="n"/>
      <c r="N519" s="212" t="n"/>
      <c r="O519" s="212" t="n"/>
      <c r="P519" s="212" t="n"/>
      <c r="Q519" s="212" t="n"/>
      <c r="R519" s="212" t="n"/>
      <c r="S519" s="212" t="n"/>
      <c r="T519" s="212" t="n"/>
      <c r="U519" s="212" t="n"/>
      <c r="V519" s="212" t="n"/>
      <c r="W519" s="212" t="n"/>
      <c r="X519" s="212" t="n"/>
      <c r="Y519" s="212" t="n"/>
      <c r="Z519" s="212" t="n"/>
      <c r="AA519" s="212" t="n"/>
      <c r="AB519" s="212" t="n"/>
      <c r="AC519" s="212" t="n"/>
      <c r="AD519" s="212" t="n"/>
      <c r="AE519" s="212" t="n"/>
      <c r="AF519" s="212" t="n"/>
      <c r="AG519" s="212" t="n"/>
      <c r="AH519" s="212" t="n"/>
      <c r="AI519" s="212" t="n"/>
      <c r="AJ519" s="212" t="n"/>
      <c r="AK519" s="212" t="n"/>
      <c r="AL519" s="212" t="n"/>
      <c r="AM519" s="212" t="n"/>
      <c r="AN519" s="212" t="n"/>
      <c r="AO519" s="212" t="n"/>
      <c r="AP519" s="212" t="n"/>
      <c r="AQ519" s="212" t="n"/>
      <c r="AR519" s="212" t="n"/>
      <c r="AS519" s="212" t="n"/>
      <c r="AT519" s="212" t="n"/>
      <c r="AU519" s="212" t="n"/>
      <c r="AV519" s="212" t="n"/>
      <c r="AW519" s="212" t="n"/>
      <c r="AX519" s="212" t="n"/>
      <c r="AY519" s="212" t="n"/>
      <c r="AZ519" s="212" t="n"/>
      <c r="BA519" s="212" t="n"/>
      <c r="BB519" s="212" t="n"/>
      <c r="BC519" s="212" t="n"/>
      <c r="BD519" s="212" t="n"/>
      <c r="BE519" s="212" t="n"/>
      <c r="BF519" s="212" t="n"/>
      <c r="BG519" s="212" t="n"/>
      <c r="BH519" s="212" t="n"/>
      <c r="BI519" s="212" t="n"/>
      <c r="BJ519" s="212" t="n"/>
      <c r="BK519" s="212" t="n"/>
      <c r="BL519" s="212" t="n"/>
      <c r="BM519" s="212" t="n"/>
      <c r="BN519" s="212" t="n"/>
      <c r="BO519" s="212" t="n"/>
      <c r="BP519" s="212" t="n"/>
      <c r="BQ519" s="212" t="n"/>
      <c r="BR519" s="212" t="n"/>
      <c r="BS519" s="212" t="n"/>
      <c r="BT519" s="212" t="n"/>
      <c r="BU519" s="212" t="n"/>
      <c r="BV519" s="212" t="n"/>
      <c r="BW519" s="212" t="n"/>
      <c r="BX519" s="212" t="n"/>
      <c r="BY519" s="212" t="n"/>
      <c r="BZ519" s="212" t="n"/>
      <c r="CA519" s="212" t="n"/>
      <c r="CB519" s="212" t="n"/>
      <c r="CC519" s="212" t="n"/>
      <c r="CD519" s="212" t="n"/>
      <c r="CE519" s="212" t="n"/>
      <c r="CF519" s="212" t="n"/>
      <c r="CG519" s="212" t="n"/>
      <c r="CH519" s="212" t="n"/>
      <c r="CI519" s="212" t="n"/>
      <c r="CJ519" s="212" t="n"/>
      <c r="CK519" s="212" t="n"/>
      <c r="CL519" s="212" t="n"/>
      <c r="CM519" s="212" t="n"/>
      <c r="CN519" s="212" t="n"/>
      <c r="CO519" s="212" t="n"/>
      <c r="CP519" s="212" t="n"/>
      <c r="CQ519" s="212" t="n"/>
      <c r="CR519" s="212" t="n"/>
      <c r="CS519" s="212" t="n"/>
      <c r="CT519" s="212" t="n"/>
      <c r="CU519" s="212" t="n"/>
      <c r="CV519" s="312" t="n"/>
    </row>
    <row r="520" ht="32.4" customHeight="1" s="53">
      <c r="A520" s="211" t="inlineStr">
        <is>
          <t xml:space="preserve">　　增加不動產、廠房及設備、礦產資源                            </t>
        </is>
      </c>
      <c r="B520" s="212" t="n"/>
      <c r="C520" s="212" t="n"/>
      <c r="D520" s="212" t="n"/>
      <c r="E520" s="212" t="n"/>
      <c r="F520" s="212" t="n"/>
      <c r="G520" s="212" t="n"/>
      <c r="H520" s="212" t="n"/>
      <c r="I520" s="212" t="n"/>
      <c r="J520" s="212" t="n"/>
      <c r="K520" s="212" t="n"/>
      <c r="L520" s="212" t="n"/>
      <c r="M520" s="212" t="n"/>
      <c r="N520" s="212" t="n"/>
      <c r="O520" s="212" t="n"/>
      <c r="P520" s="212" t="n"/>
      <c r="Q520" s="212" t="n"/>
      <c r="R520" s="212" t="n"/>
      <c r="S520" s="212" t="n"/>
      <c r="T520" s="212" t="n"/>
      <c r="U520" s="212" t="n"/>
      <c r="V520" s="212" t="n"/>
      <c r="W520" s="212" t="n"/>
      <c r="X520" s="212" t="n"/>
      <c r="Y520" s="212" t="n"/>
      <c r="Z520" s="212" t="n"/>
      <c r="AA520" s="212" t="n"/>
      <c r="AB520" s="212" t="n"/>
      <c r="AC520" s="212" t="n"/>
      <c r="AD520" s="212" t="n"/>
      <c r="AE520" s="212" t="n"/>
      <c r="AF520" s="212" t="n"/>
      <c r="AG520" s="212" t="n"/>
      <c r="AH520" s="212" t="n"/>
      <c r="AI520" s="212" t="n"/>
      <c r="AJ520" s="212" t="n"/>
      <c r="AK520" s="212" t="n"/>
      <c r="AL520" s="212" t="n"/>
      <c r="AM520" s="212" t="n"/>
      <c r="AN520" s="212" t="n"/>
      <c r="AO520" s="212" t="n"/>
      <c r="AP520" s="212" t="n"/>
      <c r="AQ520" s="212" t="n"/>
      <c r="AR520" s="212" t="n"/>
      <c r="AS520" s="212" t="n"/>
      <c r="AT520" s="212" t="n"/>
      <c r="AU520" s="212" t="n"/>
      <c r="AV520" s="212" t="n"/>
      <c r="AW520" s="212" t="n"/>
      <c r="AX520" s="212" t="n"/>
      <c r="AY520" s="212" t="n"/>
      <c r="AZ520" s="212" t="n"/>
      <c r="BA520" s="212" t="n"/>
      <c r="BB520" s="212" t="n"/>
      <c r="BC520" s="212" t="n"/>
      <c r="BD520" s="212" t="n"/>
      <c r="BE520" s="212" t="n"/>
      <c r="BF520" s="212" t="n"/>
      <c r="BG520" s="212" t="n"/>
      <c r="BH520" s="212" t="n"/>
      <c r="BI520" s="212" t="n"/>
      <c r="BJ520" s="212" t="n"/>
      <c r="BK520" s="212" t="n"/>
      <c r="BL520" s="212" t="n"/>
      <c r="BM520" s="212" t="n"/>
      <c r="BN520" s="212" t="n"/>
      <c r="BO520" s="212" t="n"/>
      <c r="BP520" s="212" t="n"/>
      <c r="BQ520" s="212" t="n"/>
      <c r="BR520" s="212" t="n"/>
      <c r="BS520" s="212" t="n"/>
      <c r="BT520" s="212" t="n"/>
      <c r="BU520" s="212" t="n"/>
      <c r="BV520" s="212" t="n"/>
      <c r="BW520" s="212" t="n"/>
      <c r="BX520" s="212" t="n"/>
      <c r="BY520" s="212" t="n"/>
      <c r="BZ520" s="212" t="n"/>
      <c r="CA520" s="212" t="n"/>
      <c r="CB520" s="212" t="n"/>
      <c r="CC520" s="212" t="n"/>
      <c r="CD520" s="212" t="n"/>
      <c r="CE520" s="212" t="n"/>
      <c r="CF520" s="212" t="n"/>
      <c r="CG520" s="212" t="n"/>
      <c r="CH520" s="212" t="n"/>
      <c r="CI520" s="212" t="n"/>
      <c r="CJ520" s="212" t="n"/>
      <c r="CK520" s="212" t="n"/>
      <c r="CL520" s="212" t="n"/>
      <c r="CM520" s="212" t="n"/>
      <c r="CN520" s="212" t="n"/>
      <c r="CO520" s="212" t="n"/>
      <c r="CP520" s="212" t="n"/>
      <c r="CQ520" s="212" t="n"/>
      <c r="CR520" s="212" t="n"/>
      <c r="CS520" s="212" t="n"/>
      <c r="CT520" s="212" t="n"/>
      <c r="CU520" s="212" t="n"/>
      <c r="CV520" s="312" t="n"/>
    </row>
    <row r="521" ht="32.4" customHeight="1" s="53">
      <c r="A521" s="211" t="inlineStr">
        <is>
          <t xml:space="preserve">　　　增加不動產、廠房及設備                                      </t>
        </is>
      </c>
      <c r="B521" s="212" t="n"/>
      <c r="C521" s="212" t="n"/>
      <c r="D521" s="212" t="n"/>
      <c r="E521" s="212" t="n"/>
      <c r="F521" s="212" t="n"/>
      <c r="G521" s="212" t="n"/>
      <c r="H521" s="212" t="n"/>
      <c r="I521" s="212" t="n"/>
      <c r="J521" s="212" t="n"/>
      <c r="K521" s="212" t="n"/>
      <c r="L521" s="212" t="n"/>
      <c r="M521" s="212" t="n"/>
      <c r="N521" s="212" t="n"/>
      <c r="O521" s="212" t="n"/>
      <c r="P521" s="212" t="n"/>
      <c r="Q521" s="212" t="n"/>
      <c r="R521" s="212" t="n"/>
      <c r="S521" s="212" t="n"/>
      <c r="T521" s="212" t="n"/>
      <c r="U521" s="212" t="n"/>
      <c r="V521" s="212" t="n"/>
      <c r="W521" s="212" t="n"/>
      <c r="X521" s="212" t="n"/>
      <c r="Y521" s="212" t="n"/>
      <c r="Z521" s="212" t="n"/>
      <c r="AA521" s="212" t="n"/>
      <c r="AB521" s="212" t="n"/>
      <c r="AC521" s="212" t="n"/>
      <c r="AD521" s="212" t="n"/>
      <c r="AE521" s="212" t="n"/>
      <c r="AF521" s="212" t="n"/>
      <c r="AG521" s="212" t="n"/>
      <c r="AH521" s="212" t="n"/>
      <c r="AI521" s="212" t="n"/>
      <c r="AJ521" s="212" t="n"/>
      <c r="AK521" s="212" t="n"/>
      <c r="AL521" s="212" t="n"/>
      <c r="AM521" s="212" t="n"/>
      <c r="AN521" s="212" t="n"/>
      <c r="AO521" s="212" t="n"/>
      <c r="AP521" s="212" t="n"/>
      <c r="AQ521" s="212" t="n"/>
      <c r="AR521" s="212" t="n"/>
      <c r="AS521" s="212" t="n"/>
      <c r="AT521" s="212" t="n"/>
      <c r="AU521" s="212" t="n"/>
      <c r="AV521" s="212" t="n"/>
      <c r="AW521" s="212" t="n"/>
      <c r="AX521" s="212" t="n"/>
      <c r="AY521" s="212" t="n"/>
      <c r="AZ521" s="212" t="n"/>
      <c r="BA521" s="212" t="n"/>
      <c r="BB521" s="212" t="n"/>
      <c r="BC521" s="212" t="n"/>
      <c r="BD521" s="212" t="n"/>
      <c r="BE521" s="212" t="n"/>
      <c r="BF521" s="212" t="n"/>
      <c r="BG521" s="212" t="n"/>
      <c r="BH521" s="212" t="n"/>
      <c r="BI521" s="212" t="n"/>
      <c r="BJ521" s="212" t="n"/>
      <c r="BK521" s="212" t="n"/>
      <c r="BL521" s="212" t="n"/>
      <c r="BM521" s="212" t="n"/>
      <c r="BN521" s="212" t="n"/>
      <c r="BO521" s="212" t="n"/>
      <c r="BP521" s="212" t="n"/>
      <c r="BQ521" s="212" t="n"/>
      <c r="BR521" s="212" t="n"/>
      <c r="BS521" s="212" t="n"/>
      <c r="BT521" s="212" t="n"/>
      <c r="BU521" s="212" t="n"/>
      <c r="BV521" s="212" t="n"/>
      <c r="BW521" s="212" t="n"/>
      <c r="BX521" s="212" t="n"/>
      <c r="BY521" s="212" t="n"/>
      <c r="BZ521" s="212" t="n"/>
      <c r="CA521" s="212" t="n"/>
      <c r="CB521" s="212" t="n"/>
      <c r="CC521" s="212" t="n"/>
      <c r="CD521" s="212" t="n"/>
      <c r="CE521" s="212" t="n"/>
      <c r="CF521" s="212" t="n"/>
      <c r="CG521" s="212" t="n"/>
      <c r="CH521" s="212" t="n"/>
      <c r="CI521" s="212" t="n"/>
      <c r="CJ521" s="212" t="n"/>
      <c r="CK521" s="212" t="n"/>
      <c r="CL521" s="212" t="n"/>
      <c r="CM521" s="212" t="n"/>
      <c r="CN521" s="212" t="n"/>
      <c r="CO521" s="212" t="n"/>
      <c r="CP521" s="212" t="n"/>
      <c r="CQ521" s="212" t="n"/>
      <c r="CR521" s="212" t="n"/>
      <c r="CS521" s="212" t="n"/>
      <c r="CT521" s="212" t="n"/>
      <c r="CU521" s="212" t="n"/>
      <c r="CV521" s="312" t="n"/>
    </row>
    <row r="522" ht="16.2" customHeight="1" s="53">
      <c r="A522" s="211" t="inlineStr">
        <is>
          <t xml:space="preserve">　　　　固定資產之增置                                              </t>
        </is>
      </c>
      <c r="B522" s="212" t="n"/>
      <c r="C522" s="212" t="n"/>
      <c r="D522" s="212" t="n"/>
      <c r="E522" s="212" t="n"/>
      <c r="F522" s="212" t="n"/>
      <c r="G522" s="212" t="n"/>
      <c r="H522" s="212" t="n"/>
      <c r="I522" s="212" t="n"/>
      <c r="J522" s="212" t="n"/>
      <c r="K522" s="212" t="n"/>
      <c r="L522" s="212" t="n"/>
      <c r="M522" s="212" t="n"/>
      <c r="N522" s="212" t="n"/>
      <c r="O522" s="212" t="n"/>
      <c r="P522" s="212" t="n"/>
      <c r="Q522" s="212" t="n"/>
      <c r="R522" s="212" t="n"/>
      <c r="S522" s="212" t="n"/>
      <c r="T522" s="212" t="n"/>
      <c r="U522" s="212" t="n"/>
      <c r="V522" s="212" t="n"/>
      <c r="W522" s="212" t="n"/>
      <c r="X522" s="212" t="n"/>
      <c r="Y522" s="212" t="n"/>
      <c r="Z522" s="212" t="n"/>
      <c r="AA522" s="212" t="n"/>
      <c r="AB522" s="212" t="n"/>
      <c r="AC522" s="212" t="n"/>
      <c r="AD522" s="212" t="n"/>
      <c r="AE522" s="212" t="n"/>
      <c r="AF522" s="212" t="n"/>
      <c r="AG522" s="212" t="n"/>
      <c r="AH522" s="212" t="n"/>
      <c r="AI522" s="212" t="n"/>
      <c r="AJ522" s="212" t="n"/>
      <c r="AK522" s="212" t="n"/>
      <c r="AL522" s="212" t="n"/>
      <c r="AM522" s="212" t="n"/>
      <c r="AN522" s="212" t="n"/>
      <c r="AO522" s="212" t="n"/>
      <c r="AP522" s="212" t="n"/>
      <c r="AQ522" s="212" t="n"/>
      <c r="AR522" s="212" t="n"/>
      <c r="AS522" s="212" t="n"/>
      <c r="AT522" s="212" t="n"/>
      <c r="AU522" s="212" t="n"/>
      <c r="AV522" s="212" t="n"/>
      <c r="AW522" s="212" t="n"/>
      <c r="AX522" s="212" t="n"/>
      <c r="AY522" s="212" t="n"/>
      <c r="AZ522" s="212" t="n"/>
      <c r="BA522" s="212" t="n"/>
      <c r="BB522" s="212" t="n"/>
      <c r="BC522" s="212" t="n"/>
      <c r="BD522" s="212" t="n"/>
      <c r="BE522" s="212" t="n"/>
      <c r="BF522" s="212" t="n"/>
      <c r="BG522" s="212" t="n"/>
      <c r="BH522" s="212" t="n"/>
      <c r="BI522" s="212" t="n"/>
      <c r="BJ522" s="212" t="n"/>
      <c r="BK522" s="212" t="n"/>
      <c r="BL522" s="212" t="n"/>
      <c r="BM522" s="212" t="n"/>
      <c r="BN522" s="212" t="n"/>
      <c r="BO522" s="212" t="n"/>
      <c r="BP522" s="212" t="n"/>
      <c r="BQ522" s="212" t="n"/>
      <c r="BR522" s="212" t="n"/>
      <c r="BS522" s="212" t="n"/>
      <c r="BT522" s="212" t="n"/>
      <c r="BU522" s="212" t="n"/>
      <c r="BV522" s="212" t="n"/>
      <c r="BW522" s="212" t="n"/>
      <c r="BX522" s="212" t="n"/>
      <c r="BY522" s="212" t="n"/>
      <c r="BZ522" s="212" t="n"/>
      <c r="CA522" s="212" t="n"/>
      <c r="CB522" s="212" t="n"/>
      <c r="CC522" s="212" t="n"/>
      <c r="CD522" s="212" t="n"/>
      <c r="CE522" s="212" t="n"/>
      <c r="CF522" s="212" t="n"/>
      <c r="CG522" s="212" t="n"/>
      <c r="CH522" s="212" t="n"/>
      <c r="CI522" s="212" t="n"/>
      <c r="CJ522" s="212" t="n"/>
      <c r="CK522" s="212" t="n"/>
      <c r="CL522" s="212" t="n"/>
      <c r="CM522" s="212" t="n"/>
      <c r="CN522" s="212" t="n"/>
      <c r="CO522" s="212" t="n"/>
      <c r="CP522" s="212" t="n"/>
      <c r="CQ522" s="212" t="n"/>
      <c r="CR522" s="212" t="n"/>
      <c r="CS522" s="212" t="n"/>
      <c r="CT522" s="212" t="n"/>
      <c r="CU522" s="212" t="n"/>
      <c r="CV522" s="312" t="n"/>
    </row>
    <row r="523" ht="16.2" customHeight="1" s="53">
      <c r="A523" s="211" t="inlineStr">
        <is>
          <t xml:space="preserve">　　　　　土地改良物                                                  </t>
        </is>
      </c>
      <c r="B523" s="212" t="n"/>
      <c r="C523" s="212" t="n"/>
      <c r="D523" s="212" t="n"/>
      <c r="E523" s="212" t="n"/>
      <c r="F523" s="212" t="n"/>
      <c r="G523" s="212" t="n"/>
      <c r="H523" s="212" t="n"/>
      <c r="I523" s="212" t="n"/>
      <c r="J523" s="212" t="n"/>
      <c r="K523" s="212" t="n"/>
      <c r="L523" s="212" t="n"/>
      <c r="M523" s="212" t="n"/>
      <c r="N523" s="212" t="n"/>
      <c r="O523" s="212" t="n"/>
      <c r="P523" s="212" t="n"/>
      <c r="Q523" s="212" t="n"/>
      <c r="R523" s="212" t="n"/>
      <c r="S523" s="212" t="n"/>
      <c r="T523" s="212" t="n"/>
      <c r="U523" s="212" t="n"/>
      <c r="V523" s="212" t="n"/>
      <c r="W523" s="212" t="n"/>
      <c r="X523" s="212" t="n"/>
      <c r="Y523" s="212" t="n"/>
      <c r="Z523" s="212" t="n"/>
      <c r="AA523" s="212" t="n"/>
      <c r="AB523" s="212" t="n"/>
      <c r="AC523" s="212" t="n"/>
      <c r="AD523" s="212" t="n"/>
      <c r="AE523" s="212" t="n"/>
      <c r="AF523" s="212" t="n"/>
      <c r="AG523" s="212" t="n"/>
      <c r="AH523" s="212" t="n"/>
      <c r="AI523" s="212" t="n"/>
      <c r="AJ523" s="212" t="n"/>
      <c r="AK523" s="212" t="n"/>
      <c r="AL523" s="212" t="n"/>
      <c r="AM523" s="212" t="n"/>
      <c r="AN523" s="212" t="n"/>
      <c r="AO523" s="212" t="n"/>
      <c r="AP523" s="212" t="n"/>
      <c r="AQ523" s="212" t="n"/>
      <c r="AR523" s="212" t="n"/>
      <c r="AS523" s="212" t="n"/>
      <c r="AT523" s="212" t="n"/>
      <c r="AU523" s="212" t="n"/>
      <c r="AV523" s="212" t="n"/>
      <c r="AW523" s="212" t="n"/>
      <c r="AX523" s="212" t="n"/>
      <c r="AY523" s="212" t="n"/>
      <c r="AZ523" s="212" t="n"/>
      <c r="BA523" s="212" t="n"/>
      <c r="BB523" s="212" t="n"/>
      <c r="BC523" s="212" t="n"/>
      <c r="BD523" s="212" t="n"/>
      <c r="BE523" s="212" t="n"/>
      <c r="BF523" s="212" t="n"/>
      <c r="BG523" s="212" t="n"/>
      <c r="BH523" s="212" t="n"/>
      <c r="BI523" s="212" t="n"/>
      <c r="BJ523" s="212" t="n"/>
      <c r="BK523" s="212" t="n"/>
      <c r="BL523" s="212" t="n"/>
      <c r="BM523" s="212" t="n"/>
      <c r="BN523" s="212" t="n"/>
      <c r="BO523" s="212" t="n"/>
      <c r="BP523" s="212" t="n"/>
      <c r="BQ523" s="212" t="n"/>
      <c r="BR523" s="212" t="n"/>
      <c r="BS523" s="212" t="n"/>
      <c r="BT523" s="212" t="n"/>
      <c r="BU523" s="212" t="n"/>
      <c r="BV523" s="212" t="n"/>
      <c r="BW523" s="212" t="n"/>
      <c r="BX523" s="212" t="n"/>
      <c r="BY523" s="212" t="n"/>
      <c r="BZ523" s="212" t="n"/>
      <c r="CA523" s="212" t="n"/>
      <c r="CB523" s="212" t="n"/>
      <c r="CC523" s="212" t="n"/>
      <c r="CD523" s="212" t="n"/>
      <c r="CE523" s="212" t="n"/>
      <c r="CF523" s="212" t="n"/>
      <c r="CG523" s="212" t="n"/>
      <c r="CH523" s="212" t="n"/>
      <c r="CI523" s="212" t="n"/>
      <c r="CJ523" s="212" t="n"/>
      <c r="CK523" s="212" t="n"/>
      <c r="CL523" s="212" t="n"/>
      <c r="CM523" s="212" t="n"/>
      <c r="CN523" s="212" t="n"/>
      <c r="CO523" s="212" t="n"/>
      <c r="CP523" s="212" t="n"/>
      <c r="CQ523" s="212" t="n"/>
      <c r="CR523" s="212" t="n"/>
      <c r="CS523" s="212" t="n"/>
      <c r="CT523" s="212" t="n"/>
      <c r="CU523" s="212" t="n"/>
      <c r="CV523" s="312" t="n"/>
    </row>
    <row r="524" ht="16.2" customHeight="1" s="53">
      <c r="A524" s="211" t="inlineStr">
        <is>
          <t xml:space="preserve">　　　　　房屋及建築                                                  </t>
        </is>
      </c>
      <c r="B524" s="212" t="n"/>
      <c r="C524" s="212" t="n"/>
      <c r="D524" s="212" t="n"/>
      <c r="E524" s="212" t="n"/>
      <c r="F524" s="212" t="n"/>
      <c r="G524" s="212" t="n"/>
      <c r="H524" s="212" t="n"/>
      <c r="I524" s="212" t="n"/>
      <c r="J524" s="212" t="n"/>
      <c r="K524" s="212" t="n"/>
      <c r="L524" s="212" t="n"/>
      <c r="M524" s="212" t="n"/>
      <c r="N524" s="212" t="n"/>
      <c r="O524" s="212" t="n"/>
      <c r="P524" s="212" t="n"/>
      <c r="Q524" s="212" t="n"/>
      <c r="R524" s="212" t="n"/>
      <c r="S524" s="212" t="n"/>
      <c r="T524" s="212" t="n"/>
      <c r="U524" s="212" t="n"/>
      <c r="V524" s="212" t="n"/>
      <c r="W524" s="212" t="n"/>
      <c r="X524" s="212" t="n"/>
      <c r="Y524" s="212" t="n"/>
      <c r="Z524" s="212" t="n"/>
      <c r="AA524" s="212" t="n"/>
      <c r="AB524" s="212" t="n"/>
      <c r="AC524" s="212" t="n"/>
      <c r="AD524" s="212" t="n"/>
      <c r="AE524" s="212" t="n"/>
      <c r="AF524" s="212" t="n"/>
      <c r="AG524" s="212" t="n"/>
      <c r="AH524" s="212" t="n"/>
      <c r="AI524" s="212" t="n"/>
      <c r="AJ524" s="212" t="n"/>
      <c r="AK524" s="212" t="n"/>
      <c r="AL524" s="212" t="n"/>
      <c r="AM524" s="212" t="n"/>
      <c r="AN524" s="212" t="n"/>
      <c r="AO524" s="212" t="n"/>
      <c r="AP524" s="212" t="n"/>
      <c r="AQ524" s="212" t="n"/>
      <c r="AR524" s="212" t="n"/>
      <c r="AS524" s="212" t="n"/>
      <c r="AT524" s="212" t="n"/>
      <c r="AU524" s="212" t="n"/>
      <c r="AV524" s="212" t="n"/>
      <c r="AW524" s="212" t="n"/>
      <c r="AX524" s="212" t="n"/>
      <c r="AY524" s="212" t="n"/>
      <c r="AZ524" s="212" t="n"/>
      <c r="BA524" s="212" t="n"/>
      <c r="BB524" s="212" t="n"/>
      <c r="BC524" s="212" t="n"/>
      <c r="BD524" s="212" t="n"/>
      <c r="BE524" s="212" t="n"/>
      <c r="BF524" s="212" t="n"/>
      <c r="BG524" s="212" t="n"/>
      <c r="BH524" s="212" t="n"/>
      <c r="BI524" s="212" t="n"/>
      <c r="BJ524" s="212" t="n"/>
      <c r="BK524" s="212" t="n"/>
      <c r="BL524" s="212" t="n"/>
      <c r="BM524" s="212" t="n"/>
      <c r="BN524" s="212" t="n"/>
      <c r="BO524" s="212" t="n"/>
      <c r="BP524" s="212" t="n"/>
      <c r="BQ524" s="212" t="n"/>
      <c r="BR524" s="212" t="n"/>
      <c r="BS524" s="212" t="n"/>
      <c r="BT524" s="212" t="n"/>
      <c r="BU524" s="212" t="n"/>
      <c r="BV524" s="212" t="n"/>
      <c r="BW524" s="212" t="n"/>
      <c r="BX524" s="212" t="n"/>
      <c r="BY524" s="212" t="n"/>
      <c r="BZ524" s="212" t="n"/>
      <c r="CA524" s="212" t="n"/>
      <c r="CB524" s="212" t="n"/>
      <c r="CC524" s="212" t="n"/>
      <c r="CD524" s="212" t="n"/>
      <c r="CE524" s="212" t="n"/>
      <c r="CF524" s="212" t="n"/>
      <c r="CG524" s="212" t="n"/>
      <c r="CH524" s="212" t="n"/>
      <c r="CI524" s="212" t="n"/>
      <c r="CJ524" s="212" t="n"/>
      <c r="CK524" s="212" t="n"/>
      <c r="CL524" s="212" t="n"/>
      <c r="CM524" s="212" t="n"/>
      <c r="CN524" s="212" t="n"/>
      <c r="CO524" s="212" t="n"/>
      <c r="CP524" s="212" t="n"/>
      <c r="CQ524" s="212" t="n"/>
      <c r="CR524" s="212" t="n"/>
      <c r="CS524" s="212" t="n"/>
      <c r="CT524" s="212" t="n"/>
      <c r="CU524" s="212" t="n"/>
      <c r="CV524" s="312" t="n"/>
    </row>
    <row r="525" ht="16.2" customHeight="1" s="53">
      <c r="A525" s="211" t="inlineStr">
        <is>
          <t xml:space="preserve">　　　　　機械及設備                                                  </t>
        </is>
      </c>
      <c r="B525" s="212" t="n"/>
      <c r="C525" s="212" t="n"/>
      <c r="D525" s="212" t="n"/>
      <c r="E525" s="212" t="n"/>
      <c r="F525" s="212" t="n"/>
      <c r="G525" s="212" t="n"/>
      <c r="H525" s="212" t="n"/>
      <c r="I525" s="212" t="n"/>
      <c r="J525" s="212" t="n"/>
      <c r="K525" s="212" t="n"/>
      <c r="L525" s="212" t="n"/>
      <c r="M525" s="212" t="n"/>
      <c r="N525" s="212" t="n"/>
      <c r="O525" s="212" t="n"/>
      <c r="P525" s="212" t="n"/>
      <c r="Q525" s="212" t="n"/>
      <c r="R525" s="212" t="n"/>
      <c r="S525" s="212" t="n"/>
      <c r="T525" s="212" t="n"/>
      <c r="U525" s="212" t="n"/>
      <c r="V525" s="212" t="n"/>
      <c r="W525" s="212" t="n"/>
      <c r="X525" s="212" t="n"/>
      <c r="Y525" s="212" t="n"/>
      <c r="Z525" s="212" t="n"/>
      <c r="AA525" s="212" t="n"/>
      <c r="AB525" s="212" t="n"/>
      <c r="AC525" s="212" t="n"/>
      <c r="AD525" s="212" t="n"/>
      <c r="AE525" s="212" t="n"/>
      <c r="AF525" s="212" t="n"/>
      <c r="AG525" s="212" t="n"/>
      <c r="AH525" s="212" t="n"/>
      <c r="AI525" s="212" t="n"/>
      <c r="AJ525" s="212" t="n"/>
      <c r="AK525" s="212" t="n"/>
      <c r="AL525" s="212" t="n"/>
      <c r="AM525" s="212" t="n"/>
      <c r="AN525" s="212" t="n"/>
      <c r="AO525" s="212" t="n"/>
      <c r="AP525" s="212" t="n"/>
      <c r="AQ525" s="212" t="n"/>
      <c r="AR525" s="212" t="n"/>
      <c r="AS525" s="212" t="n"/>
      <c r="AT525" s="212" t="n"/>
      <c r="AU525" s="212" t="n"/>
      <c r="AV525" s="212" t="n"/>
      <c r="AW525" s="212" t="n"/>
      <c r="AX525" s="212" t="n"/>
      <c r="AY525" s="212" t="n"/>
      <c r="AZ525" s="212" t="n"/>
      <c r="BA525" s="212" t="n"/>
      <c r="BB525" s="212" t="n"/>
      <c r="BC525" s="212" t="n"/>
      <c r="BD525" s="212" t="n"/>
      <c r="BE525" s="212" t="n"/>
      <c r="BF525" s="212" t="n"/>
      <c r="BG525" s="212" t="n"/>
      <c r="BH525" s="212" t="n"/>
      <c r="BI525" s="212" t="n"/>
      <c r="BJ525" s="212" t="n"/>
      <c r="BK525" s="212" t="n"/>
      <c r="BL525" s="212" t="n"/>
      <c r="BM525" s="212" t="n"/>
      <c r="BN525" s="212" t="n"/>
      <c r="BO525" s="212" t="n"/>
      <c r="BP525" s="212" t="n"/>
      <c r="BQ525" s="212" t="n"/>
      <c r="BR525" s="212" t="n"/>
      <c r="BS525" s="212" t="n"/>
      <c r="BT525" s="212" t="n"/>
      <c r="BU525" s="212" t="n"/>
      <c r="BV525" s="212" t="n"/>
      <c r="BW525" s="212" t="n"/>
      <c r="BX525" s="212" t="n"/>
      <c r="BY525" s="212" t="n"/>
      <c r="BZ525" s="212" t="n"/>
      <c r="CA525" s="212" t="n"/>
      <c r="CB525" s="212" t="n"/>
      <c r="CC525" s="212" t="n"/>
      <c r="CD525" s="212" t="n"/>
      <c r="CE525" s="212" t="n"/>
      <c r="CF525" s="212" t="n"/>
      <c r="CG525" s="212" t="n"/>
      <c r="CH525" s="212" t="n"/>
      <c r="CI525" s="212" t="n"/>
      <c r="CJ525" s="212" t="n"/>
      <c r="CK525" s="212" t="n"/>
      <c r="CL525" s="212" t="n"/>
      <c r="CM525" s="212" t="n"/>
      <c r="CN525" s="212" t="n"/>
      <c r="CO525" s="212" t="n"/>
      <c r="CP525" s="212" t="n"/>
      <c r="CQ525" s="212" t="n"/>
      <c r="CR525" s="212" t="n"/>
      <c r="CS525" s="212" t="n"/>
      <c r="CT525" s="212" t="n"/>
      <c r="CU525" s="212" t="n"/>
      <c r="CV525" s="312" t="n"/>
    </row>
    <row r="526" ht="32.4" customHeight="1" s="53">
      <c r="A526" s="211" t="inlineStr">
        <is>
          <t xml:space="preserve">　　　　　交通及運輸設備                                              </t>
        </is>
      </c>
      <c r="B526" s="212" t="n"/>
      <c r="C526" s="212" t="n"/>
      <c r="D526" s="212" t="n"/>
      <c r="E526" s="212" t="n"/>
      <c r="F526" s="212" t="n"/>
      <c r="G526" s="212" t="n"/>
      <c r="H526" s="212" t="n"/>
      <c r="I526" s="212" t="n"/>
      <c r="J526" s="212" t="n"/>
      <c r="K526" s="212" t="n"/>
      <c r="L526" s="212" t="n"/>
      <c r="M526" s="212" t="n"/>
      <c r="N526" s="212" t="n"/>
      <c r="O526" s="212" t="n"/>
      <c r="P526" s="212" t="n"/>
      <c r="Q526" s="212" t="n"/>
      <c r="R526" s="212" t="n"/>
      <c r="S526" s="212" t="n"/>
      <c r="T526" s="212" t="n"/>
      <c r="U526" s="212" t="n"/>
      <c r="V526" s="212" t="n"/>
      <c r="W526" s="212" t="n"/>
      <c r="X526" s="212" t="n"/>
      <c r="Y526" s="212" t="n"/>
      <c r="Z526" s="212" t="n"/>
      <c r="AA526" s="212" t="n"/>
      <c r="AB526" s="212" t="n"/>
      <c r="AC526" s="212" t="n"/>
      <c r="AD526" s="212" t="n"/>
      <c r="AE526" s="212" t="n"/>
      <c r="AF526" s="212" t="n"/>
      <c r="AG526" s="212" t="n"/>
      <c r="AH526" s="212" t="n"/>
      <c r="AI526" s="212" t="n"/>
      <c r="AJ526" s="212" t="n"/>
      <c r="AK526" s="212" t="n"/>
      <c r="AL526" s="212" t="n"/>
      <c r="AM526" s="212" t="n"/>
      <c r="AN526" s="212" t="n"/>
      <c r="AO526" s="212" t="n"/>
      <c r="AP526" s="212" t="n"/>
      <c r="AQ526" s="212" t="n"/>
      <c r="AR526" s="212" t="n"/>
      <c r="AS526" s="212" t="n"/>
      <c r="AT526" s="212" t="n"/>
      <c r="AU526" s="212" t="n"/>
      <c r="AV526" s="212" t="n"/>
      <c r="AW526" s="212" t="n"/>
      <c r="AX526" s="212" t="n"/>
      <c r="AY526" s="212" t="n"/>
      <c r="AZ526" s="212" t="n"/>
      <c r="BA526" s="212" t="n"/>
      <c r="BB526" s="212" t="n"/>
      <c r="BC526" s="212" t="n"/>
      <c r="BD526" s="212" t="n"/>
      <c r="BE526" s="212" t="n"/>
      <c r="BF526" s="212" t="n"/>
      <c r="BG526" s="212" t="n"/>
      <c r="BH526" s="212" t="n"/>
      <c r="BI526" s="212" t="n"/>
      <c r="BJ526" s="212" t="n"/>
      <c r="BK526" s="212" t="n"/>
      <c r="BL526" s="212" t="n"/>
      <c r="BM526" s="212" t="n"/>
      <c r="BN526" s="212" t="n"/>
      <c r="BO526" s="212" t="n"/>
      <c r="BP526" s="212" t="n"/>
      <c r="BQ526" s="212" t="n"/>
      <c r="BR526" s="212" t="n"/>
      <c r="BS526" s="212" t="n"/>
      <c r="BT526" s="212" t="n"/>
      <c r="BU526" s="212" t="n"/>
      <c r="BV526" s="212" t="n"/>
      <c r="BW526" s="212" t="n"/>
      <c r="BX526" s="212" t="n"/>
      <c r="BY526" s="212" t="n"/>
      <c r="BZ526" s="212" t="n"/>
      <c r="CA526" s="212" t="n"/>
      <c r="CB526" s="212" t="n"/>
      <c r="CC526" s="212" t="n"/>
      <c r="CD526" s="212" t="n"/>
      <c r="CE526" s="212" t="n"/>
      <c r="CF526" s="212" t="n"/>
      <c r="CG526" s="212" t="n"/>
      <c r="CH526" s="212" t="n"/>
      <c r="CI526" s="212" t="n"/>
      <c r="CJ526" s="212" t="n"/>
      <c r="CK526" s="212" t="n"/>
      <c r="CL526" s="212" t="n"/>
      <c r="CM526" s="212" t="n"/>
      <c r="CN526" s="212" t="n"/>
      <c r="CO526" s="212" t="n"/>
      <c r="CP526" s="212" t="n"/>
      <c r="CQ526" s="212" t="n"/>
      <c r="CR526" s="212" t="n"/>
      <c r="CS526" s="212" t="n"/>
      <c r="CT526" s="212" t="n"/>
      <c r="CU526" s="212" t="n"/>
      <c r="CV526" s="312" t="n"/>
    </row>
    <row r="527" ht="16.2" customHeight="1" s="53">
      <c r="A527" s="211" t="inlineStr">
        <is>
          <t xml:space="preserve">　　　　　什項設備                                                    </t>
        </is>
      </c>
      <c r="B527" s="212" t="n"/>
      <c r="C527" s="212" t="n"/>
      <c r="D527" s="212" t="n"/>
      <c r="E527" s="212" t="n"/>
      <c r="F527" s="212" t="n"/>
      <c r="G527" s="212" t="n"/>
      <c r="H527" s="212" t="n"/>
      <c r="I527" s="212" t="n"/>
      <c r="J527" s="212" t="n"/>
      <c r="K527" s="212" t="n"/>
      <c r="L527" s="212" t="n"/>
      <c r="M527" s="212" t="n"/>
      <c r="N527" s="212" t="n"/>
      <c r="O527" s="212" t="n"/>
      <c r="P527" s="212" t="n"/>
      <c r="Q527" s="212" t="n"/>
      <c r="R527" s="212" t="n"/>
      <c r="S527" s="212" t="n"/>
      <c r="T527" s="212" t="n"/>
      <c r="U527" s="212" t="n"/>
      <c r="V527" s="212" t="n"/>
      <c r="W527" s="212" t="n"/>
      <c r="X527" s="212" t="n"/>
      <c r="Y527" s="212" t="n"/>
      <c r="Z527" s="212" t="n"/>
      <c r="AA527" s="212" t="n"/>
      <c r="AB527" s="212" t="n"/>
      <c r="AC527" s="212" t="n"/>
      <c r="AD527" s="212" t="n"/>
      <c r="AE527" s="212" t="n"/>
      <c r="AF527" s="212" t="n"/>
      <c r="AG527" s="212" t="n"/>
      <c r="AH527" s="212" t="n"/>
      <c r="AI527" s="212" t="n"/>
      <c r="AJ527" s="212" t="n"/>
      <c r="AK527" s="212" t="n"/>
      <c r="AL527" s="212" t="n"/>
      <c r="AM527" s="212" t="n"/>
      <c r="AN527" s="212" t="n"/>
      <c r="AO527" s="212" t="n"/>
      <c r="AP527" s="212" t="n"/>
      <c r="AQ527" s="212" t="n"/>
      <c r="AR527" s="212" t="n"/>
      <c r="AS527" s="212" t="n"/>
      <c r="AT527" s="212" t="n"/>
      <c r="AU527" s="212" t="n"/>
      <c r="AV527" s="212" t="n"/>
      <c r="AW527" s="212" t="n"/>
      <c r="AX527" s="212" t="n"/>
      <c r="AY527" s="212" t="n"/>
      <c r="AZ527" s="212" t="n"/>
      <c r="BA527" s="212" t="n"/>
      <c r="BB527" s="212" t="n"/>
      <c r="BC527" s="212" t="n"/>
      <c r="BD527" s="212" t="n"/>
      <c r="BE527" s="212" t="n"/>
      <c r="BF527" s="212" t="n"/>
      <c r="BG527" s="212" t="n"/>
      <c r="BH527" s="212" t="n"/>
      <c r="BI527" s="212" t="n"/>
      <c r="BJ527" s="212" t="n"/>
      <c r="BK527" s="212" t="n"/>
      <c r="BL527" s="212" t="n"/>
      <c r="BM527" s="212" t="n"/>
      <c r="BN527" s="212" t="n"/>
      <c r="BO527" s="212" t="n"/>
      <c r="BP527" s="212" t="n"/>
      <c r="BQ527" s="212" t="n"/>
      <c r="BR527" s="212" t="n"/>
      <c r="BS527" s="212" t="n"/>
      <c r="BT527" s="212" t="n"/>
      <c r="BU527" s="212" t="n"/>
      <c r="BV527" s="212" t="n"/>
      <c r="BW527" s="212" t="n"/>
      <c r="BX527" s="212" t="n"/>
      <c r="BY527" s="212" t="n"/>
      <c r="BZ527" s="212" t="n"/>
      <c r="CA527" s="212" t="n"/>
      <c r="CB527" s="212" t="n"/>
      <c r="CC527" s="212" t="n"/>
      <c r="CD527" s="212" t="n"/>
      <c r="CE527" s="212" t="n"/>
      <c r="CF527" s="212" t="n"/>
      <c r="CG527" s="212" t="n"/>
      <c r="CH527" s="212" t="n"/>
      <c r="CI527" s="212" t="n"/>
      <c r="CJ527" s="212" t="n"/>
      <c r="CK527" s="212" t="n"/>
      <c r="CL527" s="212" t="n"/>
      <c r="CM527" s="212" t="n"/>
      <c r="CN527" s="212" t="n"/>
      <c r="CO527" s="212" t="n"/>
      <c r="CP527" s="212" t="n"/>
      <c r="CQ527" s="212" t="n"/>
      <c r="CR527" s="212" t="n"/>
      <c r="CS527" s="212" t="n"/>
      <c r="CT527" s="212" t="n"/>
      <c r="CU527" s="212" t="n"/>
      <c r="CV527" s="312" t="n"/>
    </row>
    <row r="528" ht="32.4" customHeight="1" s="53">
      <c r="A528" s="211" t="inlineStr">
        <is>
          <t xml:space="preserve">　　　　　購建中固定資產                                              </t>
        </is>
      </c>
      <c r="B528" s="212" t="n"/>
      <c r="C528" s="212" t="n"/>
      <c r="D528" s="212" t="n"/>
      <c r="E528" s="212" t="n"/>
      <c r="F528" s="212" t="n"/>
      <c r="G528" s="212" t="n"/>
      <c r="H528" s="212" t="n"/>
      <c r="I528" s="212" t="n"/>
      <c r="J528" s="212" t="n"/>
      <c r="K528" s="212" t="n"/>
      <c r="L528" s="212" t="n"/>
      <c r="M528" s="212" t="n"/>
      <c r="N528" s="212" t="n"/>
      <c r="O528" s="212" t="n"/>
      <c r="P528" s="212" t="n"/>
      <c r="Q528" s="212" t="n"/>
      <c r="R528" s="212" t="n"/>
      <c r="S528" s="212" t="n"/>
      <c r="T528" s="212" t="n"/>
      <c r="U528" s="212" t="n"/>
      <c r="V528" s="212" t="n"/>
      <c r="W528" s="212" t="n"/>
      <c r="X528" s="212" t="n"/>
      <c r="Y528" s="212" t="n"/>
      <c r="Z528" s="212" t="n"/>
      <c r="AA528" s="212" t="n"/>
      <c r="AB528" s="212" t="n"/>
      <c r="AC528" s="212" t="n"/>
      <c r="AD528" s="212" t="n"/>
      <c r="AE528" s="212" t="n"/>
      <c r="AF528" s="212" t="n"/>
      <c r="AG528" s="212" t="n"/>
      <c r="AH528" s="212" t="n"/>
      <c r="AI528" s="212" t="n"/>
      <c r="AJ528" s="212" t="n"/>
      <c r="AK528" s="212" t="n"/>
      <c r="AL528" s="212" t="n"/>
      <c r="AM528" s="212" t="n"/>
      <c r="AN528" s="212" t="n"/>
      <c r="AO528" s="212" t="n"/>
      <c r="AP528" s="212" t="n"/>
      <c r="AQ528" s="212" t="n"/>
      <c r="AR528" s="212" t="n"/>
      <c r="AS528" s="212" t="n"/>
      <c r="AT528" s="212" t="n"/>
      <c r="AU528" s="212" t="n"/>
      <c r="AV528" s="212" t="n"/>
      <c r="AW528" s="212" t="n"/>
      <c r="AX528" s="212" t="n"/>
      <c r="AY528" s="212" t="n"/>
      <c r="AZ528" s="212" t="n"/>
      <c r="BA528" s="212" t="n"/>
      <c r="BB528" s="212" t="n"/>
      <c r="BC528" s="212" t="n"/>
      <c r="BD528" s="212" t="n"/>
      <c r="BE528" s="212" t="n"/>
      <c r="BF528" s="212" t="n"/>
      <c r="BG528" s="212" t="n"/>
      <c r="BH528" s="212" t="n"/>
      <c r="BI528" s="212" t="n"/>
      <c r="BJ528" s="212" t="n"/>
      <c r="BK528" s="212" t="n"/>
      <c r="BL528" s="212" t="n"/>
      <c r="BM528" s="212" t="n"/>
      <c r="BN528" s="212" t="n"/>
      <c r="BO528" s="212" t="n"/>
      <c r="BP528" s="212" t="n"/>
      <c r="BQ528" s="212" t="n"/>
      <c r="BR528" s="212" t="n"/>
      <c r="BS528" s="212" t="n"/>
      <c r="BT528" s="212" t="n"/>
      <c r="BU528" s="212" t="n"/>
      <c r="BV528" s="212" t="n"/>
      <c r="BW528" s="212" t="n"/>
      <c r="BX528" s="212" t="n"/>
      <c r="BY528" s="212" t="n"/>
      <c r="BZ528" s="212" t="n"/>
      <c r="CA528" s="212" t="n"/>
      <c r="CB528" s="212" t="n"/>
      <c r="CC528" s="212" t="n"/>
      <c r="CD528" s="212" t="n"/>
      <c r="CE528" s="212" t="n"/>
      <c r="CF528" s="212" t="n"/>
      <c r="CG528" s="212" t="n"/>
      <c r="CH528" s="212" t="n"/>
      <c r="CI528" s="212" t="n"/>
      <c r="CJ528" s="212" t="n"/>
      <c r="CK528" s="212" t="n"/>
      <c r="CL528" s="212" t="n"/>
      <c r="CM528" s="212" t="n"/>
      <c r="CN528" s="212" t="n"/>
      <c r="CO528" s="212" t="n"/>
      <c r="CP528" s="212" t="n"/>
      <c r="CQ528" s="212" t="n"/>
      <c r="CR528" s="212" t="n"/>
      <c r="CS528" s="212" t="n"/>
      <c r="CT528" s="212" t="n"/>
      <c r="CU528" s="212" t="n"/>
      <c r="CV528" s="312" t="n"/>
    </row>
    <row r="529" ht="16.2" customHeight="1" s="53">
      <c r="A529" s="211" t="inlineStr">
        <is>
          <t xml:space="preserve">　　　　　租賃權益改良                                                </t>
        </is>
      </c>
      <c r="B529" s="212" t="n"/>
      <c r="C529" s="212" t="n"/>
      <c r="D529" s="212" t="n"/>
      <c r="E529" s="212" t="n"/>
      <c r="F529" s="212" t="n"/>
      <c r="G529" s="212" t="n"/>
      <c r="H529" s="212" t="n"/>
      <c r="I529" s="212" t="n"/>
      <c r="J529" s="212" t="n"/>
      <c r="K529" s="212" t="n"/>
      <c r="L529" s="212" t="n"/>
      <c r="M529" s="212" t="n"/>
      <c r="N529" s="212" t="n"/>
      <c r="O529" s="212" t="n"/>
      <c r="P529" s="212" t="n"/>
      <c r="Q529" s="212" t="n"/>
      <c r="R529" s="212" t="n"/>
      <c r="S529" s="212" t="n"/>
      <c r="T529" s="212" t="n"/>
      <c r="U529" s="212" t="n"/>
      <c r="V529" s="212" t="n"/>
      <c r="W529" s="212" t="n"/>
      <c r="X529" s="212" t="n"/>
      <c r="Y529" s="212" t="n"/>
      <c r="Z529" s="212" t="n"/>
      <c r="AA529" s="212" t="n"/>
      <c r="AB529" s="212" t="n"/>
      <c r="AC529" s="212" t="n"/>
      <c r="AD529" s="212" t="n"/>
      <c r="AE529" s="212" t="n"/>
      <c r="AF529" s="212" t="n"/>
      <c r="AG529" s="212" t="n"/>
      <c r="AH529" s="212" t="n"/>
      <c r="AI529" s="212" t="n"/>
      <c r="AJ529" s="212" t="n"/>
      <c r="AK529" s="212" t="n"/>
      <c r="AL529" s="212" t="n"/>
      <c r="AM529" s="212" t="n"/>
      <c r="AN529" s="212" t="n"/>
      <c r="AO529" s="212" t="n"/>
      <c r="AP529" s="212" t="n"/>
      <c r="AQ529" s="212" t="n"/>
      <c r="AR529" s="212" t="n"/>
      <c r="AS529" s="212" t="n"/>
      <c r="AT529" s="212" t="n"/>
      <c r="AU529" s="212" t="n"/>
      <c r="AV529" s="212" t="n"/>
      <c r="AW529" s="212" t="n"/>
      <c r="AX529" s="212" t="n"/>
      <c r="AY529" s="212" t="n"/>
      <c r="AZ529" s="212" t="n"/>
      <c r="BA529" s="212" t="n"/>
      <c r="BB529" s="212" t="n"/>
      <c r="BC529" s="212" t="n"/>
      <c r="BD529" s="212" t="n"/>
      <c r="BE529" s="212" t="n"/>
      <c r="BF529" s="212" t="n"/>
      <c r="BG529" s="212" t="n"/>
      <c r="BH529" s="212" t="n"/>
      <c r="BI529" s="212" t="n"/>
      <c r="BJ529" s="212" t="n"/>
      <c r="BK529" s="212" t="n"/>
      <c r="BL529" s="212" t="n"/>
      <c r="BM529" s="212" t="n"/>
      <c r="BN529" s="212" t="n"/>
      <c r="BO529" s="212" t="n"/>
      <c r="BP529" s="212" t="n"/>
      <c r="BQ529" s="212" t="n"/>
      <c r="BR529" s="212" t="n"/>
      <c r="BS529" s="212" t="n"/>
      <c r="BT529" s="212" t="n"/>
      <c r="BU529" s="212" t="n"/>
      <c r="BV529" s="212" t="n"/>
      <c r="BW529" s="212" t="n"/>
      <c r="BX529" s="212" t="n"/>
      <c r="BY529" s="212" t="n"/>
      <c r="BZ529" s="212" t="n"/>
      <c r="CA529" s="212" t="n"/>
      <c r="CB529" s="212" t="n"/>
      <c r="CC529" s="212" t="n"/>
      <c r="CD529" s="212" t="n"/>
      <c r="CE529" s="212" t="n"/>
      <c r="CF529" s="212" t="n"/>
      <c r="CG529" s="212" t="n"/>
      <c r="CH529" s="212" t="n"/>
      <c r="CI529" s="212" t="n"/>
      <c r="CJ529" s="212" t="n"/>
      <c r="CK529" s="212" t="n"/>
      <c r="CL529" s="212" t="n"/>
      <c r="CM529" s="212" t="n"/>
      <c r="CN529" s="212" t="n"/>
      <c r="CO529" s="212" t="n"/>
      <c r="CP529" s="212" t="n"/>
      <c r="CQ529" s="212" t="n"/>
      <c r="CR529" s="212" t="n"/>
      <c r="CS529" s="212" t="n"/>
      <c r="CT529" s="212" t="n"/>
      <c r="CU529" s="212" t="n"/>
      <c r="CV529" s="312" t="n"/>
    </row>
    <row r="530" ht="32.4" customHeight="1" s="53">
      <c r="A530" s="211" t="inlineStr">
        <is>
          <t xml:space="preserve">　　增加無形資產及其他資產                                      </t>
        </is>
      </c>
      <c r="B530" s="212" t="n"/>
      <c r="C530" s="212" t="n"/>
      <c r="D530" s="212" t="n"/>
      <c r="E530" s="212" t="n"/>
      <c r="F530" s="212" t="n"/>
      <c r="G530" s="212" t="n"/>
      <c r="H530" s="212" t="n"/>
      <c r="I530" s="212" t="n"/>
      <c r="J530" s="212" t="n"/>
      <c r="K530" s="212" t="n"/>
      <c r="L530" s="212" t="n"/>
      <c r="M530" s="212" t="n"/>
      <c r="N530" s="212" t="n"/>
      <c r="O530" s="212" t="n"/>
      <c r="P530" s="212" t="n"/>
      <c r="Q530" s="212" t="n"/>
      <c r="R530" s="212" t="n"/>
      <c r="S530" s="212" t="n"/>
      <c r="T530" s="212" t="n"/>
      <c r="U530" s="212" t="n"/>
      <c r="V530" s="212" t="n"/>
      <c r="W530" s="212" t="n"/>
      <c r="X530" s="212" t="n"/>
      <c r="Y530" s="212" t="n"/>
      <c r="Z530" s="212" t="n"/>
      <c r="AA530" s="212" t="n"/>
      <c r="AB530" s="212" t="n"/>
      <c r="AC530" s="212" t="n"/>
      <c r="AD530" s="212" t="n"/>
      <c r="AE530" s="212" t="n"/>
      <c r="AF530" s="212" t="n"/>
      <c r="AG530" s="212" t="n"/>
      <c r="AH530" s="212" t="n"/>
      <c r="AI530" s="212" t="n"/>
      <c r="AJ530" s="212" t="n"/>
      <c r="AK530" s="212" t="n"/>
      <c r="AL530" s="212" t="n"/>
      <c r="AM530" s="212" t="n"/>
      <c r="AN530" s="212" t="n"/>
      <c r="AO530" s="212" t="n"/>
      <c r="AP530" s="212" t="n"/>
      <c r="AQ530" s="212" t="n"/>
      <c r="AR530" s="212" t="n"/>
      <c r="AS530" s="212" t="n"/>
      <c r="AT530" s="212" t="n"/>
      <c r="AU530" s="212" t="n"/>
      <c r="AV530" s="212" t="n"/>
      <c r="AW530" s="212" t="n"/>
      <c r="AX530" s="212" t="n"/>
      <c r="AY530" s="212" t="n"/>
      <c r="AZ530" s="212" t="n"/>
      <c r="BA530" s="212" t="n"/>
      <c r="BB530" s="212" t="n"/>
      <c r="BC530" s="212" t="n"/>
      <c r="BD530" s="212" t="n"/>
      <c r="BE530" s="212" t="n"/>
      <c r="BF530" s="212" t="n"/>
      <c r="BG530" s="212" t="n"/>
      <c r="BH530" s="212" t="n"/>
      <c r="BI530" s="212" t="n"/>
      <c r="BJ530" s="212" t="n"/>
      <c r="BK530" s="212" t="n"/>
      <c r="BL530" s="212" t="n"/>
      <c r="BM530" s="212" t="n"/>
      <c r="BN530" s="212" t="n"/>
      <c r="BO530" s="212" t="n"/>
      <c r="BP530" s="212" t="n"/>
      <c r="BQ530" s="212" t="n"/>
      <c r="BR530" s="212" t="n"/>
      <c r="BS530" s="212" t="n"/>
      <c r="BT530" s="212" t="n"/>
      <c r="BU530" s="212" t="n"/>
      <c r="BV530" s="212" t="n"/>
      <c r="BW530" s="212" t="n"/>
      <c r="BX530" s="212" t="n"/>
      <c r="BY530" s="212" t="n"/>
      <c r="BZ530" s="212" t="n"/>
      <c r="CA530" s="212" t="n"/>
      <c r="CB530" s="212" t="n"/>
      <c r="CC530" s="212" t="n"/>
      <c r="CD530" s="212" t="n"/>
      <c r="CE530" s="212" t="n"/>
      <c r="CF530" s="212" t="n"/>
      <c r="CG530" s="212" t="n"/>
      <c r="CH530" s="212" t="n"/>
      <c r="CI530" s="212" t="n"/>
      <c r="CJ530" s="212" t="n"/>
      <c r="CK530" s="212" t="n"/>
      <c r="CL530" s="212" t="n"/>
      <c r="CM530" s="212" t="n"/>
      <c r="CN530" s="212" t="n"/>
      <c r="CO530" s="212" t="n"/>
      <c r="CP530" s="212" t="n"/>
      <c r="CQ530" s="212" t="n"/>
      <c r="CR530" s="212" t="n"/>
      <c r="CS530" s="212" t="n"/>
      <c r="CT530" s="212" t="n"/>
      <c r="CU530" s="212" t="n"/>
      <c r="CV530" s="312" t="n"/>
    </row>
    <row r="531" ht="16.2" customHeight="1" s="53">
      <c r="A531" s="211" t="inlineStr">
        <is>
          <t xml:space="preserve">　　　增加無形資產                                                </t>
        </is>
      </c>
      <c r="B531" s="212" t="n"/>
      <c r="C531" s="212" t="n"/>
      <c r="D531" s="212" t="n"/>
      <c r="E531" s="212" t="n"/>
      <c r="F531" s="212" t="n"/>
      <c r="G531" s="212" t="n"/>
      <c r="H531" s="212" t="n"/>
      <c r="I531" s="212" t="n"/>
      <c r="J531" s="212" t="n"/>
      <c r="K531" s="212" t="n"/>
      <c r="L531" s="212" t="n"/>
      <c r="M531" s="212" t="n"/>
      <c r="N531" s="212" t="n"/>
      <c r="O531" s="212" t="n"/>
      <c r="P531" s="212" t="n"/>
      <c r="Q531" s="212" t="n"/>
      <c r="R531" s="212" t="n"/>
      <c r="S531" s="212" t="n"/>
      <c r="T531" s="212" t="n"/>
      <c r="U531" s="212" t="n"/>
      <c r="V531" s="212" t="n"/>
      <c r="W531" s="212" t="n"/>
      <c r="X531" s="212" t="n"/>
      <c r="Y531" s="212" t="n"/>
      <c r="Z531" s="212" t="n"/>
      <c r="AA531" s="212" t="n"/>
      <c r="AB531" s="212" t="n"/>
      <c r="AC531" s="212" t="n"/>
      <c r="AD531" s="212" t="n"/>
      <c r="AE531" s="212" t="n"/>
      <c r="AF531" s="212" t="n"/>
      <c r="AG531" s="212" t="n"/>
      <c r="AH531" s="212" t="n"/>
      <c r="AI531" s="212" t="n"/>
      <c r="AJ531" s="212" t="n"/>
      <c r="AK531" s="212" t="n"/>
      <c r="AL531" s="212" t="n"/>
      <c r="AM531" s="212" t="n"/>
      <c r="AN531" s="212" t="n"/>
      <c r="AO531" s="212" t="n"/>
      <c r="AP531" s="212" t="n"/>
      <c r="AQ531" s="212" t="n"/>
      <c r="AR531" s="212" t="n"/>
      <c r="AS531" s="212" t="n"/>
      <c r="AT531" s="212" t="n"/>
      <c r="AU531" s="212" t="n"/>
      <c r="AV531" s="212" t="n"/>
      <c r="AW531" s="212" t="n"/>
      <c r="AX531" s="212" t="n"/>
      <c r="AY531" s="212" t="n"/>
      <c r="AZ531" s="212" t="n"/>
      <c r="BA531" s="212" t="n"/>
      <c r="BB531" s="212" t="n"/>
      <c r="BC531" s="212" t="n"/>
      <c r="BD531" s="212" t="n"/>
      <c r="BE531" s="212" t="n"/>
      <c r="BF531" s="212" t="n"/>
      <c r="BG531" s="212" t="n"/>
      <c r="BH531" s="212" t="n"/>
      <c r="BI531" s="212" t="n"/>
      <c r="BJ531" s="212" t="n"/>
      <c r="BK531" s="212" t="n"/>
      <c r="BL531" s="212" t="n"/>
      <c r="BM531" s="212" t="n"/>
      <c r="BN531" s="212" t="n"/>
      <c r="BO531" s="212" t="n"/>
      <c r="BP531" s="212" t="n"/>
      <c r="BQ531" s="212" t="n"/>
      <c r="BR531" s="212" t="n"/>
      <c r="BS531" s="212" t="n"/>
      <c r="BT531" s="212" t="n"/>
      <c r="BU531" s="212" t="n"/>
      <c r="BV531" s="212" t="n"/>
      <c r="BW531" s="212" t="n"/>
      <c r="BX531" s="212" t="n"/>
      <c r="BY531" s="212" t="n"/>
      <c r="BZ531" s="212" t="n"/>
      <c r="CA531" s="212" t="n"/>
      <c r="CB531" s="212" t="n"/>
      <c r="CC531" s="212" t="n"/>
      <c r="CD531" s="212" t="n"/>
      <c r="CE531" s="212" t="n"/>
      <c r="CF531" s="212" t="n"/>
      <c r="CG531" s="212" t="n"/>
      <c r="CH531" s="212" t="n"/>
      <c r="CI531" s="212" t="n"/>
      <c r="CJ531" s="212" t="n"/>
      <c r="CK531" s="212" t="n"/>
      <c r="CL531" s="212" t="n"/>
      <c r="CM531" s="212" t="n"/>
      <c r="CN531" s="212" t="n"/>
      <c r="CO531" s="212" t="n"/>
      <c r="CP531" s="212" t="n"/>
      <c r="CQ531" s="212" t="n"/>
      <c r="CR531" s="212" t="n"/>
      <c r="CS531" s="212" t="n"/>
      <c r="CT531" s="212" t="n"/>
      <c r="CU531" s="212" t="n"/>
      <c r="CV531" s="312" t="n"/>
    </row>
    <row r="532" ht="16.2" customHeight="1" s="53">
      <c r="A532" s="211" t="inlineStr">
        <is>
          <t xml:space="preserve">　　　增加其他資產                                                </t>
        </is>
      </c>
      <c r="B532" s="212" t="n"/>
      <c r="C532" s="212" t="n"/>
      <c r="D532" s="212" t="n"/>
      <c r="E532" s="212" t="n"/>
      <c r="F532" s="212" t="n"/>
      <c r="G532" s="212" t="n"/>
      <c r="H532" s="212" t="n"/>
      <c r="I532" s="212" t="n"/>
      <c r="J532" s="212" t="n"/>
      <c r="K532" s="212" t="n"/>
      <c r="L532" s="212" t="n"/>
      <c r="M532" s="212" t="n"/>
      <c r="N532" s="212" t="n"/>
      <c r="O532" s="212" t="n"/>
      <c r="P532" s="212" t="n"/>
      <c r="Q532" s="212" t="n"/>
      <c r="R532" s="212" t="n"/>
      <c r="S532" s="212" t="n"/>
      <c r="T532" s="212" t="n"/>
      <c r="U532" s="212" t="n"/>
      <c r="V532" s="212" t="n"/>
      <c r="W532" s="212" t="n"/>
      <c r="X532" s="212" t="n"/>
      <c r="Y532" s="212" t="n"/>
      <c r="Z532" s="212" t="n"/>
      <c r="AA532" s="212" t="n"/>
      <c r="AB532" s="212" t="n"/>
      <c r="AC532" s="212" t="n"/>
      <c r="AD532" s="212" t="n"/>
      <c r="AE532" s="212" t="n"/>
      <c r="AF532" s="212" t="n"/>
      <c r="AG532" s="212" t="n"/>
      <c r="AH532" s="212" t="n"/>
      <c r="AI532" s="212" t="n"/>
      <c r="AJ532" s="212" t="n"/>
      <c r="AK532" s="212" t="n"/>
      <c r="AL532" s="212" t="n"/>
      <c r="AM532" s="212" t="n"/>
      <c r="AN532" s="212" t="n"/>
      <c r="AO532" s="212" t="n"/>
      <c r="AP532" s="212" t="n"/>
      <c r="AQ532" s="212" t="n"/>
      <c r="AR532" s="212" t="n"/>
      <c r="AS532" s="212" t="n"/>
      <c r="AT532" s="212" t="n"/>
      <c r="AU532" s="212" t="n"/>
      <c r="AV532" s="212" t="n"/>
      <c r="AW532" s="212" t="n"/>
      <c r="AX532" s="212" t="n"/>
      <c r="AY532" s="212" t="n"/>
      <c r="AZ532" s="212" t="n"/>
      <c r="BA532" s="212" t="n"/>
      <c r="BB532" s="212" t="n"/>
      <c r="BC532" s="212" t="n"/>
      <c r="BD532" s="212" t="n"/>
      <c r="BE532" s="212" t="n"/>
      <c r="BF532" s="212" t="n"/>
      <c r="BG532" s="212" t="n"/>
      <c r="BH532" s="212" t="n"/>
      <c r="BI532" s="212" t="n"/>
      <c r="BJ532" s="212" t="n"/>
      <c r="BK532" s="212" t="n"/>
      <c r="BL532" s="212" t="n"/>
      <c r="BM532" s="212" t="n"/>
      <c r="BN532" s="212" t="n"/>
      <c r="BO532" s="212" t="n"/>
      <c r="BP532" s="212" t="n"/>
      <c r="BQ532" s="212" t="n"/>
      <c r="BR532" s="212" t="n"/>
      <c r="BS532" s="212" t="n"/>
      <c r="BT532" s="212" t="n"/>
      <c r="BU532" s="212" t="n"/>
      <c r="BV532" s="212" t="n"/>
      <c r="BW532" s="212" t="n"/>
      <c r="BX532" s="212" t="n"/>
      <c r="BY532" s="212" t="n"/>
      <c r="BZ532" s="212" t="n"/>
      <c r="CA532" s="212" t="n"/>
      <c r="CB532" s="212" t="n"/>
      <c r="CC532" s="212" t="n"/>
      <c r="CD532" s="212" t="n"/>
      <c r="CE532" s="212" t="n"/>
      <c r="CF532" s="212" t="n"/>
      <c r="CG532" s="212" t="n"/>
      <c r="CH532" s="212" t="n"/>
      <c r="CI532" s="212" t="n"/>
      <c r="CJ532" s="212" t="n"/>
      <c r="CK532" s="212" t="n"/>
      <c r="CL532" s="212" t="n"/>
      <c r="CM532" s="212" t="n"/>
      <c r="CN532" s="212" t="n"/>
      <c r="CO532" s="212" t="n"/>
      <c r="CP532" s="212" t="n"/>
      <c r="CQ532" s="212" t="n"/>
      <c r="CR532" s="212" t="n"/>
      <c r="CS532" s="212" t="n"/>
      <c r="CT532" s="212" t="n"/>
      <c r="CU532" s="212" t="n"/>
      <c r="CV532" s="312" t="n"/>
    </row>
    <row r="533" ht="16.2" customHeight="1" s="53">
      <c r="A533" s="211" t="inlineStr">
        <is>
          <t xml:space="preserve">　　　　增加遞延費用                                                </t>
        </is>
      </c>
      <c r="B533" s="212" t="n"/>
      <c r="C533" s="212" t="n"/>
      <c r="D533" s="212" t="n"/>
      <c r="E533" s="212" t="n"/>
      <c r="F533" s="212" t="n"/>
      <c r="G533" s="212" t="n"/>
      <c r="H533" s="212" t="n"/>
      <c r="I533" s="212" t="n"/>
      <c r="J533" s="212" t="n"/>
      <c r="K533" s="212" t="n"/>
      <c r="L533" s="212" t="n"/>
      <c r="M533" s="212" t="n"/>
      <c r="N533" s="212" t="n"/>
      <c r="O533" s="212" t="n"/>
      <c r="P533" s="212" t="n"/>
      <c r="Q533" s="212" t="n"/>
      <c r="R533" s="212" t="n"/>
      <c r="S533" s="212" t="n"/>
      <c r="T533" s="212" t="n"/>
      <c r="U533" s="212" t="n"/>
      <c r="V533" s="212" t="n"/>
      <c r="W533" s="212" t="n"/>
      <c r="X533" s="212" t="n"/>
      <c r="Y533" s="212" t="n"/>
      <c r="Z533" s="212" t="n"/>
      <c r="AA533" s="212" t="n"/>
      <c r="AB533" s="212" t="n"/>
      <c r="AC533" s="212" t="n"/>
      <c r="AD533" s="212" t="n"/>
      <c r="AE533" s="212" t="n"/>
      <c r="AF533" s="212" t="n"/>
      <c r="AG533" s="212" t="n"/>
      <c r="AH533" s="212" t="n"/>
      <c r="AI533" s="212" t="n"/>
      <c r="AJ533" s="212" t="n"/>
      <c r="AK533" s="212" t="n"/>
      <c r="AL533" s="212" t="n"/>
      <c r="AM533" s="212" t="n"/>
      <c r="AN533" s="212" t="n"/>
      <c r="AO533" s="212" t="n"/>
      <c r="AP533" s="212" t="n"/>
      <c r="AQ533" s="212" t="n"/>
      <c r="AR533" s="212" t="n"/>
      <c r="AS533" s="212" t="n"/>
      <c r="AT533" s="212" t="n"/>
      <c r="AU533" s="212" t="n"/>
      <c r="AV533" s="212" t="n"/>
      <c r="AW533" s="212" t="n"/>
      <c r="AX533" s="212" t="n"/>
      <c r="AY533" s="212" t="n"/>
      <c r="AZ533" s="212" t="n"/>
      <c r="BA533" s="212" t="n"/>
      <c r="BB533" s="212" t="n"/>
      <c r="BC533" s="212" t="n"/>
      <c r="BD533" s="212" t="n"/>
      <c r="BE533" s="212" t="n"/>
      <c r="BF533" s="212" t="n"/>
      <c r="BG533" s="212" t="n"/>
      <c r="BH533" s="212" t="n"/>
      <c r="BI533" s="212" t="n"/>
      <c r="BJ533" s="212" t="n"/>
      <c r="BK533" s="212" t="n"/>
      <c r="BL533" s="212" t="n"/>
      <c r="BM533" s="212" t="n"/>
      <c r="BN533" s="212" t="n"/>
      <c r="BO533" s="212" t="n"/>
      <c r="BP533" s="212" t="n"/>
      <c r="BQ533" s="212" t="n"/>
      <c r="BR533" s="212" t="n"/>
      <c r="BS533" s="212" t="n"/>
      <c r="BT533" s="212" t="n"/>
      <c r="BU533" s="212" t="n"/>
      <c r="BV533" s="212" t="n"/>
      <c r="BW533" s="212" t="n"/>
      <c r="BX533" s="212" t="n"/>
      <c r="BY533" s="212" t="n"/>
      <c r="BZ533" s="212" t="n"/>
      <c r="CA533" s="212" t="n"/>
      <c r="CB533" s="212" t="n"/>
      <c r="CC533" s="212" t="n"/>
      <c r="CD533" s="212" t="n"/>
      <c r="CE533" s="212" t="n"/>
      <c r="CF533" s="212" t="n"/>
      <c r="CG533" s="212" t="n"/>
      <c r="CH533" s="212" t="n"/>
      <c r="CI533" s="212" t="n"/>
      <c r="CJ533" s="212" t="n"/>
      <c r="CK533" s="212" t="n"/>
      <c r="CL533" s="212" t="n"/>
      <c r="CM533" s="212" t="n"/>
      <c r="CN533" s="212" t="n"/>
      <c r="CO533" s="212" t="n"/>
      <c r="CP533" s="212" t="n"/>
      <c r="CQ533" s="212" t="n"/>
      <c r="CR533" s="212" t="n"/>
      <c r="CS533" s="212" t="n"/>
      <c r="CT533" s="212" t="n"/>
      <c r="CU533" s="212" t="n"/>
      <c r="CV533" s="312" t="n"/>
    </row>
    <row r="534" ht="32.4" customHeight="1" s="53">
      <c r="A534" s="311" t="inlineStr">
        <is>
          <t xml:space="preserve">▼投資活動之淨現金流入（流出）                                </t>
        </is>
      </c>
      <c r="B534" s="210" t="n"/>
      <c r="C534" s="210" t="n"/>
      <c r="D534" s="210" t="n"/>
      <c r="E534" s="210" t="n"/>
      <c r="F534" s="210" t="n"/>
      <c r="G534" s="210" t="n"/>
      <c r="H534" s="210" t="n"/>
      <c r="I534" s="210" t="n"/>
      <c r="J534" s="210" t="n"/>
      <c r="K534" s="210" t="n"/>
      <c r="L534" s="210" t="n"/>
      <c r="M534" s="210" t="n"/>
      <c r="N534" s="210" t="n"/>
      <c r="O534" s="210" t="n"/>
      <c r="P534" s="210" t="n"/>
      <c r="Q534" s="210" t="n"/>
      <c r="R534" s="210" t="n"/>
      <c r="S534" s="210" t="n"/>
      <c r="T534" s="210" t="n"/>
      <c r="U534" s="210" t="n"/>
      <c r="V534" s="210" t="n"/>
      <c r="W534" s="210" t="n"/>
      <c r="X534" s="210" t="n"/>
      <c r="Y534" s="210" t="n"/>
      <c r="Z534" s="210" t="n"/>
      <c r="AA534" s="210" t="n"/>
      <c r="AB534" s="210" t="n"/>
      <c r="AC534" s="210" t="n"/>
      <c r="AD534" s="210" t="n"/>
      <c r="AE534" s="210" t="n"/>
      <c r="AF534" s="210" t="n"/>
      <c r="AG534" s="210" t="n"/>
      <c r="AH534" s="210" t="n"/>
      <c r="AI534" s="210" t="n"/>
      <c r="AJ534" s="210" t="n"/>
      <c r="AK534" s="210" t="n"/>
      <c r="AL534" s="210" t="n"/>
      <c r="AM534" s="210" t="n"/>
      <c r="AN534" s="210" t="n"/>
      <c r="AO534" s="210" t="n"/>
      <c r="AP534" s="210" t="n"/>
      <c r="AQ534" s="210" t="n"/>
      <c r="AR534" s="210" t="n"/>
      <c r="AS534" s="210" t="n"/>
      <c r="AT534" s="210" t="n"/>
      <c r="AU534" s="210" t="n"/>
      <c r="AV534" s="210" t="n"/>
      <c r="AW534" s="210" t="n"/>
      <c r="AX534" s="210" t="n"/>
      <c r="AY534" s="210" t="n"/>
      <c r="AZ534" s="210" t="n"/>
      <c r="BA534" s="210" t="n"/>
      <c r="BB534" s="210" t="n"/>
      <c r="BC534" s="210" t="n"/>
      <c r="BD534" s="212" t="n"/>
      <c r="BE534" s="212" t="n"/>
      <c r="BF534" s="212" t="n"/>
      <c r="BG534" s="212" t="n"/>
      <c r="BH534" s="212" t="n"/>
      <c r="BI534" s="212" t="n"/>
      <c r="BJ534" s="212" t="n"/>
      <c r="BK534" s="212" t="n"/>
      <c r="BL534" s="212" t="n"/>
      <c r="BM534" s="212" t="n"/>
      <c r="BN534" s="212" t="n"/>
      <c r="BO534" s="212" t="n"/>
      <c r="BP534" s="212" t="n"/>
      <c r="BQ534" s="212" t="n"/>
      <c r="BR534" s="212" t="n"/>
      <c r="BS534" s="212" t="n"/>
      <c r="BT534" s="212" t="n"/>
      <c r="BU534" s="212" t="n"/>
      <c r="BV534" s="212" t="n"/>
      <c r="BW534" s="212" t="n"/>
      <c r="BX534" s="212" t="n"/>
      <c r="BY534" s="212" t="n"/>
      <c r="BZ534" s="212" t="n"/>
      <c r="CA534" s="212" t="n"/>
      <c r="CB534" s="212" t="n"/>
      <c r="CC534" s="212" t="n"/>
      <c r="CD534" s="212" t="n"/>
      <c r="CE534" s="212" t="n"/>
      <c r="CF534" s="212" t="n"/>
      <c r="CG534" s="212" t="n"/>
      <c r="CH534" s="212" t="n"/>
      <c r="CI534" s="212" t="n"/>
      <c r="CJ534" s="212" t="n"/>
      <c r="CK534" s="212" t="n"/>
      <c r="CL534" s="212" t="n"/>
      <c r="CM534" s="212" t="n"/>
      <c r="CN534" s="212" t="n"/>
      <c r="CO534" s="212" t="n"/>
      <c r="CP534" s="212" t="n"/>
      <c r="CQ534" s="212" t="n"/>
      <c r="CR534" s="212" t="n"/>
      <c r="CS534" s="212" t="n"/>
      <c r="CT534" s="212" t="n"/>
      <c r="CU534" s="212" t="n"/>
      <c r="CV534" s="312" t="n"/>
    </row>
    <row r="535" ht="16.2" customHeight="1" s="53">
      <c r="A535" s="311" t="inlineStr">
        <is>
          <t xml:space="preserve">▼籌資活動之現金流量                                          </t>
        </is>
      </c>
      <c r="B535" s="210" t="n"/>
      <c r="C535" s="210" t="n"/>
      <c r="D535" s="210" t="n"/>
      <c r="E535" s="210" t="n"/>
      <c r="F535" s="210" t="n"/>
      <c r="G535" s="210" t="n"/>
      <c r="H535" s="210" t="n"/>
      <c r="I535" s="210" t="n"/>
      <c r="J535" s="210" t="n"/>
      <c r="K535" s="210" t="n"/>
      <c r="L535" s="210" t="n"/>
      <c r="M535" s="210" t="n"/>
      <c r="N535" s="210" t="n"/>
      <c r="O535" s="210" t="n"/>
      <c r="P535" s="210" t="n"/>
      <c r="Q535" s="210" t="n"/>
      <c r="R535" s="210" t="n"/>
      <c r="S535" s="210" t="n"/>
      <c r="T535" s="210" t="n"/>
      <c r="U535" s="210" t="n"/>
      <c r="V535" s="210" t="n"/>
      <c r="W535" s="210" t="n"/>
      <c r="X535" s="210" t="n"/>
      <c r="Y535" s="210" t="n"/>
      <c r="Z535" s="210" t="n"/>
      <c r="AA535" s="210" t="n"/>
      <c r="AB535" s="210" t="n"/>
      <c r="AC535" s="210" t="n"/>
      <c r="AD535" s="210" t="n"/>
      <c r="AE535" s="210" t="n"/>
      <c r="AF535" s="210" t="n"/>
      <c r="AG535" s="210" t="n"/>
      <c r="AH535" s="210" t="n"/>
      <c r="AI535" s="210" t="n"/>
      <c r="AJ535" s="210" t="n"/>
      <c r="AK535" s="210" t="n"/>
      <c r="AL535" s="210" t="n"/>
      <c r="AM535" s="210" t="n"/>
      <c r="AN535" s="210" t="n"/>
      <c r="AO535" s="210" t="n"/>
      <c r="AP535" s="210" t="n"/>
      <c r="AQ535" s="210" t="n"/>
      <c r="AR535" s="210" t="n"/>
      <c r="AS535" s="210" t="n"/>
      <c r="AT535" s="210" t="n"/>
      <c r="AU535" s="210" t="n"/>
      <c r="AV535" s="210" t="n"/>
      <c r="AW535" s="210" t="n"/>
      <c r="AX535" s="210" t="n"/>
      <c r="AY535" s="210" t="n"/>
      <c r="AZ535" s="210" t="n"/>
      <c r="BA535" s="210" t="n"/>
      <c r="BB535" s="210" t="n"/>
      <c r="BC535" s="210" t="n"/>
      <c r="BD535" s="212" t="n"/>
      <c r="BE535" s="212" t="n"/>
      <c r="BF535" s="212" t="n"/>
      <c r="BG535" s="212" t="n"/>
      <c r="BH535" s="212" t="n"/>
      <c r="BI535" s="212" t="n"/>
      <c r="BJ535" s="212" t="n"/>
      <c r="BK535" s="212" t="n"/>
      <c r="BL535" s="212" t="n"/>
      <c r="BM535" s="212" t="n"/>
      <c r="BN535" s="212" t="n"/>
      <c r="BO535" s="212" t="n"/>
      <c r="BP535" s="212" t="n"/>
      <c r="BQ535" s="212" t="n"/>
      <c r="BR535" s="212" t="n"/>
      <c r="BS535" s="212" t="n"/>
      <c r="BT535" s="212" t="n"/>
      <c r="BU535" s="212" t="n"/>
      <c r="BV535" s="212" t="n"/>
      <c r="BW535" s="212" t="n"/>
      <c r="BX535" s="212" t="n"/>
      <c r="BY535" s="212" t="n"/>
      <c r="BZ535" s="212" t="n"/>
      <c r="CA535" s="212" t="n"/>
      <c r="CB535" s="212" t="n"/>
      <c r="CC535" s="212" t="n"/>
      <c r="CD535" s="212" t="n"/>
      <c r="CE535" s="212" t="n"/>
      <c r="CF535" s="212" t="n"/>
      <c r="CG535" s="212" t="n"/>
      <c r="CH535" s="212" t="n"/>
      <c r="CI535" s="212" t="n"/>
      <c r="CJ535" s="212" t="n"/>
      <c r="CK535" s="212" t="n"/>
      <c r="CL535" s="212" t="n"/>
      <c r="CM535" s="212" t="n"/>
      <c r="CN535" s="212" t="n"/>
      <c r="CO535" s="212" t="n"/>
      <c r="CP535" s="212" t="n"/>
      <c r="CQ535" s="212" t="n"/>
      <c r="CR535" s="212" t="n"/>
      <c r="CS535" s="212" t="n"/>
      <c r="CT535" s="212" t="n"/>
      <c r="CU535" s="212" t="n"/>
      <c r="CV535" s="312" t="n"/>
    </row>
    <row r="536" ht="32.4" customHeight="1" s="53">
      <c r="A536" s="211" t="inlineStr">
        <is>
          <t xml:space="preserve">　　增加短期債務、流動金融負債及其他負債                        </t>
        </is>
      </c>
      <c r="B536" s="212" t="n"/>
      <c r="C536" s="212" t="n"/>
      <c r="D536" s="212" t="n"/>
      <c r="E536" s="212" t="n"/>
      <c r="F536" s="212" t="n"/>
      <c r="G536" s="212" t="n"/>
      <c r="H536" s="212" t="n"/>
      <c r="I536" s="212" t="n"/>
      <c r="J536" s="212" t="n"/>
      <c r="K536" s="212" t="n"/>
      <c r="L536" s="212" t="n"/>
      <c r="M536" s="212" t="n"/>
      <c r="N536" s="212" t="n"/>
      <c r="O536" s="212" t="n"/>
      <c r="P536" s="212" t="n"/>
      <c r="Q536" s="212" t="n"/>
      <c r="R536" s="212" t="n"/>
      <c r="S536" s="212" t="n"/>
      <c r="T536" s="212" t="n"/>
      <c r="U536" s="212" t="n"/>
      <c r="V536" s="212" t="n"/>
      <c r="W536" s="212" t="n"/>
      <c r="X536" s="212" t="n"/>
      <c r="Y536" s="212" t="n"/>
      <c r="Z536" s="212" t="n"/>
      <c r="AA536" s="212" t="n"/>
      <c r="AB536" s="212" t="n"/>
      <c r="AC536" s="212" t="n"/>
      <c r="AD536" s="212" t="n"/>
      <c r="AE536" s="212" t="n"/>
      <c r="AF536" s="212" t="n"/>
      <c r="AG536" s="212" t="n"/>
      <c r="AH536" s="212" t="n"/>
      <c r="AI536" s="212" t="n"/>
      <c r="AJ536" s="212" t="n"/>
      <c r="AK536" s="212" t="n"/>
      <c r="AL536" s="212" t="n"/>
      <c r="AM536" s="212" t="n"/>
      <c r="AN536" s="212" t="n"/>
      <c r="AO536" s="212" t="n"/>
      <c r="AP536" s="212" t="n"/>
      <c r="AQ536" s="212" t="n"/>
      <c r="AR536" s="212" t="n"/>
      <c r="AS536" s="212" t="n"/>
      <c r="AT536" s="212" t="n"/>
      <c r="AU536" s="212" t="n"/>
      <c r="AV536" s="212" t="n"/>
      <c r="AW536" s="212" t="n"/>
      <c r="AX536" s="212" t="n"/>
      <c r="AY536" s="212" t="n"/>
      <c r="AZ536" s="212" t="n"/>
      <c r="BA536" s="212" t="n"/>
      <c r="BB536" s="212" t="n"/>
      <c r="BC536" s="212" t="n"/>
      <c r="BD536" s="212" t="n"/>
      <c r="BE536" s="212" t="n"/>
      <c r="BF536" s="212" t="n"/>
      <c r="BG536" s="212" t="n"/>
      <c r="BH536" s="212" t="n"/>
      <c r="BI536" s="212" t="n"/>
      <c r="BJ536" s="212" t="n"/>
      <c r="BK536" s="212" t="n"/>
      <c r="BL536" s="212" t="n"/>
      <c r="BM536" s="212" t="n"/>
      <c r="BN536" s="212" t="n"/>
      <c r="BO536" s="212" t="n"/>
      <c r="BP536" s="212" t="n"/>
      <c r="BQ536" s="212" t="n"/>
      <c r="BR536" s="212" t="n"/>
      <c r="BS536" s="212" t="n"/>
      <c r="BT536" s="212" t="n"/>
      <c r="BU536" s="212" t="n"/>
      <c r="BV536" s="212" t="n"/>
      <c r="BW536" s="212" t="n"/>
      <c r="BX536" s="212" t="n"/>
      <c r="BY536" s="212" t="n"/>
      <c r="BZ536" s="212" t="n"/>
      <c r="CA536" s="212" t="n"/>
      <c r="CB536" s="212" t="n"/>
      <c r="CC536" s="212" t="n"/>
      <c r="CD536" s="212" t="n"/>
      <c r="CE536" s="212" t="n"/>
      <c r="CF536" s="212" t="n"/>
      <c r="CG536" s="212" t="n"/>
      <c r="CH536" s="212" t="n"/>
      <c r="CI536" s="212" t="n"/>
      <c r="CJ536" s="212" t="n"/>
      <c r="CK536" s="212" t="n"/>
      <c r="CL536" s="212" t="n"/>
      <c r="CM536" s="212" t="n"/>
      <c r="CN536" s="212" t="n"/>
      <c r="CO536" s="212" t="n"/>
      <c r="CP536" s="212" t="n"/>
      <c r="CQ536" s="212" t="n"/>
      <c r="CR536" s="212" t="n"/>
      <c r="CS536" s="212" t="n"/>
      <c r="CT536" s="212" t="n"/>
      <c r="CU536" s="212" t="n"/>
      <c r="CV536" s="312" t="n"/>
    </row>
    <row r="537" ht="16.2" customHeight="1" s="53">
      <c r="A537" s="211" t="inlineStr">
        <is>
          <t xml:space="preserve">　　　增加其他負債                                                </t>
        </is>
      </c>
      <c r="B537" s="212" t="n"/>
      <c r="C537" s="212" t="n"/>
      <c r="D537" s="212" t="n"/>
      <c r="E537" s="212" t="n"/>
      <c r="F537" s="212" t="n"/>
      <c r="G537" s="212" t="n"/>
      <c r="H537" s="212" t="n"/>
      <c r="I537" s="212" t="n"/>
      <c r="J537" s="212" t="n"/>
      <c r="K537" s="212" t="n"/>
      <c r="L537" s="212" t="n"/>
      <c r="M537" s="212" t="n"/>
      <c r="N537" s="212" t="n"/>
      <c r="O537" s="212" t="n"/>
      <c r="P537" s="212" t="n"/>
      <c r="Q537" s="212" t="n"/>
      <c r="R537" s="212" t="n"/>
      <c r="S537" s="212" t="n"/>
      <c r="T537" s="212" t="n"/>
      <c r="U537" s="212" t="n"/>
      <c r="V537" s="212" t="n"/>
      <c r="W537" s="212" t="n"/>
      <c r="X537" s="212" t="n"/>
      <c r="Y537" s="212" t="n"/>
      <c r="Z537" s="212" t="n"/>
      <c r="AA537" s="212" t="n"/>
      <c r="AB537" s="212" t="n"/>
      <c r="AC537" s="212" t="n"/>
      <c r="AD537" s="212" t="n"/>
      <c r="AE537" s="212" t="n"/>
      <c r="AF537" s="212" t="n"/>
      <c r="AG537" s="212" t="n"/>
      <c r="AH537" s="212" t="n"/>
      <c r="AI537" s="212" t="n"/>
      <c r="AJ537" s="212" t="n"/>
      <c r="AK537" s="212" t="n"/>
      <c r="AL537" s="212" t="n"/>
      <c r="AM537" s="212" t="n"/>
      <c r="AN537" s="212" t="n"/>
      <c r="AO537" s="212" t="n"/>
      <c r="AP537" s="212" t="n"/>
      <c r="AQ537" s="212" t="n"/>
      <c r="AR537" s="212" t="n"/>
      <c r="AS537" s="212" t="n"/>
      <c r="AT537" s="212" t="n"/>
      <c r="AU537" s="212" t="n"/>
      <c r="AV537" s="212" t="n"/>
      <c r="AW537" s="212" t="n"/>
      <c r="AX537" s="212" t="n"/>
      <c r="AY537" s="212" t="n"/>
      <c r="AZ537" s="212" t="n"/>
      <c r="BA537" s="212" t="n"/>
      <c r="BB537" s="212" t="n"/>
      <c r="BC537" s="212" t="n"/>
      <c r="BD537" s="212" t="n"/>
      <c r="BE537" s="212" t="n"/>
      <c r="BF537" s="212" t="n"/>
      <c r="BG537" s="212" t="n"/>
      <c r="BH537" s="212" t="n"/>
      <c r="BI537" s="212" t="n"/>
      <c r="BJ537" s="212" t="n"/>
      <c r="BK537" s="212" t="n"/>
      <c r="BL537" s="212" t="n"/>
      <c r="BM537" s="212" t="n"/>
      <c r="BN537" s="212" t="n"/>
      <c r="BO537" s="212" t="n"/>
      <c r="BP537" s="212" t="n"/>
      <c r="BQ537" s="212" t="n"/>
      <c r="BR537" s="212" t="n"/>
      <c r="BS537" s="212" t="n"/>
      <c r="BT537" s="212" t="n"/>
      <c r="BU537" s="212" t="n"/>
      <c r="BV537" s="212" t="n"/>
      <c r="BW537" s="212" t="n"/>
      <c r="BX537" s="212" t="n"/>
      <c r="BY537" s="212" t="n"/>
      <c r="BZ537" s="212" t="n"/>
      <c r="CA537" s="212" t="n"/>
      <c r="CB537" s="212" t="n"/>
      <c r="CC537" s="212" t="n"/>
      <c r="CD537" s="212" t="n"/>
      <c r="CE537" s="212" t="n"/>
      <c r="CF537" s="212" t="n"/>
      <c r="CG537" s="212" t="n"/>
      <c r="CH537" s="212" t="n"/>
      <c r="CI537" s="212" t="n"/>
      <c r="CJ537" s="212" t="n"/>
      <c r="CK537" s="212" t="n"/>
      <c r="CL537" s="212" t="n"/>
      <c r="CM537" s="212" t="n"/>
      <c r="CN537" s="212" t="n"/>
      <c r="CO537" s="212" t="n"/>
      <c r="CP537" s="212" t="n"/>
      <c r="CQ537" s="212" t="n"/>
      <c r="CR537" s="212" t="n"/>
      <c r="CS537" s="212" t="n"/>
      <c r="CT537" s="212" t="n"/>
      <c r="CU537" s="212" t="n"/>
      <c r="CV537" s="312" t="n"/>
    </row>
    <row r="538" ht="16.2" customHeight="1" s="53">
      <c r="A538" s="211" t="inlineStr">
        <is>
          <t xml:space="preserve">　　增加長期負債                                                </t>
        </is>
      </c>
      <c r="B538" s="212" t="n"/>
      <c r="C538" s="212" t="n"/>
      <c r="D538" s="212" t="n"/>
      <c r="E538" s="212" t="n"/>
      <c r="F538" s="212" t="n"/>
      <c r="G538" s="212" t="n"/>
      <c r="H538" s="212" t="n"/>
      <c r="I538" s="212" t="n"/>
      <c r="J538" s="212" t="n"/>
      <c r="K538" s="212" t="n"/>
      <c r="L538" s="212" t="n"/>
      <c r="M538" s="212" t="n"/>
      <c r="N538" s="212" t="n"/>
      <c r="O538" s="212" t="n"/>
      <c r="P538" s="212" t="n"/>
      <c r="Q538" s="212" t="n"/>
      <c r="R538" s="212" t="n"/>
      <c r="S538" s="212" t="n"/>
      <c r="T538" s="212" t="n"/>
      <c r="U538" s="212" t="n"/>
      <c r="V538" s="212" t="n"/>
      <c r="W538" s="212" t="n"/>
      <c r="X538" s="212" t="n"/>
      <c r="Y538" s="212" t="n"/>
      <c r="Z538" s="212" t="n"/>
      <c r="AA538" s="212" t="n"/>
      <c r="AB538" s="212" t="n"/>
      <c r="AC538" s="212" t="n"/>
      <c r="AD538" s="212" t="n"/>
      <c r="AE538" s="212" t="n"/>
      <c r="AF538" s="212" t="n"/>
      <c r="AG538" s="212" t="n"/>
      <c r="AH538" s="212" t="n"/>
      <c r="AI538" s="212" t="n"/>
      <c r="AJ538" s="212" t="n"/>
      <c r="AK538" s="212" t="n"/>
      <c r="AL538" s="212" t="n"/>
      <c r="AM538" s="212" t="n"/>
      <c r="AN538" s="212" t="n"/>
      <c r="AO538" s="212" t="n"/>
      <c r="AP538" s="212" t="n"/>
      <c r="AQ538" s="212" t="n"/>
      <c r="AR538" s="212" t="n"/>
      <c r="AS538" s="212" t="n"/>
      <c r="AT538" s="212" t="n"/>
      <c r="AU538" s="212" t="n"/>
      <c r="AV538" s="212" t="n"/>
      <c r="AW538" s="212" t="n"/>
      <c r="AX538" s="212" t="n"/>
      <c r="AY538" s="212" t="n"/>
      <c r="AZ538" s="212" t="n"/>
      <c r="BA538" s="212" t="n"/>
      <c r="BB538" s="212" t="n"/>
      <c r="BC538" s="212" t="n"/>
      <c r="BD538" s="212" t="n"/>
      <c r="BE538" s="212" t="n"/>
      <c r="BF538" s="212" t="n"/>
      <c r="BG538" s="212" t="n"/>
      <c r="BH538" s="212" t="n"/>
      <c r="BI538" s="212" t="n"/>
      <c r="BJ538" s="212" t="n"/>
      <c r="BK538" s="212" t="n"/>
      <c r="BL538" s="212" t="n"/>
      <c r="BM538" s="212" t="n"/>
      <c r="BN538" s="212" t="n"/>
      <c r="BO538" s="212" t="n"/>
      <c r="BP538" s="212" t="n"/>
      <c r="BQ538" s="212" t="n"/>
      <c r="BR538" s="212" t="n"/>
      <c r="BS538" s="212" t="n"/>
      <c r="BT538" s="212" t="n"/>
      <c r="BU538" s="212" t="n"/>
      <c r="BV538" s="212" t="n"/>
      <c r="BW538" s="212" t="n"/>
      <c r="BX538" s="212" t="n"/>
      <c r="BY538" s="212" t="n"/>
      <c r="BZ538" s="212" t="n"/>
      <c r="CA538" s="212" t="n"/>
      <c r="CB538" s="212" t="n"/>
      <c r="CC538" s="212" t="n"/>
      <c r="CD538" s="212" t="n"/>
      <c r="CE538" s="212" t="n"/>
      <c r="CF538" s="212" t="n"/>
      <c r="CG538" s="212" t="n"/>
      <c r="CH538" s="212" t="n"/>
      <c r="CI538" s="212" t="n"/>
      <c r="CJ538" s="212" t="n"/>
      <c r="CK538" s="212" t="n"/>
      <c r="CL538" s="212" t="n"/>
      <c r="CM538" s="212" t="n"/>
      <c r="CN538" s="212" t="n"/>
      <c r="CO538" s="212" t="n"/>
      <c r="CP538" s="212" t="n"/>
      <c r="CQ538" s="212" t="n"/>
      <c r="CR538" s="212" t="n"/>
      <c r="CS538" s="212" t="n"/>
      <c r="CT538" s="212" t="n"/>
      <c r="CU538" s="212" t="n"/>
      <c r="CV538" s="312" t="n"/>
    </row>
    <row r="539" ht="16.2" customHeight="1" s="53">
      <c r="A539" s="211" t="inlineStr">
        <is>
          <t xml:space="preserve">　　　增加長期債務                                                </t>
        </is>
      </c>
      <c r="B539" s="212" t="n"/>
      <c r="C539" s="212" t="n"/>
      <c r="D539" s="212" t="n"/>
      <c r="E539" s="212" t="n"/>
      <c r="F539" s="212" t="n"/>
      <c r="G539" s="212" t="n"/>
      <c r="H539" s="212" t="n"/>
      <c r="I539" s="212" t="n"/>
      <c r="J539" s="212" t="n"/>
      <c r="K539" s="212" t="n"/>
      <c r="L539" s="212" t="n"/>
      <c r="M539" s="212" t="n"/>
      <c r="N539" s="212" t="n"/>
      <c r="O539" s="212" t="n"/>
      <c r="P539" s="212" t="n"/>
      <c r="Q539" s="212" t="n"/>
      <c r="R539" s="212" t="n"/>
      <c r="S539" s="212" t="n"/>
      <c r="T539" s="212" t="n"/>
      <c r="U539" s="212" t="n"/>
      <c r="V539" s="212" t="n"/>
      <c r="W539" s="212" t="n"/>
      <c r="X539" s="212" t="n"/>
      <c r="Y539" s="212" t="n"/>
      <c r="Z539" s="212" t="n"/>
      <c r="AA539" s="212" t="n"/>
      <c r="AB539" s="212" t="n"/>
      <c r="AC539" s="212" t="n"/>
      <c r="AD539" s="212" t="n"/>
      <c r="AE539" s="212" t="n"/>
      <c r="AF539" s="212" t="n"/>
      <c r="AG539" s="212" t="n"/>
      <c r="AH539" s="212" t="n"/>
      <c r="AI539" s="212" t="n"/>
      <c r="AJ539" s="212" t="n"/>
      <c r="AK539" s="212" t="n"/>
      <c r="AL539" s="212" t="n"/>
      <c r="AM539" s="212" t="n"/>
      <c r="AN539" s="212" t="n"/>
      <c r="AO539" s="212" t="n"/>
      <c r="AP539" s="212" t="n"/>
      <c r="AQ539" s="212" t="n"/>
      <c r="AR539" s="212" t="n"/>
      <c r="AS539" s="212" t="n"/>
      <c r="AT539" s="212" t="n"/>
      <c r="AU539" s="212" t="n"/>
      <c r="AV539" s="212" t="n"/>
      <c r="AW539" s="212" t="n"/>
      <c r="AX539" s="212" t="n"/>
      <c r="AY539" s="212" t="n"/>
      <c r="AZ539" s="212" t="n"/>
      <c r="BA539" s="212" t="n"/>
      <c r="BB539" s="212" t="n"/>
      <c r="BC539" s="212" t="n"/>
      <c r="BD539" s="212" t="n"/>
      <c r="BE539" s="212" t="n"/>
      <c r="BF539" s="212" t="n"/>
      <c r="BG539" s="212" t="n"/>
      <c r="BH539" s="212" t="n"/>
      <c r="BI539" s="212" t="n"/>
      <c r="BJ539" s="212" t="n"/>
      <c r="BK539" s="212" t="n"/>
      <c r="BL539" s="212" t="n"/>
      <c r="BM539" s="212" t="n"/>
      <c r="BN539" s="212" t="n"/>
      <c r="BO539" s="212" t="n"/>
      <c r="BP539" s="212" t="n"/>
      <c r="BQ539" s="212" t="n"/>
      <c r="BR539" s="212" t="n"/>
      <c r="BS539" s="212" t="n"/>
      <c r="BT539" s="212" t="n"/>
      <c r="BU539" s="212" t="n"/>
      <c r="BV539" s="212" t="n"/>
      <c r="BW539" s="212" t="n"/>
      <c r="BX539" s="212" t="n"/>
      <c r="BY539" s="212" t="n"/>
      <c r="BZ539" s="212" t="n"/>
      <c r="CA539" s="212" t="n"/>
      <c r="CB539" s="212" t="n"/>
      <c r="CC539" s="212" t="n"/>
      <c r="CD539" s="212" t="n"/>
      <c r="CE539" s="212" t="n"/>
      <c r="CF539" s="212" t="n"/>
      <c r="CG539" s="212" t="n"/>
      <c r="CH539" s="212" t="n"/>
      <c r="CI539" s="212" t="n"/>
      <c r="CJ539" s="212" t="n"/>
      <c r="CK539" s="212" t="n"/>
      <c r="CL539" s="212" t="n"/>
      <c r="CM539" s="212" t="n"/>
      <c r="CN539" s="212" t="n"/>
      <c r="CO539" s="212" t="n"/>
      <c r="CP539" s="212" t="n"/>
      <c r="CQ539" s="212" t="n"/>
      <c r="CR539" s="212" t="n"/>
      <c r="CS539" s="212" t="n"/>
      <c r="CT539" s="212" t="n"/>
      <c r="CU539" s="212" t="n"/>
      <c r="CV539" s="312" t="n"/>
    </row>
    <row r="540" ht="32.4" customHeight="1" s="53">
      <c r="A540" s="211" t="inlineStr">
        <is>
          <t xml:space="preserve">　　增加基金、公積及填補短絀                                    </t>
        </is>
      </c>
      <c r="B540" s="212" t="n"/>
      <c r="C540" s="212" t="n"/>
      <c r="D540" s="212" t="n"/>
      <c r="E540" s="212" t="n"/>
      <c r="F540" s="212" t="n"/>
      <c r="G540" s="212" t="n"/>
      <c r="H540" s="212" t="n"/>
      <c r="I540" s="212" t="n"/>
      <c r="J540" s="212" t="n"/>
      <c r="K540" s="212" t="n"/>
      <c r="L540" s="212" t="n"/>
      <c r="M540" s="212" t="n"/>
      <c r="N540" s="212" t="n"/>
      <c r="O540" s="212" t="n"/>
      <c r="P540" s="212" t="n"/>
      <c r="Q540" s="212" t="n"/>
      <c r="R540" s="212" t="n"/>
      <c r="S540" s="212" t="n"/>
      <c r="T540" s="212" t="n"/>
      <c r="U540" s="212" t="n"/>
      <c r="V540" s="212" t="n"/>
      <c r="W540" s="212" t="n"/>
      <c r="X540" s="212" t="n"/>
      <c r="Y540" s="212" t="n"/>
      <c r="Z540" s="212" t="n"/>
      <c r="AA540" s="212" t="n"/>
      <c r="AB540" s="212" t="n"/>
      <c r="AC540" s="212" t="n"/>
      <c r="AD540" s="212" t="n"/>
      <c r="AE540" s="212" t="n"/>
      <c r="AF540" s="212" t="n"/>
      <c r="AG540" s="212" t="n"/>
      <c r="AH540" s="212" t="n"/>
      <c r="AI540" s="212" t="n"/>
      <c r="AJ540" s="212" t="n"/>
      <c r="AK540" s="212" t="n"/>
      <c r="AL540" s="212" t="n"/>
      <c r="AM540" s="212" t="n"/>
      <c r="AN540" s="212" t="n"/>
      <c r="AO540" s="212" t="n"/>
      <c r="AP540" s="212" t="n"/>
      <c r="AQ540" s="212" t="n"/>
      <c r="AR540" s="212" t="n"/>
      <c r="AS540" s="212" t="n"/>
      <c r="AT540" s="212" t="n"/>
      <c r="AU540" s="212" t="n"/>
      <c r="AV540" s="212" t="n"/>
      <c r="AW540" s="212" t="n"/>
      <c r="AX540" s="212" t="n"/>
      <c r="AY540" s="212" t="n"/>
      <c r="AZ540" s="212" t="n"/>
      <c r="BA540" s="212" t="n"/>
      <c r="BB540" s="212" t="n"/>
      <c r="BC540" s="212" t="n"/>
      <c r="BD540" s="212" t="n"/>
      <c r="BE540" s="212" t="n"/>
      <c r="BF540" s="212" t="n"/>
      <c r="BG540" s="212" t="n"/>
      <c r="BH540" s="212" t="n"/>
      <c r="BI540" s="212" t="n"/>
      <c r="BJ540" s="212" t="n"/>
      <c r="BK540" s="212" t="n"/>
      <c r="BL540" s="212" t="n"/>
      <c r="BM540" s="212" t="n"/>
      <c r="BN540" s="212" t="n"/>
      <c r="BO540" s="212" t="n"/>
      <c r="BP540" s="212" t="n"/>
      <c r="BQ540" s="212" t="n"/>
      <c r="BR540" s="212" t="n"/>
      <c r="BS540" s="212" t="n"/>
      <c r="BT540" s="212" t="n"/>
      <c r="BU540" s="212" t="n"/>
      <c r="BV540" s="212" t="n"/>
      <c r="BW540" s="212" t="n"/>
      <c r="BX540" s="212" t="n"/>
      <c r="BY540" s="212" t="n"/>
      <c r="BZ540" s="212" t="n"/>
      <c r="CA540" s="212" t="n"/>
      <c r="CB540" s="212" t="n"/>
      <c r="CC540" s="212" t="n"/>
      <c r="CD540" s="212" t="n"/>
      <c r="CE540" s="212" t="n"/>
      <c r="CF540" s="212" t="n"/>
      <c r="CG540" s="212" t="n"/>
      <c r="CH540" s="212" t="n"/>
      <c r="CI540" s="212" t="n"/>
      <c r="CJ540" s="212" t="n"/>
      <c r="CK540" s="212" t="n"/>
      <c r="CL540" s="212" t="n"/>
      <c r="CM540" s="212" t="n"/>
      <c r="CN540" s="212" t="n"/>
      <c r="CO540" s="212" t="n"/>
      <c r="CP540" s="212" t="n"/>
      <c r="CQ540" s="212" t="n"/>
      <c r="CR540" s="212" t="n"/>
      <c r="CS540" s="212" t="n"/>
      <c r="CT540" s="212" t="n"/>
      <c r="CU540" s="212" t="n"/>
      <c r="CV540" s="312" t="n"/>
    </row>
    <row r="541" ht="16.2" customHeight="1" s="53">
      <c r="A541" s="211" t="inlineStr">
        <is>
          <t xml:space="preserve">　　　增加基金                                                    </t>
        </is>
      </c>
      <c r="B541" s="212" t="n"/>
      <c r="C541" s="212" t="n"/>
      <c r="D541" s="212" t="n"/>
      <c r="E541" s="212" t="n"/>
      <c r="F541" s="212" t="n"/>
      <c r="G541" s="212" t="n"/>
      <c r="H541" s="212" t="n"/>
      <c r="I541" s="212" t="n"/>
      <c r="J541" s="212" t="n"/>
      <c r="K541" s="212" t="n"/>
      <c r="L541" s="212" t="n"/>
      <c r="M541" s="212" t="n"/>
      <c r="N541" s="212" t="n"/>
      <c r="O541" s="212" t="n"/>
      <c r="P541" s="212" t="n"/>
      <c r="Q541" s="212" t="n"/>
      <c r="R541" s="212" t="n"/>
      <c r="S541" s="212" t="n"/>
      <c r="T541" s="212" t="n"/>
      <c r="U541" s="212" t="n"/>
      <c r="V541" s="212" t="n"/>
      <c r="W541" s="212" t="n"/>
      <c r="X541" s="212" t="n"/>
      <c r="Y541" s="212" t="n"/>
      <c r="Z541" s="212" t="n"/>
      <c r="AA541" s="212" t="n"/>
      <c r="AB541" s="212" t="n"/>
      <c r="AC541" s="212" t="n"/>
      <c r="AD541" s="212" t="n"/>
      <c r="AE541" s="212" t="n"/>
      <c r="AF541" s="212" t="n"/>
      <c r="AG541" s="212" t="n"/>
      <c r="AH541" s="212" t="n"/>
      <c r="AI541" s="212" t="n"/>
      <c r="AJ541" s="212" t="n"/>
      <c r="AK541" s="212" t="n"/>
      <c r="AL541" s="212" t="n"/>
      <c r="AM541" s="212" t="n"/>
      <c r="AN541" s="212" t="n"/>
      <c r="AO541" s="212" t="n"/>
      <c r="AP541" s="212" t="n"/>
      <c r="AQ541" s="212" t="n"/>
      <c r="AR541" s="212" t="n"/>
      <c r="AS541" s="212" t="n"/>
      <c r="AT541" s="212" t="n"/>
      <c r="AU541" s="212" t="n"/>
      <c r="AV541" s="212" t="n"/>
      <c r="AW541" s="212" t="n"/>
      <c r="AX541" s="212" t="n"/>
      <c r="AY541" s="212" t="n"/>
      <c r="AZ541" s="212" t="n"/>
      <c r="BA541" s="212" t="n"/>
      <c r="BB541" s="212" t="n"/>
      <c r="BC541" s="212" t="n"/>
      <c r="BD541" s="212" t="n"/>
      <c r="BE541" s="212" t="n"/>
      <c r="BF541" s="212" t="n"/>
      <c r="BG541" s="212" t="n"/>
      <c r="BH541" s="212" t="n"/>
      <c r="BI541" s="212" t="n"/>
      <c r="BJ541" s="212" t="n"/>
      <c r="BK541" s="212" t="n"/>
      <c r="BL541" s="212" t="n"/>
      <c r="BM541" s="212" t="n"/>
      <c r="BN541" s="212" t="n"/>
      <c r="BO541" s="212" t="n"/>
      <c r="BP541" s="212" t="n"/>
      <c r="BQ541" s="212" t="n"/>
      <c r="BR541" s="212" t="n"/>
      <c r="BS541" s="212" t="n"/>
      <c r="BT541" s="212" t="n"/>
      <c r="BU541" s="212" t="n"/>
      <c r="BV541" s="212" t="n"/>
      <c r="BW541" s="212" t="n"/>
      <c r="BX541" s="212" t="n"/>
      <c r="BY541" s="212" t="n"/>
      <c r="BZ541" s="212" t="n"/>
      <c r="CA541" s="212" t="n"/>
      <c r="CB541" s="212" t="n"/>
      <c r="CC541" s="212" t="n"/>
      <c r="CD541" s="212" t="n"/>
      <c r="CE541" s="212" t="n"/>
      <c r="CF541" s="212" t="n"/>
      <c r="CG541" s="212" t="n"/>
      <c r="CH541" s="212" t="n"/>
      <c r="CI541" s="212" t="n"/>
      <c r="CJ541" s="212" t="n"/>
      <c r="CK541" s="212" t="n"/>
      <c r="CL541" s="212" t="n"/>
      <c r="CM541" s="212" t="n"/>
      <c r="CN541" s="212" t="n"/>
      <c r="CO541" s="212" t="n"/>
      <c r="CP541" s="212" t="n"/>
      <c r="CQ541" s="212" t="n"/>
      <c r="CR541" s="212" t="n"/>
      <c r="CS541" s="212" t="n"/>
      <c r="CT541" s="212" t="n"/>
      <c r="CU541" s="212" t="n"/>
      <c r="CV541" s="312" t="n"/>
    </row>
    <row r="542" ht="32.4" customHeight="1" s="53">
      <c r="A542" s="211" t="inlineStr">
        <is>
          <t xml:space="preserve">　　　　國庫撥款增置固定資產                                        </t>
        </is>
      </c>
      <c r="B542" s="212" t="n"/>
      <c r="C542" s="212" t="n"/>
      <c r="D542" s="212" t="n"/>
      <c r="E542" s="212" t="n"/>
      <c r="F542" s="212" t="n"/>
      <c r="G542" s="212" t="n"/>
      <c r="H542" s="212" t="n"/>
      <c r="I542" s="212" t="n"/>
      <c r="J542" s="212" t="n"/>
      <c r="K542" s="212" t="n"/>
      <c r="L542" s="212" t="n"/>
      <c r="M542" s="212" t="n"/>
      <c r="N542" s="212" t="n"/>
      <c r="O542" s="212" t="n"/>
      <c r="P542" s="212" t="n"/>
      <c r="Q542" s="212" t="n"/>
      <c r="R542" s="212" t="n"/>
      <c r="S542" s="212" t="n"/>
      <c r="T542" s="212" t="n"/>
      <c r="U542" s="212" t="n"/>
      <c r="V542" s="212" t="n"/>
      <c r="W542" s="212" t="n"/>
      <c r="X542" s="212" t="n"/>
      <c r="Y542" s="212" t="n"/>
      <c r="Z542" s="212" t="n"/>
      <c r="AA542" s="212" t="n"/>
      <c r="AB542" s="212" t="n"/>
      <c r="AC542" s="212" t="n"/>
      <c r="AD542" s="212" t="n"/>
      <c r="AE542" s="212" t="n"/>
      <c r="AF542" s="212" t="n"/>
      <c r="AG542" s="212" t="n"/>
      <c r="AH542" s="212" t="n"/>
      <c r="AI542" s="212" t="n"/>
      <c r="AJ542" s="212" t="n"/>
      <c r="AK542" s="212" t="n"/>
      <c r="AL542" s="212" t="n"/>
      <c r="AM542" s="212" t="n"/>
      <c r="AN542" s="212" t="n"/>
      <c r="AO542" s="212" t="n"/>
      <c r="AP542" s="212" t="n"/>
      <c r="AQ542" s="212" t="n"/>
      <c r="AR542" s="212" t="n"/>
      <c r="AS542" s="212" t="n"/>
      <c r="AT542" s="212" t="n"/>
      <c r="AU542" s="212" t="n"/>
      <c r="AV542" s="212" t="n"/>
      <c r="AW542" s="212" t="n"/>
      <c r="AX542" s="212" t="n"/>
      <c r="AY542" s="212" t="n"/>
      <c r="AZ542" s="212" t="n"/>
      <c r="BA542" s="212" t="n"/>
      <c r="BB542" s="212" t="n"/>
      <c r="BC542" s="212" t="n"/>
      <c r="BD542" s="212" t="n"/>
      <c r="BE542" s="212" t="n"/>
      <c r="BF542" s="212" t="n"/>
      <c r="BG542" s="212" t="n"/>
      <c r="BH542" s="212" t="n"/>
      <c r="BI542" s="212" t="n"/>
      <c r="BJ542" s="212" t="n"/>
      <c r="BK542" s="212" t="n"/>
      <c r="BL542" s="212" t="n"/>
      <c r="BM542" s="212" t="n"/>
      <c r="BN542" s="212" t="n"/>
      <c r="BO542" s="212" t="n"/>
      <c r="BP542" s="212" t="n"/>
      <c r="BQ542" s="212" t="n"/>
      <c r="BR542" s="212" t="n"/>
      <c r="BS542" s="212" t="n"/>
      <c r="BT542" s="212" t="n"/>
      <c r="BU542" s="212" t="n"/>
      <c r="BV542" s="212" t="n"/>
      <c r="BW542" s="212" t="n"/>
      <c r="BX542" s="212" t="n"/>
      <c r="BY542" s="212" t="n"/>
      <c r="BZ542" s="212" t="n"/>
      <c r="CA542" s="212" t="n"/>
      <c r="CB542" s="212" t="n"/>
      <c r="CC542" s="212" t="n"/>
      <c r="CD542" s="212" t="n"/>
      <c r="CE542" s="212" t="n"/>
      <c r="CF542" s="212" t="n"/>
      <c r="CG542" s="212" t="n"/>
      <c r="CH542" s="212" t="n"/>
      <c r="CI542" s="212" t="n"/>
      <c r="CJ542" s="212" t="n"/>
      <c r="CK542" s="212" t="n"/>
      <c r="CL542" s="212" t="n"/>
      <c r="CM542" s="212" t="n"/>
      <c r="CN542" s="212" t="n"/>
      <c r="CO542" s="212" t="n"/>
      <c r="CP542" s="212" t="n"/>
      <c r="CQ542" s="212" t="n"/>
      <c r="CR542" s="212" t="n"/>
      <c r="CS542" s="212" t="n"/>
      <c r="CT542" s="212" t="n"/>
      <c r="CU542" s="212" t="n"/>
      <c r="CV542" s="312" t="n"/>
    </row>
    <row r="543" ht="32.4" customHeight="1" s="53">
      <c r="A543" s="211" t="inlineStr">
        <is>
          <t xml:space="preserve">　　　　國庫增撥無形資產                                            </t>
        </is>
      </c>
      <c r="B543" s="212" t="n"/>
      <c r="C543" s="212" t="n"/>
      <c r="D543" s="212" t="n"/>
      <c r="E543" s="212" t="n"/>
      <c r="F543" s="212" t="n"/>
      <c r="G543" s="212" t="n"/>
      <c r="H543" s="212" t="n"/>
      <c r="I543" s="212" t="n"/>
      <c r="J543" s="212" t="n"/>
      <c r="K543" s="212" t="n"/>
      <c r="L543" s="212" t="n"/>
      <c r="M543" s="212" t="n"/>
      <c r="N543" s="212" t="n"/>
      <c r="O543" s="212" t="n"/>
      <c r="P543" s="212" t="n"/>
      <c r="Q543" s="212" t="n"/>
      <c r="R543" s="212" t="n"/>
      <c r="S543" s="212" t="n"/>
      <c r="T543" s="212" t="n"/>
      <c r="U543" s="212" t="n"/>
      <c r="V543" s="212" t="n"/>
      <c r="W543" s="212" t="n"/>
      <c r="X543" s="212" t="n"/>
      <c r="Y543" s="212" t="n"/>
      <c r="Z543" s="212" t="n"/>
      <c r="AA543" s="212" t="n"/>
      <c r="AB543" s="212" t="n"/>
      <c r="AC543" s="212" t="n"/>
      <c r="AD543" s="212" t="n"/>
      <c r="AE543" s="212" t="n"/>
      <c r="AF543" s="212" t="n"/>
      <c r="AG543" s="212" t="n"/>
      <c r="AH543" s="212" t="n"/>
      <c r="AI543" s="212" t="n"/>
      <c r="AJ543" s="212" t="n"/>
      <c r="AK543" s="212" t="n"/>
      <c r="AL543" s="212" t="n"/>
      <c r="AM543" s="212" t="n"/>
      <c r="AN543" s="212" t="n"/>
      <c r="AO543" s="212" t="n"/>
      <c r="AP543" s="212" t="n"/>
      <c r="AQ543" s="212" t="n"/>
      <c r="AR543" s="212" t="n"/>
      <c r="AS543" s="212" t="n"/>
      <c r="AT543" s="212" t="n"/>
      <c r="AU543" s="212" t="n"/>
      <c r="AV543" s="212" t="n"/>
      <c r="AW543" s="212" t="n"/>
      <c r="AX543" s="212" t="n"/>
      <c r="AY543" s="212" t="n"/>
      <c r="AZ543" s="212" t="n"/>
      <c r="BA543" s="212" t="n"/>
      <c r="BB543" s="212" t="n"/>
      <c r="BC543" s="212" t="n"/>
      <c r="BD543" s="212" t="n"/>
      <c r="BE543" s="212" t="n"/>
      <c r="BF543" s="212" t="n"/>
      <c r="BG543" s="212" t="n"/>
      <c r="BH543" s="212" t="n"/>
      <c r="BI543" s="212" t="n"/>
      <c r="BJ543" s="212" t="n"/>
      <c r="BK543" s="212" t="n"/>
      <c r="BL543" s="212" t="n"/>
      <c r="BM543" s="212" t="n"/>
      <c r="BN543" s="212" t="n"/>
      <c r="BO543" s="212" t="n"/>
      <c r="BP543" s="212" t="n"/>
      <c r="BQ543" s="212" t="n"/>
      <c r="BR543" s="212" t="n"/>
      <c r="BS543" s="212" t="n"/>
      <c r="BT543" s="212" t="n"/>
      <c r="BU543" s="212" t="n"/>
      <c r="BV543" s="212" t="n"/>
      <c r="BW543" s="212" t="n"/>
      <c r="BX543" s="212" t="n"/>
      <c r="BY543" s="212" t="n"/>
      <c r="BZ543" s="212" t="n"/>
      <c r="CA543" s="212" t="n"/>
      <c r="CB543" s="212" t="n"/>
      <c r="CC543" s="212" t="n"/>
      <c r="CD543" s="212" t="n"/>
      <c r="CE543" s="212" t="n"/>
      <c r="CF543" s="212" t="n"/>
      <c r="CG543" s="212" t="n"/>
      <c r="CH543" s="212" t="n"/>
      <c r="CI543" s="212" t="n"/>
      <c r="CJ543" s="212" t="n"/>
      <c r="CK543" s="212" t="n"/>
      <c r="CL543" s="212" t="n"/>
      <c r="CM543" s="212" t="n"/>
      <c r="CN543" s="212" t="n"/>
      <c r="CO543" s="212" t="n"/>
      <c r="CP543" s="212" t="n"/>
      <c r="CQ543" s="212" t="n"/>
      <c r="CR543" s="212" t="n"/>
      <c r="CS543" s="212" t="n"/>
      <c r="CT543" s="212" t="n"/>
      <c r="CU543" s="212" t="n"/>
      <c r="CV543" s="312" t="n"/>
    </row>
    <row r="544" ht="32.4" customHeight="1" s="53">
      <c r="A544" s="211" t="inlineStr">
        <is>
          <t xml:space="preserve">　　　　國庫增撥遞延資產                                            </t>
        </is>
      </c>
      <c r="B544" s="212" t="n"/>
      <c r="C544" s="212" t="n"/>
      <c r="D544" s="212" t="n"/>
      <c r="E544" s="212" t="n"/>
      <c r="F544" s="212" t="n"/>
      <c r="G544" s="212" t="n"/>
      <c r="H544" s="212" t="n"/>
      <c r="I544" s="212" t="n"/>
      <c r="J544" s="212" t="n"/>
      <c r="K544" s="212" t="n"/>
      <c r="L544" s="212" t="n"/>
      <c r="M544" s="212" t="n"/>
      <c r="N544" s="212" t="n"/>
      <c r="O544" s="212" t="n"/>
      <c r="P544" s="212" t="n"/>
      <c r="Q544" s="212" t="n"/>
      <c r="R544" s="212" t="n"/>
      <c r="S544" s="212" t="n"/>
      <c r="T544" s="212" t="n"/>
      <c r="U544" s="212" t="n"/>
      <c r="V544" s="212" t="n"/>
      <c r="W544" s="212" t="n"/>
      <c r="X544" s="212" t="n"/>
      <c r="Y544" s="212" t="n"/>
      <c r="Z544" s="212" t="n"/>
      <c r="AA544" s="212" t="n"/>
      <c r="AB544" s="212" t="n"/>
      <c r="AC544" s="212" t="n"/>
      <c r="AD544" s="212" t="n"/>
      <c r="AE544" s="212" t="n"/>
      <c r="AF544" s="212" t="n"/>
      <c r="AG544" s="212" t="n"/>
      <c r="AH544" s="212" t="n"/>
      <c r="AI544" s="212" t="n"/>
      <c r="AJ544" s="212" t="n"/>
      <c r="AK544" s="212" t="n"/>
      <c r="AL544" s="212" t="n"/>
      <c r="AM544" s="212" t="n"/>
      <c r="AN544" s="212" t="n"/>
      <c r="AO544" s="212" t="n"/>
      <c r="AP544" s="212" t="n"/>
      <c r="AQ544" s="212" t="n"/>
      <c r="AR544" s="212" t="n"/>
      <c r="AS544" s="212" t="n"/>
      <c r="AT544" s="212" t="n"/>
      <c r="AU544" s="212" t="n"/>
      <c r="AV544" s="212" t="n"/>
      <c r="AW544" s="212" t="n"/>
      <c r="AX544" s="212" t="n"/>
      <c r="AY544" s="212" t="n"/>
      <c r="AZ544" s="212" t="n"/>
      <c r="BA544" s="212" t="n"/>
      <c r="BB544" s="212" t="n"/>
      <c r="BC544" s="212" t="n"/>
      <c r="BD544" s="212" t="n"/>
      <c r="BE544" s="212" t="n"/>
      <c r="BF544" s="212" t="n"/>
      <c r="BG544" s="212" t="n"/>
      <c r="BH544" s="212" t="n"/>
      <c r="BI544" s="212" t="n"/>
      <c r="BJ544" s="212" t="n"/>
      <c r="BK544" s="212" t="n"/>
      <c r="BL544" s="212" t="n"/>
      <c r="BM544" s="212" t="n"/>
      <c r="BN544" s="212" t="n"/>
      <c r="BO544" s="212" t="n"/>
      <c r="BP544" s="212" t="n"/>
      <c r="BQ544" s="212" t="n"/>
      <c r="BR544" s="212" t="n"/>
      <c r="BS544" s="212" t="n"/>
      <c r="BT544" s="212" t="n"/>
      <c r="BU544" s="212" t="n"/>
      <c r="BV544" s="212" t="n"/>
      <c r="BW544" s="212" t="n"/>
      <c r="BX544" s="212" t="n"/>
      <c r="BY544" s="212" t="n"/>
      <c r="BZ544" s="212" t="n"/>
      <c r="CA544" s="212" t="n"/>
      <c r="CB544" s="212" t="n"/>
      <c r="CC544" s="212" t="n"/>
      <c r="CD544" s="212" t="n"/>
      <c r="CE544" s="212" t="n"/>
      <c r="CF544" s="212" t="n"/>
      <c r="CG544" s="212" t="n"/>
      <c r="CH544" s="212" t="n"/>
      <c r="CI544" s="212" t="n"/>
      <c r="CJ544" s="212" t="n"/>
      <c r="CK544" s="212" t="n"/>
      <c r="CL544" s="212" t="n"/>
      <c r="CM544" s="212" t="n"/>
      <c r="CN544" s="212" t="n"/>
      <c r="CO544" s="212" t="n"/>
      <c r="CP544" s="212" t="n"/>
      <c r="CQ544" s="212" t="n"/>
      <c r="CR544" s="212" t="n"/>
      <c r="CS544" s="212" t="n"/>
      <c r="CT544" s="212" t="n"/>
      <c r="CU544" s="212" t="n"/>
      <c r="CV544" s="312" t="n"/>
    </row>
    <row r="545" ht="32.4" customHeight="1" s="53">
      <c r="A545" s="211" t="inlineStr">
        <is>
          <t xml:space="preserve">　　減少短期債務、流動金融負債及其他負債                        </t>
        </is>
      </c>
      <c r="B545" s="212" t="n"/>
      <c r="C545" s="212" t="n"/>
      <c r="D545" s="212" t="n"/>
      <c r="E545" s="212" t="n"/>
      <c r="F545" s="212" t="n"/>
      <c r="G545" s="212" t="n"/>
      <c r="H545" s="212" t="n"/>
      <c r="I545" s="212" t="n"/>
      <c r="J545" s="212" t="n"/>
      <c r="K545" s="212" t="n"/>
      <c r="L545" s="212" t="n"/>
      <c r="M545" s="212" t="n"/>
      <c r="N545" s="212" t="n"/>
      <c r="O545" s="212" t="n"/>
      <c r="P545" s="212" t="n"/>
      <c r="Q545" s="212" t="n"/>
      <c r="R545" s="212" t="n"/>
      <c r="S545" s="212" t="n"/>
      <c r="T545" s="212" t="n"/>
      <c r="U545" s="212" t="n"/>
      <c r="V545" s="212" t="n"/>
      <c r="W545" s="212" t="n"/>
      <c r="X545" s="212" t="n"/>
      <c r="Y545" s="212" t="n"/>
      <c r="Z545" s="212" t="n"/>
      <c r="AA545" s="212" t="n"/>
      <c r="AB545" s="212" t="n"/>
      <c r="AC545" s="212" t="n"/>
      <c r="AD545" s="212" t="n"/>
      <c r="AE545" s="212" t="n"/>
      <c r="AF545" s="212" t="n"/>
      <c r="AG545" s="212" t="n"/>
      <c r="AH545" s="212" t="n"/>
      <c r="AI545" s="212" t="n"/>
      <c r="AJ545" s="212" t="n"/>
      <c r="AK545" s="212" t="n"/>
      <c r="AL545" s="212" t="n"/>
      <c r="AM545" s="212" t="n"/>
      <c r="AN545" s="212" t="n"/>
      <c r="AO545" s="212" t="n"/>
      <c r="AP545" s="212" t="n"/>
      <c r="AQ545" s="212" t="n"/>
      <c r="AR545" s="212" t="n"/>
      <c r="AS545" s="212" t="n"/>
      <c r="AT545" s="212" t="n"/>
      <c r="AU545" s="212" t="n"/>
      <c r="AV545" s="212" t="n"/>
      <c r="AW545" s="212" t="n"/>
      <c r="AX545" s="212" t="n"/>
      <c r="AY545" s="212" t="n"/>
      <c r="AZ545" s="212" t="n"/>
      <c r="BA545" s="212" t="n"/>
      <c r="BB545" s="212" t="n"/>
      <c r="BC545" s="212" t="n"/>
      <c r="BD545" s="212" t="n"/>
      <c r="BE545" s="212" t="n"/>
      <c r="BF545" s="212" t="n"/>
      <c r="BG545" s="212" t="n"/>
      <c r="BH545" s="212" t="n"/>
      <c r="BI545" s="212" t="n"/>
      <c r="BJ545" s="212" t="n"/>
      <c r="BK545" s="212" t="n"/>
      <c r="BL545" s="212" t="n"/>
      <c r="BM545" s="212" t="n"/>
      <c r="BN545" s="212" t="n"/>
      <c r="BO545" s="212" t="n"/>
      <c r="BP545" s="212" t="n"/>
      <c r="BQ545" s="212" t="n"/>
      <c r="BR545" s="212" t="n"/>
      <c r="BS545" s="212" t="n"/>
      <c r="BT545" s="212" t="n"/>
      <c r="BU545" s="212" t="n"/>
      <c r="BV545" s="212" t="n"/>
      <c r="BW545" s="212" t="n"/>
      <c r="BX545" s="212" t="n"/>
      <c r="BY545" s="212" t="n"/>
      <c r="BZ545" s="212" t="n"/>
      <c r="CA545" s="212" t="n"/>
      <c r="CB545" s="212" t="n"/>
      <c r="CC545" s="212" t="n"/>
      <c r="CD545" s="212" t="n"/>
      <c r="CE545" s="212" t="n"/>
      <c r="CF545" s="212" t="n"/>
      <c r="CG545" s="212" t="n"/>
      <c r="CH545" s="212" t="n"/>
      <c r="CI545" s="212" t="n"/>
      <c r="CJ545" s="212" t="n"/>
      <c r="CK545" s="212" t="n"/>
      <c r="CL545" s="212" t="n"/>
      <c r="CM545" s="212" t="n"/>
      <c r="CN545" s="212" t="n"/>
      <c r="CO545" s="212" t="n"/>
      <c r="CP545" s="212" t="n"/>
      <c r="CQ545" s="212" t="n"/>
      <c r="CR545" s="212" t="n"/>
      <c r="CS545" s="212" t="n"/>
      <c r="CT545" s="212" t="n"/>
      <c r="CU545" s="212" t="n"/>
      <c r="CV545" s="312" t="n"/>
    </row>
    <row r="546" ht="16.2" customHeight="1" s="53">
      <c r="A546" s="211" t="inlineStr">
        <is>
          <t xml:space="preserve">　　　減少短期債務                                                </t>
        </is>
      </c>
      <c r="B546" s="212" t="n"/>
      <c r="C546" s="212" t="n"/>
      <c r="D546" s="212" t="n"/>
      <c r="E546" s="212" t="n"/>
      <c r="F546" s="212" t="n"/>
      <c r="G546" s="212" t="n"/>
      <c r="H546" s="212" t="n"/>
      <c r="I546" s="212" t="n"/>
      <c r="J546" s="212" t="n"/>
      <c r="K546" s="212" t="n"/>
      <c r="L546" s="212" t="n"/>
      <c r="M546" s="212" t="n"/>
      <c r="N546" s="212" t="n"/>
      <c r="O546" s="212" t="n"/>
      <c r="P546" s="212" t="n"/>
      <c r="Q546" s="212" t="n"/>
      <c r="R546" s="212" t="n"/>
      <c r="S546" s="212" t="n"/>
      <c r="T546" s="212" t="n"/>
      <c r="U546" s="212" t="n"/>
      <c r="V546" s="212" t="n"/>
      <c r="W546" s="212" t="n"/>
      <c r="X546" s="212" t="n"/>
      <c r="Y546" s="212" t="n"/>
      <c r="Z546" s="212" t="n"/>
      <c r="AA546" s="212" t="n"/>
      <c r="AB546" s="212" t="n"/>
      <c r="AC546" s="212" t="n"/>
      <c r="AD546" s="212" t="n"/>
      <c r="AE546" s="212" t="n"/>
      <c r="AF546" s="212" t="n"/>
      <c r="AG546" s="212" t="n"/>
      <c r="AH546" s="212" t="n"/>
      <c r="AI546" s="212" t="n"/>
      <c r="AJ546" s="212" t="n"/>
      <c r="AK546" s="212" t="n"/>
      <c r="AL546" s="212" t="n"/>
      <c r="AM546" s="212" t="n"/>
      <c r="AN546" s="212" t="n"/>
      <c r="AO546" s="212" t="n"/>
      <c r="AP546" s="212" t="n"/>
      <c r="AQ546" s="212" t="n"/>
      <c r="AR546" s="212" t="n"/>
      <c r="AS546" s="212" t="n"/>
      <c r="AT546" s="212" t="n"/>
      <c r="AU546" s="212" t="n"/>
      <c r="AV546" s="212" t="n"/>
      <c r="AW546" s="212" t="n"/>
      <c r="AX546" s="212" t="n"/>
      <c r="AY546" s="212" t="n"/>
      <c r="AZ546" s="212" t="n"/>
      <c r="BA546" s="212" t="n"/>
      <c r="BB546" s="212" t="n"/>
      <c r="BC546" s="212" t="n"/>
      <c r="BD546" s="212" t="n"/>
      <c r="BE546" s="212" t="n"/>
      <c r="BF546" s="212" t="n"/>
      <c r="BG546" s="212" t="n"/>
      <c r="BH546" s="212" t="n"/>
      <c r="BI546" s="212" t="n"/>
      <c r="BJ546" s="212" t="n"/>
      <c r="BK546" s="212" t="n"/>
      <c r="BL546" s="212" t="n"/>
      <c r="BM546" s="212" t="n"/>
      <c r="BN546" s="212" t="n"/>
      <c r="BO546" s="212" t="n"/>
      <c r="BP546" s="212" t="n"/>
      <c r="BQ546" s="212" t="n"/>
      <c r="BR546" s="212" t="n"/>
      <c r="BS546" s="212" t="n"/>
      <c r="BT546" s="212" t="n"/>
      <c r="BU546" s="212" t="n"/>
      <c r="BV546" s="212" t="n"/>
      <c r="BW546" s="212" t="n"/>
      <c r="BX546" s="212" t="n"/>
      <c r="BY546" s="212" t="n"/>
      <c r="BZ546" s="212" t="n"/>
      <c r="CA546" s="212" t="n"/>
      <c r="CB546" s="212" t="n"/>
      <c r="CC546" s="212" t="n"/>
      <c r="CD546" s="212" t="n"/>
      <c r="CE546" s="212" t="n"/>
      <c r="CF546" s="212" t="n"/>
      <c r="CG546" s="212" t="n"/>
      <c r="CH546" s="212" t="n"/>
      <c r="CI546" s="212" t="n"/>
      <c r="CJ546" s="212" t="n"/>
      <c r="CK546" s="212" t="n"/>
      <c r="CL546" s="212" t="n"/>
      <c r="CM546" s="212" t="n"/>
      <c r="CN546" s="212" t="n"/>
      <c r="CO546" s="212" t="n"/>
      <c r="CP546" s="212" t="n"/>
      <c r="CQ546" s="212" t="n"/>
      <c r="CR546" s="212" t="n"/>
      <c r="CS546" s="212" t="n"/>
      <c r="CT546" s="212" t="n"/>
      <c r="CU546" s="212" t="n"/>
      <c r="CV546" s="312" t="n"/>
    </row>
    <row r="547" ht="16.2" customHeight="1" s="53">
      <c r="A547" s="211" t="inlineStr">
        <is>
          <t xml:space="preserve">　　減少長期負債                                                </t>
        </is>
      </c>
      <c r="B547" s="212" t="n"/>
      <c r="C547" s="212" t="n"/>
      <c r="D547" s="212" t="n"/>
      <c r="E547" s="212" t="n"/>
      <c r="F547" s="212" t="n"/>
      <c r="G547" s="212" t="n"/>
      <c r="H547" s="212" t="n"/>
      <c r="I547" s="212" t="n"/>
      <c r="J547" s="212" t="n"/>
      <c r="K547" s="212" t="n"/>
      <c r="L547" s="212" t="n"/>
      <c r="M547" s="212" t="n"/>
      <c r="N547" s="212" t="n"/>
      <c r="O547" s="212" t="n"/>
      <c r="P547" s="212" t="n"/>
      <c r="Q547" s="212" t="n"/>
      <c r="R547" s="212" t="n"/>
      <c r="S547" s="212" t="n"/>
      <c r="T547" s="212" t="n"/>
      <c r="U547" s="212" t="n"/>
      <c r="V547" s="212" t="n"/>
      <c r="W547" s="212" t="n"/>
      <c r="X547" s="212" t="n"/>
      <c r="Y547" s="212" t="n"/>
      <c r="Z547" s="212" t="n"/>
      <c r="AA547" s="212" t="n"/>
      <c r="AB547" s="212" t="n"/>
      <c r="AC547" s="212" t="n"/>
      <c r="AD547" s="212" t="n"/>
      <c r="AE547" s="212" t="n"/>
      <c r="AF547" s="212" t="n"/>
      <c r="AG547" s="212" t="n"/>
      <c r="AH547" s="212" t="n"/>
      <c r="AI547" s="212" t="n"/>
      <c r="AJ547" s="212" t="n"/>
      <c r="AK547" s="212" t="n"/>
      <c r="AL547" s="212" t="n"/>
      <c r="AM547" s="212" t="n"/>
      <c r="AN547" s="212" t="n"/>
      <c r="AO547" s="212" t="n"/>
      <c r="AP547" s="212" t="n"/>
      <c r="AQ547" s="212" t="n"/>
      <c r="AR547" s="212" t="n"/>
      <c r="AS547" s="212" t="n"/>
      <c r="AT547" s="212" t="n"/>
      <c r="AU547" s="212" t="n"/>
      <c r="AV547" s="212" t="n"/>
      <c r="AW547" s="212" t="n"/>
      <c r="AX547" s="212" t="n"/>
      <c r="AY547" s="212" t="n"/>
      <c r="AZ547" s="212" t="n"/>
      <c r="BA547" s="212" t="n"/>
      <c r="BB547" s="212" t="n"/>
      <c r="BC547" s="212" t="n"/>
      <c r="BD547" s="212" t="n"/>
      <c r="BE547" s="212" t="n"/>
      <c r="BF547" s="212" t="n"/>
      <c r="BG547" s="212" t="n"/>
      <c r="BH547" s="212" t="n"/>
      <c r="BI547" s="212" t="n"/>
      <c r="BJ547" s="212" t="n"/>
      <c r="BK547" s="212" t="n"/>
      <c r="BL547" s="212" t="n"/>
      <c r="BM547" s="212" t="n"/>
      <c r="BN547" s="212" t="n"/>
      <c r="BO547" s="212" t="n"/>
      <c r="BP547" s="212" t="n"/>
      <c r="BQ547" s="212" t="n"/>
      <c r="BR547" s="212" t="n"/>
      <c r="BS547" s="212" t="n"/>
      <c r="BT547" s="212" t="n"/>
      <c r="BU547" s="212" t="n"/>
      <c r="BV547" s="212" t="n"/>
      <c r="BW547" s="212" t="n"/>
      <c r="BX547" s="212" t="n"/>
      <c r="BY547" s="212" t="n"/>
      <c r="BZ547" s="212" t="n"/>
      <c r="CA547" s="212" t="n"/>
      <c r="CB547" s="212" t="n"/>
      <c r="CC547" s="212" t="n"/>
      <c r="CD547" s="212" t="n"/>
      <c r="CE547" s="212" t="n"/>
      <c r="CF547" s="212" t="n"/>
      <c r="CG547" s="212" t="n"/>
      <c r="CH547" s="212" t="n"/>
      <c r="CI547" s="212" t="n"/>
      <c r="CJ547" s="212" t="n"/>
      <c r="CK547" s="212" t="n"/>
      <c r="CL547" s="212" t="n"/>
      <c r="CM547" s="212" t="n"/>
      <c r="CN547" s="212" t="n"/>
      <c r="CO547" s="212" t="n"/>
      <c r="CP547" s="212" t="n"/>
      <c r="CQ547" s="212" t="n"/>
      <c r="CR547" s="212" t="n"/>
      <c r="CS547" s="212" t="n"/>
      <c r="CT547" s="212" t="n"/>
      <c r="CU547" s="212" t="n"/>
      <c r="CV547" s="312" t="n"/>
    </row>
    <row r="548" ht="16.2" customHeight="1" s="53">
      <c r="A548" s="211" t="inlineStr">
        <is>
          <t xml:space="preserve">　　　減少長期債務                                                </t>
        </is>
      </c>
      <c r="B548" s="212" t="n"/>
      <c r="C548" s="212" t="n"/>
      <c r="D548" s="212" t="n"/>
      <c r="E548" s="212" t="n"/>
      <c r="F548" s="212" t="n"/>
      <c r="G548" s="212" t="n"/>
      <c r="H548" s="212" t="n"/>
      <c r="I548" s="212" t="n"/>
      <c r="J548" s="212" t="n"/>
      <c r="K548" s="212" t="n"/>
      <c r="L548" s="212" t="n"/>
      <c r="M548" s="212" t="n"/>
      <c r="N548" s="212" t="n"/>
      <c r="O548" s="212" t="n"/>
      <c r="P548" s="212" t="n"/>
      <c r="Q548" s="212" t="n"/>
      <c r="R548" s="212" t="n"/>
      <c r="S548" s="212" t="n"/>
      <c r="T548" s="212" t="n"/>
      <c r="U548" s="212" t="n"/>
      <c r="V548" s="212" t="n"/>
      <c r="W548" s="212" t="n"/>
      <c r="X548" s="212" t="n"/>
      <c r="Y548" s="212" t="n"/>
      <c r="Z548" s="212" t="n"/>
      <c r="AA548" s="212" t="n"/>
      <c r="AB548" s="212" t="n"/>
      <c r="AC548" s="212" t="n"/>
      <c r="AD548" s="212" t="n"/>
      <c r="AE548" s="212" t="n"/>
      <c r="AF548" s="212" t="n"/>
      <c r="AG548" s="212" t="n"/>
      <c r="AH548" s="212" t="n"/>
      <c r="AI548" s="212" t="n"/>
      <c r="AJ548" s="212" t="n"/>
      <c r="AK548" s="212" t="n"/>
      <c r="AL548" s="212" t="n"/>
      <c r="AM548" s="212" t="n"/>
      <c r="AN548" s="212" t="n"/>
      <c r="AO548" s="212" t="n"/>
      <c r="AP548" s="212" t="n"/>
      <c r="AQ548" s="212" t="n"/>
      <c r="AR548" s="212" t="n"/>
      <c r="AS548" s="212" t="n"/>
      <c r="AT548" s="212" t="n"/>
      <c r="AU548" s="212" t="n"/>
      <c r="AV548" s="212" t="n"/>
      <c r="AW548" s="212" t="n"/>
      <c r="AX548" s="212" t="n"/>
      <c r="AY548" s="212" t="n"/>
      <c r="AZ548" s="212" t="n"/>
      <c r="BA548" s="212" t="n"/>
      <c r="BB548" s="212" t="n"/>
      <c r="BC548" s="212" t="n"/>
      <c r="BD548" s="212" t="n"/>
      <c r="BE548" s="212" t="n"/>
      <c r="BF548" s="212" t="n"/>
      <c r="BG548" s="212" t="n"/>
      <c r="BH548" s="212" t="n"/>
      <c r="BI548" s="212" t="n"/>
      <c r="BJ548" s="212" t="n"/>
      <c r="BK548" s="212" t="n"/>
      <c r="BL548" s="212" t="n"/>
      <c r="BM548" s="212" t="n"/>
      <c r="BN548" s="212" t="n"/>
      <c r="BO548" s="212" t="n"/>
      <c r="BP548" s="212" t="n"/>
      <c r="BQ548" s="212" t="n"/>
      <c r="BR548" s="212" t="n"/>
      <c r="BS548" s="212" t="n"/>
      <c r="BT548" s="212" t="n"/>
      <c r="BU548" s="212" t="n"/>
      <c r="BV548" s="212" t="n"/>
      <c r="BW548" s="212" t="n"/>
      <c r="BX548" s="212" t="n"/>
      <c r="BY548" s="212" t="n"/>
      <c r="BZ548" s="212" t="n"/>
      <c r="CA548" s="212" t="n"/>
      <c r="CB548" s="212" t="n"/>
      <c r="CC548" s="212" t="n"/>
      <c r="CD548" s="212" t="n"/>
      <c r="CE548" s="212" t="n"/>
      <c r="CF548" s="212" t="n"/>
      <c r="CG548" s="212" t="n"/>
      <c r="CH548" s="212" t="n"/>
      <c r="CI548" s="212" t="n"/>
      <c r="CJ548" s="212" t="n"/>
      <c r="CK548" s="212" t="n"/>
      <c r="CL548" s="212" t="n"/>
      <c r="CM548" s="212" t="n"/>
      <c r="CN548" s="212" t="n"/>
      <c r="CO548" s="212" t="n"/>
      <c r="CP548" s="212" t="n"/>
      <c r="CQ548" s="212" t="n"/>
      <c r="CR548" s="212" t="n"/>
      <c r="CS548" s="212" t="n"/>
      <c r="CT548" s="212" t="n"/>
      <c r="CU548" s="212" t="n"/>
      <c r="CV548" s="312" t="n"/>
    </row>
    <row r="549" ht="16.2" customHeight="1" s="53">
      <c r="A549" s="211" t="inlineStr">
        <is>
          <t xml:space="preserve">　　支付利息                                                    </t>
        </is>
      </c>
      <c r="B549" s="212" t="n"/>
      <c r="C549" s="212" t="n"/>
      <c r="D549" s="212" t="n"/>
      <c r="E549" s="212" t="n"/>
      <c r="F549" s="212" t="n"/>
      <c r="G549" s="212" t="n"/>
      <c r="H549" s="212" t="n"/>
      <c r="I549" s="212" t="n"/>
      <c r="J549" s="212" t="n"/>
      <c r="K549" s="212" t="n"/>
      <c r="L549" s="212" t="n"/>
      <c r="M549" s="212" t="n"/>
      <c r="N549" s="212" t="n"/>
      <c r="O549" s="212" t="n"/>
      <c r="P549" s="212" t="n"/>
      <c r="Q549" s="212" t="n"/>
      <c r="R549" s="212" t="n"/>
      <c r="S549" s="212" t="n"/>
      <c r="T549" s="212" t="n"/>
      <c r="U549" s="212" t="n"/>
      <c r="V549" s="212" t="n"/>
      <c r="W549" s="212" t="n"/>
      <c r="X549" s="212" t="n"/>
      <c r="Y549" s="212" t="n"/>
      <c r="Z549" s="212" t="n"/>
      <c r="AA549" s="212" t="n"/>
      <c r="AB549" s="212" t="n"/>
      <c r="AC549" s="212" t="n"/>
      <c r="AD549" s="212" t="n"/>
      <c r="AE549" s="212" t="n"/>
      <c r="AF549" s="212" t="n"/>
      <c r="AG549" s="212" t="n"/>
      <c r="AH549" s="212" t="n"/>
      <c r="AI549" s="212" t="n"/>
      <c r="AJ549" s="212" t="n"/>
      <c r="AK549" s="212" t="n"/>
      <c r="AL549" s="212" t="n"/>
      <c r="AM549" s="212" t="n"/>
      <c r="AN549" s="212" t="n"/>
      <c r="AO549" s="212" t="n"/>
      <c r="AP549" s="212" t="n"/>
      <c r="AQ549" s="212" t="n"/>
      <c r="AR549" s="212" t="n"/>
      <c r="AS549" s="212" t="n"/>
      <c r="AT549" s="212" t="n"/>
      <c r="AU549" s="212" t="n"/>
      <c r="AV549" s="212" t="n"/>
      <c r="AW549" s="212" t="n"/>
      <c r="AX549" s="212" t="n"/>
      <c r="AY549" s="212" t="n"/>
      <c r="AZ549" s="212" t="n"/>
      <c r="BA549" s="212" t="n"/>
      <c r="BB549" s="212" t="n"/>
      <c r="BC549" s="212" t="n"/>
      <c r="BD549" s="212" t="n"/>
      <c r="BE549" s="212" t="n"/>
      <c r="BF549" s="212" t="n"/>
      <c r="BG549" s="212" t="n"/>
      <c r="BH549" s="212" t="n"/>
      <c r="BI549" s="212" t="n"/>
      <c r="BJ549" s="212" t="n"/>
      <c r="BK549" s="212" t="n"/>
      <c r="BL549" s="212" t="n"/>
      <c r="BM549" s="212" t="n"/>
      <c r="BN549" s="212" t="n"/>
      <c r="BO549" s="212" t="n"/>
      <c r="BP549" s="212" t="n"/>
      <c r="BQ549" s="212" t="n"/>
      <c r="BR549" s="212" t="n"/>
      <c r="BS549" s="212" t="n"/>
      <c r="BT549" s="212" t="n"/>
      <c r="BU549" s="212" t="n"/>
      <c r="BV549" s="212" t="n"/>
      <c r="BW549" s="212" t="n"/>
      <c r="BX549" s="212" t="n"/>
      <c r="BY549" s="212" t="n"/>
      <c r="BZ549" s="212" t="n"/>
      <c r="CA549" s="212" t="n"/>
      <c r="CB549" s="212" t="n"/>
      <c r="CC549" s="212" t="n"/>
      <c r="CD549" s="212" t="n"/>
      <c r="CE549" s="212" t="n"/>
      <c r="CF549" s="212" t="n"/>
      <c r="CG549" s="212" t="n"/>
      <c r="CH549" s="212" t="n"/>
      <c r="CI549" s="212" t="n"/>
      <c r="CJ549" s="212" t="n"/>
      <c r="CK549" s="212" t="n"/>
      <c r="CL549" s="212" t="n"/>
      <c r="CM549" s="212" t="n"/>
      <c r="CN549" s="212" t="n"/>
      <c r="CO549" s="212" t="n"/>
      <c r="CP549" s="212" t="n"/>
      <c r="CQ549" s="212" t="n"/>
      <c r="CR549" s="212" t="n"/>
      <c r="CS549" s="212" t="n"/>
      <c r="CT549" s="212" t="n"/>
      <c r="CU549" s="212" t="n"/>
      <c r="CV549" s="312" t="n"/>
    </row>
    <row r="550" ht="32.4" customHeight="1" s="53">
      <c r="A550" s="311" t="inlineStr">
        <is>
          <t xml:space="preserve">▼籌資活動之淨現金流入（流出）                                </t>
        </is>
      </c>
      <c r="B550" s="210" t="n"/>
      <c r="C550" s="210" t="n"/>
      <c r="D550" s="210" t="n"/>
      <c r="E550" s="210" t="n"/>
      <c r="F550" s="210" t="n"/>
      <c r="G550" s="210" t="n"/>
      <c r="H550" s="210" t="n"/>
      <c r="I550" s="210" t="n"/>
      <c r="J550" s="210" t="n"/>
      <c r="K550" s="210" t="n"/>
      <c r="L550" s="210" t="n"/>
      <c r="M550" s="210" t="n"/>
      <c r="N550" s="210" t="n"/>
      <c r="O550" s="210" t="n"/>
      <c r="P550" s="210" t="n"/>
      <c r="Q550" s="210" t="n"/>
      <c r="R550" s="210" t="n"/>
      <c r="S550" s="210" t="n"/>
      <c r="T550" s="210" t="n"/>
      <c r="U550" s="210" t="n"/>
      <c r="V550" s="210" t="n"/>
      <c r="W550" s="210" t="n"/>
      <c r="X550" s="210" t="n"/>
      <c r="Y550" s="210" t="n"/>
      <c r="Z550" s="210" t="n"/>
      <c r="AA550" s="210" t="n"/>
      <c r="AB550" s="210" t="n"/>
      <c r="AC550" s="210" t="n"/>
      <c r="AD550" s="210" t="n"/>
      <c r="AE550" s="210" t="n"/>
      <c r="AF550" s="210" t="n"/>
      <c r="AG550" s="210" t="n"/>
      <c r="AH550" s="210" t="n"/>
      <c r="AI550" s="210" t="n"/>
      <c r="AJ550" s="210" t="n"/>
      <c r="AK550" s="210" t="n"/>
      <c r="AL550" s="210" t="n"/>
      <c r="AM550" s="210" t="n"/>
      <c r="AN550" s="210" t="n"/>
      <c r="AO550" s="210" t="n"/>
      <c r="AP550" s="210" t="n"/>
      <c r="AQ550" s="210" t="n"/>
      <c r="AR550" s="210" t="n"/>
      <c r="AS550" s="210" t="n"/>
      <c r="AT550" s="210" t="n"/>
      <c r="AU550" s="210" t="n"/>
      <c r="AV550" s="210" t="n"/>
      <c r="AW550" s="210" t="n"/>
      <c r="AX550" s="210" t="n"/>
      <c r="AY550" s="210" t="n"/>
      <c r="AZ550" s="210" t="n"/>
      <c r="BA550" s="210" t="n"/>
      <c r="BB550" s="210" t="n"/>
      <c r="BC550" s="210" t="n"/>
      <c r="BD550" s="212" t="n"/>
      <c r="BE550" s="212" t="n"/>
      <c r="BF550" s="212" t="n"/>
      <c r="BG550" s="212" t="n"/>
      <c r="BH550" s="212" t="n"/>
      <c r="BI550" s="212" t="n"/>
      <c r="BJ550" s="212" t="n"/>
      <c r="BK550" s="212" t="n"/>
      <c r="BL550" s="212" t="n"/>
      <c r="BM550" s="212" t="n"/>
      <c r="BN550" s="212" t="n"/>
      <c r="BO550" s="212" t="n"/>
      <c r="BP550" s="212" t="n"/>
      <c r="BQ550" s="212" t="n"/>
      <c r="BR550" s="212" t="n"/>
      <c r="BS550" s="212" t="n"/>
      <c r="BT550" s="212" t="n"/>
      <c r="BU550" s="212" t="n"/>
      <c r="BV550" s="212" t="n"/>
      <c r="BW550" s="212" t="n"/>
      <c r="BX550" s="212" t="n"/>
      <c r="BY550" s="212" t="n"/>
      <c r="BZ550" s="212" t="n"/>
      <c r="CA550" s="212" t="n"/>
      <c r="CB550" s="212" t="n"/>
      <c r="CC550" s="212" t="n"/>
      <c r="CD550" s="212" t="n"/>
      <c r="CE550" s="212" t="n"/>
      <c r="CF550" s="212" t="n"/>
      <c r="CG550" s="212" t="n"/>
      <c r="CH550" s="212" t="n"/>
      <c r="CI550" s="212" t="n"/>
      <c r="CJ550" s="212" t="n"/>
      <c r="CK550" s="212" t="n"/>
      <c r="CL550" s="212" t="n"/>
      <c r="CM550" s="212" t="n"/>
      <c r="CN550" s="212" t="n"/>
      <c r="CO550" s="212" t="n"/>
      <c r="CP550" s="212" t="n"/>
      <c r="CQ550" s="212" t="n"/>
      <c r="CR550" s="212" t="n"/>
      <c r="CS550" s="212" t="n"/>
      <c r="CT550" s="212" t="n"/>
      <c r="CU550" s="212" t="n"/>
      <c r="CV550" s="312" t="n"/>
    </row>
    <row r="551" ht="32.4" customHeight="1" s="53">
      <c r="A551" s="311" t="inlineStr">
        <is>
          <t xml:space="preserve">▼現金及約當現金之淨增（淨減）                                </t>
        </is>
      </c>
      <c r="B551" s="210" t="n"/>
      <c r="C551" s="210" t="n"/>
      <c r="D551" s="210" t="n"/>
      <c r="E551" s="210" t="n"/>
      <c r="F551" s="210" t="n"/>
      <c r="G551" s="210" t="n"/>
      <c r="H551" s="210" t="n"/>
      <c r="I551" s="210" t="n"/>
      <c r="J551" s="210" t="n"/>
      <c r="K551" s="210" t="n"/>
      <c r="L551" s="210" t="n"/>
      <c r="M551" s="210" t="n"/>
      <c r="N551" s="210" t="n"/>
      <c r="O551" s="210" t="n"/>
      <c r="P551" s="210" t="n"/>
      <c r="Q551" s="210" t="n"/>
      <c r="R551" s="210" t="n"/>
      <c r="S551" s="210" t="n"/>
      <c r="T551" s="210" t="n"/>
      <c r="U551" s="210" t="n"/>
      <c r="V551" s="210" t="n"/>
      <c r="W551" s="210" t="n"/>
      <c r="X551" s="210" t="n"/>
      <c r="Y551" s="210" t="n"/>
      <c r="Z551" s="210" t="n"/>
      <c r="AA551" s="210" t="n"/>
      <c r="AB551" s="210" t="n"/>
      <c r="AC551" s="210" t="n"/>
      <c r="AD551" s="210" t="n"/>
      <c r="AE551" s="210" t="n"/>
      <c r="AF551" s="210" t="n"/>
      <c r="AG551" s="210" t="n"/>
      <c r="AH551" s="210" t="n"/>
      <c r="AI551" s="210" t="n"/>
      <c r="AJ551" s="210" t="n"/>
      <c r="AK551" s="210" t="n"/>
      <c r="AL551" s="210" t="n"/>
      <c r="AM551" s="210" t="n"/>
      <c r="AN551" s="210" t="n"/>
      <c r="AO551" s="210" t="n"/>
      <c r="AP551" s="210" t="n"/>
      <c r="AQ551" s="210" t="n"/>
      <c r="AR551" s="210" t="n"/>
      <c r="AS551" s="210" t="n"/>
      <c r="AT551" s="210" t="n"/>
      <c r="AU551" s="210" t="n"/>
      <c r="AV551" s="210" t="n"/>
      <c r="AW551" s="210" t="n"/>
      <c r="AX551" s="210" t="n"/>
      <c r="AY551" s="210" t="n"/>
      <c r="AZ551" s="210" t="n"/>
      <c r="BA551" s="210" t="n"/>
      <c r="BB551" s="210" t="n"/>
      <c r="BC551" s="210" t="n"/>
      <c r="BD551" s="212" t="n"/>
      <c r="BE551" s="212" t="n"/>
      <c r="BF551" s="212" t="n"/>
      <c r="BG551" s="212" t="n"/>
      <c r="BH551" s="212" t="n"/>
      <c r="BI551" s="212" t="n"/>
      <c r="BJ551" s="212" t="n"/>
      <c r="BK551" s="212" t="n"/>
      <c r="BL551" s="212" t="n"/>
      <c r="BM551" s="212" t="n"/>
      <c r="BN551" s="212" t="n"/>
      <c r="BO551" s="212" t="n"/>
      <c r="BP551" s="212" t="n"/>
      <c r="BQ551" s="212" t="n"/>
      <c r="BR551" s="212" t="n"/>
      <c r="BS551" s="212" t="n"/>
      <c r="BT551" s="212" t="n"/>
      <c r="BU551" s="212" t="n"/>
      <c r="BV551" s="212" t="n"/>
      <c r="BW551" s="212" t="n"/>
      <c r="BX551" s="212" t="n"/>
      <c r="BY551" s="212" t="n"/>
      <c r="BZ551" s="212" t="n"/>
      <c r="CA551" s="212" t="n"/>
      <c r="CB551" s="212" t="n"/>
      <c r="CC551" s="212" t="n"/>
      <c r="CD551" s="212" t="n"/>
      <c r="CE551" s="212" t="n"/>
      <c r="CF551" s="212" t="n"/>
      <c r="CG551" s="212" t="n"/>
      <c r="CH551" s="212" t="n"/>
      <c r="CI551" s="212" t="n"/>
      <c r="CJ551" s="212" t="n"/>
      <c r="CK551" s="212" t="n"/>
      <c r="CL551" s="212" t="n"/>
      <c r="CM551" s="212" t="n"/>
      <c r="CN551" s="212" t="n"/>
      <c r="CO551" s="212" t="n"/>
      <c r="CP551" s="212" t="n"/>
      <c r="CQ551" s="212" t="n"/>
      <c r="CR551" s="212" t="n"/>
      <c r="CS551" s="212" t="n"/>
      <c r="CT551" s="212" t="n"/>
      <c r="CU551" s="212" t="n"/>
      <c r="CV551" s="312" t="n"/>
    </row>
    <row r="552" ht="16.2" customHeight="1" s="53">
      <c r="A552" s="311" t="inlineStr">
        <is>
          <t xml:space="preserve">▼期初現金及約當現金                                          </t>
        </is>
      </c>
      <c r="B552" s="210" t="n"/>
      <c r="C552" s="210" t="n"/>
      <c r="D552" s="210" t="n"/>
      <c r="E552" s="210" t="n"/>
      <c r="F552" s="210" t="n"/>
      <c r="G552" s="210" t="n"/>
      <c r="H552" s="210" t="n"/>
      <c r="I552" s="210" t="n"/>
      <c r="J552" s="210" t="n"/>
      <c r="K552" s="210" t="n"/>
      <c r="L552" s="210" t="n"/>
      <c r="M552" s="210" t="n"/>
      <c r="N552" s="210" t="n"/>
      <c r="O552" s="210" t="n"/>
      <c r="P552" s="210" t="n"/>
      <c r="Q552" s="210" t="n"/>
      <c r="R552" s="210" t="n"/>
      <c r="S552" s="210" t="n"/>
      <c r="T552" s="210" t="n"/>
      <c r="U552" s="210" t="n"/>
      <c r="V552" s="210" t="n"/>
      <c r="W552" s="210" t="n"/>
      <c r="X552" s="210" t="n"/>
      <c r="Y552" s="210" t="n"/>
      <c r="Z552" s="210" t="n"/>
      <c r="AA552" s="210" t="n"/>
      <c r="AB552" s="210" t="n"/>
      <c r="AC552" s="210" t="n"/>
      <c r="AD552" s="210" t="n"/>
      <c r="AE552" s="210" t="n"/>
      <c r="AF552" s="210" t="n"/>
      <c r="AG552" s="210" t="n"/>
      <c r="AH552" s="210" t="n"/>
      <c r="AI552" s="210" t="n"/>
      <c r="AJ552" s="210" t="n"/>
      <c r="AK552" s="210" t="n"/>
      <c r="AL552" s="210" t="n"/>
      <c r="AM552" s="210" t="n"/>
      <c r="AN552" s="210" t="n"/>
      <c r="AO552" s="210" t="n"/>
      <c r="AP552" s="210" t="n"/>
      <c r="AQ552" s="210" t="n"/>
      <c r="AR552" s="210" t="n"/>
      <c r="AS552" s="210" t="n"/>
      <c r="AT552" s="210" t="n"/>
      <c r="AU552" s="210" t="n"/>
      <c r="AV552" s="210" t="n"/>
      <c r="AW552" s="210" t="n"/>
      <c r="AX552" s="210" t="n"/>
      <c r="AY552" s="210" t="n"/>
      <c r="AZ552" s="210" t="n"/>
      <c r="BA552" s="210" t="n"/>
      <c r="BB552" s="210" t="n"/>
      <c r="BC552" s="210" t="n"/>
      <c r="BD552" s="212" t="n"/>
      <c r="BE552" s="212" t="n"/>
      <c r="BF552" s="212" t="n"/>
      <c r="BG552" s="212" t="n"/>
      <c r="BH552" s="212" t="n"/>
      <c r="BI552" s="212" t="n"/>
      <c r="BJ552" s="212" t="n"/>
      <c r="BK552" s="212" t="n"/>
      <c r="BL552" s="212" t="n"/>
      <c r="BM552" s="212" t="n"/>
      <c r="BN552" s="212" t="n"/>
      <c r="BO552" s="212" t="n"/>
      <c r="BP552" s="212" t="n"/>
      <c r="BQ552" s="212" t="n"/>
      <c r="BR552" s="212" t="n"/>
      <c r="BS552" s="212" t="n"/>
      <c r="BT552" s="212" t="n"/>
      <c r="BU552" s="212" t="n"/>
      <c r="BV552" s="212" t="n"/>
      <c r="BW552" s="212" t="n"/>
      <c r="BX552" s="212" t="n"/>
      <c r="BY552" s="212" t="n"/>
      <c r="BZ552" s="212" t="n"/>
      <c r="CA552" s="212" t="n"/>
      <c r="CB552" s="212" t="n"/>
      <c r="CC552" s="212" t="n"/>
      <c r="CD552" s="212" t="n"/>
      <c r="CE552" s="212" t="n"/>
      <c r="CF552" s="212" t="n"/>
      <c r="CG552" s="212" t="n"/>
      <c r="CH552" s="212" t="n"/>
      <c r="CI552" s="212" t="n"/>
      <c r="CJ552" s="212" t="n"/>
      <c r="CK552" s="212" t="n"/>
      <c r="CL552" s="212" t="n"/>
      <c r="CM552" s="212" t="n"/>
      <c r="CN552" s="212" t="n"/>
      <c r="CO552" s="212" t="n"/>
      <c r="CP552" s="212" t="n"/>
      <c r="CQ552" s="212" t="n"/>
      <c r="CR552" s="212" t="n"/>
      <c r="CS552" s="212" t="n"/>
      <c r="CT552" s="212" t="n"/>
      <c r="CU552" s="212" t="n"/>
      <c r="CV552" s="312" t="n"/>
    </row>
    <row r="553" ht="16.2" customHeight="1" s="53">
      <c r="A553" s="311" t="inlineStr">
        <is>
          <t xml:space="preserve">▼期末現金及約當現金                                          </t>
        </is>
      </c>
      <c r="B553" s="210" t="n"/>
      <c r="C553" s="210" t="n"/>
      <c r="D553" s="210" t="n"/>
      <c r="E553" s="210" t="n"/>
      <c r="F553" s="210" t="n"/>
      <c r="G553" s="210" t="n"/>
      <c r="H553" s="210" t="n"/>
      <c r="I553" s="210" t="n"/>
      <c r="J553" s="210" t="n"/>
      <c r="K553" s="210" t="n"/>
      <c r="L553" s="210" t="n"/>
      <c r="M553" s="210" t="n"/>
      <c r="N553" s="210" t="n"/>
      <c r="O553" s="210" t="n"/>
      <c r="P553" s="210" t="n"/>
      <c r="Q553" s="210" t="n"/>
      <c r="R553" s="210" t="n"/>
      <c r="S553" s="210" t="n"/>
      <c r="T553" s="210" t="n"/>
      <c r="U553" s="210" t="n"/>
      <c r="V553" s="210" t="n"/>
      <c r="W553" s="210" t="n"/>
      <c r="X553" s="210" t="n"/>
      <c r="Y553" s="210" t="n"/>
      <c r="Z553" s="210" t="n"/>
      <c r="AA553" s="210" t="n"/>
      <c r="AB553" s="210" t="n"/>
      <c r="AC553" s="210" t="n"/>
      <c r="AD553" s="210" t="n"/>
      <c r="AE553" s="210" t="n"/>
      <c r="AF553" s="210" t="n"/>
      <c r="AG553" s="210" t="n"/>
      <c r="AH553" s="210" t="n"/>
      <c r="AI553" s="210" t="n"/>
      <c r="AJ553" s="210" t="n"/>
      <c r="AK553" s="210" t="n"/>
      <c r="AL553" s="210" t="n"/>
      <c r="AM553" s="210" t="n"/>
      <c r="AN553" s="210" t="n"/>
      <c r="AO553" s="210" t="n"/>
      <c r="AP553" s="210" t="n"/>
      <c r="AQ553" s="210" t="n"/>
      <c r="AR553" s="210" t="n"/>
      <c r="AS553" s="210" t="n"/>
      <c r="AT553" s="210" t="n"/>
      <c r="AU553" s="210" t="n"/>
      <c r="AV553" s="210" t="n"/>
      <c r="AW553" s="210" t="n"/>
      <c r="AX553" s="210" t="n"/>
      <c r="AY553" s="210" t="n"/>
      <c r="AZ553" s="210" t="n"/>
      <c r="BA553" s="210" t="n"/>
      <c r="BB553" s="210" t="n"/>
      <c r="BC553" s="210" t="n"/>
      <c r="BD553" s="212" t="n"/>
      <c r="BE553" s="212" t="n"/>
      <c r="BF553" s="212" t="n"/>
      <c r="BG553" s="212" t="n"/>
      <c r="BH553" s="212" t="n"/>
      <c r="BI553" s="212" t="n"/>
      <c r="BJ553" s="212" t="n"/>
      <c r="BK553" s="212" t="n"/>
      <c r="BL553" s="212" t="n"/>
      <c r="BM553" s="212" t="n"/>
      <c r="BN553" s="212" t="n"/>
      <c r="BO553" s="212" t="n"/>
      <c r="BP553" s="212" t="n"/>
      <c r="BQ553" s="212" t="n"/>
      <c r="BR553" s="212" t="n"/>
      <c r="BS553" s="212" t="n"/>
      <c r="BT553" s="212" t="n"/>
      <c r="BU553" s="212" t="n"/>
      <c r="BV553" s="212" t="n"/>
      <c r="BW553" s="212" t="n"/>
      <c r="BX553" s="212" t="n"/>
      <c r="BY553" s="212" t="n"/>
      <c r="BZ553" s="212" t="n"/>
      <c r="CA553" s="212" t="n"/>
      <c r="CB553" s="212" t="n"/>
      <c r="CC553" s="212" t="n"/>
      <c r="CD553" s="212" t="n"/>
      <c r="CE553" s="212" t="n"/>
      <c r="CF553" s="212" t="n"/>
      <c r="CG553" s="212" t="n"/>
      <c r="CH553" s="212" t="n"/>
      <c r="CI553" s="212" t="n"/>
      <c r="CJ553" s="212" t="n"/>
      <c r="CK553" s="212" t="n"/>
      <c r="CL553" s="212" t="n"/>
      <c r="CM553" s="212" t="n"/>
      <c r="CN553" s="212" t="n"/>
      <c r="CO553" s="212" t="n"/>
      <c r="CP553" s="212" t="n"/>
      <c r="CQ553" s="212" t="n"/>
      <c r="CR553" s="212" t="n"/>
      <c r="CS553" s="212" t="n"/>
      <c r="CT553" s="212" t="n"/>
      <c r="CU553" s="212" t="n"/>
      <c r="CV553" s="312" t="n"/>
    </row>
    <row r="554" ht="32.4" customHeight="1" s="53">
      <c r="A554" s="311" t="inlineStr">
        <is>
          <t xml:space="preserve">▼不影響現金流量之投資與籌資活動                              </t>
        </is>
      </c>
      <c r="B554" s="210" t="n"/>
      <c r="C554" s="210" t="n"/>
      <c r="D554" s="210" t="n"/>
      <c r="E554" s="210" t="n"/>
      <c r="F554" s="210" t="n"/>
      <c r="G554" s="210" t="n"/>
      <c r="H554" s="210" t="n"/>
      <c r="I554" s="210" t="n"/>
      <c r="J554" s="210" t="n"/>
      <c r="K554" s="210" t="n"/>
      <c r="L554" s="210" t="n"/>
      <c r="M554" s="210" t="n"/>
      <c r="N554" s="210" t="n"/>
      <c r="O554" s="210" t="n"/>
      <c r="P554" s="210" t="n"/>
      <c r="Q554" s="210" t="n"/>
      <c r="R554" s="210" t="n"/>
      <c r="S554" s="210" t="n"/>
      <c r="T554" s="210" t="n"/>
      <c r="U554" s="210" t="n"/>
      <c r="V554" s="210" t="n"/>
      <c r="W554" s="210" t="n"/>
      <c r="X554" s="210" t="n"/>
      <c r="Y554" s="210" t="n"/>
      <c r="Z554" s="210" t="n"/>
      <c r="AA554" s="210" t="n"/>
      <c r="AB554" s="210" t="n"/>
      <c r="AC554" s="210" t="n"/>
      <c r="AD554" s="210" t="n"/>
      <c r="AE554" s="210" t="n"/>
      <c r="AF554" s="210" t="n"/>
      <c r="AG554" s="210" t="n"/>
      <c r="AH554" s="210" t="n"/>
      <c r="AI554" s="210" t="n"/>
      <c r="AJ554" s="210" t="n"/>
      <c r="AK554" s="210" t="n"/>
      <c r="AL554" s="210" t="n"/>
      <c r="AM554" s="210" t="n"/>
      <c r="AN554" s="210" t="n"/>
      <c r="AO554" s="210" t="n"/>
      <c r="AP554" s="210" t="n"/>
      <c r="AQ554" s="210" t="n"/>
      <c r="AR554" s="210" t="n"/>
      <c r="AS554" s="210" t="n"/>
      <c r="AT554" s="210" t="n"/>
      <c r="AU554" s="210" t="n"/>
      <c r="AV554" s="210" t="n"/>
      <c r="AW554" s="210" t="n"/>
      <c r="AX554" s="210" t="n"/>
      <c r="AY554" s="210" t="n"/>
      <c r="AZ554" s="210" t="n"/>
      <c r="BA554" s="210" t="n"/>
      <c r="BB554" s="210" t="n"/>
      <c r="BC554" s="210" t="n"/>
      <c r="BD554" s="212" t="n"/>
      <c r="BE554" s="212" t="n"/>
      <c r="BF554" s="212" t="n"/>
      <c r="BG554" s="212" t="n"/>
      <c r="BH554" s="212" t="n"/>
      <c r="BI554" s="212" t="n"/>
      <c r="BJ554" s="212" t="n"/>
      <c r="BK554" s="212" t="n"/>
      <c r="BL554" s="212" t="n"/>
      <c r="BM554" s="212" t="n"/>
      <c r="BN554" s="212" t="n"/>
      <c r="BO554" s="212" t="n"/>
      <c r="BP554" s="212" t="n"/>
      <c r="BQ554" s="212" t="n"/>
      <c r="BR554" s="212" t="n"/>
      <c r="BS554" s="212" t="n"/>
      <c r="BT554" s="212" t="n"/>
      <c r="BU554" s="212" t="n"/>
      <c r="BV554" s="212" t="n"/>
      <c r="BW554" s="212" t="n"/>
      <c r="BX554" s="212" t="n"/>
      <c r="BY554" s="212" t="n"/>
      <c r="BZ554" s="212" t="n"/>
      <c r="CA554" s="212" t="n"/>
      <c r="CB554" s="212" t="n"/>
      <c r="CC554" s="212" t="n"/>
      <c r="CD554" s="212" t="n"/>
      <c r="CE554" s="212" t="n"/>
      <c r="CF554" s="212" t="n"/>
      <c r="CG554" s="212" t="n"/>
      <c r="CH554" s="212" t="n"/>
      <c r="CI554" s="212" t="n"/>
      <c r="CJ554" s="212" t="n"/>
      <c r="CK554" s="212" t="n"/>
      <c r="CL554" s="212" t="n"/>
      <c r="CM554" s="212" t="n"/>
      <c r="CN554" s="212" t="n"/>
      <c r="CO554" s="212" t="n"/>
      <c r="CP554" s="212" t="n"/>
      <c r="CQ554" s="212" t="n"/>
      <c r="CR554" s="212" t="n"/>
      <c r="CS554" s="212" t="n"/>
      <c r="CT554" s="212" t="n"/>
      <c r="CU554" s="212" t="n"/>
      <c r="CV554" s="312" t="n"/>
    </row>
    <row r="555" ht="48.6" customHeight="1" s="53">
      <c r="A555" s="211" t="inlineStr">
        <is>
          <t xml:space="preserve">　　退休離職準備金與應付退休及離職金同額增加(+)或減少(-)之金額  </t>
        </is>
      </c>
      <c r="B555" s="212" t="n"/>
      <c r="C555" s="212" t="n"/>
      <c r="D555" s="212" t="n"/>
      <c r="E555" s="212" t="n"/>
      <c r="F555" s="212" t="n"/>
      <c r="G555" s="212" t="n"/>
      <c r="H555" s="212" t="n"/>
      <c r="I555" s="212" t="n"/>
      <c r="J555" s="212" t="n"/>
      <c r="K555" s="212" t="n"/>
      <c r="L555" s="212" t="n"/>
      <c r="M555" s="212" t="n"/>
      <c r="N555" s="212" t="n"/>
      <c r="O555" s="212" t="n"/>
      <c r="P555" s="212" t="n"/>
      <c r="Q555" s="212" t="n"/>
      <c r="R555" s="212" t="n"/>
      <c r="S555" s="212" t="n"/>
      <c r="T555" s="212" t="n"/>
      <c r="U555" s="212" t="n"/>
      <c r="V555" s="212" t="n"/>
      <c r="W555" s="212" t="n"/>
      <c r="X555" s="212" t="n"/>
      <c r="Y555" s="212" t="n"/>
      <c r="Z555" s="212" t="n"/>
      <c r="AA555" s="212" t="n"/>
      <c r="AB555" s="212" t="n"/>
      <c r="AC555" s="212" t="n"/>
      <c r="AD555" s="212" t="n"/>
      <c r="AE555" s="212" t="n"/>
      <c r="AF555" s="212" t="n"/>
      <c r="AG555" s="212" t="n"/>
      <c r="AH555" s="212" t="n"/>
      <c r="AI555" s="212" t="n"/>
      <c r="AJ555" s="212" t="n"/>
      <c r="AK555" s="212" t="n"/>
      <c r="AL555" s="212" t="n"/>
      <c r="AM555" s="212" t="n"/>
      <c r="AN555" s="212" t="n"/>
      <c r="AO555" s="212" t="n"/>
      <c r="AP555" s="212" t="n"/>
      <c r="AQ555" s="212" t="n"/>
      <c r="AR555" s="212" t="n"/>
      <c r="AS555" s="212" t="n"/>
      <c r="AT555" s="212" t="n"/>
      <c r="AU555" s="212" t="n"/>
      <c r="AV555" s="212" t="n"/>
      <c r="AW555" s="212" t="n"/>
      <c r="AX555" s="212" t="n"/>
      <c r="AY555" s="212" t="n"/>
      <c r="AZ555" s="212" t="n"/>
      <c r="BA555" s="212" t="n"/>
      <c r="BB555" s="212" t="n"/>
      <c r="BC555" s="212" t="n"/>
      <c r="BD555" s="212" t="n"/>
      <c r="BE555" s="212" t="n"/>
      <c r="BF555" s="212" t="n"/>
      <c r="BG555" s="212" t="n"/>
      <c r="BH555" s="212" t="n"/>
      <c r="BI555" s="212" t="n"/>
      <c r="BJ555" s="212" t="n"/>
      <c r="BK555" s="212" t="n"/>
      <c r="BL555" s="212" t="n"/>
      <c r="BM555" s="212" t="n"/>
      <c r="BN555" s="212" t="n"/>
      <c r="BO555" s="212" t="n"/>
      <c r="BP555" s="212" t="n"/>
      <c r="BQ555" s="212" t="n"/>
      <c r="BR555" s="212" t="n"/>
      <c r="BS555" s="212" t="n"/>
      <c r="BT555" s="212" t="n"/>
      <c r="BU555" s="212" t="n"/>
      <c r="BV555" s="212" t="n"/>
      <c r="BW555" s="212" t="n"/>
      <c r="BX555" s="212" t="n"/>
      <c r="BY555" s="212" t="n"/>
      <c r="BZ555" s="212" t="n"/>
      <c r="CA555" s="212" t="n"/>
      <c r="CB555" s="212" t="n"/>
      <c r="CC555" s="212" t="n"/>
      <c r="CD555" s="212" t="n"/>
      <c r="CE555" s="212" t="n"/>
      <c r="CF555" s="212" t="n"/>
      <c r="CG555" s="212" t="n"/>
      <c r="CH555" s="212" t="n"/>
      <c r="CI555" s="212" t="n"/>
      <c r="CJ555" s="212" t="n"/>
      <c r="CK555" s="212" t="n"/>
      <c r="CL555" s="212" t="n"/>
      <c r="CM555" s="212" t="n"/>
      <c r="CN555" s="212" t="n"/>
      <c r="CO555" s="212" t="n"/>
      <c r="CP555" s="212" t="n"/>
      <c r="CQ555" s="212" t="n"/>
      <c r="CR555" s="212" t="n"/>
      <c r="CS555" s="212" t="n"/>
      <c r="CT555" s="212" t="n"/>
      <c r="CU555" s="212" t="n"/>
      <c r="CV555" s="312" t="n"/>
    </row>
    <row r="556" ht="48.6" customHeight="1" s="53">
      <c r="A556" s="211" t="inlineStr">
        <is>
          <t xml:space="preserve">　　　退休離職準備金與應付退休及離職金同額增加之金額(+)           </t>
        </is>
      </c>
      <c r="B556" s="212" t="n"/>
      <c r="C556" s="212" t="n"/>
      <c r="D556" s="212" t="n"/>
      <c r="E556" s="212" t="n"/>
      <c r="F556" s="212" t="n"/>
      <c r="G556" s="212" t="n"/>
      <c r="H556" s="212" t="n"/>
      <c r="I556" s="212" t="n"/>
      <c r="J556" s="212" t="n"/>
      <c r="K556" s="212" t="n"/>
      <c r="L556" s="212" t="n"/>
      <c r="M556" s="212" t="n"/>
      <c r="N556" s="212" t="n"/>
      <c r="O556" s="212" t="n"/>
      <c r="P556" s="212" t="n"/>
      <c r="Q556" s="212" t="n"/>
      <c r="R556" s="212" t="n"/>
      <c r="S556" s="212" t="n"/>
      <c r="T556" s="212" t="n"/>
      <c r="U556" s="212" t="n"/>
      <c r="V556" s="212" t="n"/>
      <c r="W556" s="212" t="n"/>
      <c r="X556" s="212" t="n"/>
      <c r="Y556" s="212" t="n"/>
      <c r="Z556" s="212" t="n"/>
      <c r="AA556" s="212" t="n"/>
      <c r="AB556" s="212" t="n"/>
      <c r="AC556" s="212" t="n"/>
      <c r="AD556" s="212" t="n"/>
      <c r="AE556" s="212" t="n"/>
      <c r="AF556" s="212" t="n"/>
      <c r="AG556" s="212" t="n"/>
      <c r="AH556" s="212" t="n"/>
      <c r="AI556" s="212" t="n"/>
      <c r="AJ556" s="212" t="n"/>
      <c r="AK556" s="212" t="n"/>
      <c r="AL556" s="212" t="n"/>
      <c r="AM556" s="212" t="n"/>
      <c r="AN556" s="212" t="n"/>
      <c r="AO556" s="212" t="n"/>
      <c r="AP556" s="212" t="n"/>
      <c r="AQ556" s="212" t="n"/>
      <c r="AR556" s="212" t="n"/>
      <c r="AS556" s="212" t="n"/>
      <c r="AT556" s="212" t="n"/>
      <c r="AU556" s="212" t="n"/>
      <c r="AV556" s="212" t="n"/>
      <c r="AW556" s="212" t="n"/>
      <c r="AX556" s="212" t="n"/>
      <c r="AY556" s="212" t="n"/>
      <c r="AZ556" s="212" t="n"/>
      <c r="BA556" s="212" t="n"/>
      <c r="BB556" s="212" t="n"/>
      <c r="BC556" s="212" t="n"/>
      <c r="BD556" s="212" t="n"/>
      <c r="BE556" s="212" t="n"/>
      <c r="BF556" s="212" t="n"/>
      <c r="BG556" s="212" t="n"/>
      <c r="BH556" s="212" t="n"/>
      <c r="BI556" s="212" t="n"/>
      <c r="BJ556" s="212" t="n"/>
      <c r="BK556" s="212" t="n"/>
      <c r="BL556" s="212" t="n"/>
      <c r="BM556" s="212" t="n"/>
      <c r="BN556" s="212" t="n"/>
      <c r="BO556" s="212" t="n"/>
      <c r="BP556" s="212" t="n"/>
      <c r="BQ556" s="212" t="n"/>
      <c r="BR556" s="212" t="n"/>
      <c r="BS556" s="212" t="n"/>
      <c r="BT556" s="212" t="n"/>
      <c r="BU556" s="212" t="n"/>
      <c r="BV556" s="212" t="n"/>
      <c r="BW556" s="212" t="n"/>
      <c r="BX556" s="212" t="n"/>
      <c r="BY556" s="212" t="n"/>
      <c r="BZ556" s="212" t="n"/>
      <c r="CA556" s="212" t="n"/>
      <c r="CB556" s="212" t="n"/>
      <c r="CC556" s="212" t="n"/>
      <c r="CD556" s="212" t="n"/>
      <c r="CE556" s="212" t="n"/>
      <c r="CF556" s="212" t="n"/>
      <c r="CG556" s="212" t="n"/>
      <c r="CH556" s="212" t="n"/>
      <c r="CI556" s="212" t="n"/>
      <c r="CJ556" s="212" t="n"/>
      <c r="CK556" s="212" t="n"/>
      <c r="CL556" s="212" t="n"/>
      <c r="CM556" s="212" t="n"/>
      <c r="CN556" s="212" t="n"/>
      <c r="CO556" s="212" t="n"/>
      <c r="CP556" s="212" t="n"/>
      <c r="CQ556" s="212" t="n"/>
      <c r="CR556" s="212" t="n"/>
      <c r="CS556" s="212" t="n"/>
      <c r="CT556" s="212" t="n"/>
      <c r="CU556" s="212" t="n"/>
      <c r="CV556" s="312" t="n"/>
    </row>
    <row r="557" ht="48.6" customHeight="1" s="53">
      <c r="A557" s="211" t="inlineStr">
        <is>
          <t xml:space="preserve">　　　退休離職準備金與應付退休及離職金同額減少之金額(-)           </t>
        </is>
      </c>
      <c r="B557" s="212" t="n"/>
      <c r="C557" s="212" t="n"/>
      <c r="D557" s="212" t="n"/>
      <c r="E557" s="212" t="n"/>
      <c r="F557" s="212" t="n"/>
      <c r="G557" s="212" t="n"/>
      <c r="H557" s="212" t="n"/>
      <c r="I557" s="212" t="n"/>
      <c r="J557" s="212" t="n"/>
      <c r="K557" s="212" t="n"/>
      <c r="L557" s="212" t="n"/>
      <c r="M557" s="212" t="n"/>
      <c r="N557" s="212" t="n"/>
      <c r="O557" s="212" t="n"/>
      <c r="P557" s="212" t="n"/>
      <c r="Q557" s="212" t="n"/>
      <c r="R557" s="212" t="n"/>
      <c r="S557" s="212" t="n"/>
      <c r="T557" s="212" t="n"/>
      <c r="U557" s="212" t="n"/>
      <c r="V557" s="212" t="n"/>
      <c r="W557" s="212" t="n"/>
      <c r="X557" s="212" t="n"/>
      <c r="Y557" s="212" t="n"/>
      <c r="Z557" s="212" t="n"/>
      <c r="AA557" s="212" t="n"/>
      <c r="AB557" s="212" t="n"/>
      <c r="AC557" s="212" t="n"/>
      <c r="AD557" s="212" t="n"/>
      <c r="AE557" s="212" t="n"/>
      <c r="AF557" s="212" t="n"/>
      <c r="AG557" s="212" t="n"/>
      <c r="AH557" s="212" t="n"/>
      <c r="AI557" s="212" t="n"/>
      <c r="AJ557" s="212" t="n"/>
      <c r="AK557" s="212" t="n"/>
      <c r="AL557" s="212" t="n"/>
      <c r="AM557" s="212" t="n"/>
      <c r="AN557" s="212" t="n"/>
      <c r="AO557" s="212" t="n"/>
      <c r="AP557" s="212" t="n"/>
      <c r="AQ557" s="212" t="n"/>
      <c r="AR557" s="212" t="n"/>
      <c r="AS557" s="212" t="n"/>
      <c r="AT557" s="212" t="n"/>
      <c r="AU557" s="212" t="n"/>
      <c r="AV557" s="212" t="n"/>
      <c r="AW557" s="212" t="n"/>
      <c r="AX557" s="212" t="n"/>
      <c r="AY557" s="212" t="n"/>
      <c r="AZ557" s="212" t="n"/>
      <c r="BA557" s="212" t="n"/>
      <c r="BB557" s="212" t="n"/>
      <c r="BC557" s="212" t="n"/>
      <c r="BD557" s="212" t="n"/>
      <c r="BE557" s="212" t="n"/>
      <c r="BF557" s="212" t="n"/>
      <c r="BG557" s="212" t="n"/>
      <c r="BH557" s="212" t="n"/>
      <c r="BI557" s="212" t="n"/>
      <c r="BJ557" s="212" t="n"/>
      <c r="BK557" s="212" t="n"/>
      <c r="BL557" s="212" t="n"/>
      <c r="BM557" s="212" t="n"/>
      <c r="BN557" s="212" t="n"/>
      <c r="BO557" s="212" t="n"/>
      <c r="BP557" s="212" t="n"/>
      <c r="BQ557" s="212" t="n"/>
      <c r="BR557" s="212" t="n"/>
      <c r="BS557" s="212" t="n"/>
      <c r="BT557" s="212" t="n"/>
      <c r="BU557" s="212" t="n"/>
      <c r="BV557" s="212" t="n"/>
      <c r="BW557" s="212" t="n"/>
      <c r="BX557" s="212" t="n"/>
      <c r="BY557" s="212" t="n"/>
      <c r="BZ557" s="212" t="n"/>
      <c r="CA557" s="212" t="n"/>
      <c r="CB557" s="212" t="n"/>
      <c r="CC557" s="212" t="n"/>
      <c r="CD557" s="212" t="n"/>
      <c r="CE557" s="212" t="n"/>
      <c r="CF557" s="212" t="n"/>
      <c r="CG557" s="212" t="n"/>
      <c r="CH557" s="212" t="n"/>
      <c r="CI557" s="212" t="n"/>
      <c r="CJ557" s="212" t="n"/>
      <c r="CK557" s="212" t="n"/>
      <c r="CL557" s="212" t="n"/>
      <c r="CM557" s="212" t="n"/>
      <c r="CN557" s="212" t="n"/>
      <c r="CO557" s="212" t="n"/>
      <c r="CP557" s="212" t="n"/>
      <c r="CQ557" s="212" t="n"/>
      <c r="CR557" s="212" t="n"/>
      <c r="CS557" s="212" t="n"/>
      <c r="CT557" s="212" t="n"/>
      <c r="CU557" s="212" t="n"/>
      <c r="CV557" s="312" t="n"/>
    </row>
    <row r="558" ht="32.4" customHeight="1" s="53">
      <c r="A558" s="211" t="inlineStr">
        <is>
          <t xml:space="preserve">　　其他準備金與遞延收入同額增加之金額                          </t>
        </is>
      </c>
      <c r="B558" s="212" t="n"/>
      <c r="C558" s="212" t="n"/>
      <c r="D558" s="212" t="n"/>
      <c r="E558" s="212" t="n"/>
      <c r="F558" s="212" t="n"/>
      <c r="G558" s="212" t="n"/>
      <c r="H558" s="212" t="n"/>
      <c r="I558" s="212" t="n"/>
      <c r="J558" s="212" t="n"/>
      <c r="K558" s="212" t="n"/>
      <c r="L558" s="212" t="n"/>
      <c r="M558" s="212" t="n"/>
      <c r="N558" s="212" t="n"/>
      <c r="O558" s="212" t="n"/>
      <c r="P558" s="212" t="n"/>
      <c r="Q558" s="212" t="n"/>
      <c r="R558" s="212" t="n"/>
      <c r="S558" s="212" t="n"/>
      <c r="T558" s="212" t="n"/>
      <c r="U558" s="212" t="n"/>
      <c r="V558" s="212" t="n"/>
      <c r="W558" s="212" t="n"/>
      <c r="X558" s="212" t="n"/>
      <c r="Y558" s="212" t="n"/>
      <c r="Z558" s="212" t="n"/>
      <c r="AA558" s="212" t="n"/>
      <c r="AB558" s="212" t="n"/>
      <c r="AC558" s="212" t="n"/>
      <c r="AD558" s="212" t="n"/>
      <c r="AE558" s="212" t="n"/>
      <c r="AF558" s="212" t="n"/>
      <c r="AG558" s="212" t="n"/>
      <c r="AH558" s="212" t="n"/>
      <c r="AI558" s="212" t="n"/>
      <c r="AJ558" s="212" t="n"/>
      <c r="AK558" s="212" t="n"/>
      <c r="AL558" s="212" t="n"/>
      <c r="AM558" s="212" t="n"/>
      <c r="AN558" s="212" t="n"/>
      <c r="AO558" s="212" t="n"/>
      <c r="AP558" s="212" t="n"/>
      <c r="AQ558" s="212" t="n"/>
      <c r="AR558" s="212" t="n"/>
      <c r="AS558" s="212" t="n"/>
      <c r="AT558" s="212" t="n"/>
      <c r="AU558" s="212" t="n"/>
      <c r="AV558" s="212" t="n"/>
      <c r="AW558" s="212" t="n"/>
      <c r="AX558" s="212" t="n"/>
      <c r="AY558" s="212" t="n"/>
      <c r="AZ558" s="212" t="n"/>
      <c r="BA558" s="212" t="n"/>
      <c r="BB558" s="212" t="n"/>
      <c r="BC558" s="212" t="n"/>
      <c r="BD558" s="212" t="n"/>
      <c r="BE558" s="212" t="n"/>
      <c r="BF558" s="212" t="n"/>
      <c r="BG558" s="212" t="n"/>
      <c r="BH558" s="212" t="n"/>
      <c r="BI558" s="212" t="n"/>
      <c r="BJ558" s="212" t="n"/>
      <c r="BK558" s="212" t="n"/>
      <c r="BL558" s="212" t="n"/>
      <c r="BM558" s="212" t="n"/>
      <c r="BN558" s="212" t="n"/>
      <c r="BO558" s="212" t="n"/>
      <c r="BP558" s="212" t="n"/>
      <c r="BQ558" s="212" t="n"/>
      <c r="BR558" s="212" t="n"/>
      <c r="BS558" s="212" t="n"/>
      <c r="BT558" s="212" t="n"/>
      <c r="BU558" s="212" t="n"/>
      <c r="BV558" s="212" t="n"/>
      <c r="BW558" s="212" t="n"/>
      <c r="BX558" s="212" t="n"/>
      <c r="BY558" s="212" t="n"/>
      <c r="BZ558" s="212" t="n"/>
      <c r="CA558" s="212" t="n"/>
      <c r="CB558" s="212" t="n"/>
      <c r="CC558" s="212" t="n"/>
      <c r="CD558" s="212" t="n"/>
      <c r="CE558" s="212" t="n"/>
      <c r="CF558" s="212" t="n"/>
      <c r="CG558" s="212" t="n"/>
      <c r="CH558" s="212" t="n"/>
      <c r="CI558" s="212" t="n"/>
      <c r="CJ558" s="212" t="n"/>
      <c r="CK558" s="212" t="n"/>
      <c r="CL558" s="212" t="n"/>
      <c r="CM558" s="212" t="n"/>
      <c r="CN558" s="212" t="n"/>
      <c r="CO558" s="212" t="n"/>
      <c r="CP558" s="212" t="n"/>
      <c r="CQ558" s="212" t="n"/>
      <c r="CR558" s="212" t="n"/>
      <c r="CS558" s="212" t="n"/>
      <c r="CT558" s="212" t="n"/>
      <c r="CU558" s="212" t="n"/>
      <c r="CV558" s="312" t="n"/>
    </row>
    <row r="559" ht="32.4" customHeight="1" s="53">
      <c r="A559" s="211" t="inlineStr">
        <is>
          <t xml:space="preserve">　　　其他準備金與遞延收入同額增加之金額                          </t>
        </is>
      </c>
      <c r="B559" s="212" t="n"/>
      <c r="C559" s="212" t="n"/>
      <c r="D559" s="212" t="n"/>
      <c r="E559" s="212" t="n"/>
      <c r="F559" s="212" t="n"/>
      <c r="G559" s="212" t="n"/>
      <c r="H559" s="212" t="n"/>
      <c r="I559" s="212" t="n"/>
      <c r="J559" s="212" t="n"/>
      <c r="K559" s="212" t="n"/>
      <c r="L559" s="212" t="n"/>
      <c r="M559" s="212" t="n"/>
      <c r="N559" s="212" t="n"/>
      <c r="O559" s="212" t="n"/>
      <c r="P559" s="212" t="n"/>
      <c r="Q559" s="212" t="n"/>
      <c r="R559" s="212" t="n"/>
      <c r="S559" s="212" t="n"/>
      <c r="T559" s="212" t="n"/>
      <c r="U559" s="212" t="n"/>
      <c r="V559" s="212" t="n"/>
      <c r="W559" s="212" t="n"/>
      <c r="X559" s="212" t="n"/>
      <c r="Y559" s="212" t="n"/>
      <c r="Z559" s="212" t="n"/>
      <c r="AA559" s="212" t="n"/>
      <c r="AB559" s="212" t="n"/>
      <c r="AC559" s="212" t="n"/>
      <c r="AD559" s="212" t="n"/>
      <c r="AE559" s="212" t="n"/>
      <c r="AF559" s="212" t="n"/>
      <c r="AG559" s="212" t="n"/>
      <c r="AH559" s="212" t="n"/>
      <c r="AI559" s="212" t="n"/>
      <c r="AJ559" s="212" t="n"/>
      <c r="AK559" s="212" t="n"/>
      <c r="AL559" s="212" t="n"/>
      <c r="AM559" s="212" t="n"/>
      <c r="AN559" s="212" t="n"/>
      <c r="AO559" s="212" t="n"/>
      <c r="AP559" s="212" t="n"/>
      <c r="AQ559" s="212" t="n"/>
      <c r="AR559" s="212" t="n"/>
      <c r="AS559" s="212" t="n"/>
      <c r="AT559" s="212" t="n"/>
      <c r="AU559" s="212" t="n"/>
      <c r="AV559" s="212" t="n"/>
      <c r="AW559" s="212" t="n"/>
      <c r="AX559" s="212" t="n"/>
      <c r="AY559" s="212" t="n"/>
      <c r="AZ559" s="212" t="n"/>
      <c r="BA559" s="212" t="n"/>
      <c r="BB559" s="212" t="n"/>
      <c r="BC559" s="212" t="n"/>
      <c r="BD559" s="212" t="n"/>
      <c r="BE559" s="212" t="n"/>
      <c r="BF559" s="212" t="n"/>
      <c r="BG559" s="212" t="n"/>
      <c r="BH559" s="212" t="n"/>
      <c r="BI559" s="212" t="n"/>
      <c r="BJ559" s="212" t="n"/>
      <c r="BK559" s="212" t="n"/>
      <c r="BL559" s="212" t="n"/>
      <c r="BM559" s="212" t="n"/>
      <c r="BN559" s="212" t="n"/>
      <c r="BO559" s="212" t="n"/>
      <c r="BP559" s="212" t="n"/>
      <c r="BQ559" s="212" t="n"/>
      <c r="BR559" s="212" t="n"/>
      <c r="BS559" s="212" t="n"/>
      <c r="BT559" s="212" t="n"/>
      <c r="BU559" s="212" t="n"/>
      <c r="BV559" s="212" t="n"/>
      <c r="BW559" s="212" t="n"/>
      <c r="BX559" s="212" t="n"/>
      <c r="BY559" s="212" t="n"/>
      <c r="BZ559" s="212" t="n"/>
      <c r="CA559" s="212" t="n"/>
      <c r="CB559" s="212" t="n"/>
      <c r="CC559" s="212" t="n"/>
      <c r="CD559" s="212" t="n"/>
      <c r="CE559" s="212" t="n"/>
      <c r="CF559" s="212" t="n"/>
      <c r="CG559" s="212" t="n"/>
      <c r="CH559" s="212" t="n"/>
      <c r="CI559" s="212" t="n"/>
      <c r="CJ559" s="212" t="n"/>
      <c r="CK559" s="212" t="n"/>
      <c r="CL559" s="212" t="n"/>
      <c r="CM559" s="212" t="n"/>
      <c r="CN559" s="212" t="n"/>
      <c r="CO559" s="212" t="n"/>
      <c r="CP559" s="212" t="n"/>
      <c r="CQ559" s="212" t="n"/>
      <c r="CR559" s="212" t="n"/>
      <c r="CS559" s="212" t="n"/>
      <c r="CT559" s="212" t="n"/>
      <c r="CU559" s="212" t="n"/>
      <c r="CV559" s="312" t="n"/>
    </row>
    <row r="560" ht="48.6" customHeight="1" s="53">
      <c r="A560" s="211" t="inlineStr">
        <is>
          <t xml:space="preserve">　　以前年度購建中固定資產科目，調整轉入不動產、廠房及設備科目之</t>
        </is>
      </c>
      <c r="B560" s="212" t="n"/>
      <c r="C560" s="212" t="n"/>
      <c r="D560" s="212" t="n"/>
      <c r="E560" s="212" t="n"/>
      <c r="F560" s="212" t="n"/>
      <c r="G560" s="212" t="n"/>
      <c r="H560" s="212" t="n"/>
      <c r="I560" s="212" t="n"/>
      <c r="J560" s="212" t="n"/>
      <c r="K560" s="212" t="n"/>
      <c r="L560" s="212" t="n"/>
      <c r="M560" s="212" t="n"/>
      <c r="N560" s="212" t="n"/>
      <c r="O560" s="212" t="n"/>
      <c r="P560" s="212" t="n"/>
      <c r="Q560" s="212" t="n"/>
      <c r="R560" s="212" t="n"/>
      <c r="S560" s="212" t="n"/>
      <c r="T560" s="212" t="n"/>
      <c r="U560" s="212" t="n"/>
      <c r="V560" s="212" t="n"/>
      <c r="W560" s="212" t="n"/>
      <c r="X560" s="212" t="n"/>
      <c r="Y560" s="212" t="n"/>
      <c r="Z560" s="212" t="n"/>
      <c r="AA560" s="212" t="n"/>
      <c r="AB560" s="212" t="n"/>
      <c r="AC560" s="212" t="n"/>
      <c r="AD560" s="212" t="n"/>
      <c r="AE560" s="212" t="n"/>
      <c r="AF560" s="212" t="n"/>
      <c r="AG560" s="212" t="n"/>
      <c r="AH560" s="212" t="n"/>
      <c r="AI560" s="212" t="n"/>
      <c r="AJ560" s="212" t="n"/>
      <c r="AK560" s="212" t="n"/>
      <c r="AL560" s="212" t="n"/>
      <c r="AM560" s="212" t="n"/>
      <c r="AN560" s="212" t="n"/>
      <c r="AO560" s="212" t="n"/>
      <c r="AP560" s="212" t="n"/>
      <c r="AQ560" s="212" t="n"/>
      <c r="AR560" s="212" t="n"/>
      <c r="AS560" s="212" t="n"/>
      <c r="AT560" s="212" t="n"/>
      <c r="AU560" s="212" t="n"/>
      <c r="AV560" s="212" t="n"/>
      <c r="AW560" s="212" t="n"/>
      <c r="AX560" s="212" t="n"/>
      <c r="AY560" s="212" t="n"/>
      <c r="AZ560" s="212" t="n"/>
      <c r="BA560" s="212" t="n"/>
      <c r="BB560" s="212" t="n"/>
      <c r="BC560" s="212" t="n"/>
      <c r="BD560" s="212" t="n"/>
      <c r="BE560" s="212" t="n"/>
      <c r="BF560" s="212" t="n"/>
      <c r="BG560" s="212" t="n"/>
      <c r="BH560" s="212" t="n"/>
      <c r="BI560" s="212" t="n"/>
      <c r="BJ560" s="212" t="n"/>
      <c r="BK560" s="212" t="n"/>
      <c r="BL560" s="212" t="n"/>
      <c r="BM560" s="212" t="n"/>
      <c r="BN560" s="212" t="n"/>
      <c r="BO560" s="212" t="n"/>
      <c r="BP560" s="212" t="n"/>
      <c r="BQ560" s="212" t="n"/>
      <c r="BR560" s="212" t="n"/>
      <c r="BS560" s="212" t="n"/>
      <c r="BT560" s="212" t="n"/>
      <c r="BU560" s="212" t="n"/>
      <c r="BV560" s="212" t="n"/>
      <c r="BW560" s="212" t="n"/>
      <c r="BX560" s="212" t="n"/>
      <c r="BY560" s="212" t="n"/>
      <c r="BZ560" s="212" t="n"/>
      <c r="CA560" s="212" t="n"/>
      <c r="CB560" s="212" t="n"/>
      <c r="CC560" s="212" t="n"/>
      <c r="CD560" s="212" t="n"/>
      <c r="CE560" s="212" t="n"/>
      <c r="CF560" s="212" t="n"/>
      <c r="CG560" s="212" t="n"/>
      <c r="CH560" s="212" t="n"/>
      <c r="CI560" s="212" t="n"/>
      <c r="CJ560" s="212" t="n"/>
      <c r="CK560" s="212" t="n"/>
      <c r="CL560" s="212" t="n"/>
      <c r="CM560" s="212" t="n"/>
      <c r="CN560" s="212" t="n"/>
      <c r="CO560" s="212" t="n"/>
      <c r="CP560" s="212" t="n"/>
      <c r="CQ560" s="212" t="n"/>
      <c r="CR560" s="212" t="n"/>
      <c r="CS560" s="212" t="n"/>
      <c r="CT560" s="212" t="n"/>
      <c r="CU560" s="212" t="n"/>
      <c r="CV560" s="312" t="n"/>
    </row>
    <row r="561" ht="32.4" customHeight="1" s="53">
      <c r="A561" s="211" t="inlineStr">
        <is>
          <t xml:space="preserve">　　　調整轉入不動產、廠房及設備科目明細                          </t>
        </is>
      </c>
      <c r="B561" s="212" t="n"/>
      <c r="C561" s="212" t="n"/>
      <c r="D561" s="212" t="n"/>
      <c r="E561" s="212" t="n"/>
      <c r="F561" s="212" t="n"/>
      <c r="G561" s="212" t="n"/>
      <c r="H561" s="212" t="n"/>
      <c r="I561" s="212" t="n"/>
      <c r="J561" s="212" t="n"/>
      <c r="K561" s="212" t="n"/>
      <c r="L561" s="212" t="n"/>
      <c r="M561" s="212" t="n"/>
      <c r="N561" s="212" t="n"/>
      <c r="O561" s="212" t="n"/>
      <c r="P561" s="212" t="n"/>
      <c r="Q561" s="212" t="n"/>
      <c r="R561" s="212" t="n"/>
      <c r="S561" s="212" t="n"/>
      <c r="T561" s="212" t="n"/>
      <c r="U561" s="212" t="n"/>
      <c r="V561" s="212" t="n"/>
      <c r="W561" s="212" t="n"/>
      <c r="X561" s="212" t="n"/>
      <c r="Y561" s="212" t="n"/>
      <c r="Z561" s="212" t="n"/>
      <c r="AA561" s="212" t="n"/>
      <c r="AB561" s="212" t="n"/>
      <c r="AC561" s="212" t="n"/>
      <c r="AD561" s="212" t="n"/>
      <c r="AE561" s="212" t="n"/>
      <c r="AF561" s="212" t="n"/>
      <c r="AG561" s="212" t="n"/>
      <c r="AH561" s="212" t="n"/>
      <c r="AI561" s="212" t="n"/>
      <c r="AJ561" s="212" t="n"/>
      <c r="AK561" s="212" t="n"/>
      <c r="AL561" s="212" t="n"/>
      <c r="AM561" s="212" t="n"/>
      <c r="AN561" s="212" t="n"/>
      <c r="AO561" s="212" t="n"/>
      <c r="AP561" s="212" t="n"/>
      <c r="AQ561" s="212" t="n"/>
      <c r="AR561" s="212" t="n"/>
      <c r="AS561" s="212" t="n"/>
      <c r="AT561" s="212" t="n"/>
      <c r="AU561" s="212" t="n"/>
      <c r="AV561" s="212" t="n"/>
      <c r="AW561" s="212" t="n"/>
      <c r="AX561" s="212" t="n"/>
      <c r="AY561" s="212" t="n"/>
      <c r="AZ561" s="212" t="n"/>
      <c r="BA561" s="212" t="n"/>
      <c r="BB561" s="212" t="n"/>
      <c r="BC561" s="212" t="n"/>
      <c r="BD561" s="212" t="n"/>
      <c r="BE561" s="212" t="n"/>
      <c r="BF561" s="212" t="n"/>
      <c r="BG561" s="212" t="n"/>
      <c r="BH561" s="212" t="n"/>
      <c r="BI561" s="212" t="n"/>
      <c r="BJ561" s="212" t="n"/>
      <c r="BK561" s="212" t="n"/>
      <c r="BL561" s="212" t="n"/>
      <c r="BM561" s="212" t="n"/>
      <c r="BN561" s="212" t="n"/>
      <c r="BO561" s="212" t="n"/>
      <c r="BP561" s="212" t="n"/>
      <c r="BQ561" s="212" t="n"/>
      <c r="BR561" s="212" t="n"/>
      <c r="BS561" s="212" t="n"/>
      <c r="BT561" s="212" t="n"/>
      <c r="BU561" s="212" t="n"/>
      <c r="BV561" s="212" t="n"/>
      <c r="BW561" s="212" t="n"/>
      <c r="BX561" s="212" t="n"/>
      <c r="BY561" s="212" t="n"/>
      <c r="BZ561" s="212" t="n"/>
      <c r="CA561" s="212" t="n"/>
      <c r="CB561" s="212" t="n"/>
      <c r="CC561" s="212" t="n"/>
      <c r="CD561" s="212" t="n"/>
      <c r="CE561" s="212" t="n"/>
      <c r="CF561" s="212" t="n"/>
      <c r="CG561" s="212" t="n"/>
      <c r="CH561" s="212" t="n"/>
      <c r="CI561" s="212" t="n"/>
      <c r="CJ561" s="212" t="n"/>
      <c r="CK561" s="212" t="n"/>
      <c r="CL561" s="212" t="n"/>
      <c r="CM561" s="212" t="n"/>
      <c r="CN561" s="212" t="n"/>
      <c r="CO561" s="212" t="n"/>
      <c r="CP561" s="212" t="n"/>
      <c r="CQ561" s="212" t="n"/>
      <c r="CR561" s="212" t="n"/>
      <c r="CS561" s="212" t="n"/>
      <c r="CT561" s="212" t="n"/>
      <c r="CU561" s="212" t="n"/>
      <c r="CV561" s="312" t="n"/>
    </row>
    <row r="562" ht="16.2" customHeight="1" s="53">
      <c r="A562" s="211" t="inlineStr">
        <is>
          <t xml:space="preserve">　　　　土地改良物                                                  </t>
        </is>
      </c>
      <c r="B562" s="212" t="n"/>
      <c r="C562" s="212" t="n"/>
      <c r="D562" s="212" t="n"/>
      <c r="E562" s="212" t="n"/>
      <c r="F562" s="212" t="n"/>
      <c r="G562" s="212" t="n"/>
      <c r="H562" s="212" t="n"/>
      <c r="I562" s="212" t="n"/>
      <c r="J562" s="212" t="n"/>
      <c r="K562" s="212" t="n"/>
      <c r="L562" s="212" t="n"/>
      <c r="M562" s="212" t="n"/>
      <c r="N562" s="212" t="n"/>
      <c r="O562" s="212" t="n"/>
      <c r="P562" s="212" t="n"/>
      <c r="Q562" s="212" t="n"/>
      <c r="R562" s="212" t="n"/>
      <c r="S562" s="212" t="n"/>
      <c r="T562" s="212" t="n"/>
      <c r="U562" s="212" t="n"/>
      <c r="V562" s="212" t="n"/>
      <c r="W562" s="212" t="n"/>
      <c r="X562" s="212" t="n"/>
      <c r="Y562" s="212" t="n"/>
      <c r="Z562" s="212" t="n"/>
      <c r="AA562" s="212" t="n"/>
      <c r="AB562" s="212" t="n"/>
      <c r="AC562" s="212" t="n"/>
      <c r="AD562" s="212" t="n"/>
      <c r="AE562" s="212" t="n"/>
      <c r="AF562" s="212" t="n"/>
      <c r="AG562" s="212" t="n"/>
      <c r="AH562" s="212" t="n"/>
      <c r="AI562" s="212" t="n"/>
      <c r="AJ562" s="212" t="n"/>
      <c r="AK562" s="212" t="n"/>
      <c r="AL562" s="212" t="n"/>
      <c r="AM562" s="212" t="n"/>
      <c r="AN562" s="212" t="n"/>
      <c r="AO562" s="212" t="n"/>
      <c r="AP562" s="212" t="n"/>
      <c r="AQ562" s="212" t="n"/>
      <c r="AR562" s="212" t="n"/>
      <c r="AS562" s="212" t="n"/>
      <c r="AT562" s="212" t="n"/>
      <c r="AU562" s="212" t="n"/>
      <c r="AV562" s="212" t="n"/>
      <c r="AW562" s="212" t="n"/>
      <c r="AX562" s="212" t="n"/>
      <c r="AY562" s="212" t="n"/>
      <c r="AZ562" s="212" t="n"/>
      <c r="BA562" s="212" t="n"/>
      <c r="BB562" s="212" t="n"/>
      <c r="BC562" s="212" t="n"/>
      <c r="BD562" s="212" t="n"/>
      <c r="BE562" s="212" t="n"/>
      <c r="BF562" s="212" t="n"/>
      <c r="BG562" s="212" t="n"/>
      <c r="BH562" s="212" t="n"/>
      <c r="BI562" s="212" t="n"/>
      <c r="BJ562" s="212" t="n"/>
      <c r="BK562" s="212" t="n"/>
      <c r="BL562" s="212" t="n"/>
      <c r="BM562" s="212" t="n"/>
      <c r="BN562" s="212" t="n"/>
      <c r="BO562" s="212" t="n"/>
      <c r="BP562" s="212" t="n"/>
      <c r="BQ562" s="212" t="n"/>
      <c r="BR562" s="212" t="n"/>
      <c r="BS562" s="212" t="n"/>
      <c r="BT562" s="212" t="n"/>
      <c r="BU562" s="212" t="n"/>
      <c r="BV562" s="212" t="n"/>
      <c r="BW562" s="212" t="n"/>
      <c r="BX562" s="212" t="n"/>
      <c r="BY562" s="212" t="n"/>
      <c r="BZ562" s="212" t="n"/>
      <c r="CA562" s="212" t="n"/>
      <c r="CB562" s="212" t="n"/>
      <c r="CC562" s="212" t="n"/>
      <c r="CD562" s="212" t="n"/>
      <c r="CE562" s="212" t="n"/>
      <c r="CF562" s="212" t="n"/>
      <c r="CG562" s="212" t="n"/>
      <c r="CH562" s="212" t="n"/>
      <c r="CI562" s="212" t="n"/>
      <c r="CJ562" s="212" t="n"/>
      <c r="CK562" s="212" t="n"/>
      <c r="CL562" s="212" t="n"/>
      <c r="CM562" s="212" t="n"/>
      <c r="CN562" s="212" t="n"/>
      <c r="CO562" s="212" t="n"/>
      <c r="CP562" s="212" t="n"/>
      <c r="CQ562" s="212" t="n"/>
      <c r="CR562" s="212" t="n"/>
      <c r="CS562" s="212" t="n"/>
      <c r="CT562" s="212" t="n"/>
      <c r="CU562" s="212" t="n"/>
      <c r="CV562" s="312" t="n"/>
    </row>
    <row r="563" ht="16.2" customHeight="1" s="53">
      <c r="A563" s="211" t="inlineStr">
        <is>
          <t xml:space="preserve">　　　　房屋及建築                                                  </t>
        </is>
      </c>
      <c r="B563" s="212" t="n"/>
      <c r="C563" s="212" t="n"/>
      <c r="D563" s="212" t="n"/>
      <c r="E563" s="212" t="n"/>
      <c r="F563" s="212" t="n"/>
      <c r="G563" s="212" t="n"/>
      <c r="H563" s="212" t="n"/>
      <c r="I563" s="212" t="n"/>
      <c r="J563" s="212" t="n"/>
      <c r="K563" s="212" t="n"/>
      <c r="L563" s="212" t="n"/>
      <c r="M563" s="212" t="n"/>
      <c r="N563" s="212" t="n"/>
      <c r="O563" s="212" t="n"/>
      <c r="P563" s="212" t="n"/>
      <c r="Q563" s="212" t="n"/>
      <c r="R563" s="212" t="n"/>
      <c r="S563" s="212" t="n"/>
      <c r="T563" s="212" t="n"/>
      <c r="U563" s="212" t="n"/>
      <c r="V563" s="212" t="n"/>
      <c r="W563" s="212" t="n"/>
      <c r="X563" s="212" t="n"/>
      <c r="Y563" s="212" t="n"/>
      <c r="Z563" s="212" t="n"/>
      <c r="AA563" s="212" t="n"/>
      <c r="AB563" s="212" t="n"/>
      <c r="AC563" s="212" t="n"/>
      <c r="AD563" s="212" t="n"/>
      <c r="AE563" s="212" t="n"/>
      <c r="AF563" s="212" t="n"/>
      <c r="AG563" s="212" t="n"/>
      <c r="AH563" s="212" t="n"/>
      <c r="AI563" s="212" t="n"/>
      <c r="AJ563" s="212" t="n"/>
      <c r="AK563" s="212" t="n"/>
      <c r="AL563" s="212" t="n"/>
      <c r="AM563" s="212" t="n"/>
      <c r="AN563" s="212" t="n"/>
      <c r="AO563" s="212" t="n"/>
      <c r="AP563" s="212" t="n"/>
      <c r="AQ563" s="212" t="n"/>
      <c r="AR563" s="212" t="n"/>
      <c r="AS563" s="212" t="n"/>
      <c r="AT563" s="212" t="n"/>
      <c r="AU563" s="212" t="n"/>
      <c r="AV563" s="212" t="n"/>
      <c r="AW563" s="212" t="n"/>
      <c r="AX563" s="212" t="n"/>
      <c r="AY563" s="212" t="n"/>
      <c r="AZ563" s="212" t="n"/>
      <c r="BA563" s="212" t="n"/>
      <c r="BB563" s="212" t="n"/>
      <c r="BC563" s="212" t="n"/>
      <c r="BD563" s="212" t="n"/>
      <c r="BE563" s="212" t="n"/>
      <c r="BF563" s="212" t="n"/>
      <c r="BG563" s="212" t="n"/>
      <c r="BH563" s="212" t="n"/>
      <c r="BI563" s="212" t="n"/>
      <c r="BJ563" s="212" t="n"/>
      <c r="BK563" s="212" t="n"/>
      <c r="BL563" s="212" t="n"/>
      <c r="BM563" s="212" t="n"/>
      <c r="BN563" s="212" t="n"/>
      <c r="BO563" s="212" t="n"/>
      <c r="BP563" s="212" t="n"/>
      <c r="BQ563" s="212" t="n"/>
      <c r="BR563" s="212" t="n"/>
      <c r="BS563" s="212" t="n"/>
      <c r="BT563" s="212" t="n"/>
      <c r="BU563" s="212" t="n"/>
      <c r="BV563" s="212" t="n"/>
      <c r="BW563" s="212" t="n"/>
      <c r="BX563" s="212" t="n"/>
      <c r="BY563" s="212" t="n"/>
      <c r="BZ563" s="212" t="n"/>
      <c r="CA563" s="212" t="n"/>
      <c r="CB563" s="212" t="n"/>
      <c r="CC563" s="212" t="n"/>
      <c r="CD563" s="212" t="n"/>
      <c r="CE563" s="212" t="n"/>
      <c r="CF563" s="212" t="n"/>
      <c r="CG563" s="212" t="n"/>
      <c r="CH563" s="212" t="n"/>
      <c r="CI563" s="212" t="n"/>
      <c r="CJ563" s="212" t="n"/>
      <c r="CK563" s="212" t="n"/>
      <c r="CL563" s="212" t="n"/>
      <c r="CM563" s="212" t="n"/>
      <c r="CN563" s="212" t="n"/>
      <c r="CO563" s="212" t="n"/>
      <c r="CP563" s="212" t="n"/>
      <c r="CQ563" s="212" t="n"/>
      <c r="CR563" s="212" t="n"/>
      <c r="CS563" s="212" t="n"/>
      <c r="CT563" s="212" t="n"/>
      <c r="CU563" s="212" t="n"/>
      <c r="CV563" s="312" t="n"/>
    </row>
    <row r="564" ht="16.2" customHeight="1" s="53">
      <c r="A564" s="211" t="inlineStr">
        <is>
          <t xml:space="preserve">　　　　什項設備                                                    </t>
        </is>
      </c>
      <c r="B564" s="212" t="n"/>
      <c r="C564" s="212" t="n"/>
      <c r="D564" s="212" t="n"/>
      <c r="E564" s="212" t="n"/>
      <c r="F564" s="212" t="n"/>
      <c r="G564" s="212" t="n"/>
      <c r="H564" s="212" t="n"/>
      <c r="I564" s="212" t="n"/>
      <c r="J564" s="212" t="n"/>
      <c r="K564" s="212" t="n"/>
      <c r="L564" s="212" t="n"/>
      <c r="M564" s="212" t="n"/>
      <c r="N564" s="212" t="n"/>
      <c r="O564" s="212" t="n"/>
      <c r="P564" s="212" t="n"/>
      <c r="Q564" s="212" t="n"/>
      <c r="R564" s="212" t="n"/>
      <c r="S564" s="212" t="n"/>
      <c r="T564" s="212" t="n"/>
      <c r="U564" s="212" t="n"/>
      <c r="V564" s="212" t="n"/>
      <c r="W564" s="212" t="n"/>
      <c r="X564" s="212" t="n"/>
      <c r="Y564" s="212" t="n"/>
      <c r="Z564" s="212" t="n"/>
      <c r="AA564" s="212" t="n"/>
      <c r="AB564" s="212" t="n"/>
      <c r="AC564" s="212" t="n"/>
      <c r="AD564" s="212" t="n"/>
      <c r="AE564" s="212" t="n"/>
      <c r="AF564" s="212" t="n"/>
      <c r="AG564" s="212" t="n"/>
      <c r="AH564" s="212" t="n"/>
      <c r="AI564" s="212" t="n"/>
      <c r="AJ564" s="212" t="n"/>
      <c r="AK564" s="212" t="n"/>
      <c r="AL564" s="212" t="n"/>
      <c r="AM564" s="212" t="n"/>
      <c r="AN564" s="212" t="n"/>
      <c r="AO564" s="212" t="n"/>
      <c r="AP564" s="212" t="n"/>
      <c r="AQ564" s="212" t="n"/>
      <c r="AR564" s="212" t="n"/>
      <c r="AS564" s="212" t="n"/>
      <c r="AT564" s="212" t="n"/>
      <c r="AU564" s="212" t="n"/>
      <c r="AV564" s="212" t="n"/>
      <c r="AW564" s="212" t="n"/>
      <c r="AX564" s="212" t="n"/>
      <c r="AY564" s="212" t="n"/>
      <c r="AZ564" s="212" t="n"/>
      <c r="BA564" s="212" t="n"/>
      <c r="BB564" s="212" t="n"/>
      <c r="BC564" s="212" t="n"/>
      <c r="BD564" s="212" t="n"/>
      <c r="BE564" s="212" t="n"/>
      <c r="BF564" s="212" t="n"/>
      <c r="BG564" s="212" t="n"/>
      <c r="BH564" s="212" t="n"/>
      <c r="BI564" s="212" t="n"/>
      <c r="BJ564" s="212" t="n"/>
      <c r="BK564" s="212" t="n"/>
      <c r="BL564" s="212" t="n"/>
      <c r="BM564" s="212" t="n"/>
      <c r="BN564" s="212" t="n"/>
      <c r="BO564" s="212" t="n"/>
      <c r="BP564" s="212" t="n"/>
      <c r="BQ564" s="212" t="n"/>
      <c r="BR564" s="212" t="n"/>
      <c r="BS564" s="212" t="n"/>
      <c r="BT564" s="212" t="n"/>
      <c r="BU564" s="212" t="n"/>
      <c r="BV564" s="212" t="n"/>
      <c r="BW564" s="212" t="n"/>
      <c r="BX564" s="212" t="n"/>
      <c r="BY564" s="212" t="n"/>
      <c r="BZ564" s="212" t="n"/>
      <c r="CA564" s="212" t="n"/>
      <c r="CB564" s="212" t="n"/>
      <c r="CC564" s="212" t="n"/>
      <c r="CD564" s="212" t="n"/>
      <c r="CE564" s="212" t="n"/>
      <c r="CF564" s="212" t="n"/>
      <c r="CG564" s="212" t="n"/>
      <c r="CH564" s="212" t="n"/>
      <c r="CI564" s="212" t="n"/>
      <c r="CJ564" s="212" t="n"/>
      <c r="CK564" s="212" t="n"/>
      <c r="CL564" s="212" t="n"/>
      <c r="CM564" s="212" t="n"/>
      <c r="CN564" s="212" t="n"/>
      <c r="CO564" s="212" t="n"/>
      <c r="CP564" s="212" t="n"/>
      <c r="CQ564" s="212" t="n"/>
      <c r="CR564" s="212" t="n"/>
      <c r="CS564" s="212" t="n"/>
      <c r="CT564" s="212" t="n"/>
      <c r="CU564" s="212" t="n"/>
      <c r="CV564" s="312" t="n"/>
    </row>
    <row r="565" ht="48.6" customHeight="1" s="53">
      <c r="A565" s="211" t="inlineStr">
        <is>
          <t xml:space="preserve">　　不動產、廠房及設備與遞延收入同額增加(+)或減少(-)之金額      </t>
        </is>
      </c>
      <c r="B565" s="212" t="n"/>
      <c r="C565" s="212" t="n"/>
      <c r="D565" s="212" t="n"/>
      <c r="E565" s="212" t="n"/>
      <c r="F565" s="212" t="n"/>
      <c r="G565" s="212" t="n"/>
      <c r="H565" s="212" t="n"/>
      <c r="I565" s="212" t="n"/>
      <c r="J565" s="212" t="n"/>
      <c r="K565" s="212" t="n"/>
      <c r="L565" s="212" t="n"/>
      <c r="M565" s="212" t="n"/>
      <c r="N565" s="212" t="n"/>
      <c r="O565" s="212" t="n"/>
      <c r="P565" s="212" t="n"/>
      <c r="Q565" s="212" t="n"/>
      <c r="R565" s="212" t="n"/>
      <c r="S565" s="212" t="n"/>
      <c r="T565" s="212" t="n"/>
      <c r="U565" s="212" t="n"/>
      <c r="V565" s="212" t="n"/>
      <c r="W565" s="212" t="n"/>
      <c r="X565" s="212" t="n"/>
      <c r="Y565" s="212" t="n"/>
      <c r="Z565" s="212" t="n"/>
      <c r="AA565" s="212" t="n"/>
      <c r="AB565" s="212" t="n"/>
      <c r="AC565" s="212" t="n"/>
      <c r="AD565" s="212" t="n"/>
      <c r="AE565" s="212" t="n"/>
      <c r="AF565" s="212" t="n"/>
      <c r="AG565" s="212" t="n"/>
      <c r="AH565" s="212" t="n"/>
      <c r="AI565" s="212" t="n"/>
      <c r="AJ565" s="212" t="n"/>
      <c r="AK565" s="212" t="n"/>
      <c r="AL565" s="212" t="n"/>
      <c r="AM565" s="212" t="n"/>
      <c r="AN565" s="212" t="n"/>
      <c r="AO565" s="212" t="n"/>
      <c r="AP565" s="212" t="n"/>
      <c r="AQ565" s="212" t="n"/>
      <c r="AR565" s="212" t="n"/>
      <c r="AS565" s="212" t="n"/>
      <c r="AT565" s="212" t="n"/>
      <c r="AU565" s="212" t="n"/>
      <c r="AV565" s="212" t="n"/>
      <c r="AW565" s="212" t="n"/>
      <c r="AX565" s="212" t="n"/>
      <c r="AY565" s="212" t="n"/>
      <c r="AZ565" s="212" t="n"/>
      <c r="BA565" s="212" t="n"/>
      <c r="BB565" s="212" t="n"/>
      <c r="BC565" s="212" t="n"/>
      <c r="BD565" s="212" t="n"/>
      <c r="BE565" s="212" t="n"/>
      <c r="BF565" s="212" t="n"/>
      <c r="BG565" s="212" t="n"/>
      <c r="BH565" s="212" t="n"/>
      <c r="BI565" s="212" t="n"/>
      <c r="BJ565" s="212" t="n"/>
      <c r="BK565" s="212" t="n"/>
      <c r="BL565" s="212" t="n"/>
      <c r="BM565" s="212" t="n"/>
      <c r="BN565" s="212" t="n"/>
      <c r="BO565" s="212" t="n"/>
      <c r="BP565" s="212" t="n"/>
      <c r="BQ565" s="212" t="n"/>
      <c r="BR565" s="212" t="n"/>
      <c r="BS565" s="212" t="n"/>
      <c r="BT565" s="212" t="n"/>
      <c r="BU565" s="212" t="n"/>
      <c r="BV565" s="212" t="n"/>
      <c r="BW565" s="212" t="n"/>
      <c r="BX565" s="212" t="n"/>
      <c r="BY565" s="212" t="n"/>
      <c r="BZ565" s="212" t="n"/>
      <c r="CA565" s="212" t="n"/>
      <c r="CB565" s="212" t="n"/>
      <c r="CC565" s="212" t="n"/>
      <c r="CD565" s="212" t="n"/>
      <c r="CE565" s="212" t="n"/>
      <c r="CF565" s="212" t="n"/>
      <c r="CG565" s="212" t="n"/>
      <c r="CH565" s="212" t="n"/>
      <c r="CI565" s="212" t="n"/>
      <c r="CJ565" s="212" t="n"/>
      <c r="CK565" s="212" t="n"/>
      <c r="CL565" s="212" t="n"/>
      <c r="CM565" s="212" t="n"/>
      <c r="CN565" s="212" t="n"/>
      <c r="CO565" s="212" t="n"/>
      <c r="CP565" s="212" t="n"/>
      <c r="CQ565" s="212" t="n"/>
      <c r="CR565" s="212" t="n"/>
      <c r="CS565" s="212" t="n"/>
      <c r="CT565" s="212" t="n"/>
      <c r="CU565" s="212" t="n"/>
      <c r="CV565" s="312" t="n"/>
    </row>
    <row r="566" ht="48.6" customHeight="1" s="53">
      <c r="A566" s="211" t="inlineStr">
        <is>
          <t xml:space="preserve">　　　不動產、廠房及設備與遞延收入同額增加明細(+)                 </t>
        </is>
      </c>
      <c r="B566" s="212" t="n"/>
      <c r="C566" s="212" t="n"/>
      <c r="D566" s="212" t="n"/>
      <c r="E566" s="212" t="n"/>
      <c r="F566" s="212" t="n"/>
      <c r="G566" s="212" t="n"/>
      <c r="H566" s="212" t="n"/>
      <c r="I566" s="212" t="n"/>
      <c r="J566" s="212" t="n"/>
      <c r="K566" s="212" t="n"/>
      <c r="L566" s="212" t="n"/>
      <c r="M566" s="212" t="n"/>
      <c r="N566" s="212" t="n"/>
      <c r="O566" s="212" t="n"/>
      <c r="P566" s="212" t="n"/>
      <c r="Q566" s="212" t="n"/>
      <c r="R566" s="212" t="n"/>
      <c r="S566" s="212" t="n"/>
      <c r="T566" s="212" t="n"/>
      <c r="U566" s="212" t="n"/>
      <c r="V566" s="212" t="n"/>
      <c r="W566" s="212" t="n"/>
      <c r="X566" s="212" t="n"/>
      <c r="Y566" s="212" t="n"/>
      <c r="Z566" s="212" t="n"/>
      <c r="AA566" s="212" t="n"/>
      <c r="AB566" s="212" t="n"/>
      <c r="AC566" s="212" t="n"/>
      <c r="AD566" s="212" t="n"/>
      <c r="AE566" s="212" t="n"/>
      <c r="AF566" s="212" t="n"/>
      <c r="AG566" s="212" t="n"/>
      <c r="AH566" s="212" t="n"/>
      <c r="AI566" s="212" t="n"/>
      <c r="AJ566" s="212" t="n"/>
      <c r="AK566" s="212" t="n"/>
      <c r="AL566" s="212" t="n"/>
      <c r="AM566" s="212" t="n"/>
      <c r="AN566" s="212" t="n"/>
      <c r="AO566" s="212" t="n"/>
      <c r="AP566" s="212" t="n"/>
      <c r="AQ566" s="212" t="n"/>
      <c r="AR566" s="212" t="n"/>
      <c r="AS566" s="212" t="n"/>
      <c r="AT566" s="212" t="n"/>
      <c r="AU566" s="212" t="n"/>
      <c r="AV566" s="212" t="n"/>
      <c r="AW566" s="212" t="n"/>
      <c r="AX566" s="212" t="n"/>
      <c r="AY566" s="212" t="n"/>
      <c r="AZ566" s="212" t="n"/>
      <c r="BA566" s="212" t="n"/>
      <c r="BB566" s="212" t="n"/>
      <c r="BC566" s="212" t="n"/>
      <c r="BD566" s="212" t="n"/>
      <c r="BE566" s="212" t="n"/>
      <c r="BF566" s="212" t="n"/>
      <c r="BG566" s="212" t="n"/>
      <c r="BH566" s="212" t="n"/>
      <c r="BI566" s="212" t="n"/>
      <c r="BJ566" s="212" t="n"/>
      <c r="BK566" s="212" t="n"/>
      <c r="BL566" s="212" t="n"/>
      <c r="BM566" s="212" t="n"/>
      <c r="BN566" s="212" t="n"/>
      <c r="BO566" s="212" t="n"/>
      <c r="BP566" s="212" t="n"/>
      <c r="BQ566" s="212" t="n"/>
      <c r="BR566" s="212" t="n"/>
      <c r="BS566" s="212" t="n"/>
      <c r="BT566" s="212" t="n"/>
      <c r="BU566" s="212" t="n"/>
      <c r="BV566" s="212" t="n"/>
      <c r="BW566" s="212" t="n"/>
      <c r="BX566" s="212" t="n"/>
      <c r="BY566" s="212" t="n"/>
      <c r="BZ566" s="212" t="n"/>
      <c r="CA566" s="212" t="n"/>
      <c r="CB566" s="212" t="n"/>
      <c r="CC566" s="212" t="n"/>
      <c r="CD566" s="212" t="n"/>
      <c r="CE566" s="212" t="n"/>
      <c r="CF566" s="212" t="n"/>
      <c r="CG566" s="212" t="n"/>
      <c r="CH566" s="212" t="n"/>
      <c r="CI566" s="212" t="n"/>
      <c r="CJ566" s="212" t="n"/>
      <c r="CK566" s="212" t="n"/>
      <c r="CL566" s="212" t="n"/>
      <c r="CM566" s="212" t="n"/>
      <c r="CN566" s="212" t="n"/>
      <c r="CO566" s="212" t="n"/>
      <c r="CP566" s="212" t="n"/>
      <c r="CQ566" s="212" t="n"/>
      <c r="CR566" s="212" t="n"/>
      <c r="CS566" s="212" t="n"/>
      <c r="CT566" s="212" t="n"/>
      <c r="CU566" s="212" t="n"/>
      <c r="CV566" s="312" t="n"/>
    </row>
    <row r="567" ht="16.2" customHeight="1" s="53">
      <c r="A567" s="211" t="inlineStr">
        <is>
          <t xml:space="preserve">　　　　機械及設備                                                  </t>
        </is>
      </c>
      <c r="B567" s="212" t="n"/>
      <c r="C567" s="212" t="n"/>
      <c r="D567" s="212" t="n"/>
      <c r="E567" s="212" t="n"/>
      <c r="F567" s="212" t="n"/>
      <c r="G567" s="212" t="n"/>
      <c r="H567" s="212" t="n"/>
      <c r="I567" s="212" t="n"/>
      <c r="J567" s="212" t="n"/>
      <c r="K567" s="212" t="n"/>
      <c r="L567" s="212" t="n"/>
      <c r="M567" s="212" t="n"/>
      <c r="N567" s="212" t="n"/>
      <c r="O567" s="212" t="n"/>
      <c r="P567" s="212" t="n"/>
      <c r="Q567" s="212" t="n"/>
      <c r="R567" s="212" t="n"/>
      <c r="S567" s="212" t="n"/>
      <c r="T567" s="212" t="n"/>
      <c r="U567" s="212" t="n"/>
      <c r="V567" s="212" t="n"/>
      <c r="W567" s="212" t="n"/>
      <c r="X567" s="212" t="n"/>
      <c r="Y567" s="212" t="n"/>
      <c r="Z567" s="212" t="n"/>
      <c r="AA567" s="212" t="n"/>
      <c r="AB567" s="212" t="n"/>
      <c r="AC567" s="212" t="n"/>
      <c r="AD567" s="212" t="n"/>
      <c r="AE567" s="212" t="n"/>
      <c r="AF567" s="212" t="n"/>
      <c r="AG567" s="212" t="n"/>
      <c r="AH567" s="212" t="n"/>
      <c r="AI567" s="212" t="n"/>
      <c r="AJ567" s="212" t="n"/>
      <c r="AK567" s="212" t="n"/>
      <c r="AL567" s="212" t="n"/>
      <c r="AM567" s="212" t="n"/>
      <c r="AN567" s="212" t="n"/>
      <c r="AO567" s="212" t="n"/>
      <c r="AP567" s="212" t="n"/>
      <c r="AQ567" s="212" t="n"/>
      <c r="AR567" s="212" t="n"/>
      <c r="AS567" s="212" t="n"/>
      <c r="AT567" s="212" t="n"/>
      <c r="AU567" s="212" t="n"/>
      <c r="AV567" s="212" t="n"/>
      <c r="AW567" s="212" t="n"/>
      <c r="AX567" s="212" t="n"/>
      <c r="AY567" s="212" t="n"/>
      <c r="AZ567" s="212" t="n"/>
      <c r="BA567" s="212" t="n"/>
      <c r="BB567" s="212" t="n"/>
      <c r="BC567" s="212" t="n"/>
      <c r="BD567" s="212" t="n"/>
      <c r="BE567" s="212" t="n"/>
      <c r="BF567" s="212" t="n"/>
      <c r="BG567" s="212" t="n"/>
      <c r="BH567" s="212" t="n"/>
      <c r="BI567" s="212" t="n"/>
      <c r="BJ567" s="212" t="n"/>
      <c r="BK567" s="212" t="n"/>
      <c r="BL567" s="212" t="n"/>
      <c r="BM567" s="212" t="n"/>
      <c r="BN567" s="212" t="n"/>
      <c r="BO567" s="212" t="n"/>
      <c r="BP567" s="212" t="n"/>
      <c r="BQ567" s="212" t="n"/>
      <c r="BR567" s="212" t="n"/>
      <c r="BS567" s="212" t="n"/>
      <c r="BT567" s="212" t="n"/>
      <c r="BU567" s="212" t="n"/>
      <c r="BV567" s="212" t="n"/>
      <c r="BW567" s="212" t="n"/>
      <c r="BX567" s="212" t="n"/>
      <c r="BY567" s="212" t="n"/>
      <c r="BZ567" s="212" t="n"/>
      <c r="CA567" s="212" t="n"/>
      <c r="CB567" s="212" t="n"/>
      <c r="CC567" s="212" t="n"/>
      <c r="CD567" s="212" t="n"/>
      <c r="CE567" s="212" t="n"/>
      <c r="CF567" s="212" t="n"/>
      <c r="CG567" s="212" t="n"/>
      <c r="CH567" s="212" t="n"/>
      <c r="CI567" s="212" t="n"/>
      <c r="CJ567" s="212" t="n"/>
      <c r="CK567" s="212" t="n"/>
      <c r="CL567" s="212" t="n"/>
      <c r="CM567" s="212" t="n"/>
      <c r="CN567" s="212" t="n"/>
      <c r="CO567" s="212" t="n"/>
      <c r="CP567" s="212" t="n"/>
      <c r="CQ567" s="212" t="n"/>
      <c r="CR567" s="212" t="n"/>
      <c r="CS567" s="212" t="n"/>
      <c r="CT567" s="212" t="n"/>
      <c r="CU567" s="212" t="n"/>
      <c r="CV567" s="312" t="n"/>
    </row>
    <row r="568" ht="16.2" customHeight="1" s="53">
      <c r="A568" s="211" t="inlineStr">
        <is>
          <t xml:space="preserve">　　　　什項設備                                                    </t>
        </is>
      </c>
      <c r="B568" s="212" t="n"/>
      <c r="C568" s="212" t="n"/>
      <c r="D568" s="212" t="n"/>
      <c r="E568" s="212" t="n"/>
      <c r="F568" s="212" t="n"/>
      <c r="G568" s="212" t="n"/>
      <c r="H568" s="212" t="n"/>
      <c r="I568" s="212" t="n"/>
      <c r="J568" s="212" t="n"/>
      <c r="K568" s="212" t="n"/>
      <c r="L568" s="212" t="n"/>
      <c r="M568" s="212" t="n"/>
      <c r="N568" s="212" t="n"/>
      <c r="O568" s="212" t="n"/>
      <c r="P568" s="212" t="n"/>
      <c r="Q568" s="212" t="n"/>
      <c r="R568" s="212" t="n"/>
      <c r="S568" s="212" t="n"/>
      <c r="T568" s="212" t="n"/>
      <c r="U568" s="212" t="n"/>
      <c r="V568" s="212" t="n"/>
      <c r="W568" s="212" t="n"/>
      <c r="X568" s="212" t="n"/>
      <c r="Y568" s="212" t="n"/>
      <c r="Z568" s="212" t="n"/>
      <c r="AA568" s="212" t="n"/>
      <c r="AB568" s="212" t="n"/>
      <c r="AC568" s="212" t="n"/>
      <c r="AD568" s="212" t="n"/>
      <c r="AE568" s="212" t="n"/>
      <c r="AF568" s="212" t="n"/>
      <c r="AG568" s="212" t="n"/>
      <c r="AH568" s="212" t="n"/>
      <c r="AI568" s="212" t="n"/>
      <c r="AJ568" s="212" t="n"/>
      <c r="AK568" s="212" t="n"/>
      <c r="AL568" s="212" t="n"/>
      <c r="AM568" s="212" t="n"/>
      <c r="AN568" s="212" t="n"/>
      <c r="AO568" s="212" t="n"/>
      <c r="AP568" s="212" t="n"/>
      <c r="AQ568" s="212" t="n"/>
      <c r="AR568" s="212" t="n"/>
      <c r="AS568" s="212" t="n"/>
      <c r="AT568" s="212" t="n"/>
      <c r="AU568" s="212" t="n"/>
      <c r="AV568" s="212" t="n"/>
      <c r="AW568" s="212" t="n"/>
      <c r="AX568" s="212" t="n"/>
      <c r="AY568" s="212" t="n"/>
      <c r="AZ568" s="212" t="n"/>
      <c r="BA568" s="212" t="n"/>
      <c r="BB568" s="212" t="n"/>
      <c r="BC568" s="212" t="n"/>
      <c r="BD568" s="212" t="n"/>
      <c r="BE568" s="212" t="n"/>
      <c r="BF568" s="212" t="n"/>
      <c r="BG568" s="212" t="n"/>
      <c r="BH568" s="212" t="n"/>
      <c r="BI568" s="212" t="n"/>
      <c r="BJ568" s="212" t="n"/>
      <c r="BK568" s="212" t="n"/>
      <c r="BL568" s="212" t="n"/>
      <c r="BM568" s="212" t="n"/>
      <c r="BN568" s="212" t="n"/>
      <c r="BO568" s="212" t="n"/>
      <c r="BP568" s="212" t="n"/>
      <c r="BQ568" s="212" t="n"/>
      <c r="BR568" s="212" t="n"/>
      <c r="BS568" s="212" t="n"/>
      <c r="BT568" s="212" t="n"/>
      <c r="BU568" s="212" t="n"/>
      <c r="BV568" s="212" t="n"/>
      <c r="BW568" s="212" t="n"/>
      <c r="BX568" s="212" t="n"/>
      <c r="BY568" s="212" t="n"/>
      <c r="BZ568" s="212" t="n"/>
      <c r="CA568" s="212" t="n"/>
      <c r="CB568" s="212" t="n"/>
      <c r="CC568" s="212" t="n"/>
      <c r="CD568" s="212" t="n"/>
      <c r="CE568" s="212" t="n"/>
      <c r="CF568" s="212" t="n"/>
      <c r="CG568" s="212" t="n"/>
      <c r="CH568" s="212" t="n"/>
      <c r="CI568" s="212" t="n"/>
      <c r="CJ568" s="212" t="n"/>
      <c r="CK568" s="212" t="n"/>
      <c r="CL568" s="212" t="n"/>
      <c r="CM568" s="212" t="n"/>
      <c r="CN568" s="212" t="n"/>
      <c r="CO568" s="212" t="n"/>
      <c r="CP568" s="212" t="n"/>
      <c r="CQ568" s="212" t="n"/>
      <c r="CR568" s="212" t="n"/>
      <c r="CS568" s="212" t="n"/>
      <c r="CT568" s="212" t="n"/>
      <c r="CU568" s="212" t="n"/>
      <c r="CV568" s="312" t="n"/>
    </row>
    <row r="569" ht="48.6" customHeight="1" s="53">
      <c r="A569" s="211" t="inlineStr">
        <is>
          <t xml:space="preserve">　　不動產、廠房及設備與基金同額增加(+)或減少(-)之金額          </t>
        </is>
      </c>
      <c r="B569" s="212" t="n"/>
      <c r="C569" s="212" t="n"/>
      <c r="D569" s="212" t="n"/>
      <c r="E569" s="212" t="n"/>
      <c r="F569" s="212" t="n"/>
      <c r="G569" s="212" t="n"/>
      <c r="H569" s="212" t="n"/>
      <c r="I569" s="212" t="n"/>
      <c r="J569" s="212" t="n"/>
      <c r="K569" s="212" t="n"/>
      <c r="L569" s="212" t="n"/>
      <c r="M569" s="212" t="n"/>
      <c r="N569" s="212" t="n"/>
      <c r="O569" s="212" t="n"/>
      <c r="P569" s="212" t="n"/>
      <c r="Q569" s="212" t="n"/>
      <c r="R569" s="212" t="n"/>
      <c r="S569" s="212" t="n"/>
      <c r="T569" s="212" t="n"/>
      <c r="U569" s="212" t="n"/>
      <c r="V569" s="212" t="n"/>
      <c r="W569" s="212" t="n"/>
      <c r="X569" s="212" t="n"/>
      <c r="Y569" s="212" t="n"/>
      <c r="Z569" s="212" t="n"/>
      <c r="AA569" s="212" t="n"/>
      <c r="AB569" s="212" t="n"/>
      <c r="AC569" s="212" t="n"/>
      <c r="AD569" s="212" t="n"/>
      <c r="AE569" s="212" t="n"/>
      <c r="AF569" s="212" t="n"/>
      <c r="AG569" s="212" t="n"/>
      <c r="AH569" s="212" t="n"/>
      <c r="AI569" s="212" t="n"/>
      <c r="AJ569" s="212" t="n"/>
      <c r="AK569" s="212" t="n"/>
      <c r="AL569" s="212" t="n"/>
      <c r="AM569" s="212" t="n"/>
      <c r="AN569" s="212" t="n"/>
      <c r="AO569" s="212" t="n"/>
      <c r="AP569" s="212" t="n"/>
      <c r="AQ569" s="212" t="n"/>
      <c r="AR569" s="212" t="n"/>
      <c r="AS569" s="212" t="n"/>
      <c r="AT569" s="212" t="n"/>
      <c r="AU569" s="212" t="n"/>
      <c r="AV569" s="212" t="n"/>
      <c r="AW569" s="212" t="n"/>
      <c r="AX569" s="212" t="n"/>
      <c r="AY569" s="212" t="n"/>
      <c r="AZ569" s="212" t="n"/>
      <c r="BA569" s="212" t="n"/>
      <c r="BB569" s="212" t="n"/>
      <c r="BC569" s="212" t="n"/>
      <c r="BD569" s="212" t="n"/>
      <c r="BE569" s="212" t="n"/>
      <c r="BF569" s="212" t="n"/>
      <c r="BG569" s="212" t="n"/>
      <c r="BH569" s="212" t="n"/>
      <c r="BI569" s="212" t="n"/>
      <c r="BJ569" s="212" t="n"/>
      <c r="BK569" s="212" t="n"/>
      <c r="BL569" s="212" t="n"/>
      <c r="BM569" s="212" t="n"/>
      <c r="BN569" s="212" t="n"/>
      <c r="BO569" s="212" t="n"/>
      <c r="BP569" s="212" t="n"/>
      <c r="BQ569" s="212" t="n"/>
      <c r="BR569" s="212" t="n"/>
      <c r="BS569" s="212" t="n"/>
      <c r="BT569" s="212" t="n"/>
      <c r="BU569" s="212" t="n"/>
      <c r="BV569" s="212" t="n"/>
      <c r="BW569" s="212" t="n"/>
      <c r="BX569" s="212" t="n"/>
      <c r="BY569" s="212" t="n"/>
      <c r="BZ569" s="212" t="n"/>
      <c r="CA569" s="212" t="n"/>
      <c r="CB569" s="212" t="n"/>
      <c r="CC569" s="212" t="n"/>
      <c r="CD569" s="212" t="n"/>
      <c r="CE569" s="212" t="n"/>
      <c r="CF569" s="212" t="n"/>
      <c r="CG569" s="212" t="n"/>
      <c r="CH569" s="212" t="n"/>
      <c r="CI569" s="212" t="n"/>
      <c r="CJ569" s="212" t="n"/>
      <c r="CK569" s="212" t="n"/>
      <c r="CL569" s="212" t="n"/>
      <c r="CM569" s="212" t="n"/>
      <c r="CN569" s="212" t="n"/>
      <c r="CO569" s="212" t="n"/>
      <c r="CP569" s="212" t="n"/>
      <c r="CQ569" s="212" t="n"/>
      <c r="CR569" s="212" t="n"/>
      <c r="CS569" s="212" t="n"/>
      <c r="CT569" s="212" t="n"/>
      <c r="CU569" s="212" t="n"/>
      <c r="CV569" s="312" t="n"/>
    </row>
    <row r="570" ht="32.4" customHeight="1" s="53">
      <c r="A570" s="211" t="inlineStr">
        <is>
          <t xml:space="preserve">　　　撥入不動產、廠房及設備明細(+)                               </t>
        </is>
      </c>
      <c r="B570" s="212" t="n"/>
      <c r="C570" s="212" t="n"/>
      <c r="D570" s="212" t="n"/>
      <c r="E570" s="212" t="n"/>
      <c r="F570" s="212" t="n"/>
      <c r="G570" s="212" t="n"/>
      <c r="H570" s="212" t="n"/>
      <c r="I570" s="212" t="n"/>
      <c r="J570" s="212" t="n"/>
      <c r="K570" s="212" t="n"/>
      <c r="L570" s="212" t="n"/>
      <c r="M570" s="212" t="n"/>
      <c r="N570" s="212" t="n"/>
      <c r="O570" s="212" t="n"/>
      <c r="P570" s="212" t="n"/>
      <c r="Q570" s="212" t="n"/>
      <c r="R570" s="212" t="n"/>
      <c r="S570" s="212" t="n"/>
      <c r="T570" s="212" t="n"/>
      <c r="U570" s="212" t="n"/>
      <c r="V570" s="212" t="n"/>
      <c r="W570" s="212" t="n"/>
      <c r="X570" s="212" t="n"/>
      <c r="Y570" s="212" t="n"/>
      <c r="Z570" s="212" t="n"/>
      <c r="AA570" s="212" t="n"/>
      <c r="AB570" s="212" t="n"/>
      <c r="AC570" s="212" t="n"/>
      <c r="AD570" s="212" t="n"/>
      <c r="AE570" s="212" t="n"/>
      <c r="AF570" s="212" t="n"/>
      <c r="AG570" s="212" t="n"/>
      <c r="AH570" s="212" t="n"/>
      <c r="AI570" s="212" t="n"/>
      <c r="AJ570" s="212" t="n"/>
      <c r="AK570" s="212" t="n"/>
      <c r="AL570" s="212" t="n"/>
      <c r="AM570" s="212" t="n"/>
      <c r="AN570" s="212" t="n"/>
      <c r="AO570" s="212" t="n"/>
      <c r="AP570" s="212" t="n"/>
      <c r="AQ570" s="212" t="n"/>
      <c r="AR570" s="212" t="n"/>
      <c r="AS570" s="212" t="n"/>
      <c r="AT570" s="212" t="n"/>
      <c r="AU570" s="212" t="n"/>
      <c r="AV570" s="212" t="n"/>
      <c r="AW570" s="212" t="n"/>
      <c r="AX570" s="212" t="n"/>
      <c r="AY570" s="212" t="n"/>
      <c r="AZ570" s="212" t="n"/>
      <c r="BA570" s="212" t="n"/>
      <c r="BB570" s="212" t="n"/>
      <c r="BC570" s="212" t="n"/>
      <c r="BD570" s="212" t="n"/>
      <c r="BE570" s="212" t="n"/>
      <c r="BF570" s="212" t="n"/>
      <c r="BG570" s="212" t="n"/>
      <c r="BH570" s="212" t="n"/>
      <c r="BI570" s="212" t="n"/>
      <c r="BJ570" s="212" t="n"/>
      <c r="BK570" s="212" t="n"/>
      <c r="BL570" s="212" t="n"/>
      <c r="BM570" s="212" t="n"/>
      <c r="BN570" s="212" t="n"/>
      <c r="BO570" s="212" t="n"/>
      <c r="BP570" s="212" t="n"/>
      <c r="BQ570" s="212" t="n"/>
      <c r="BR570" s="212" t="n"/>
      <c r="BS570" s="212" t="n"/>
      <c r="BT570" s="212" t="n"/>
      <c r="BU570" s="212" t="n"/>
      <c r="BV570" s="212" t="n"/>
      <c r="BW570" s="212" t="n"/>
      <c r="BX570" s="212" t="n"/>
      <c r="BY570" s="212" t="n"/>
      <c r="BZ570" s="212" t="n"/>
      <c r="CA570" s="212" t="n"/>
      <c r="CB570" s="212" t="n"/>
      <c r="CC570" s="212" t="n"/>
      <c r="CD570" s="212" t="n"/>
      <c r="CE570" s="212" t="n"/>
      <c r="CF570" s="212" t="n"/>
      <c r="CG570" s="212" t="n"/>
      <c r="CH570" s="212" t="n"/>
      <c r="CI570" s="212" t="n"/>
      <c r="CJ570" s="212" t="n"/>
      <c r="CK570" s="212" t="n"/>
      <c r="CL570" s="212" t="n"/>
      <c r="CM570" s="212" t="n"/>
      <c r="CN570" s="212" t="n"/>
      <c r="CO570" s="212" t="n"/>
      <c r="CP570" s="212" t="n"/>
      <c r="CQ570" s="212" t="n"/>
      <c r="CR570" s="212" t="n"/>
      <c r="CS570" s="212" t="n"/>
      <c r="CT570" s="212" t="n"/>
      <c r="CU570" s="212" t="n"/>
      <c r="CV570" s="312" t="n"/>
    </row>
    <row r="571" ht="16.2" customHeight="1" s="53">
      <c r="A571" s="211" t="inlineStr">
        <is>
          <t xml:space="preserve">　　　　機械及設備                                                  </t>
        </is>
      </c>
      <c r="B571" s="212" t="n"/>
      <c r="C571" s="212" t="n"/>
      <c r="D571" s="212" t="n"/>
      <c r="E571" s="212" t="n"/>
      <c r="F571" s="212" t="n"/>
      <c r="G571" s="212" t="n"/>
      <c r="H571" s="212" t="n"/>
      <c r="I571" s="212" t="n"/>
      <c r="J571" s="212" t="n"/>
      <c r="K571" s="212" t="n"/>
      <c r="L571" s="212" t="n"/>
      <c r="M571" s="212" t="n"/>
      <c r="N571" s="212" t="n"/>
      <c r="O571" s="212" t="n"/>
      <c r="P571" s="212" t="n"/>
      <c r="Q571" s="212" t="n"/>
      <c r="R571" s="212" t="n"/>
      <c r="S571" s="212" t="n"/>
      <c r="T571" s="212" t="n"/>
      <c r="U571" s="212" t="n"/>
      <c r="V571" s="212" t="n"/>
      <c r="W571" s="212" t="n"/>
      <c r="X571" s="212" t="n"/>
      <c r="Y571" s="212" t="n"/>
      <c r="Z571" s="212" t="n"/>
      <c r="AA571" s="212" t="n"/>
      <c r="AB571" s="212" t="n"/>
      <c r="AC571" s="212" t="n"/>
      <c r="AD571" s="212" t="n"/>
      <c r="AE571" s="212" t="n"/>
      <c r="AF571" s="212" t="n"/>
      <c r="AG571" s="212" t="n"/>
      <c r="AH571" s="212" t="n"/>
      <c r="AI571" s="212" t="n"/>
      <c r="AJ571" s="212" t="n"/>
      <c r="AK571" s="212" t="n"/>
      <c r="AL571" s="212" t="n"/>
      <c r="AM571" s="212" t="n"/>
      <c r="AN571" s="212" t="n"/>
      <c r="AO571" s="212" t="n"/>
      <c r="AP571" s="212" t="n"/>
      <c r="AQ571" s="212" t="n"/>
      <c r="AR571" s="212" t="n"/>
      <c r="AS571" s="212" t="n"/>
      <c r="AT571" s="212" t="n"/>
      <c r="AU571" s="212" t="n"/>
      <c r="AV571" s="212" t="n"/>
      <c r="AW571" s="212" t="n"/>
      <c r="AX571" s="212" t="n"/>
      <c r="AY571" s="212" t="n"/>
      <c r="AZ571" s="212" t="n"/>
      <c r="BA571" s="212" t="n"/>
      <c r="BB571" s="212" t="n"/>
      <c r="BC571" s="212" t="n"/>
      <c r="BD571" s="212" t="n"/>
      <c r="BE571" s="212" t="n"/>
      <c r="BF571" s="212" t="n"/>
      <c r="BG571" s="212" t="n"/>
      <c r="BH571" s="212" t="n"/>
      <c r="BI571" s="212" t="n"/>
      <c r="BJ571" s="212" t="n"/>
      <c r="BK571" s="212" t="n"/>
      <c r="BL571" s="212" t="n"/>
      <c r="BM571" s="212" t="n"/>
      <c r="BN571" s="212" t="n"/>
      <c r="BO571" s="212" t="n"/>
      <c r="BP571" s="212" t="n"/>
      <c r="BQ571" s="212" t="n"/>
      <c r="BR571" s="212" t="n"/>
      <c r="BS571" s="212" t="n"/>
      <c r="BT571" s="212" t="n"/>
      <c r="BU571" s="212" t="n"/>
      <c r="BV571" s="212" t="n"/>
      <c r="BW571" s="212" t="n"/>
      <c r="BX571" s="212" t="n"/>
      <c r="BY571" s="212" t="n"/>
      <c r="BZ571" s="212" t="n"/>
      <c r="CA571" s="212" t="n"/>
      <c r="CB571" s="212" t="n"/>
      <c r="CC571" s="212" t="n"/>
      <c r="CD571" s="212" t="n"/>
      <c r="CE571" s="212" t="n"/>
      <c r="CF571" s="212" t="n"/>
      <c r="CG571" s="212" t="n"/>
      <c r="CH571" s="212" t="n"/>
      <c r="CI571" s="212" t="n"/>
      <c r="CJ571" s="212" t="n"/>
      <c r="CK571" s="212" t="n"/>
      <c r="CL571" s="212" t="n"/>
      <c r="CM571" s="212" t="n"/>
      <c r="CN571" s="212" t="n"/>
      <c r="CO571" s="212" t="n"/>
      <c r="CP571" s="212" t="n"/>
      <c r="CQ571" s="212" t="n"/>
      <c r="CR571" s="212" t="n"/>
      <c r="CS571" s="212" t="n"/>
      <c r="CT571" s="212" t="n"/>
      <c r="CU571" s="212" t="n"/>
      <c r="CV571" s="312" t="n"/>
    </row>
    <row r="572" ht="16.2" customHeight="1" s="53">
      <c r="A572" s="211" t="inlineStr">
        <is>
          <t xml:space="preserve">　　　　交通及運輸設備                                              </t>
        </is>
      </c>
      <c r="B572" s="212" t="n"/>
      <c r="C572" s="212" t="n"/>
      <c r="D572" s="212" t="n"/>
      <c r="E572" s="212" t="n"/>
      <c r="F572" s="212" t="n"/>
      <c r="G572" s="212" t="n"/>
      <c r="H572" s="212" t="n"/>
      <c r="I572" s="212" t="n"/>
      <c r="J572" s="212" t="n"/>
      <c r="K572" s="212" t="n"/>
      <c r="L572" s="212" t="n"/>
      <c r="M572" s="212" t="n"/>
      <c r="N572" s="212" t="n"/>
      <c r="O572" s="212" t="n"/>
      <c r="P572" s="212" t="n"/>
      <c r="Q572" s="212" t="n"/>
      <c r="R572" s="212" t="n"/>
      <c r="S572" s="212" t="n"/>
      <c r="T572" s="212" t="n"/>
      <c r="U572" s="212" t="n"/>
      <c r="V572" s="212" t="n"/>
      <c r="W572" s="212" t="n"/>
      <c r="X572" s="212" t="n"/>
      <c r="Y572" s="212" t="n"/>
      <c r="Z572" s="212" t="n"/>
      <c r="AA572" s="212" t="n"/>
      <c r="AB572" s="212" t="n"/>
      <c r="AC572" s="212" t="n"/>
      <c r="AD572" s="212" t="n"/>
      <c r="AE572" s="212" t="n"/>
      <c r="AF572" s="212" t="n"/>
      <c r="AG572" s="212" t="n"/>
      <c r="AH572" s="212" t="n"/>
      <c r="AI572" s="212" t="n"/>
      <c r="AJ572" s="212" t="n"/>
      <c r="AK572" s="212" t="n"/>
      <c r="AL572" s="212" t="n"/>
      <c r="AM572" s="212" t="n"/>
      <c r="AN572" s="212" t="n"/>
      <c r="AO572" s="212" t="n"/>
      <c r="AP572" s="212" t="n"/>
      <c r="AQ572" s="212" t="n"/>
      <c r="AR572" s="212" t="n"/>
      <c r="AS572" s="212" t="n"/>
      <c r="AT572" s="212" t="n"/>
      <c r="AU572" s="212" t="n"/>
      <c r="AV572" s="212" t="n"/>
      <c r="AW572" s="212" t="n"/>
      <c r="AX572" s="212" t="n"/>
      <c r="AY572" s="212" t="n"/>
      <c r="AZ572" s="212" t="n"/>
      <c r="BA572" s="212" t="n"/>
      <c r="BB572" s="212" t="n"/>
      <c r="BC572" s="212" t="n"/>
      <c r="BD572" s="212" t="n"/>
      <c r="BE572" s="212" t="n"/>
      <c r="BF572" s="212" t="n"/>
      <c r="BG572" s="212" t="n"/>
      <c r="BH572" s="212" t="n"/>
      <c r="BI572" s="212" t="n"/>
      <c r="BJ572" s="212" t="n"/>
      <c r="BK572" s="212" t="n"/>
      <c r="BL572" s="212" t="n"/>
      <c r="BM572" s="212" t="n"/>
      <c r="BN572" s="212" t="n"/>
      <c r="BO572" s="212" t="n"/>
      <c r="BP572" s="212" t="n"/>
      <c r="BQ572" s="212" t="n"/>
      <c r="BR572" s="212" t="n"/>
      <c r="BS572" s="212" t="n"/>
      <c r="BT572" s="212" t="n"/>
      <c r="BU572" s="212" t="n"/>
      <c r="BV572" s="212" t="n"/>
      <c r="BW572" s="212" t="n"/>
      <c r="BX572" s="212" t="n"/>
      <c r="BY572" s="212" t="n"/>
      <c r="BZ572" s="212" t="n"/>
      <c r="CA572" s="212" t="n"/>
      <c r="CB572" s="212" t="n"/>
      <c r="CC572" s="212" t="n"/>
      <c r="CD572" s="212" t="n"/>
      <c r="CE572" s="212" t="n"/>
      <c r="CF572" s="212" t="n"/>
      <c r="CG572" s="212" t="n"/>
      <c r="CH572" s="212" t="n"/>
      <c r="CI572" s="212" t="n"/>
      <c r="CJ572" s="212" t="n"/>
      <c r="CK572" s="212" t="n"/>
      <c r="CL572" s="212" t="n"/>
      <c r="CM572" s="212" t="n"/>
      <c r="CN572" s="212" t="n"/>
      <c r="CO572" s="212" t="n"/>
      <c r="CP572" s="212" t="n"/>
      <c r="CQ572" s="212" t="n"/>
      <c r="CR572" s="212" t="n"/>
      <c r="CS572" s="212" t="n"/>
      <c r="CT572" s="212" t="n"/>
      <c r="CU572" s="212" t="n"/>
      <c r="CV572" s="312" t="n"/>
    </row>
    <row r="573" ht="16.2" customHeight="1" s="53">
      <c r="A573" s="211" t="inlineStr">
        <is>
          <t xml:space="preserve">　　　　什項設備                                                    </t>
        </is>
      </c>
      <c r="B573" s="212" t="n"/>
      <c r="C573" s="212" t="n"/>
      <c r="D573" s="212" t="n"/>
      <c r="E573" s="212" t="n"/>
      <c r="F573" s="212" t="n"/>
      <c r="G573" s="212" t="n"/>
      <c r="H573" s="212" t="n"/>
      <c r="I573" s="212" t="n"/>
      <c r="J573" s="212" t="n"/>
      <c r="K573" s="212" t="n"/>
      <c r="L573" s="212" t="n"/>
      <c r="M573" s="212" t="n"/>
      <c r="N573" s="212" t="n"/>
      <c r="O573" s="212" t="n"/>
      <c r="P573" s="212" t="n"/>
      <c r="Q573" s="212" t="n"/>
      <c r="R573" s="212" t="n"/>
      <c r="S573" s="212" t="n"/>
      <c r="T573" s="212" t="n"/>
      <c r="U573" s="212" t="n"/>
      <c r="V573" s="212" t="n"/>
      <c r="W573" s="212" t="n"/>
      <c r="X573" s="212" t="n"/>
      <c r="Y573" s="212" t="n"/>
      <c r="Z573" s="212" t="n"/>
      <c r="AA573" s="212" t="n"/>
      <c r="AB573" s="212" t="n"/>
      <c r="AC573" s="212" t="n"/>
      <c r="AD573" s="212" t="n"/>
      <c r="AE573" s="212" t="n"/>
      <c r="AF573" s="212" t="n"/>
      <c r="AG573" s="212" t="n"/>
      <c r="AH573" s="212" t="n"/>
      <c r="AI573" s="212" t="n"/>
      <c r="AJ573" s="212" t="n"/>
      <c r="AK573" s="212" t="n"/>
      <c r="AL573" s="212" t="n"/>
      <c r="AM573" s="212" t="n"/>
      <c r="AN573" s="212" t="n"/>
      <c r="AO573" s="212" t="n"/>
      <c r="AP573" s="212" t="n"/>
      <c r="AQ573" s="212" t="n"/>
      <c r="AR573" s="212" t="n"/>
      <c r="AS573" s="212" t="n"/>
      <c r="AT573" s="212" t="n"/>
      <c r="AU573" s="212" t="n"/>
      <c r="AV573" s="212" t="n"/>
      <c r="AW573" s="212" t="n"/>
      <c r="AX573" s="212" t="n"/>
      <c r="AY573" s="212" t="n"/>
      <c r="AZ573" s="212" t="n"/>
      <c r="BA573" s="212" t="n"/>
      <c r="BB573" s="212" t="n"/>
      <c r="BC573" s="212" t="n"/>
      <c r="BD573" s="212" t="n"/>
      <c r="BE573" s="212" t="n"/>
      <c r="BF573" s="212" t="n"/>
      <c r="BG573" s="212" t="n"/>
      <c r="BH573" s="212" t="n"/>
      <c r="BI573" s="212" t="n"/>
      <c r="BJ573" s="212" t="n"/>
      <c r="BK573" s="212" t="n"/>
      <c r="BL573" s="212" t="n"/>
      <c r="BM573" s="212" t="n"/>
      <c r="BN573" s="212" t="n"/>
      <c r="BO573" s="212" t="n"/>
      <c r="BP573" s="212" t="n"/>
      <c r="BQ573" s="212" t="n"/>
      <c r="BR573" s="212" t="n"/>
      <c r="BS573" s="212" t="n"/>
      <c r="BT573" s="212" t="n"/>
      <c r="BU573" s="212" t="n"/>
      <c r="BV573" s="212" t="n"/>
      <c r="BW573" s="212" t="n"/>
      <c r="BX573" s="212" t="n"/>
      <c r="BY573" s="212" t="n"/>
      <c r="BZ573" s="212" t="n"/>
      <c r="CA573" s="212" t="n"/>
      <c r="CB573" s="212" t="n"/>
      <c r="CC573" s="212" t="n"/>
      <c r="CD573" s="212" t="n"/>
      <c r="CE573" s="212" t="n"/>
      <c r="CF573" s="212" t="n"/>
      <c r="CG573" s="212" t="n"/>
      <c r="CH573" s="212" t="n"/>
      <c r="CI573" s="212" t="n"/>
      <c r="CJ573" s="212" t="n"/>
      <c r="CK573" s="212" t="n"/>
      <c r="CL573" s="212" t="n"/>
      <c r="CM573" s="212" t="n"/>
      <c r="CN573" s="212" t="n"/>
      <c r="CO573" s="212" t="n"/>
      <c r="CP573" s="212" t="n"/>
      <c r="CQ573" s="212" t="n"/>
      <c r="CR573" s="212" t="n"/>
      <c r="CS573" s="212" t="n"/>
      <c r="CT573" s="212" t="n"/>
      <c r="CU573" s="212" t="n"/>
      <c r="CV573" s="312" t="n"/>
    </row>
    <row r="574" ht="32.4" customHeight="1" s="53">
      <c r="A574" s="211" t="inlineStr">
        <is>
          <t xml:space="preserve">　　　撥出不動產、廠房及設備明細(-)                               </t>
        </is>
      </c>
      <c r="B574" s="212" t="n"/>
      <c r="C574" s="212" t="n"/>
      <c r="D574" s="212" t="n"/>
      <c r="E574" s="212" t="n"/>
      <c r="F574" s="212" t="n"/>
      <c r="G574" s="212" t="n"/>
      <c r="H574" s="212" t="n"/>
      <c r="I574" s="212" t="n"/>
      <c r="J574" s="212" t="n"/>
      <c r="K574" s="212" t="n"/>
      <c r="L574" s="212" t="n"/>
      <c r="M574" s="212" t="n"/>
      <c r="N574" s="212" t="n"/>
      <c r="O574" s="212" t="n"/>
      <c r="P574" s="212" t="n"/>
      <c r="Q574" s="212" t="n"/>
      <c r="R574" s="212" t="n"/>
      <c r="S574" s="212" t="n"/>
      <c r="T574" s="212" t="n"/>
      <c r="U574" s="212" t="n"/>
      <c r="V574" s="212" t="n"/>
      <c r="W574" s="212" t="n"/>
      <c r="X574" s="212" t="n"/>
      <c r="Y574" s="212" t="n"/>
      <c r="Z574" s="212" t="n"/>
      <c r="AA574" s="212" t="n"/>
      <c r="AB574" s="212" t="n"/>
      <c r="AC574" s="212" t="n"/>
      <c r="AD574" s="212" t="n"/>
      <c r="AE574" s="212" t="n"/>
      <c r="AF574" s="212" t="n"/>
      <c r="AG574" s="212" t="n"/>
      <c r="AH574" s="212" t="n"/>
      <c r="AI574" s="212" t="n"/>
      <c r="AJ574" s="212" t="n"/>
      <c r="AK574" s="212" t="n"/>
      <c r="AL574" s="212" t="n"/>
      <c r="AM574" s="212" t="n"/>
      <c r="AN574" s="212" t="n"/>
      <c r="AO574" s="212" t="n"/>
      <c r="AP574" s="212" t="n"/>
      <c r="AQ574" s="212" t="n"/>
      <c r="AR574" s="212" t="n"/>
      <c r="AS574" s="212" t="n"/>
      <c r="AT574" s="212" t="n"/>
      <c r="AU574" s="212" t="n"/>
      <c r="AV574" s="212" t="n"/>
      <c r="AW574" s="212" t="n"/>
      <c r="AX574" s="212" t="n"/>
      <c r="AY574" s="212" t="n"/>
      <c r="AZ574" s="212" t="n"/>
      <c r="BA574" s="212" t="n"/>
      <c r="BB574" s="212" t="n"/>
      <c r="BC574" s="212" t="n"/>
      <c r="BD574" s="212" t="n"/>
      <c r="BE574" s="212" t="n"/>
      <c r="BF574" s="212" t="n"/>
      <c r="BG574" s="212" t="n"/>
      <c r="BH574" s="212" t="n"/>
      <c r="BI574" s="212" t="n"/>
      <c r="BJ574" s="212" t="n"/>
      <c r="BK574" s="212" t="n"/>
      <c r="BL574" s="212" t="n"/>
      <c r="BM574" s="212" t="n"/>
      <c r="BN574" s="212" t="n"/>
      <c r="BO574" s="212" t="n"/>
      <c r="BP574" s="212" t="n"/>
      <c r="BQ574" s="212" t="n"/>
      <c r="BR574" s="212" t="n"/>
      <c r="BS574" s="212" t="n"/>
      <c r="BT574" s="212" t="n"/>
      <c r="BU574" s="212" t="n"/>
      <c r="BV574" s="212" t="n"/>
      <c r="BW574" s="212" t="n"/>
      <c r="BX574" s="212" t="n"/>
      <c r="BY574" s="212" t="n"/>
      <c r="BZ574" s="212" t="n"/>
      <c r="CA574" s="212" t="n"/>
      <c r="CB574" s="212" t="n"/>
      <c r="CC574" s="212" t="n"/>
      <c r="CD574" s="212" t="n"/>
      <c r="CE574" s="212" t="n"/>
      <c r="CF574" s="212" t="n"/>
      <c r="CG574" s="212" t="n"/>
      <c r="CH574" s="212" t="n"/>
      <c r="CI574" s="212" t="n"/>
      <c r="CJ574" s="212" t="n"/>
      <c r="CK574" s="212" t="n"/>
      <c r="CL574" s="212" t="n"/>
      <c r="CM574" s="212" t="n"/>
      <c r="CN574" s="212" t="n"/>
      <c r="CO574" s="212" t="n"/>
      <c r="CP574" s="212" t="n"/>
      <c r="CQ574" s="212" t="n"/>
      <c r="CR574" s="212" t="n"/>
      <c r="CS574" s="212" t="n"/>
      <c r="CT574" s="212" t="n"/>
      <c r="CU574" s="212" t="n"/>
      <c r="CV574" s="312" t="n"/>
    </row>
    <row r="575" ht="16.2" customHeight="1" s="53">
      <c r="A575" s="211" t="inlineStr">
        <is>
          <t xml:space="preserve">　　　　機械及設備                                                  </t>
        </is>
      </c>
      <c r="B575" s="212" t="n"/>
      <c r="C575" s="212" t="n"/>
      <c r="D575" s="212" t="n"/>
      <c r="E575" s="212" t="n"/>
      <c r="F575" s="212" t="n"/>
      <c r="G575" s="212" t="n"/>
      <c r="H575" s="212" t="n"/>
      <c r="I575" s="212" t="n"/>
      <c r="J575" s="212" t="n"/>
      <c r="K575" s="212" t="n"/>
      <c r="L575" s="212" t="n"/>
      <c r="M575" s="212" t="n"/>
      <c r="N575" s="212" t="n"/>
      <c r="O575" s="212" t="n"/>
      <c r="P575" s="212" t="n"/>
      <c r="Q575" s="212" t="n"/>
      <c r="R575" s="212" t="n"/>
      <c r="S575" s="212" t="n"/>
      <c r="T575" s="212" t="n"/>
      <c r="U575" s="212" t="n"/>
      <c r="V575" s="212" t="n"/>
      <c r="W575" s="212" t="n"/>
      <c r="X575" s="212" t="n"/>
      <c r="Y575" s="212" t="n"/>
      <c r="Z575" s="212" t="n"/>
      <c r="AA575" s="212" t="n"/>
      <c r="AB575" s="212" t="n"/>
      <c r="AC575" s="212" t="n"/>
      <c r="AD575" s="212" t="n"/>
      <c r="AE575" s="212" t="n"/>
      <c r="AF575" s="212" t="n"/>
      <c r="AG575" s="212" t="n"/>
      <c r="AH575" s="212" t="n"/>
      <c r="AI575" s="212" t="n"/>
      <c r="AJ575" s="212" t="n"/>
      <c r="AK575" s="212" t="n"/>
      <c r="AL575" s="212" t="n"/>
      <c r="AM575" s="212" t="n"/>
      <c r="AN575" s="212" t="n"/>
      <c r="AO575" s="212" t="n"/>
      <c r="AP575" s="212" t="n"/>
      <c r="AQ575" s="212" t="n"/>
      <c r="AR575" s="212" t="n"/>
      <c r="AS575" s="212" t="n"/>
      <c r="AT575" s="212" t="n"/>
      <c r="AU575" s="212" t="n"/>
      <c r="AV575" s="212" t="n"/>
      <c r="AW575" s="212" t="n"/>
      <c r="AX575" s="212" t="n"/>
      <c r="AY575" s="212" t="n"/>
      <c r="AZ575" s="212" t="n"/>
      <c r="BA575" s="212" t="n"/>
      <c r="BB575" s="212" t="n"/>
      <c r="BC575" s="212" t="n"/>
      <c r="BD575" s="212" t="n"/>
      <c r="BE575" s="212" t="n"/>
      <c r="BF575" s="212" t="n"/>
      <c r="BG575" s="212" t="n"/>
      <c r="BH575" s="212" t="n"/>
      <c r="BI575" s="212" t="n"/>
      <c r="BJ575" s="212" t="n"/>
      <c r="BK575" s="212" t="n"/>
      <c r="BL575" s="212" t="n"/>
      <c r="BM575" s="212" t="n"/>
      <c r="BN575" s="212" t="n"/>
      <c r="BO575" s="212" t="n"/>
      <c r="BP575" s="212" t="n"/>
      <c r="BQ575" s="212" t="n"/>
      <c r="BR575" s="212" t="n"/>
      <c r="BS575" s="212" t="n"/>
      <c r="BT575" s="212" t="n"/>
      <c r="BU575" s="212" t="n"/>
      <c r="BV575" s="212" t="n"/>
      <c r="BW575" s="212" t="n"/>
      <c r="BX575" s="212" t="n"/>
      <c r="BY575" s="212" t="n"/>
      <c r="BZ575" s="212" t="n"/>
      <c r="CA575" s="212" t="n"/>
      <c r="CB575" s="212" t="n"/>
      <c r="CC575" s="212" t="n"/>
      <c r="CD575" s="212" t="n"/>
      <c r="CE575" s="212" t="n"/>
      <c r="CF575" s="212" t="n"/>
      <c r="CG575" s="212" t="n"/>
      <c r="CH575" s="212" t="n"/>
      <c r="CI575" s="212" t="n"/>
      <c r="CJ575" s="212" t="n"/>
      <c r="CK575" s="212" t="n"/>
      <c r="CL575" s="212" t="n"/>
      <c r="CM575" s="212" t="n"/>
      <c r="CN575" s="212" t="n"/>
      <c r="CO575" s="212" t="n"/>
      <c r="CP575" s="212" t="n"/>
      <c r="CQ575" s="212" t="n"/>
      <c r="CR575" s="212" t="n"/>
      <c r="CS575" s="212" t="n"/>
      <c r="CT575" s="212" t="n"/>
      <c r="CU575" s="212" t="n"/>
      <c r="CV575" s="312" t="n"/>
    </row>
    <row r="576" ht="16.2" customHeight="1" s="53">
      <c r="A576" s="211" t="inlineStr">
        <is>
          <t xml:space="preserve">　　　　交通及運輸設備                                              </t>
        </is>
      </c>
      <c r="B576" s="212" t="n"/>
      <c r="C576" s="212" t="n"/>
      <c r="D576" s="212" t="n"/>
      <c r="E576" s="212" t="n"/>
      <c r="F576" s="212" t="n"/>
      <c r="G576" s="212" t="n"/>
      <c r="H576" s="212" t="n"/>
      <c r="I576" s="212" t="n"/>
      <c r="J576" s="212" t="n"/>
      <c r="K576" s="212" t="n"/>
      <c r="L576" s="212" t="n"/>
      <c r="M576" s="212" t="n"/>
      <c r="N576" s="212" t="n"/>
      <c r="O576" s="212" t="n"/>
      <c r="P576" s="212" t="n"/>
      <c r="Q576" s="212" t="n"/>
      <c r="R576" s="212" t="n"/>
      <c r="S576" s="212" t="n"/>
      <c r="T576" s="212" t="n"/>
      <c r="U576" s="212" t="n"/>
      <c r="V576" s="212" t="n"/>
      <c r="W576" s="212" t="n"/>
      <c r="X576" s="212" t="n"/>
      <c r="Y576" s="212" t="n"/>
      <c r="Z576" s="212" t="n"/>
      <c r="AA576" s="212" t="n"/>
      <c r="AB576" s="212" t="n"/>
      <c r="AC576" s="212" t="n"/>
      <c r="AD576" s="212" t="n"/>
      <c r="AE576" s="212" t="n"/>
      <c r="AF576" s="212" t="n"/>
      <c r="AG576" s="212" t="n"/>
      <c r="AH576" s="212" t="n"/>
      <c r="AI576" s="212" t="n"/>
      <c r="AJ576" s="212" t="n"/>
      <c r="AK576" s="212" t="n"/>
      <c r="AL576" s="212" t="n"/>
      <c r="AM576" s="212" t="n"/>
      <c r="AN576" s="212" t="n"/>
      <c r="AO576" s="212" t="n"/>
      <c r="AP576" s="212" t="n"/>
      <c r="AQ576" s="212" t="n"/>
      <c r="AR576" s="212" t="n"/>
      <c r="AS576" s="212" t="n"/>
      <c r="AT576" s="212" t="n"/>
      <c r="AU576" s="212" t="n"/>
      <c r="AV576" s="212" t="n"/>
      <c r="AW576" s="212" t="n"/>
      <c r="AX576" s="212" t="n"/>
      <c r="AY576" s="212" t="n"/>
      <c r="AZ576" s="212" t="n"/>
      <c r="BA576" s="212" t="n"/>
      <c r="BB576" s="212" t="n"/>
      <c r="BC576" s="212" t="n"/>
      <c r="BD576" s="212" t="n"/>
      <c r="BE576" s="212" t="n"/>
      <c r="BF576" s="212" t="n"/>
      <c r="BG576" s="212" t="n"/>
      <c r="BH576" s="212" t="n"/>
      <c r="BI576" s="212" t="n"/>
      <c r="BJ576" s="212" t="n"/>
      <c r="BK576" s="212" t="n"/>
      <c r="BL576" s="212" t="n"/>
      <c r="BM576" s="212" t="n"/>
      <c r="BN576" s="212" t="n"/>
      <c r="BO576" s="212" t="n"/>
      <c r="BP576" s="212" t="n"/>
      <c r="BQ576" s="212" t="n"/>
      <c r="BR576" s="212" t="n"/>
      <c r="BS576" s="212" t="n"/>
      <c r="BT576" s="212" t="n"/>
      <c r="BU576" s="212" t="n"/>
      <c r="BV576" s="212" t="n"/>
      <c r="BW576" s="212" t="n"/>
      <c r="BX576" s="212" t="n"/>
      <c r="BY576" s="212" t="n"/>
      <c r="BZ576" s="212" t="n"/>
      <c r="CA576" s="212" t="n"/>
      <c r="CB576" s="212" t="n"/>
      <c r="CC576" s="212" t="n"/>
      <c r="CD576" s="212" t="n"/>
      <c r="CE576" s="212" t="n"/>
      <c r="CF576" s="212" t="n"/>
      <c r="CG576" s="212" t="n"/>
      <c r="CH576" s="212" t="n"/>
      <c r="CI576" s="212" t="n"/>
      <c r="CJ576" s="212" t="n"/>
      <c r="CK576" s="212" t="n"/>
      <c r="CL576" s="212" t="n"/>
      <c r="CM576" s="212" t="n"/>
      <c r="CN576" s="212" t="n"/>
      <c r="CO576" s="212" t="n"/>
      <c r="CP576" s="212" t="n"/>
      <c r="CQ576" s="212" t="n"/>
      <c r="CR576" s="212" t="n"/>
      <c r="CS576" s="212" t="n"/>
      <c r="CT576" s="212" t="n"/>
      <c r="CU576" s="212" t="n"/>
      <c r="CV576" s="312" t="n"/>
    </row>
    <row r="577" ht="16.2" customHeight="1" s="53">
      <c r="A577" s="211" t="inlineStr">
        <is>
          <t xml:space="preserve">　　　　什項設備                                                    </t>
        </is>
      </c>
      <c r="B577" s="212" t="n"/>
      <c r="C577" s="212" t="n"/>
      <c r="D577" s="212" t="n"/>
      <c r="E577" s="212" t="n"/>
      <c r="F577" s="212" t="n"/>
      <c r="G577" s="212" t="n"/>
      <c r="H577" s="212" t="n"/>
      <c r="I577" s="212" t="n"/>
      <c r="J577" s="212" t="n"/>
      <c r="K577" s="212" t="n"/>
      <c r="L577" s="212" t="n"/>
      <c r="M577" s="212" t="n"/>
      <c r="N577" s="212" t="n"/>
      <c r="O577" s="212" t="n"/>
      <c r="P577" s="212" t="n"/>
      <c r="Q577" s="212" t="n"/>
      <c r="R577" s="212" t="n"/>
      <c r="S577" s="212" t="n"/>
      <c r="T577" s="212" t="n"/>
      <c r="U577" s="212" t="n"/>
      <c r="V577" s="212" t="n"/>
      <c r="W577" s="212" t="n"/>
      <c r="X577" s="212" t="n"/>
      <c r="Y577" s="212" t="n"/>
      <c r="Z577" s="212" t="n"/>
      <c r="AA577" s="212" t="n"/>
      <c r="AB577" s="212" t="n"/>
      <c r="AC577" s="212" t="n"/>
      <c r="AD577" s="212" t="n"/>
      <c r="AE577" s="212" t="n"/>
      <c r="AF577" s="212" t="n"/>
      <c r="AG577" s="212" t="n"/>
      <c r="AH577" s="212" t="n"/>
      <c r="AI577" s="212" t="n"/>
      <c r="AJ577" s="212" t="n"/>
      <c r="AK577" s="212" t="n"/>
      <c r="AL577" s="212" t="n"/>
      <c r="AM577" s="212" t="n"/>
      <c r="AN577" s="212" t="n"/>
      <c r="AO577" s="212" t="n"/>
      <c r="AP577" s="212" t="n"/>
      <c r="AQ577" s="212" t="n"/>
      <c r="AR577" s="212" t="n"/>
      <c r="AS577" s="212" t="n"/>
      <c r="AT577" s="212" t="n"/>
      <c r="AU577" s="212" t="n"/>
      <c r="AV577" s="212" t="n"/>
      <c r="AW577" s="212" t="n"/>
      <c r="AX577" s="212" t="n"/>
      <c r="AY577" s="212" t="n"/>
      <c r="AZ577" s="212" t="n"/>
      <c r="BA577" s="212" t="n"/>
      <c r="BB577" s="212" t="n"/>
      <c r="BC577" s="212" t="n"/>
      <c r="BD577" s="212" t="n"/>
      <c r="BE577" s="212" t="n"/>
      <c r="BF577" s="212" t="n"/>
      <c r="BG577" s="212" t="n"/>
      <c r="BH577" s="212" t="n"/>
      <c r="BI577" s="212" t="n"/>
      <c r="BJ577" s="212" t="n"/>
      <c r="BK577" s="212" t="n"/>
      <c r="BL577" s="212" t="n"/>
      <c r="BM577" s="212" t="n"/>
      <c r="BN577" s="212" t="n"/>
      <c r="BO577" s="212" t="n"/>
      <c r="BP577" s="212" t="n"/>
      <c r="BQ577" s="212" t="n"/>
      <c r="BR577" s="212" t="n"/>
      <c r="BS577" s="212" t="n"/>
      <c r="BT577" s="212" t="n"/>
      <c r="BU577" s="212" t="n"/>
      <c r="BV577" s="212" t="n"/>
      <c r="BW577" s="212" t="n"/>
      <c r="BX577" s="212" t="n"/>
      <c r="BY577" s="212" t="n"/>
      <c r="BZ577" s="212" t="n"/>
      <c r="CA577" s="212" t="n"/>
      <c r="CB577" s="212" t="n"/>
      <c r="CC577" s="212" t="n"/>
      <c r="CD577" s="212" t="n"/>
      <c r="CE577" s="212" t="n"/>
      <c r="CF577" s="212" t="n"/>
      <c r="CG577" s="212" t="n"/>
      <c r="CH577" s="212" t="n"/>
      <c r="CI577" s="212" t="n"/>
      <c r="CJ577" s="212" t="n"/>
      <c r="CK577" s="212" t="n"/>
      <c r="CL577" s="212" t="n"/>
      <c r="CM577" s="212" t="n"/>
      <c r="CN577" s="212" t="n"/>
      <c r="CO577" s="212" t="n"/>
      <c r="CP577" s="212" t="n"/>
      <c r="CQ577" s="212" t="n"/>
      <c r="CR577" s="212" t="n"/>
      <c r="CS577" s="212" t="n"/>
      <c r="CT577" s="212" t="n"/>
      <c r="CU577" s="212" t="n"/>
      <c r="CV577" s="312" t="n"/>
    </row>
    <row r="578" ht="32.4" customHeight="1" s="53">
      <c r="A578" s="211" t="inlineStr">
        <is>
          <t xml:space="preserve">　　　無形資產與基金同額增加之金額(+)                             </t>
        </is>
      </c>
      <c r="B578" s="212" t="n"/>
      <c r="C578" s="212" t="n"/>
      <c r="D578" s="212" t="n"/>
      <c r="E578" s="212" t="n"/>
      <c r="F578" s="212" t="n"/>
      <c r="G578" s="212" t="n"/>
      <c r="H578" s="212" t="n"/>
      <c r="I578" s="212" t="n"/>
      <c r="J578" s="212" t="n"/>
      <c r="K578" s="212" t="n"/>
      <c r="L578" s="212" t="n"/>
      <c r="M578" s="212" t="n"/>
      <c r="N578" s="212" t="n"/>
      <c r="O578" s="212" t="n"/>
      <c r="P578" s="212" t="n"/>
      <c r="Q578" s="212" t="n"/>
      <c r="R578" s="212" t="n"/>
      <c r="S578" s="212" t="n"/>
      <c r="T578" s="212" t="n"/>
      <c r="U578" s="212" t="n"/>
      <c r="V578" s="212" t="n"/>
      <c r="W578" s="212" t="n"/>
      <c r="X578" s="212" t="n"/>
      <c r="Y578" s="212" t="n"/>
      <c r="Z578" s="212" t="n"/>
      <c r="AA578" s="212" t="n"/>
      <c r="AB578" s="212" t="n"/>
      <c r="AC578" s="212" t="n"/>
      <c r="AD578" s="212" t="n"/>
      <c r="AE578" s="212" t="n"/>
      <c r="AF578" s="212" t="n"/>
      <c r="AG578" s="212" t="n"/>
      <c r="AH578" s="212" t="n"/>
      <c r="AI578" s="212" t="n"/>
      <c r="AJ578" s="212" t="n"/>
      <c r="AK578" s="212" t="n"/>
      <c r="AL578" s="212" t="n"/>
      <c r="AM578" s="212" t="n"/>
      <c r="AN578" s="212" t="n"/>
      <c r="AO578" s="212" t="n"/>
      <c r="AP578" s="212" t="n"/>
      <c r="AQ578" s="212" t="n"/>
      <c r="AR578" s="212" t="n"/>
      <c r="AS578" s="212" t="n"/>
      <c r="AT578" s="212" t="n"/>
      <c r="AU578" s="212" t="n"/>
      <c r="AV578" s="212" t="n"/>
      <c r="AW578" s="212" t="n"/>
      <c r="AX578" s="212" t="n"/>
      <c r="AY578" s="212" t="n"/>
      <c r="AZ578" s="212" t="n"/>
      <c r="BA578" s="212" t="n"/>
      <c r="BB578" s="212" t="n"/>
      <c r="BC578" s="212" t="n"/>
      <c r="BD578" s="212" t="n"/>
      <c r="BE578" s="212" t="n"/>
      <c r="BF578" s="212" t="n"/>
      <c r="BG578" s="212" t="n"/>
      <c r="BH578" s="212" t="n"/>
      <c r="BI578" s="212" t="n"/>
      <c r="BJ578" s="212" t="n"/>
      <c r="BK578" s="212" t="n"/>
      <c r="BL578" s="212" t="n"/>
      <c r="BM578" s="212" t="n"/>
      <c r="BN578" s="212" t="n"/>
      <c r="BO578" s="212" t="n"/>
      <c r="BP578" s="212" t="n"/>
      <c r="BQ578" s="212" t="n"/>
      <c r="BR578" s="212" t="n"/>
      <c r="BS578" s="212" t="n"/>
      <c r="BT578" s="212" t="n"/>
      <c r="BU578" s="212" t="n"/>
      <c r="BV578" s="212" t="n"/>
      <c r="BW578" s="212" t="n"/>
      <c r="BX578" s="212" t="n"/>
      <c r="BY578" s="212" t="n"/>
      <c r="BZ578" s="212" t="n"/>
      <c r="CA578" s="212" t="n"/>
      <c r="CB578" s="212" t="n"/>
      <c r="CC578" s="212" t="n"/>
      <c r="CD578" s="212" t="n"/>
      <c r="CE578" s="212" t="n"/>
      <c r="CF578" s="212" t="n"/>
      <c r="CG578" s="212" t="n"/>
      <c r="CH578" s="212" t="n"/>
      <c r="CI578" s="212" t="n"/>
      <c r="CJ578" s="212" t="n"/>
      <c r="CK578" s="212" t="n"/>
      <c r="CL578" s="212" t="n"/>
      <c r="CM578" s="212" t="n"/>
      <c r="CN578" s="212" t="n"/>
      <c r="CO578" s="212" t="n"/>
      <c r="CP578" s="212" t="n"/>
      <c r="CQ578" s="212" t="n"/>
      <c r="CR578" s="212" t="n"/>
      <c r="CS578" s="212" t="n"/>
      <c r="CT578" s="212" t="n"/>
      <c r="CU578" s="212" t="n"/>
      <c r="CV578" s="312" t="n"/>
    </row>
    <row r="579" ht="32.4" customHeight="1" s="53">
      <c r="A579" s="211" t="inlineStr">
        <is>
          <t xml:space="preserve">　　　無形資產與基金同額減少之金額(-)                             </t>
        </is>
      </c>
      <c r="B579" s="212" t="n"/>
      <c r="C579" s="212" t="n"/>
      <c r="D579" s="212" t="n"/>
      <c r="E579" s="212" t="n"/>
      <c r="F579" s="212" t="n"/>
      <c r="G579" s="212" t="n"/>
      <c r="H579" s="212" t="n"/>
      <c r="I579" s="212" t="n"/>
      <c r="J579" s="212" t="n"/>
      <c r="K579" s="212" t="n"/>
      <c r="L579" s="212" t="n"/>
      <c r="M579" s="212" t="n"/>
      <c r="N579" s="212" t="n"/>
      <c r="O579" s="212" t="n"/>
      <c r="P579" s="212" t="n"/>
      <c r="Q579" s="212" t="n"/>
      <c r="R579" s="212" t="n"/>
      <c r="S579" s="212" t="n"/>
      <c r="T579" s="212" t="n"/>
      <c r="U579" s="212" t="n"/>
      <c r="V579" s="212" t="n"/>
      <c r="W579" s="212" t="n"/>
      <c r="X579" s="212" t="n"/>
      <c r="Y579" s="212" t="n"/>
      <c r="Z579" s="212" t="n"/>
      <c r="AA579" s="212" t="n"/>
      <c r="AB579" s="212" t="n"/>
      <c r="AC579" s="212" t="n"/>
      <c r="AD579" s="212" t="n"/>
      <c r="AE579" s="212" t="n"/>
      <c r="AF579" s="212" t="n"/>
      <c r="AG579" s="212" t="n"/>
      <c r="AH579" s="212" t="n"/>
      <c r="AI579" s="212" t="n"/>
      <c r="AJ579" s="212" t="n"/>
      <c r="AK579" s="212" t="n"/>
      <c r="AL579" s="212" t="n"/>
      <c r="AM579" s="212" t="n"/>
      <c r="AN579" s="212" t="n"/>
      <c r="AO579" s="212" t="n"/>
      <c r="AP579" s="212" t="n"/>
      <c r="AQ579" s="212" t="n"/>
      <c r="AR579" s="212" t="n"/>
      <c r="AS579" s="212" t="n"/>
      <c r="AT579" s="212" t="n"/>
      <c r="AU579" s="212" t="n"/>
      <c r="AV579" s="212" t="n"/>
      <c r="AW579" s="212" t="n"/>
      <c r="AX579" s="212" t="n"/>
      <c r="AY579" s="212" t="n"/>
      <c r="AZ579" s="212" t="n"/>
      <c r="BA579" s="212" t="n"/>
      <c r="BB579" s="212" t="n"/>
      <c r="BC579" s="212" t="n"/>
      <c r="BD579" s="212" t="n"/>
      <c r="BE579" s="212" t="n"/>
      <c r="BF579" s="212" t="n"/>
      <c r="BG579" s="212" t="n"/>
      <c r="BH579" s="212" t="n"/>
      <c r="BI579" s="212" t="n"/>
      <c r="BJ579" s="212" t="n"/>
      <c r="BK579" s="212" t="n"/>
      <c r="BL579" s="212" t="n"/>
      <c r="BM579" s="212" t="n"/>
      <c r="BN579" s="212" t="n"/>
      <c r="BO579" s="212" t="n"/>
      <c r="BP579" s="212" t="n"/>
      <c r="BQ579" s="212" t="n"/>
      <c r="BR579" s="212" t="n"/>
      <c r="BS579" s="212" t="n"/>
      <c r="BT579" s="212" t="n"/>
      <c r="BU579" s="212" t="n"/>
      <c r="BV579" s="212" t="n"/>
      <c r="BW579" s="212" t="n"/>
      <c r="BX579" s="212" t="n"/>
      <c r="BY579" s="212" t="n"/>
      <c r="BZ579" s="212" t="n"/>
      <c r="CA579" s="212" t="n"/>
      <c r="CB579" s="212" t="n"/>
      <c r="CC579" s="212" t="n"/>
      <c r="CD579" s="212" t="n"/>
      <c r="CE579" s="212" t="n"/>
      <c r="CF579" s="212" t="n"/>
      <c r="CG579" s="212" t="n"/>
      <c r="CH579" s="212" t="n"/>
      <c r="CI579" s="212" t="n"/>
      <c r="CJ579" s="212" t="n"/>
      <c r="CK579" s="212" t="n"/>
      <c r="CL579" s="212" t="n"/>
      <c r="CM579" s="212" t="n"/>
      <c r="CN579" s="212" t="n"/>
      <c r="CO579" s="212" t="n"/>
      <c r="CP579" s="212" t="n"/>
      <c r="CQ579" s="212" t="n"/>
      <c r="CR579" s="212" t="n"/>
      <c r="CS579" s="212" t="n"/>
      <c r="CT579" s="212" t="n"/>
      <c r="CU579" s="212" t="n"/>
      <c r="CV579" s="312" t="n"/>
    </row>
    <row r="580" ht="32.4" customHeight="1" s="53">
      <c r="A580" s="211" t="inlineStr">
        <is>
          <t xml:space="preserve">　　應付代管資產轉列受贈公積之金額                              </t>
        </is>
      </c>
      <c r="B580" s="212" t="n"/>
      <c r="C580" s="212" t="n"/>
      <c r="D580" s="212" t="n"/>
      <c r="E580" s="212" t="n"/>
      <c r="F580" s="212" t="n"/>
      <c r="G580" s="212" t="n"/>
      <c r="H580" s="212" t="n"/>
      <c r="I580" s="212" t="n"/>
      <c r="J580" s="212" t="n"/>
      <c r="K580" s="212" t="n"/>
      <c r="L580" s="212" t="n"/>
      <c r="M580" s="212" t="n"/>
      <c r="N580" s="212" t="n"/>
      <c r="O580" s="212" t="n"/>
      <c r="P580" s="212" t="n"/>
      <c r="Q580" s="212" t="n"/>
      <c r="R580" s="212" t="n"/>
      <c r="S580" s="212" t="n"/>
      <c r="T580" s="212" t="n"/>
      <c r="U580" s="212" t="n"/>
      <c r="V580" s="212" t="n"/>
      <c r="W580" s="212" t="n"/>
      <c r="X580" s="212" t="n"/>
      <c r="Y580" s="212" t="n"/>
      <c r="Z580" s="212" t="n"/>
      <c r="AA580" s="212" t="n"/>
      <c r="AB580" s="212" t="n"/>
      <c r="AC580" s="212" t="n"/>
      <c r="AD580" s="212" t="n"/>
      <c r="AE580" s="212" t="n"/>
      <c r="AF580" s="212" t="n"/>
      <c r="AG580" s="212" t="n"/>
      <c r="AH580" s="212" t="n"/>
      <c r="AI580" s="212" t="n"/>
      <c r="AJ580" s="212" t="n"/>
      <c r="AK580" s="212" t="n"/>
      <c r="AL580" s="212" t="n"/>
      <c r="AM580" s="212" t="n"/>
      <c r="AN580" s="212" t="n"/>
      <c r="AO580" s="212" t="n"/>
      <c r="AP580" s="212" t="n"/>
      <c r="AQ580" s="212" t="n"/>
      <c r="AR580" s="212" t="n"/>
      <c r="AS580" s="212" t="n"/>
      <c r="AT580" s="212" t="n"/>
      <c r="AU580" s="212" t="n"/>
      <c r="AV580" s="212" t="n"/>
      <c r="AW580" s="212" t="n"/>
      <c r="AX580" s="212" t="n"/>
      <c r="AY580" s="212" t="n"/>
      <c r="AZ580" s="212" t="n"/>
      <c r="BA580" s="212" t="n"/>
      <c r="BB580" s="212" t="n"/>
      <c r="BC580" s="212" t="n"/>
      <c r="BD580" s="212" t="n"/>
      <c r="BE580" s="212" t="n"/>
      <c r="BF580" s="212" t="n"/>
      <c r="BG580" s="212" t="n"/>
      <c r="BH580" s="212" t="n"/>
      <c r="BI580" s="212" t="n"/>
      <c r="BJ580" s="212" t="n"/>
      <c r="BK580" s="212" t="n"/>
      <c r="BL580" s="212" t="n"/>
      <c r="BM580" s="212" t="n"/>
      <c r="BN580" s="212" t="n"/>
      <c r="BO580" s="212" t="n"/>
      <c r="BP580" s="212" t="n"/>
      <c r="BQ580" s="212" t="n"/>
      <c r="BR580" s="212" t="n"/>
      <c r="BS580" s="212" t="n"/>
      <c r="BT580" s="212" t="n"/>
      <c r="BU580" s="212" t="n"/>
      <c r="BV580" s="212" t="n"/>
      <c r="BW580" s="212" t="n"/>
      <c r="BX580" s="212" t="n"/>
      <c r="BY580" s="212" t="n"/>
      <c r="BZ580" s="212" t="n"/>
      <c r="CA580" s="212" t="n"/>
      <c r="CB580" s="212" t="n"/>
      <c r="CC580" s="212" t="n"/>
      <c r="CD580" s="212" t="n"/>
      <c r="CE580" s="212" t="n"/>
      <c r="CF580" s="212" t="n"/>
      <c r="CG580" s="212" t="n"/>
      <c r="CH580" s="212" t="n"/>
      <c r="CI580" s="212" t="n"/>
      <c r="CJ580" s="212" t="n"/>
      <c r="CK580" s="212" t="n"/>
      <c r="CL580" s="212" t="n"/>
      <c r="CM580" s="212" t="n"/>
      <c r="CN580" s="212" t="n"/>
      <c r="CO580" s="212" t="n"/>
      <c r="CP580" s="212" t="n"/>
      <c r="CQ580" s="212" t="n"/>
      <c r="CR580" s="212" t="n"/>
      <c r="CS580" s="212" t="n"/>
      <c r="CT580" s="212" t="n"/>
      <c r="CU580" s="212" t="n"/>
      <c r="CV580" s="312" t="n"/>
    </row>
    <row r="581" ht="48.6" customHeight="1" s="53">
      <c r="A581" s="211" t="inlineStr">
        <is>
          <t xml:space="preserve">　　長期債務1年內到期部分轉列應付到期長期負債之金額             </t>
        </is>
      </c>
      <c r="B581" s="212" t="n"/>
      <c r="C581" s="212" t="n"/>
      <c r="D581" s="212" t="n"/>
      <c r="E581" s="212" t="n"/>
      <c r="F581" s="212" t="n"/>
      <c r="G581" s="212" t="n"/>
      <c r="H581" s="212" t="n"/>
      <c r="I581" s="212" t="n"/>
      <c r="J581" s="212" t="n"/>
      <c r="K581" s="212" t="n"/>
      <c r="L581" s="212" t="n"/>
      <c r="M581" s="212" t="n"/>
      <c r="N581" s="212" t="n"/>
      <c r="O581" s="212" t="n"/>
      <c r="P581" s="212" t="n"/>
      <c r="Q581" s="212" t="n"/>
      <c r="R581" s="212" t="n"/>
      <c r="S581" s="212" t="n"/>
      <c r="T581" s="212" t="n"/>
      <c r="U581" s="212" t="n"/>
      <c r="V581" s="212" t="n"/>
      <c r="W581" s="212" t="n"/>
      <c r="X581" s="212" t="n"/>
      <c r="Y581" s="212" t="n"/>
      <c r="Z581" s="212" t="n"/>
      <c r="AA581" s="212" t="n"/>
      <c r="AB581" s="212" t="n"/>
      <c r="AC581" s="212" t="n"/>
      <c r="AD581" s="212" t="n"/>
      <c r="AE581" s="212" t="n"/>
      <c r="AF581" s="212" t="n"/>
      <c r="AG581" s="212" t="n"/>
      <c r="AH581" s="212" t="n"/>
      <c r="AI581" s="212" t="n"/>
      <c r="AJ581" s="212" t="n"/>
      <c r="AK581" s="212" t="n"/>
      <c r="AL581" s="212" t="n"/>
      <c r="AM581" s="212" t="n"/>
      <c r="AN581" s="212" t="n"/>
      <c r="AO581" s="212" t="n"/>
      <c r="AP581" s="212" t="n"/>
      <c r="AQ581" s="212" t="n"/>
      <c r="AR581" s="212" t="n"/>
      <c r="AS581" s="212" t="n"/>
      <c r="AT581" s="212" t="n"/>
      <c r="AU581" s="212" t="n"/>
      <c r="AV581" s="212" t="n"/>
      <c r="AW581" s="212" t="n"/>
      <c r="AX581" s="212" t="n"/>
      <c r="AY581" s="212" t="n"/>
      <c r="AZ581" s="212" t="n"/>
      <c r="BA581" s="212" t="n"/>
      <c r="BB581" s="212" t="n"/>
      <c r="BC581" s="212" t="n"/>
      <c r="BD581" s="212" t="n"/>
      <c r="BE581" s="212" t="n"/>
      <c r="BF581" s="212" t="n"/>
      <c r="BG581" s="212" t="n"/>
      <c r="BH581" s="212" t="n"/>
      <c r="BI581" s="212" t="n"/>
      <c r="BJ581" s="212" t="n"/>
      <c r="BK581" s="212" t="n"/>
      <c r="BL581" s="212" t="n"/>
      <c r="BM581" s="212" t="n"/>
      <c r="BN581" s="212" t="n"/>
      <c r="BO581" s="212" t="n"/>
      <c r="BP581" s="212" t="n"/>
      <c r="BQ581" s="212" t="n"/>
      <c r="BR581" s="212" t="n"/>
      <c r="BS581" s="212" t="n"/>
      <c r="BT581" s="212" t="n"/>
      <c r="BU581" s="212" t="n"/>
      <c r="BV581" s="212" t="n"/>
      <c r="BW581" s="212" t="n"/>
      <c r="BX581" s="212" t="n"/>
      <c r="BY581" s="212" t="n"/>
      <c r="BZ581" s="212" t="n"/>
      <c r="CA581" s="212" t="n"/>
      <c r="CB581" s="212" t="n"/>
      <c r="CC581" s="212" t="n"/>
      <c r="CD581" s="212" t="n"/>
      <c r="CE581" s="212" t="n"/>
      <c r="CF581" s="212" t="n"/>
      <c r="CG581" s="212" t="n"/>
      <c r="CH581" s="212" t="n"/>
      <c r="CI581" s="212" t="n"/>
      <c r="CJ581" s="212" t="n"/>
      <c r="CK581" s="212" t="n"/>
      <c r="CL581" s="212" t="n"/>
      <c r="CM581" s="212" t="n"/>
      <c r="CN581" s="212" t="n"/>
      <c r="CO581" s="212" t="n"/>
      <c r="CP581" s="212" t="n"/>
      <c r="CQ581" s="212" t="n"/>
      <c r="CR581" s="212" t="n"/>
      <c r="CS581" s="212" t="n"/>
      <c r="CT581" s="212" t="n"/>
      <c r="CU581" s="212" t="n"/>
      <c r="CV581" s="312" t="n"/>
    </row>
    <row r="582" ht="32.4" customHeight="1" s="53">
      <c r="A582" s="211" t="inlineStr">
        <is>
          <t xml:space="preserve">　　盈餘分配與虧損填補之金額                                    </t>
        </is>
      </c>
      <c r="B582" s="212" t="n"/>
      <c r="C582" s="212" t="n"/>
      <c r="D582" s="212" t="n"/>
      <c r="E582" s="212" t="n"/>
      <c r="F582" s="212" t="n"/>
      <c r="G582" s="212" t="n"/>
      <c r="H582" s="212" t="n"/>
      <c r="I582" s="212" t="n"/>
      <c r="J582" s="212" t="n"/>
      <c r="K582" s="212" t="n"/>
      <c r="L582" s="212" t="n"/>
      <c r="M582" s="212" t="n"/>
      <c r="N582" s="212" t="n"/>
      <c r="O582" s="212" t="n"/>
      <c r="P582" s="212" t="n"/>
      <c r="Q582" s="212" t="n"/>
      <c r="R582" s="212" t="n"/>
      <c r="S582" s="212" t="n"/>
      <c r="T582" s="212" t="n"/>
      <c r="U582" s="212" t="n"/>
      <c r="V582" s="212" t="n"/>
      <c r="W582" s="212" t="n"/>
      <c r="X582" s="212" t="n"/>
      <c r="Y582" s="212" t="n"/>
      <c r="Z582" s="212" t="n"/>
      <c r="AA582" s="212" t="n"/>
      <c r="AB582" s="212" t="n"/>
      <c r="AC582" s="212" t="n"/>
      <c r="AD582" s="212" t="n"/>
      <c r="AE582" s="212" t="n"/>
      <c r="AF582" s="212" t="n"/>
      <c r="AG582" s="212" t="n"/>
      <c r="AH582" s="212" t="n"/>
      <c r="AI582" s="212" t="n"/>
      <c r="AJ582" s="212" t="n"/>
      <c r="AK582" s="212" t="n"/>
      <c r="AL582" s="212" t="n"/>
      <c r="AM582" s="212" t="n"/>
      <c r="AN582" s="212" t="n"/>
      <c r="AO582" s="212" t="n"/>
      <c r="AP582" s="212" t="n"/>
      <c r="AQ582" s="212" t="n"/>
      <c r="AR582" s="212" t="n"/>
      <c r="AS582" s="212" t="n"/>
      <c r="AT582" s="212" t="n"/>
      <c r="AU582" s="212" t="n"/>
      <c r="AV582" s="212" t="n"/>
      <c r="AW582" s="212" t="n"/>
      <c r="AX582" s="212" t="n"/>
      <c r="AY582" s="212" t="n"/>
      <c r="AZ582" s="212" t="n"/>
      <c r="BA582" s="212" t="n"/>
      <c r="BB582" s="212" t="n"/>
      <c r="BC582" s="212" t="n"/>
      <c r="BD582" s="212" t="n"/>
      <c r="BE582" s="212" t="n"/>
      <c r="BF582" s="212" t="n"/>
      <c r="BG582" s="212" t="n"/>
      <c r="BH582" s="212" t="n"/>
      <c r="BI582" s="212" t="n"/>
      <c r="BJ582" s="212" t="n"/>
      <c r="BK582" s="212" t="n"/>
      <c r="BL582" s="212" t="n"/>
      <c r="BM582" s="212" t="n"/>
      <c r="BN582" s="212" t="n"/>
      <c r="BO582" s="212" t="n"/>
      <c r="BP582" s="212" t="n"/>
      <c r="BQ582" s="212" t="n"/>
      <c r="BR582" s="212" t="n"/>
      <c r="BS582" s="212" t="n"/>
      <c r="BT582" s="212" t="n"/>
      <c r="BU582" s="212" t="n"/>
      <c r="BV582" s="212" t="n"/>
      <c r="BW582" s="212" t="n"/>
      <c r="BX582" s="212" t="n"/>
      <c r="BY582" s="212" t="n"/>
      <c r="BZ582" s="212" t="n"/>
      <c r="CA582" s="212" t="n"/>
      <c r="CB582" s="212" t="n"/>
      <c r="CC582" s="212" t="n"/>
      <c r="CD582" s="212" t="n"/>
      <c r="CE582" s="212" t="n"/>
      <c r="CF582" s="212" t="n"/>
      <c r="CG582" s="212" t="n"/>
      <c r="CH582" s="212" t="n"/>
      <c r="CI582" s="212" t="n"/>
      <c r="CJ582" s="212" t="n"/>
      <c r="CK582" s="212" t="n"/>
      <c r="CL582" s="212" t="n"/>
      <c r="CM582" s="212" t="n"/>
      <c r="CN582" s="212" t="n"/>
      <c r="CO582" s="212" t="n"/>
      <c r="CP582" s="212" t="n"/>
      <c r="CQ582" s="212" t="n"/>
      <c r="CR582" s="212" t="n"/>
      <c r="CS582" s="212" t="n"/>
      <c r="CT582" s="212" t="n"/>
      <c r="CU582" s="212" t="n"/>
      <c r="CV582" s="312" t="n"/>
    </row>
    <row r="583" ht="16.2" customHeight="1" s="53">
      <c r="A583" s="211" t="inlineStr">
        <is>
          <t xml:space="preserve">　　　提存(撥用-)公積                                             </t>
        </is>
      </c>
      <c r="B583" s="212" t="n"/>
      <c r="C583" s="212" t="n"/>
      <c r="D583" s="212" t="n"/>
      <c r="E583" s="212" t="n"/>
      <c r="F583" s="212" t="n"/>
      <c r="G583" s="212" t="n"/>
      <c r="H583" s="212" t="n"/>
      <c r="I583" s="212" t="n"/>
      <c r="J583" s="212" t="n"/>
      <c r="K583" s="212" t="n"/>
      <c r="L583" s="212" t="n"/>
      <c r="M583" s="212" t="n"/>
      <c r="N583" s="212" t="n"/>
      <c r="O583" s="212" t="n"/>
      <c r="P583" s="212" t="n"/>
      <c r="Q583" s="212" t="n"/>
      <c r="R583" s="212" t="n"/>
      <c r="S583" s="212" t="n"/>
      <c r="T583" s="212" t="n"/>
      <c r="U583" s="212" t="n"/>
      <c r="V583" s="212" t="n"/>
      <c r="W583" s="212" t="n"/>
      <c r="X583" s="212" t="n"/>
      <c r="Y583" s="212" t="n"/>
      <c r="Z583" s="212" t="n"/>
      <c r="AA583" s="212" t="n"/>
      <c r="AB583" s="212" t="n"/>
      <c r="AC583" s="212" t="n"/>
      <c r="AD583" s="212" t="n"/>
      <c r="AE583" s="212" t="n"/>
      <c r="AF583" s="212" t="n"/>
      <c r="AG583" s="212" t="n"/>
      <c r="AH583" s="212" t="n"/>
      <c r="AI583" s="212" t="n"/>
      <c r="AJ583" s="212" t="n"/>
      <c r="AK583" s="212" t="n"/>
      <c r="AL583" s="212" t="n"/>
      <c r="AM583" s="212" t="n"/>
      <c r="AN583" s="212" t="n"/>
      <c r="AO583" s="212" t="n"/>
      <c r="AP583" s="212" t="n"/>
      <c r="AQ583" s="212" t="n"/>
      <c r="AR583" s="212" t="n"/>
      <c r="AS583" s="212" t="n"/>
      <c r="AT583" s="212" t="n"/>
      <c r="AU583" s="212" t="n"/>
      <c r="AV583" s="212" t="n"/>
      <c r="AW583" s="212" t="n"/>
      <c r="AX583" s="212" t="n"/>
      <c r="AY583" s="212" t="n"/>
      <c r="AZ583" s="212" t="n"/>
      <c r="BA583" s="212" t="n"/>
      <c r="BB583" s="212" t="n"/>
      <c r="BC583" s="212" t="n"/>
      <c r="BD583" s="212" t="n"/>
      <c r="BE583" s="212" t="n"/>
      <c r="BF583" s="212" t="n"/>
      <c r="BG583" s="212" t="n"/>
      <c r="BH583" s="212" t="n"/>
      <c r="BI583" s="212" t="n"/>
      <c r="BJ583" s="212" t="n"/>
      <c r="BK583" s="212" t="n"/>
      <c r="BL583" s="212" t="n"/>
      <c r="BM583" s="212" t="n"/>
      <c r="BN583" s="212" t="n"/>
      <c r="BO583" s="212" t="n"/>
      <c r="BP583" s="212" t="n"/>
      <c r="BQ583" s="212" t="n"/>
      <c r="BR583" s="212" t="n"/>
      <c r="BS583" s="212" t="n"/>
      <c r="BT583" s="212" t="n"/>
      <c r="BU583" s="212" t="n"/>
      <c r="BV583" s="212" t="n"/>
      <c r="BW583" s="212" t="n"/>
      <c r="BX583" s="212" t="n"/>
      <c r="BY583" s="212" t="n"/>
      <c r="BZ583" s="212" t="n"/>
      <c r="CA583" s="212" t="n"/>
      <c r="CB583" s="212" t="n"/>
      <c r="CC583" s="212" t="n"/>
      <c r="CD583" s="212" t="n"/>
      <c r="CE583" s="212" t="n"/>
      <c r="CF583" s="212" t="n"/>
      <c r="CG583" s="212" t="n"/>
      <c r="CH583" s="212" t="n"/>
      <c r="CI583" s="212" t="n"/>
      <c r="CJ583" s="212" t="n"/>
      <c r="CK583" s="212" t="n"/>
      <c r="CL583" s="212" t="n"/>
      <c r="CM583" s="212" t="n"/>
      <c r="CN583" s="212" t="n"/>
      <c r="CO583" s="212" t="n"/>
      <c r="CP583" s="212" t="n"/>
      <c r="CQ583" s="212" t="n"/>
      <c r="CR583" s="212" t="n"/>
      <c r="CS583" s="212" t="n"/>
      <c r="CT583" s="212" t="n"/>
      <c r="CU583" s="212" t="n"/>
      <c r="CV583" s="312" t="n"/>
    </row>
    <row r="584" ht="33" customHeight="1" s="53" thickBot="1">
      <c r="A584" s="198" t="inlineStr">
        <is>
          <t xml:space="preserve">　　　賸餘撥充(折減-)基金                                         </t>
        </is>
      </c>
      <c r="B584" s="213" t="n"/>
      <c r="C584" s="213" t="n"/>
      <c r="D584" s="213" t="n"/>
      <c r="E584" s="213" t="n"/>
      <c r="F584" s="213" t="n"/>
      <c r="G584" s="213" t="n"/>
      <c r="H584" s="213" t="n"/>
      <c r="I584" s="213" t="n"/>
      <c r="J584" s="213" t="n"/>
      <c r="K584" s="213" t="n"/>
      <c r="L584" s="213" t="n"/>
      <c r="M584" s="213" t="n"/>
      <c r="N584" s="213" t="n"/>
      <c r="O584" s="213" t="n"/>
      <c r="P584" s="213" t="n"/>
      <c r="Q584" s="213" t="n"/>
      <c r="R584" s="213" t="n"/>
      <c r="S584" s="213" t="n"/>
      <c r="T584" s="213" t="n"/>
      <c r="U584" s="213" t="n"/>
      <c r="V584" s="213" t="n"/>
      <c r="W584" s="213" t="n"/>
      <c r="X584" s="213" t="n"/>
      <c r="Y584" s="213" t="n"/>
      <c r="Z584" s="213" t="n"/>
      <c r="AA584" s="213" t="n"/>
      <c r="AB584" s="213" t="n"/>
      <c r="AC584" s="213" t="n"/>
      <c r="AD584" s="213" t="n"/>
      <c r="AE584" s="213" t="n"/>
      <c r="AF584" s="213" t="n"/>
      <c r="AG584" s="213" t="n"/>
      <c r="AH584" s="213" t="n"/>
      <c r="AI584" s="213" t="n"/>
      <c r="AJ584" s="213" t="n"/>
      <c r="AK584" s="213" t="n"/>
      <c r="AL584" s="213" t="n"/>
      <c r="AM584" s="213" t="n"/>
      <c r="AN584" s="213" t="n"/>
      <c r="AO584" s="213" t="n"/>
      <c r="AP584" s="213" t="n"/>
      <c r="AQ584" s="213" t="n"/>
      <c r="AR584" s="213" t="n"/>
      <c r="AS584" s="213" t="n"/>
      <c r="AT584" s="213" t="n"/>
      <c r="AU584" s="213" t="n"/>
      <c r="AV584" s="213" t="n"/>
      <c r="AW584" s="213" t="n"/>
      <c r="AX584" s="213" t="n"/>
      <c r="AY584" s="213" t="n"/>
      <c r="AZ584" s="213" t="n"/>
      <c r="BA584" s="213" t="n"/>
      <c r="BB584" s="213" t="n"/>
      <c r="BC584" s="213" t="n"/>
      <c r="BD584" s="213" t="n"/>
      <c r="BE584" s="213" t="n"/>
      <c r="BF584" s="213" t="n"/>
      <c r="BG584" s="213" t="n"/>
      <c r="BH584" s="213" t="n"/>
      <c r="BI584" s="213" t="n"/>
      <c r="BJ584" s="213" t="n"/>
      <c r="BK584" s="213" t="n"/>
      <c r="BL584" s="213" t="n"/>
      <c r="BM584" s="213" t="n"/>
      <c r="BN584" s="213" t="n"/>
      <c r="BO584" s="213" t="n"/>
      <c r="BP584" s="213" t="n"/>
      <c r="BQ584" s="213" t="n"/>
      <c r="BR584" s="213" t="n"/>
      <c r="BS584" s="213" t="n"/>
      <c r="BT584" s="213" t="n"/>
      <c r="BU584" s="213" t="n"/>
      <c r="BV584" s="213" t="n"/>
      <c r="BW584" s="213" t="n"/>
      <c r="BX584" s="213" t="n"/>
      <c r="BY584" s="213" t="n"/>
      <c r="BZ584" s="213" t="n"/>
      <c r="CA584" s="213" t="n"/>
      <c r="CB584" s="213" t="n"/>
      <c r="CC584" s="213" t="n"/>
      <c r="CD584" s="213" t="n"/>
      <c r="CE584" s="213" t="n"/>
      <c r="CF584" s="213" t="n"/>
      <c r="CG584" s="213" t="n"/>
      <c r="CH584" s="213" t="n"/>
      <c r="CI584" s="213" t="n"/>
      <c r="CJ584" s="213" t="n"/>
      <c r="CK584" s="213" t="n"/>
      <c r="CL584" s="213" t="n"/>
      <c r="CM584" s="213" t="n"/>
      <c r="CN584" s="213" t="n"/>
      <c r="CO584" s="213" t="n"/>
      <c r="CP584" s="213" t="n"/>
      <c r="CQ584" s="213" t="n"/>
      <c r="CR584" s="213" t="n"/>
      <c r="CS584" s="213" t="n"/>
      <c r="CT584" s="213" t="n"/>
      <c r="CU584" s="213" t="n"/>
      <c r="CV584" s="313" t="n"/>
    </row>
  </sheetData>
  <autoFilter ref="A8:K134"/>
  <mergeCells count="7">
    <mergeCell ref="A5:A6"/>
    <mergeCell ref="A1:J1"/>
    <mergeCell ref="A3:J3"/>
    <mergeCell ref="H5:J6"/>
    <mergeCell ref="L6:L7"/>
    <mergeCell ref="A2:J2"/>
    <mergeCell ref="C5:F5"/>
  </mergeCells>
  <conditionalFormatting sqref="J8:J136">
    <cfRule type="cellIs" priority="1" operator="notEqual" dxfId="0" stopIfTrue="1">
      <formula>$K8</formula>
    </cfRule>
  </conditionalFormatting>
  <conditionalFormatting sqref="M8:M128">
    <cfRule type="cellIs" priority="5" operator="notEqual" dxfId="0" stopIfTrue="1">
      <formula>0</formula>
    </cfRule>
  </conditionalFormatting>
  <printOptions horizontalCentered="1"/>
  <pageMargins left="0.3543307086614174" right="0.16" top="0.5905511811023623" bottom="0.2" header="0.5118110236220472" footer="0.16"/>
  <pageSetup orientation="portrait" paperSize="8" scale="66"/>
  <rowBreaks count="1" manualBreakCount="1">
    <brk id="90" min="0" max="16383" man="1"/>
  </rowBreaks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 codeName="Sheet6">
    <tabColor theme="0" tint="-0.1499984740745262"/>
    <outlinePr summaryBelow="1" summaryRight="1"/>
    <pageSetUpPr autoPageBreaks="0"/>
  </sheetPr>
  <dimension ref="A1:R135"/>
  <sheetViews>
    <sheetView showZeros="0" topLeftCell="A91" zoomScale="55" zoomScaleNormal="55" zoomScaleSheetLayoutView="120" workbookViewId="0">
      <selection activeCell="G43" sqref="G43"/>
    </sheetView>
  </sheetViews>
  <sheetFormatPr baseColWidth="8" defaultColWidth="9" defaultRowHeight="19.8"/>
  <cols>
    <col width="25.44140625" customWidth="1" style="5" min="1" max="1"/>
    <col width="16" customWidth="1" style="5" min="2" max="2"/>
    <col width="18.77734375" customWidth="1" style="325" min="3" max="3"/>
    <col width="15.88671875" customWidth="1" style="5" min="4" max="4"/>
    <col width="5.6640625" customWidth="1" style="325" min="5" max="5"/>
    <col width="12.21875" customWidth="1" style="5" min="6" max="6"/>
    <col width="16.88671875" customWidth="1" style="5" min="7" max="7"/>
    <col width="64.44140625" customWidth="1" style="5" min="8" max="8"/>
    <col width="7.88671875" customWidth="1" style="5" min="9" max="9"/>
    <col width="12.44140625" customWidth="1" style="5" min="10" max="10"/>
    <col width="17" customWidth="1" style="1" min="11" max="11"/>
    <col width="15.6640625" bestFit="1" customWidth="1" style="1" min="12" max="12"/>
    <col width="20.77734375" bestFit="1" customWidth="1" style="1" min="13" max="13"/>
    <col width="9.109375" bestFit="1" customWidth="1" style="1" min="14" max="14"/>
    <col width="18.33203125" bestFit="1" customWidth="1" style="1" min="15" max="15"/>
    <col width="9" customWidth="1" style="1" min="16" max="16"/>
    <col width="13.88671875" bestFit="1" customWidth="1" style="1" min="17" max="17"/>
    <col width="16" customWidth="1" style="1" min="18" max="18"/>
    <col width="9.33203125" bestFit="1" customWidth="1" style="1" min="19" max="19"/>
    <col width="9" customWidth="1" style="1" min="20" max="16384"/>
  </cols>
  <sheetData>
    <row r="1" ht="22.2" customHeight="1" s="53">
      <c r="A1" s="322">
        <f>OFFSET(A139,0,K1-1)</f>
        <v/>
      </c>
      <c r="K1" s="13">
        <f>L1+2</f>
        <v/>
      </c>
      <c r="L1" s="1" t="n">
        <v>1</v>
      </c>
    </row>
    <row r="2" ht="22.2" customHeight="1" s="53">
      <c r="A2" s="322" t="inlineStr">
        <is>
          <t>預計平衡表與現金流量表勾稽底稿</t>
        </is>
      </c>
    </row>
    <row r="3" ht="20.4" customHeight="1" s="53" thickBot="1">
      <c r="A3" s="324" t="inlineStr">
        <is>
          <t>中華民國115年度</t>
        </is>
      </c>
    </row>
    <row r="4">
      <c r="A4" s="415" t="inlineStr">
        <is>
          <t>科目</t>
        </is>
      </c>
      <c r="B4" s="416" t="inlineStr">
        <is>
          <t>114.12.31</t>
        </is>
      </c>
      <c r="C4" s="338" t="inlineStr">
        <is>
          <t>調整項目</t>
        </is>
      </c>
      <c r="D4" s="350" t="n"/>
      <c r="E4" s="350" t="n"/>
      <c r="F4" s="351" t="n"/>
      <c r="G4" s="416" t="inlineStr">
        <is>
          <t>115.12.31</t>
        </is>
      </c>
      <c r="H4" s="339" t="inlineStr">
        <is>
          <t>現金流量表勾稽項目</t>
        </is>
      </c>
      <c r="I4" s="352" t="n"/>
      <c r="J4" s="353" t="n"/>
    </row>
    <row r="5" ht="20.4" customHeight="1" s="53" thickBot="1">
      <c r="A5" s="354" t="n"/>
      <c r="B5" s="134" t="inlineStr">
        <is>
          <t>預計數</t>
        </is>
      </c>
      <c r="C5" s="417" t="n"/>
      <c r="D5" s="417" t="inlineStr">
        <is>
          <t>借方</t>
        </is>
      </c>
      <c r="E5" s="418" t="n"/>
      <c r="F5" s="417" t="inlineStr">
        <is>
          <t>貸方</t>
        </is>
      </c>
      <c r="G5" s="137" t="inlineStr">
        <is>
          <t>預計數</t>
        </is>
      </c>
      <c r="H5" s="358" t="n"/>
      <c r="I5" s="359" t="n"/>
      <c r="J5" s="360" t="n"/>
    </row>
    <row r="6" ht="19.5" customHeight="1" s="53">
      <c r="A6" s="4" t="inlineStr">
        <is>
          <t xml:space="preserve">資產                                                        </t>
        </is>
      </c>
      <c r="B6" s="419" t="n"/>
      <c r="C6" s="367" t="n"/>
      <c r="D6" s="420" t="n"/>
      <c r="E6" s="368" t="n"/>
      <c r="F6" s="420" t="n"/>
      <c r="G6" s="421" t="n"/>
      <c r="H6" s="111" t="inlineStr">
        <is>
          <t xml:space="preserve">▼業務活動之現金流量                                          </t>
        </is>
      </c>
      <c r="I6" s="129" t="n"/>
      <c r="J6" s="130" t="n"/>
      <c r="L6" s="30" t="inlineStr">
        <is>
          <t>114年12月</t>
        </is>
      </c>
      <c r="M6" s="27" t="inlineStr">
        <is>
          <t>差異數要再加(減)</t>
        </is>
      </c>
      <c r="N6" s="30" t="n"/>
      <c r="O6" s="27" t="inlineStr">
        <is>
          <t>比較增減</t>
        </is>
      </c>
      <c r="P6" s="30" t="n"/>
      <c r="Q6" s="27" t="inlineStr">
        <is>
          <t>調整項目</t>
        </is>
      </c>
      <c r="R6" s="30" t="n"/>
    </row>
    <row r="7">
      <c r="A7" s="78" t="inlineStr">
        <is>
          <t xml:space="preserve">　流動資產                                                    </t>
        </is>
      </c>
      <c r="B7" s="422">
        <f>SUM(B8:B16)</f>
        <v/>
      </c>
      <c r="C7" s="367" t="n"/>
      <c r="D7" s="420" t="n"/>
      <c r="E7" s="368" t="n"/>
      <c r="F7" s="420" t="n"/>
      <c r="G7" s="423">
        <f>SUM(G8:G16)</f>
        <v/>
      </c>
      <c r="H7" s="112" t="inlineStr">
        <is>
          <t xml:space="preserve">　　本期賸餘（短絀）                                            </t>
        </is>
      </c>
      <c r="I7" s="8" t="inlineStr">
        <is>
          <t>A</t>
        </is>
      </c>
      <c r="J7" s="73">
        <f>OFFSET(A480,0,$K$1-1)</f>
        <v/>
      </c>
      <c r="K7" s="369">
        <f>-SUMIF($C$7:$C$127,I7,$D$7:$D$127)+SUMIF($E$7:$E$127,I7,$F$7:$F$127)</f>
        <v/>
      </c>
      <c r="L7" s="424">
        <f>VLOOKUP(A7,$A$140:$AX$249,$K$1,FALSE)</f>
        <v/>
      </c>
      <c r="M7" s="424">
        <f>L7-G7</f>
        <v/>
      </c>
      <c r="N7" s="30" t="n"/>
      <c r="O7" s="425">
        <f>L7-B7</f>
        <v/>
      </c>
      <c r="P7" s="30">
        <f>J7-K7</f>
        <v/>
      </c>
      <c r="Q7" s="426">
        <f>D7-F7</f>
        <v/>
      </c>
      <c r="R7" s="144" t="n"/>
    </row>
    <row r="8">
      <c r="A8" s="79" t="inlineStr">
        <is>
          <t xml:space="preserve">　　現金                                                        </t>
        </is>
      </c>
      <c r="B8" s="427">
        <f>VLOOKUP(A8,$A$309:$AX$418,$K$1,FALSE)</f>
        <v/>
      </c>
      <c r="C8" s="367" t="inlineStr">
        <is>
          <t>B</t>
        </is>
      </c>
      <c r="D8" s="428">
        <f>IF(G8-B8&gt;0,G8-B8,"0")</f>
        <v/>
      </c>
      <c r="E8" s="375" t="inlineStr">
        <is>
          <t>B</t>
        </is>
      </c>
      <c r="F8" s="428">
        <f>IF(G8-B8&lt;0,B8-G8,"0")</f>
        <v/>
      </c>
      <c r="G8" s="429">
        <f>J87</f>
        <v/>
      </c>
      <c r="H8" s="112" t="inlineStr">
        <is>
          <t xml:space="preserve">　　利息股利之調整                                              </t>
        </is>
      </c>
      <c r="I8" s="8" t="n"/>
      <c r="J8" s="73">
        <f>OFFSET(A481,0,$K$1-1)</f>
        <v/>
      </c>
      <c r="K8" s="369">
        <f>SUM(K9:K11)</f>
        <v/>
      </c>
      <c r="L8" s="424">
        <f>VLOOKUP(A8,$A$140:$AX$249,$K$1,FALSE)</f>
        <v/>
      </c>
      <c r="M8" s="424">
        <f>L8-G8</f>
        <v/>
      </c>
      <c r="N8" s="30" t="n"/>
      <c r="O8" s="425">
        <f>L8-B8</f>
        <v/>
      </c>
      <c r="P8" s="30">
        <f>J8-K8</f>
        <v/>
      </c>
      <c r="Q8" s="426">
        <f>D8-F8</f>
        <v/>
      </c>
      <c r="R8" s="144" t="n"/>
    </row>
    <row r="9" ht="19.2" customHeight="1" s="53">
      <c r="A9" s="79" t="inlineStr">
        <is>
          <t xml:space="preserve">　　流動金融資產                                                </t>
        </is>
      </c>
      <c r="B9" s="427">
        <f>VLOOKUP(A9,$A$309:$AX$418,$K$1,FALSE)</f>
        <v/>
      </c>
      <c r="C9" s="375" t="n">
        <v>231</v>
      </c>
      <c r="D9" s="428">
        <f>J50*-1</f>
        <v/>
      </c>
      <c r="E9" s="430" t="n">
        <v>211</v>
      </c>
      <c r="F9" s="431">
        <f>J42</f>
        <v/>
      </c>
      <c r="G9" s="429">
        <f>B9+D9-F9+D10-F10</f>
        <v/>
      </c>
      <c r="H9" s="112" t="inlineStr">
        <is>
          <t xml:space="preserve">　　　利息收入                                                    </t>
        </is>
      </c>
      <c r="I9" s="8" t="n"/>
      <c r="J9" s="73">
        <f>OFFSET(A482,0,$K$1-1)</f>
        <v/>
      </c>
      <c r="K9" s="369">
        <f>J9</f>
        <v/>
      </c>
      <c r="L9" s="424">
        <f>VLOOKUP(A9,$A$140:$AX$249,$K$1,FALSE)</f>
        <v/>
      </c>
      <c r="M9" s="424">
        <f>L9-G9</f>
        <v/>
      </c>
      <c r="N9" s="30" t="n"/>
      <c r="O9" s="425">
        <f>L9-B9</f>
        <v/>
      </c>
      <c r="P9" s="30">
        <f>J9-K9</f>
        <v/>
      </c>
      <c r="Q9" s="426">
        <f>D9-F9</f>
        <v/>
      </c>
      <c r="R9" s="144" t="n"/>
    </row>
    <row r="10" ht="19.5" customHeight="1" s="53">
      <c r="A10" s="79" t="n"/>
      <c r="B10" s="427" t="n"/>
      <c r="C10" s="375" t="n">
        <v>125</v>
      </c>
      <c r="D10" s="428" t="n"/>
      <c r="E10" s="430" t="n"/>
      <c r="F10" s="432" t="n"/>
      <c r="G10" s="429" t="n"/>
      <c r="H10" s="112" t="inlineStr">
        <is>
          <t xml:space="preserve">　　　股利收入                                                    </t>
        </is>
      </c>
      <c r="I10" s="8" t="n"/>
      <c r="J10" s="73">
        <f>OFFSET(A483,0,$K$1-1)</f>
        <v/>
      </c>
      <c r="K10" s="369">
        <f>J10</f>
        <v/>
      </c>
      <c r="L10" s="424" t="n"/>
      <c r="M10" s="424">
        <f>L10-G10</f>
        <v/>
      </c>
      <c r="N10" s="30" t="n"/>
      <c r="O10" s="425">
        <f>L10-B10</f>
        <v/>
      </c>
      <c r="P10" s="30">
        <f>J10-K10</f>
        <v/>
      </c>
      <c r="Q10" s="426">
        <f>D10-F10</f>
        <v/>
      </c>
      <c r="R10" s="144" t="n"/>
    </row>
    <row r="11">
      <c r="A11" s="79" t="inlineStr">
        <is>
          <t xml:space="preserve">　　應收款項                                                    </t>
        </is>
      </c>
      <c r="B11" s="427">
        <f>VLOOKUP(A11,$A$309:$AX$418,$K$1,FALSE)</f>
        <v/>
      </c>
      <c r="C11" s="375" t="n">
        <v>151</v>
      </c>
      <c r="D11" s="428" t="n"/>
      <c r="E11" s="430" t="n">
        <v>151</v>
      </c>
      <c r="F11" s="432" t="n"/>
      <c r="G11" s="429">
        <f>B11+D11-F11</f>
        <v/>
      </c>
      <c r="H11" s="112" t="inlineStr">
        <is>
          <t xml:space="preserve">　　　利息費用                                                    </t>
        </is>
      </c>
      <c r="I11" s="8" t="n"/>
      <c r="J11" s="73">
        <f>OFFSET(A484,0,$K$1-1)</f>
        <v/>
      </c>
      <c r="K11" s="369">
        <f>J11</f>
        <v/>
      </c>
      <c r="L11" s="424">
        <f>VLOOKUP(A11,$A$140:$AX$249,$K$1,FALSE)</f>
        <v/>
      </c>
      <c r="M11" s="424">
        <f>L11-G11</f>
        <v/>
      </c>
      <c r="N11" s="30" t="n"/>
      <c r="O11" s="425">
        <f>L11-B11</f>
        <v/>
      </c>
      <c r="P11" s="30">
        <f>J11-K11</f>
        <v/>
      </c>
      <c r="Q11" s="426">
        <f>D11-F11</f>
        <v/>
      </c>
      <c r="R11" s="144" t="n"/>
    </row>
    <row r="12">
      <c r="A12" s="2" t="n">
        <v>0</v>
      </c>
      <c r="B12" s="427" t="n"/>
      <c r="C12" s="375" t="n"/>
      <c r="D12" s="428" t="n"/>
      <c r="E12" s="430" t="n"/>
      <c r="F12" s="432" t="n"/>
      <c r="G12" s="433" t="n"/>
      <c r="H12" s="112" t="inlineStr">
        <is>
          <t xml:space="preserve">　　未計利息股利之本期賸餘（短絀）                              </t>
        </is>
      </c>
      <c r="I12" s="8" t="n"/>
      <c r="J12" s="73">
        <f>OFFSET(A485,0,$K$1-1)</f>
        <v/>
      </c>
      <c r="K12" s="369">
        <f>K7+K8</f>
        <v/>
      </c>
      <c r="L12" s="424" t="n"/>
      <c r="M12" s="424">
        <f>L12-G12</f>
        <v/>
      </c>
      <c r="N12" s="30" t="n"/>
      <c r="O12" s="425">
        <f>L12-B12</f>
        <v/>
      </c>
      <c r="P12" s="30">
        <f>J12-K12</f>
        <v/>
      </c>
      <c r="Q12" s="426">
        <f>D12-F12</f>
        <v/>
      </c>
      <c r="R12" s="144" t="n"/>
    </row>
    <row r="13">
      <c r="A13" s="80" t="inlineStr">
        <is>
          <t xml:space="preserve">　　存貨                                                        </t>
        </is>
      </c>
      <c r="B13" s="427">
        <f>VLOOKUP(A13,$A$309:$AX$418,$K$1,FALSE)</f>
        <v/>
      </c>
      <c r="C13" s="375" t="n">
        <v>151</v>
      </c>
      <c r="D13" s="428" t="n"/>
      <c r="E13" s="430" t="n">
        <v>151</v>
      </c>
      <c r="F13" s="432" t="n"/>
      <c r="G13" s="429">
        <f>B13+D13-F13</f>
        <v/>
      </c>
      <c r="H13" s="112" t="inlineStr">
        <is>
          <t xml:space="preserve">　　調整項目                                                    </t>
        </is>
      </c>
      <c r="I13" s="8" t="n"/>
      <c r="J13" s="73">
        <f>OFFSET(A486,0,$K$1-1)</f>
        <v/>
      </c>
      <c r="K13" s="369">
        <f>SUM(K14,K24,K27,K34,K33)</f>
        <v/>
      </c>
      <c r="L13" s="424">
        <f>VLOOKUP(A13,$A$140:$AX$249,$K$1,FALSE)</f>
        <v/>
      </c>
      <c r="M13" s="424">
        <f>L13-G13</f>
        <v/>
      </c>
      <c r="N13" s="30" t="n"/>
      <c r="O13" s="425">
        <f>L13-B13</f>
        <v/>
      </c>
      <c r="P13" s="30">
        <f>J13-K13</f>
        <v/>
      </c>
      <c r="Q13" s="426">
        <f>D13-F13</f>
        <v/>
      </c>
      <c r="R13" s="144" t="n"/>
    </row>
    <row r="14">
      <c r="A14" s="81" t="inlineStr">
        <is>
          <t xml:space="preserve">　　生產性生物資產－流動                                        </t>
        </is>
      </c>
      <c r="B14" s="427">
        <f>VLOOKUP(A14,$A$309:$AX$418,$K$1,FALSE)</f>
        <v/>
      </c>
      <c r="C14" s="375" t="n">
        <v>151</v>
      </c>
      <c r="D14" s="428" t="n"/>
      <c r="E14" s="430" t="n">
        <v>151</v>
      </c>
      <c r="F14" s="432" t="n"/>
      <c r="G14" s="429">
        <f>B14+D14-F14</f>
        <v/>
      </c>
      <c r="H14" s="112" t="inlineStr">
        <is>
          <t xml:space="preserve">　　　折舊、減損及折耗                                            </t>
        </is>
      </c>
      <c r="I14" s="8" t="n"/>
      <c r="J14" s="73">
        <f>OFFSET(A487,0,$K$1-1)</f>
        <v/>
      </c>
      <c r="K14" s="369">
        <f>SUM(K15:K23)</f>
        <v/>
      </c>
      <c r="L14" s="424">
        <f>VLOOKUP(A14,$A$140:$AX$249,$K$1,FALSE)</f>
        <v/>
      </c>
      <c r="M14" s="424">
        <f>L14-G14</f>
        <v/>
      </c>
      <c r="N14" s="30" t="n"/>
      <c r="O14" s="425">
        <f>L14-B14</f>
        <v/>
      </c>
      <c r="P14" s="30">
        <f>J14-K14</f>
        <v/>
      </c>
      <c r="Q14" s="426">
        <f>D14-F14</f>
        <v/>
      </c>
      <c r="R14" s="144" t="n"/>
    </row>
    <row r="15">
      <c r="A15" s="80" t="inlineStr">
        <is>
          <t xml:space="preserve">　　預付款項                                                    </t>
        </is>
      </c>
      <c r="B15" s="427">
        <f>VLOOKUP(A15,$A$309:$AX$418,$K$1,FALSE)</f>
        <v/>
      </c>
      <c r="C15" s="375" t="n">
        <v>151</v>
      </c>
      <c r="D15" s="428" t="n"/>
      <c r="E15" s="430" t="n">
        <v>151</v>
      </c>
      <c r="F15" s="432" t="n"/>
      <c r="G15" s="429">
        <f>B15+D15-F15</f>
        <v/>
      </c>
      <c r="H15" s="112" t="inlineStr">
        <is>
          <t xml:space="preserve">　　　　土地改良物                                                  </t>
        </is>
      </c>
      <c r="I15" s="91" t="n">
        <v>101</v>
      </c>
      <c r="J15" s="121">
        <f>OFFSET(A488,0,$K$1-1)</f>
        <v/>
      </c>
      <c r="K15" s="369">
        <f>-SUMIF($C$7:$C$127,I15,$D$7:$D$127)+SUMIF($E$7:$E$127,I15,$F$7:$F$127)</f>
        <v/>
      </c>
      <c r="L15" s="424">
        <f>VLOOKUP(A15,$A$140:$AX$249,$K$1,FALSE)</f>
        <v/>
      </c>
      <c r="M15" s="424">
        <f>L15-G15</f>
        <v/>
      </c>
      <c r="N15" s="30" t="n"/>
      <c r="O15" s="425">
        <f>L15-B15</f>
        <v/>
      </c>
      <c r="P15" s="30">
        <f>J15-K15</f>
        <v/>
      </c>
      <c r="Q15" s="426">
        <f>D15-F15</f>
        <v/>
      </c>
      <c r="R15" s="144" t="n"/>
    </row>
    <row r="16">
      <c r="A16" s="80" t="inlineStr">
        <is>
          <t xml:space="preserve">　　短期貸墊款                                                  </t>
        </is>
      </c>
      <c r="B16" s="427">
        <f>VLOOKUP(A16,$A$309:$AX$418,$K$1,FALSE)</f>
        <v/>
      </c>
      <c r="C16" s="375" t="n">
        <v>151</v>
      </c>
      <c r="D16" s="428" t="n"/>
      <c r="E16" s="430" t="n">
        <v>212</v>
      </c>
      <c r="F16" s="432">
        <f>J43</f>
        <v/>
      </c>
      <c r="G16" s="429">
        <f>B16+D16-F16</f>
        <v/>
      </c>
      <c r="H16" s="112" t="inlineStr">
        <is>
          <t xml:space="preserve">　　　　房屋及建築                                                  </t>
        </is>
      </c>
      <c r="I16" s="91" t="n">
        <v>102</v>
      </c>
      <c r="J16" s="121">
        <f>OFFSET(A489,0,$K$1-1)</f>
        <v/>
      </c>
      <c r="K16" s="369">
        <f>-SUMIF($C$7:$C$127,I16,$D$7:$D$127)+SUMIF($E$7:$E$127,I16,$F$7:$F$127)</f>
        <v/>
      </c>
      <c r="L16" s="424">
        <f>VLOOKUP(A16,$A$140:$AX$249,$K$1,FALSE)</f>
        <v/>
      </c>
      <c r="M16" s="424">
        <f>L16-G16</f>
        <v/>
      </c>
      <c r="N16" s="30" t="n"/>
      <c r="O16" s="425">
        <f>L16-B16</f>
        <v/>
      </c>
      <c r="P16" s="30">
        <f>J16-K16</f>
        <v/>
      </c>
      <c r="Q16" s="426">
        <f>D16-F16</f>
        <v/>
      </c>
      <c r="R16" s="144" t="n"/>
    </row>
    <row r="17" ht="32.4" customHeight="1" s="53">
      <c r="A17" s="78" t="inlineStr">
        <is>
          <t xml:space="preserve">　投資、長期應收款、貸墊款及準備金                            </t>
        </is>
      </c>
      <c r="B17" s="422">
        <f>SUM(B18:B21)</f>
        <v/>
      </c>
      <c r="C17" s="380" t="n"/>
      <c r="D17" s="374" t="n"/>
      <c r="E17" s="434" t="n"/>
      <c r="F17" s="435" t="n"/>
      <c r="G17" s="423">
        <f>SUM(G18:G21)</f>
        <v/>
      </c>
      <c r="H17" s="112" t="inlineStr">
        <is>
          <t xml:space="preserve">　　　　機械及設備                                                  </t>
        </is>
      </c>
      <c r="I17" s="91" t="n">
        <v>103</v>
      </c>
      <c r="J17" s="121">
        <f>OFFSET(A490,0,$K$1-1)</f>
        <v/>
      </c>
      <c r="K17" s="369">
        <f>-SUMIF($C$7:$C$127,I17,$D$7:$D$127)+SUMIF($E$7:$E$127,I17,$F$7:$F$127)</f>
        <v/>
      </c>
      <c r="L17" s="424">
        <f>VLOOKUP(A17,$A$140:$AX$249,$K$1,FALSE)</f>
        <v/>
      </c>
      <c r="M17" s="424">
        <f>L17-G17</f>
        <v/>
      </c>
      <c r="N17" s="30" t="n"/>
      <c r="O17" s="425">
        <f>L17-B17</f>
        <v/>
      </c>
      <c r="P17" s="30">
        <f>J17-K17</f>
        <v/>
      </c>
      <c r="Q17" s="426">
        <f>D17-F17</f>
        <v/>
      </c>
      <c r="R17" s="144" t="n"/>
    </row>
    <row r="18">
      <c r="A18" s="80" t="inlineStr">
        <is>
          <t xml:space="preserve">　　採權益法之投資                                              </t>
        </is>
      </c>
      <c r="B18" s="427">
        <f>VLOOKUP(A18,$A$309:$AX$418,$K$1,FALSE)</f>
        <v/>
      </c>
      <c r="C18" s="380" t="n"/>
      <c r="D18" s="126" t="n"/>
      <c r="E18" s="127" t="n"/>
      <c r="F18" s="126" t="n"/>
      <c r="G18" s="429">
        <f>D18+F18+B18</f>
        <v/>
      </c>
      <c r="H18" s="112" t="inlineStr">
        <is>
          <t xml:space="preserve">　　　　交通及運輸設備                                              </t>
        </is>
      </c>
      <c r="I18" s="91" t="n">
        <v>104</v>
      </c>
      <c r="J18" s="121">
        <f>OFFSET(A491,0,$K$1-1)</f>
        <v/>
      </c>
      <c r="K18" s="369">
        <f>-SUMIF($C$7:$C$127,I18,$D$7:$D$127)+SUMIF($E$7:$E$127,I18,$F$7:$F$127)</f>
        <v/>
      </c>
      <c r="L18" s="424">
        <f>VLOOKUP(A18,$A$140:$AX$249,$K$1,FALSE)</f>
        <v/>
      </c>
      <c r="M18" s="424">
        <f>L18-G18</f>
        <v/>
      </c>
      <c r="N18" s="30" t="n"/>
      <c r="O18" s="425">
        <f>L18-B18</f>
        <v/>
      </c>
      <c r="P18" s="30">
        <f>J18-K18</f>
        <v/>
      </c>
      <c r="Q18" s="426">
        <f>D18-F18</f>
        <v/>
      </c>
      <c r="R18" s="144" t="n"/>
    </row>
    <row r="19">
      <c r="A19" s="80" t="inlineStr">
        <is>
          <t xml:space="preserve">　　非流動金融資產                                              </t>
        </is>
      </c>
      <c r="B19" s="427">
        <f>VLOOKUP(A19,$A$309:$AX$418,$K$1,FALSE)</f>
        <v/>
      </c>
      <c r="C19" s="381" t="n">
        <v>241</v>
      </c>
      <c r="D19" s="436">
        <f>J52*-1</f>
        <v/>
      </c>
      <c r="E19" s="437" t="n">
        <v>221</v>
      </c>
      <c r="F19" s="438">
        <f>J45</f>
        <v/>
      </c>
      <c r="G19" s="429">
        <f>B19+D19-F19</f>
        <v/>
      </c>
      <c r="H19" s="112" t="inlineStr">
        <is>
          <t xml:space="preserve">　　　　什項設備                                                    </t>
        </is>
      </c>
      <c r="I19" s="91" t="n">
        <v>105</v>
      </c>
      <c r="J19" s="121">
        <f>OFFSET(A492,0,$K$1-1)</f>
        <v/>
      </c>
      <c r="K19" s="369">
        <f>-SUMIF($C$7:$C$127,I19,$D$7:$D$127)+SUMIF($E$7:$E$127,I19,$F$7:$F$127)</f>
        <v/>
      </c>
      <c r="L19" s="424">
        <f>VLOOKUP(A19,$A$140:$AX$249,$K$1,FALSE)</f>
        <v/>
      </c>
      <c r="M19" s="424">
        <f>L19-G19</f>
        <v/>
      </c>
      <c r="N19" s="30" t="n"/>
      <c r="O19" s="425">
        <f>L19-B19</f>
        <v/>
      </c>
      <c r="P19" s="30">
        <f>J19-K19</f>
        <v/>
      </c>
      <c r="Q19" s="426">
        <f>D19-F19</f>
        <v/>
      </c>
      <c r="R19" s="144" t="n"/>
    </row>
    <row r="20">
      <c r="A20" s="80" t="inlineStr">
        <is>
          <t xml:space="preserve">　　長期應收款                                                  </t>
        </is>
      </c>
      <c r="B20" s="427">
        <f>VLOOKUP(A20,$A$309:$AX$418,$K$1,FALSE)</f>
        <v/>
      </c>
      <c r="C20" s="380" t="n"/>
      <c r="D20" s="374" t="n"/>
      <c r="E20" s="434" t="n"/>
      <c r="F20" s="435" t="n"/>
      <c r="G20" s="433">
        <f>B20+D20-F20</f>
        <v/>
      </c>
      <c r="H20" s="112" t="inlineStr">
        <is>
          <t xml:space="preserve">　　　　租賃資產                                                    </t>
        </is>
      </c>
      <c r="I20" s="91" t="n">
        <v>106</v>
      </c>
      <c r="J20" s="121">
        <f>OFFSET(A493,0,$K$1-1)</f>
        <v/>
      </c>
      <c r="K20" s="369">
        <f>-SUMIF($C$7:$C$127,I20,$D$7:$D$127)+SUMIF($E$7:$E$127,I20,$F$7:$F$127)</f>
        <v/>
      </c>
      <c r="L20" s="424">
        <f>VLOOKUP(A20,$A$140:$AX$249,$K$1,FALSE)</f>
        <v/>
      </c>
      <c r="M20" s="424">
        <f>L20-G20</f>
        <v/>
      </c>
      <c r="N20" s="30" t="n"/>
      <c r="O20" s="425">
        <f>L20-B20</f>
        <v/>
      </c>
      <c r="P20" s="30">
        <f>J20-K20</f>
        <v/>
      </c>
      <c r="Q20" s="426">
        <f>D20-F20</f>
        <v/>
      </c>
      <c r="R20" s="144" t="n"/>
    </row>
    <row r="21">
      <c r="A21" s="80" t="inlineStr">
        <is>
          <t xml:space="preserve">　　準備金                                                      </t>
        </is>
      </c>
      <c r="B21" s="427">
        <f>VLOOKUP(A21,$A$309:$AX$418,$K$1,FALSE)</f>
        <v/>
      </c>
      <c r="C21" s="380" t="n">
        <v>242</v>
      </c>
      <c r="D21" s="374">
        <f>J53*-1</f>
        <v/>
      </c>
      <c r="E21" s="434" t="n">
        <v>222</v>
      </c>
      <c r="F21" s="435">
        <f>J46</f>
        <v/>
      </c>
      <c r="G21" s="429">
        <f>B21+SUM(D21:D25)-SUM(F21:F25)</f>
        <v/>
      </c>
      <c r="H21" s="112" t="inlineStr">
        <is>
          <t xml:space="preserve">　　　　租賃權益改良                                                </t>
        </is>
      </c>
      <c r="I21" s="91" t="n">
        <v>107</v>
      </c>
      <c r="J21" s="121">
        <f>OFFSET(A494,0,$K$1-1)</f>
        <v/>
      </c>
      <c r="K21" s="369">
        <f>-SUMIF($C$7:$C$127,I21,$D$7:$D$127)+SUMIF($E$7:$E$127,I21,$F$7:$F$127)</f>
        <v/>
      </c>
      <c r="L21" s="424">
        <f>VLOOKUP(A21,$A$140:$AX$249,$K$1,FALSE)</f>
        <v/>
      </c>
      <c r="M21" s="424">
        <f>L21-G21</f>
        <v/>
      </c>
      <c r="N21" s="30" t="n"/>
      <c r="O21" s="425">
        <f>L21-B21</f>
        <v/>
      </c>
      <c r="P21" s="30">
        <f>J21-K21</f>
        <v/>
      </c>
      <c r="Q21" s="426">
        <f>D21-F21</f>
        <v/>
      </c>
      <c r="R21" s="144" t="n"/>
    </row>
    <row r="22">
      <c r="A22" s="3" t="n">
        <v>0</v>
      </c>
      <c r="B22" s="427" t="n"/>
      <c r="C22" s="382" t="n">
        <v>401</v>
      </c>
      <c r="D22" s="428">
        <f>J90</f>
        <v/>
      </c>
      <c r="E22" s="439" t="n">
        <v>402</v>
      </c>
      <c r="F22" s="432">
        <f>-J91</f>
        <v/>
      </c>
      <c r="G22" s="433" t="n"/>
      <c r="H22" s="112" t="inlineStr">
        <is>
          <t xml:space="preserve">　　　　代管資產                                                    </t>
        </is>
      </c>
      <c r="I22" s="91" t="n">
        <v>108</v>
      </c>
      <c r="J22" s="121">
        <f>OFFSET(A495,0,$K$1-1)</f>
        <v/>
      </c>
      <c r="K22" s="369">
        <f>-SUMIF($C$7:$C$127,I22,$D$7:$D$127)+SUMIF($E$7:$E$127,I22,$F$7:$F$127)</f>
        <v/>
      </c>
      <c r="L22" s="424" t="n"/>
      <c r="M22" s="424">
        <f>L22-G22</f>
        <v/>
      </c>
      <c r="N22" s="30" t="n"/>
      <c r="O22" s="425">
        <f>L22-B22</f>
        <v/>
      </c>
      <c r="P22" s="30">
        <f>J22-K22</f>
        <v/>
      </c>
      <c r="Q22" s="426">
        <f>D22-F22</f>
        <v/>
      </c>
      <c r="R22" s="144" t="n"/>
    </row>
    <row r="23">
      <c r="A23" s="3" t="n">
        <v>0</v>
      </c>
      <c r="B23" s="427" t="n"/>
      <c r="C23" s="382" t="n">
        <v>403</v>
      </c>
      <c r="D23" s="428">
        <f>J93</f>
        <v/>
      </c>
      <c r="E23" s="439" t="n"/>
      <c r="F23" s="431" t="n"/>
      <c r="G23" s="433" t="n"/>
      <c r="H23" s="112" t="inlineStr">
        <is>
          <t xml:space="preserve">　　　　生產性生物資產－非流動                                      </t>
        </is>
      </c>
      <c r="I23" s="91" t="n">
        <v>109</v>
      </c>
      <c r="J23" s="121">
        <f>OFFSET(A496,0,$K$1-1)</f>
        <v/>
      </c>
      <c r="K23" s="369">
        <f>-SUMIF($C$7:$C$127,I23,$D$7:$D$127)+SUMIF($E$7:$E$127,I23,$F$7:$F$127)</f>
        <v/>
      </c>
      <c r="L23" s="424" t="n"/>
      <c r="M23" s="424">
        <f>L23-G23</f>
        <v/>
      </c>
      <c r="N23" s="30" t="n"/>
      <c r="O23" s="425">
        <f>L23-B23</f>
        <v/>
      </c>
      <c r="P23" s="30">
        <f>J23-K23</f>
        <v/>
      </c>
      <c r="Q23" s="426">
        <f>D23-F23</f>
        <v/>
      </c>
      <c r="R23" s="144" t="n"/>
    </row>
    <row r="24">
      <c r="A24" s="3" t="n">
        <v>0</v>
      </c>
      <c r="B24" s="427" t="n"/>
      <c r="C24" s="382" t="n"/>
      <c r="D24" s="428" t="n"/>
      <c r="E24" s="439" t="n"/>
      <c r="F24" s="432" t="n"/>
      <c r="G24" s="433" t="n"/>
      <c r="H24" s="112" t="inlineStr">
        <is>
          <t xml:space="preserve">　　　攤銷                                                        </t>
        </is>
      </c>
      <c r="I24" s="91" t="n"/>
      <c r="J24" s="121">
        <f>OFFSET(A497,0,$K$1-1)</f>
        <v/>
      </c>
      <c r="K24" s="369">
        <f>SUM(K25:K26)</f>
        <v/>
      </c>
      <c r="L24" s="424" t="n"/>
      <c r="M24" s="424">
        <f>L24-G24</f>
        <v/>
      </c>
      <c r="N24" s="30" t="n"/>
      <c r="O24" s="425">
        <f>L24-B24</f>
        <v/>
      </c>
      <c r="P24" s="30">
        <f>J24-K24</f>
        <v/>
      </c>
      <c r="Q24" s="426">
        <f>D24-F24</f>
        <v/>
      </c>
      <c r="R24" s="144" t="n"/>
    </row>
    <row r="25">
      <c r="A25" s="78" t="n"/>
      <c r="B25" s="427" t="n"/>
      <c r="C25" s="382" t="n">
        <v>125</v>
      </c>
      <c r="D25" s="428">
        <f>J32*-1</f>
        <v/>
      </c>
      <c r="E25" s="439" t="n"/>
      <c r="F25" s="432" t="n"/>
      <c r="G25" s="433" t="n"/>
      <c r="H25" s="112" t="inlineStr">
        <is>
          <t xml:space="preserve">　　　　攤銷電腦軟體                                                </t>
        </is>
      </c>
      <c r="I25" s="8" t="n">
        <v>111</v>
      </c>
      <c r="J25" s="73">
        <f>OFFSET(A498,0,$K$1-1)</f>
        <v/>
      </c>
      <c r="K25" s="369">
        <f>-SUMIF($C$7:$C$127,I25,$D$7:$D$127)+SUMIF($E$7:$E$127,I25,$F$7:$F$127)</f>
        <v/>
      </c>
      <c r="L25" s="424" t="n"/>
      <c r="M25" s="424">
        <f>L25-G25</f>
        <v/>
      </c>
      <c r="N25" s="30" t="n"/>
      <c r="O25" s="425">
        <f>L25-B25</f>
        <v/>
      </c>
      <c r="P25" s="30">
        <f>J25-K25</f>
        <v/>
      </c>
      <c r="Q25" s="426">
        <f>D25-F25</f>
        <v/>
      </c>
      <c r="R25" s="144" t="n"/>
    </row>
    <row r="26" ht="32.4" customHeight="1" s="53">
      <c r="A26" s="78" t="inlineStr">
        <is>
          <t xml:space="preserve">　不動產、廠房及設備                                          </t>
        </is>
      </c>
      <c r="B26" s="422">
        <f>SUM(B27:B52)</f>
        <v/>
      </c>
      <c r="C26" s="375" t="n"/>
      <c r="D26" s="428" t="n"/>
      <c r="E26" s="430" t="n"/>
      <c r="F26" s="432" t="n"/>
      <c r="G26" s="423">
        <f>SUM(G27:G52)</f>
        <v/>
      </c>
      <c r="H26" s="112" t="inlineStr">
        <is>
          <t xml:space="preserve">　　　　其他攤銷費用                                                </t>
        </is>
      </c>
      <c r="I26" s="8" t="n">
        <v>112</v>
      </c>
      <c r="J26" s="73">
        <f>OFFSET(A499,0,$K$1-1)</f>
        <v/>
      </c>
      <c r="K26" s="369">
        <f>-SUMIF($C$7:$C$127,I26,$D$7:$D$127)+SUMIF($E$7:$E$127,I26,$F$7:$F$127)</f>
        <v/>
      </c>
      <c r="L26" s="424">
        <f>VLOOKUP(A26,$A$140:$AX$249,$K$1,FALSE)</f>
        <v/>
      </c>
      <c r="M26" s="424">
        <f>L26-G26</f>
        <v/>
      </c>
      <c r="N26" s="30" t="n"/>
      <c r="O26" s="425">
        <f>L26-B26</f>
        <v/>
      </c>
      <c r="P26" s="30">
        <f>J26-K26</f>
        <v/>
      </c>
      <c r="Q26" s="426">
        <f>D26-F26</f>
        <v/>
      </c>
      <c r="R26" s="144" t="n"/>
    </row>
    <row r="27">
      <c r="A27" s="80" t="inlineStr">
        <is>
          <t xml:space="preserve">　　土地                                                        </t>
        </is>
      </c>
      <c r="B27" s="427">
        <f>VLOOKUP(A27,$A$309:$AX$418,$K$1,FALSE)</f>
        <v/>
      </c>
      <c r="C27" s="384" t="n">
        <v>121</v>
      </c>
      <c r="D27" s="440" t="n"/>
      <c r="E27" s="441" t="n"/>
      <c r="F27" s="442" t="n"/>
      <c r="G27" s="429">
        <f>B27+SUM(D27)-SUM(F27)</f>
        <v/>
      </c>
      <c r="H27" s="112" t="inlineStr">
        <is>
          <t xml:space="preserve">　　　其他                                                        </t>
        </is>
      </c>
      <c r="I27" s="8" t="n"/>
      <c r="J27" s="73">
        <f>OFFSET(A500,0,$K$1-1)</f>
        <v/>
      </c>
      <c r="K27" s="369">
        <f>K28+K29+K32</f>
        <v/>
      </c>
      <c r="L27" s="424">
        <f>VLOOKUP(A27,$A$140:$AX$249,$K$1,FALSE)</f>
        <v/>
      </c>
      <c r="M27" s="424">
        <f>L27-G27</f>
        <v/>
      </c>
      <c r="N27" s="30" t="n"/>
      <c r="O27" s="425">
        <f>L27-B27</f>
        <v/>
      </c>
      <c r="P27" s="30">
        <f>J27-K27</f>
        <v/>
      </c>
      <c r="Q27" s="426">
        <f>D27-F27</f>
        <v/>
      </c>
      <c r="R27" s="144" t="n"/>
    </row>
    <row r="28">
      <c r="A28" s="2" t="n">
        <v>0</v>
      </c>
      <c r="B28" s="427" t="n"/>
      <c r="C28" s="384" t="n"/>
      <c r="D28" s="440" t="n"/>
      <c r="E28" s="441" t="n"/>
      <c r="F28" s="442" t="n"/>
      <c r="G28" s="433" t="n"/>
      <c r="H28" s="214" t="inlineStr">
        <is>
          <t xml:space="preserve">　　　　應付退休及離職金                                            </t>
        </is>
      </c>
      <c r="I28" s="215" t="n">
        <v>122</v>
      </c>
      <c r="J28" s="73">
        <f>OFFSET(A501,0,$K$1-1)</f>
        <v/>
      </c>
      <c r="K28" s="369">
        <f>-SUMIF($C$7:$C$127,I28,$D$7:$D$127)+SUMIF($E$7:$E$127,I28,$F$7:$F$127)</f>
        <v/>
      </c>
      <c r="L28" s="424" t="n"/>
      <c r="M28" s="424">
        <f>L28-G28</f>
        <v/>
      </c>
      <c r="N28" s="30" t="n"/>
      <c r="O28" s="425">
        <f>L28-B28</f>
        <v/>
      </c>
      <c r="P28" s="30">
        <f>J28-K28</f>
        <v/>
      </c>
      <c r="Q28" s="426">
        <f>D28-F28</f>
        <v/>
      </c>
      <c r="R28" s="144" t="n"/>
    </row>
    <row r="29">
      <c r="A29" s="80" t="inlineStr">
        <is>
          <t xml:space="preserve">　　土地改良物                                                  </t>
        </is>
      </c>
      <c r="B29" s="427">
        <f>VLOOKUP(A29,$A$309:$AX$418,$K$1,FALSE)</f>
        <v/>
      </c>
      <c r="C29" s="384" t="n">
        <v>251</v>
      </c>
      <c r="D29" s="440">
        <f>J57*-1</f>
        <v/>
      </c>
      <c r="E29" s="441" t="n">
        <v>101</v>
      </c>
      <c r="F29" s="442">
        <f>J15</f>
        <v/>
      </c>
      <c r="G29" s="429">
        <f>B29+SUM(D29:D32)-SUM(F29:F32)</f>
        <v/>
      </c>
      <c r="H29" s="214" t="inlineStr">
        <is>
          <t xml:space="preserve">　　　　遞延收入                                                    </t>
        </is>
      </c>
      <c r="I29" s="215" t="n"/>
      <c r="J29" s="73">
        <f>OFFSET(A502,0,$K$1-1)</f>
        <v/>
      </c>
      <c r="K29" s="369">
        <f>SUM(K30:K31)</f>
        <v/>
      </c>
      <c r="L29" s="424">
        <f>VLOOKUP(A29,$A$140:$AX$249,$K$1,FALSE)</f>
        <v/>
      </c>
      <c r="M29" s="424">
        <f>L29-G29</f>
        <v/>
      </c>
      <c r="N29" s="30" t="n"/>
      <c r="O29" s="425">
        <f>L29-B29</f>
        <v/>
      </c>
      <c r="P29" s="30">
        <f>J29-K29</f>
        <v/>
      </c>
      <c r="Q29" s="426">
        <f>D29-F29</f>
        <v/>
      </c>
      <c r="R29" s="144" t="n"/>
    </row>
    <row r="30">
      <c r="A30" s="80" t="n">
        <v>0</v>
      </c>
      <c r="B30" s="427" t="n"/>
      <c r="C30" s="384" t="n">
        <v>404</v>
      </c>
      <c r="D30" s="440">
        <f>J96</f>
        <v/>
      </c>
      <c r="E30" s="441" t="n"/>
      <c r="F30" s="442" t="n"/>
      <c r="G30" s="433" t="n"/>
      <c r="H30" s="214" t="inlineStr">
        <is>
          <t xml:space="preserve">　　　　　遞延收入-其他補助收入                                       </t>
        </is>
      </c>
      <c r="I30" s="215" t="n">
        <v>123</v>
      </c>
      <c r="J30" s="73">
        <f>OFFSET(A503,0,$K$1-1)</f>
        <v/>
      </c>
      <c r="K30" s="369">
        <f>-SUMIF($C$7:$C$127,I30,$D$7:$D$127)+SUMIF($E$7:$E$127,I30,$F$7:$F$127)</f>
        <v/>
      </c>
      <c r="L30" s="424" t="n"/>
      <c r="M30" s="424">
        <f>L30-G30</f>
        <v/>
      </c>
      <c r="N30" s="30" t="n"/>
      <c r="O30" s="425">
        <f>L30-B30</f>
        <v/>
      </c>
      <c r="P30" s="30">
        <f>J30-K30</f>
        <v/>
      </c>
      <c r="Q30" s="426">
        <f>D30-F30</f>
        <v/>
      </c>
      <c r="R30" s="144" t="n"/>
    </row>
    <row r="31">
      <c r="A31" s="2" t="n">
        <v>0</v>
      </c>
      <c r="B31" s="427" t="n"/>
      <c r="C31" s="384" t="n"/>
      <c r="D31" s="440" t="n"/>
      <c r="E31" s="441" t="n"/>
      <c r="F31" s="442" t="n"/>
      <c r="G31" s="433" t="n"/>
      <c r="H31" s="214" t="inlineStr">
        <is>
          <t xml:space="preserve">　　　　　遞延收入-受贈收入                                           </t>
        </is>
      </c>
      <c r="I31" s="215" t="n">
        <v>124</v>
      </c>
      <c r="J31" s="73">
        <f>OFFSET(A504,0,$K$1-1)</f>
        <v/>
      </c>
      <c r="K31" s="369">
        <f>-SUMIF($C$7:$C$127,I31,$D$7:$D$127)+SUMIF($E$7:$E$127,I31,$F$7:$F$127)</f>
        <v/>
      </c>
      <c r="L31" s="424" t="n"/>
      <c r="M31" s="424">
        <f>L31-G31</f>
        <v/>
      </c>
      <c r="N31" s="30" t="n"/>
      <c r="O31" s="425">
        <f>L31-B31</f>
        <v/>
      </c>
      <c r="P31" s="30">
        <f>J31-K31</f>
        <v/>
      </c>
      <c r="Q31" s="426">
        <f>D31-F31</f>
        <v/>
      </c>
      <c r="R31" s="144" t="n"/>
    </row>
    <row r="32">
      <c r="A32" s="3" t="n">
        <v>0</v>
      </c>
      <c r="B32" s="427" t="n"/>
      <c r="C32" s="385" t="n"/>
      <c r="D32" s="440" t="n"/>
      <c r="E32" s="443" t="n"/>
      <c r="F32" s="442" t="n"/>
      <c r="G32" s="433" t="n"/>
      <c r="H32" s="214" t="inlineStr">
        <is>
          <t xml:space="preserve">　　　　其他                                                        </t>
        </is>
      </c>
      <c r="I32" s="215" t="n">
        <v>125</v>
      </c>
      <c r="J32" s="73">
        <f>OFFSET(A505,0,$K$1-1)</f>
        <v/>
      </c>
      <c r="K32" s="369" t="n"/>
      <c r="L32" s="424" t="n"/>
      <c r="M32" s="424">
        <f>L32-G32</f>
        <v/>
      </c>
      <c r="N32" s="30" t="n"/>
      <c r="O32" s="425">
        <f>L32-B32</f>
        <v/>
      </c>
      <c r="P32" s="30">
        <f>J32-K32</f>
        <v/>
      </c>
      <c r="Q32" s="426">
        <f>D32-F32</f>
        <v/>
      </c>
      <c r="R32" s="144" t="n"/>
    </row>
    <row r="33">
      <c r="A33" s="80" t="inlineStr">
        <is>
          <t xml:space="preserve">　　房屋及建築                                                  </t>
        </is>
      </c>
      <c r="B33" s="427">
        <f>VLOOKUP(A33,$A$309:$AX$418,$K$1,FALSE)</f>
        <v/>
      </c>
      <c r="C33" s="384" t="n">
        <v>252</v>
      </c>
      <c r="D33" s="440">
        <f>J58*-1</f>
        <v/>
      </c>
      <c r="E33" s="441" t="n">
        <v>102</v>
      </c>
      <c r="F33" s="442">
        <f>J16</f>
        <v/>
      </c>
      <c r="G33" s="429">
        <f>B33+SUM(D33:D36)-SUM(F33:F36)</f>
        <v/>
      </c>
      <c r="H33" s="214" t="inlineStr">
        <is>
          <t xml:space="preserve">　　　流動資產淨減（淨增）                                        </t>
        </is>
      </c>
      <c r="I33" s="215" t="n">
        <v>151</v>
      </c>
      <c r="J33" s="73">
        <f>OFFSET(A506,0,$K$1-1)</f>
        <v/>
      </c>
      <c r="K33" s="369">
        <f>-SUMIF($C$7:$C$127,I33,$D$7:$D$127)+SUMIF($E$7:$E$127,I33,$F$7:$F$127)</f>
        <v/>
      </c>
      <c r="L33" s="424">
        <f>VLOOKUP(A33,$A$140:$AX$249,$K$1,FALSE)</f>
        <v/>
      </c>
      <c r="M33" s="424">
        <f>L33-G33</f>
        <v/>
      </c>
      <c r="N33" s="30" t="n"/>
      <c r="O33" s="425">
        <f>L33-B33</f>
        <v/>
      </c>
      <c r="P33" s="30">
        <f>J33-K33</f>
        <v/>
      </c>
      <c r="Q33" s="426">
        <f>D33-F33</f>
        <v/>
      </c>
      <c r="R33" s="144" t="n"/>
    </row>
    <row r="34">
      <c r="A34" s="2" t="n">
        <v>0</v>
      </c>
      <c r="B34" s="427" t="n"/>
      <c r="C34" s="384" t="n">
        <v>405</v>
      </c>
      <c r="D34" s="440">
        <f>J97</f>
        <v/>
      </c>
      <c r="E34" s="441" t="n"/>
      <c r="F34" s="442" t="n"/>
      <c r="G34" s="433" t="n"/>
      <c r="H34" s="214" t="inlineStr">
        <is>
          <t xml:space="preserve">　　　流動負債淨增（淨減）                                        </t>
        </is>
      </c>
      <c r="I34" s="215" t="n">
        <v>161</v>
      </c>
      <c r="J34" s="73">
        <f>OFFSET(A507,0,$K$1-1)</f>
        <v/>
      </c>
      <c r="K34" s="369">
        <f>-SUMIF($C$7:$C$127,I34,$D$7:$D$127)+SUMIF($E$7:$E$127,I34,$F$7:$F$127)</f>
        <v/>
      </c>
      <c r="L34" s="424" t="n"/>
      <c r="M34" s="424">
        <f>L34-G34</f>
        <v/>
      </c>
      <c r="N34" s="30" t="n"/>
      <c r="O34" s="425">
        <f>L34-B34</f>
        <v/>
      </c>
      <c r="P34" s="30">
        <f>J34-K34</f>
        <v/>
      </c>
      <c r="Q34" s="426">
        <f>D34-F34</f>
        <v/>
      </c>
      <c r="R34" s="144" t="n"/>
    </row>
    <row r="35">
      <c r="A35" s="2" t="n">
        <v>0</v>
      </c>
      <c r="B35" s="427" t="n"/>
      <c r="C35" s="384" t="n"/>
      <c r="D35" s="440" t="n"/>
      <c r="E35" s="441" t="n"/>
      <c r="F35" s="442" t="n"/>
      <c r="G35" s="433" t="n"/>
      <c r="H35" s="214" t="inlineStr">
        <is>
          <t xml:space="preserve">　　未計利息股利之現金流入（流出）                              </t>
        </is>
      </c>
      <c r="I35" s="215" t="n"/>
      <c r="J35" s="73">
        <f>OFFSET(A508,0,$K$1-1)</f>
        <v/>
      </c>
      <c r="K35" s="369">
        <f>K12+K13</f>
        <v/>
      </c>
      <c r="L35" s="424" t="n"/>
      <c r="M35" s="424">
        <f>L35-G35</f>
        <v/>
      </c>
      <c r="N35" s="30" t="n"/>
      <c r="O35" s="425">
        <f>L35-B35</f>
        <v/>
      </c>
      <c r="P35" s="30">
        <f>J35-K35</f>
        <v/>
      </c>
      <c r="Q35" s="426">
        <f>D35-F35</f>
        <v/>
      </c>
      <c r="R35" s="144" t="n"/>
    </row>
    <row r="36">
      <c r="A36" s="3" t="n">
        <v>0</v>
      </c>
      <c r="B36" s="427" t="n"/>
      <c r="C36" s="385" t="n"/>
      <c r="D36" s="440" t="n"/>
      <c r="E36" s="443" t="n"/>
      <c r="F36" s="442" t="n"/>
      <c r="G36" s="433" t="n"/>
      <c r="H36" s="112" t="inlineStr">
        <is>
          <t xml:space="preserve">　　收取利息                                                    </t>
        </is>
      </c>
      <c r="I36" s="180" t="n"/>
      <c r="J36" s="73">
        <f>OFFSET(A509,0,$K$1-1)</f>
        <v/>
      </c>
      <c r="K36" s="369">
        <f>J36</f>
        <v/>
      </c>
      <c r="L36" s="424" t="n"/>
      <c r="M36" s="424">
        <f>L36-G36</f>
        <v/>
      </c>
      <c r="N36" s="30" t="n"/>
      <c r="O36" s="425">
        <f>L36-B36</f>
        <v/>
      </c>
      <c r="P36" s="30">
        <f>J36-K36</f>
        <v/>
      </c>
      <c r="Q36" s="426">
        <f>D36-F36</f>
        <v/>
      </c>
      <c r="R36" s="144" t="n"/>
    </row>
    <row r="37">
      <c r="A37" s="80" t="inlineStr">
        <is>
          <t xml:space="preserve">　　機械及設備                                                  </t>
        </is>
      </c>
      <c r="B37" s="427">
        <f>VLOOKUP(A37,$A$309:$AX$418,$K$1,FALSE)</f>
        <v/>
      </c>
      <c r="C37" s="384" t="n">
        <v>253</v>
      </c>
      <c r="D37" s="440">
        <f>J59*-1</f>
        <v/>
      </c>
      <c r="E37" s="441" t="n">
        <v>103</v>
      </c>
      <c r="F37" s="442">
        <f>J17</f>
        <v/>
      </c>
      <c r="G37" s="429">
        <f>B37+SUM(D37:D41)-SUM(F37:F41)</f>
        <v/>
      </c>
      <c r="H37" s="112" t="inlineStr">
        <is>
          <t xml:space="preserve">　　收取股利                                                    </t>
        </is>
      </c>
      <c r="I37" s="180" t="n"/>
      <c r="J37" s="73">
        <f>OFFSET(A510,0,$K$1-1)</f>
        <v/>
      </c>
      <c r="K37" s="369">
        <f>J37</f>
        <v/>
      </c>
      <c r="L37" s="424">
        <f>VLOOKUP(A37,$A$140:$AX$249,$K$1,FALSE)</f>
        <v/>
      </c>
      <c r="M37" s="424">
        <f>L37-G37</f>
        <v/>
      </c>
      <c r="N37" s="30" t="n"/>
      <c r="O37" s="425">
        <f>L37-B37</f>
        <v/>
      </c>
      <c r="P37" s="30">
        <f>J37-K37</f>
        <v/>
      </c>
      <c r="Q37" s="426">
        <f>D37-F37</f>
        <v/>
      </c>
      <c r="R37" s="144" t="n"/>
    </row>
    <row r="38" ht="20.4" customHeight="1" s="53" thickBot="1">
      <c r="A38" s="2" t="n">
        <v>0</v>
      </c>
      <c r="B38" s="427" t="n"/>
      <c r="C38" s="385" t="n">
        <v>407</v>
      </c>
      <c r="D38" s="440">
        <f>J101</f>
        <v/>
      </c>
      <c r="E38" s="441" t="n"/>
      <c r="F38" s="442" t="n"/>
      <c r="G38" s="433" t="n"/>
      <c r="H38" s="112" t="inlineStr">
        <is>
          <t xml:space="preserve">　　支付利息                                                    </t>
        </is>
      </c>
      <c r="I38" s="180" t="n"/>
      <c r="J38" s="73">
        <f>OFFSET(A511,0,$K$1-1)</f>
        <v/>
      </c>
      <c r="K38" s="444">
        <f>J38</f>
        <v/>
      </c>
      <c r="L38" s="424" t="n"/>
      <c r="M38" s="424">
        <f>L38-G38</f>
        <v/>
      </c>
      <c r="N38" s="30" t="n"/>
      <c r="O38" s="425">
        <f>L38-B38</f>
        <v/>
      </c>
      <c r="P38" s="30">
        <f>J38-K38</f>
        <v/>
      </c>
      <c r="Q38" s="426">
        <f>D38-F38</f>
        <v/>
      </c>
      <c r="R38" s="144" t="n"/>
    </row>
    <row r="39">
      <c r="A39" s="3" t="n">
        <v>0</v>
      </c>
      <c r="B39" s="427" t="n"/>
      <c r="C39" s="385" t="n">
        <v>409</v>
      </c>
      <c r="D39" s="440">
        <f>J105</f>
        <v/>
      </c>
      <c r="E39" s="443" t="n">
        <v>412</v>
      </c>
      <c r="F39" s="442">
        <f>-J109</f>
        <v/>
      </c>
      <c r="G39" s="433" t="n"/>
      <c r="H39" s="111" t="inlineStr">
        <is>
          <t xml:space="preserve">▼業務活動之淨現金流入（流出）                                </t>
        </is>
      </c>
      <c r="I39" s="180" t="n"/>
      <c r="J39" s="73">
        <f>OFFSET(A512,0,$K$1-1)</f>
        <v/>
      </c>
      <c r="K39" s="445">
        <f>K36+K37+K38+K35</f>
        <v/>
      </c>
      <c r="L39" s="424" t="n"/>
      <c r="M39" s="424">
        <f>L39-G39</f>
        <v/>
      </c>
      <c r="N39" s="30" t="n"/>
      <c r="O39" s="425">
        <f>L39-B39</f>
        <v/>
      </c>
      <c r="P39" s="30">
        <f>J39-K39</f>
        <v/>
      </c>
      <c r="Q39" s="426">
        <f>D39-F39</f>
        <v/>
      </c>
      <c r="R39" s="144" t="n"/>
    </row>
    <row r="40">
      <c r="A40" s="3" t="n">
        <v>0</v>
      </c>
      <c r="B40" s="427" t="n"/>
      <c r="C40" s="261" t="n"/>
      <c r="D40" s="186" t="n"/>
      <c r="E40" s="446" t="n"/>
      <c r="F40" s="447" t="n"/>
      <c r="G40" s="433" t="n"/>
      <c r="H40" s="111" t="inlineStr">
        <is>
          <t xml:space="preserve">▼投資活動之現金流量                                          </t>
        </is>
      </c>
      <c r="I40" s="180" t="n"/>
      <c r="J40" s="73">
        <f>OFFSET(A513,0,$K$1-1)</f>
        <v/>
      </c>
      <c r="K40" s="448">
        <f>SUM(K41,K44,K47,K48,K49,K51,K54,K64)</f>
        <v/>
      </c>
      <c r="L40" s="424" t="n"/>
      <c r="M40" s="424">
        <f>L40-G40</f>
        <v/>
      </c>
      <c r="N40" s="30" t="n"/>
      <c r="O40" s="425">
        <f>L40-B40</f>
        <v/>
      </c>
      <c r="P40" s="30">
        <f>J40-K40</f>
        <v/>
      </c>
      <c r="Q40" s="426">
        <f>D40-F40</f>
        <v/>
      </c>
      <c r="R40" s="144" t="n"/>
    </row>
    <row r="41">
      <c r="A41" s="50" t="n"/>
      <c r="B41" s="50" t="n"/>
      <c r="C41" s="232" t="n"/>
      <c r="D41" s="440" t="n"/>
      <c r="E41" s="232" t="n"/>
      <c r="F41" s="233" t="n"/>
      <c r="H41" s="112" t="inlineStr">
        <is>
          <t xml:space="preserve">　　減少流動金融資產及短期貸墊款                                </t>
        </is>
      </c>
      <c r="I41" s="180" t="n"/>
      <c r="J41" s="73">
        <f>OFFSET(A514,0,$K$1-1)</f>
        <v/>
      </c>
      <c r="K41" s="449">
        <f>K42+K43</f>
        <v/>
      </c>
      <c r="L41" s="424" t="n"/>
      <c r="M41" s="424">
        <f>L41-G41</f>
        <v/>
      </c>
      <c r="N41" s="30" t="n"/>
      <c r="O41" s="425">
        <f>L41-B41</f>
        <v/>
      </c>
      <c r="P41" s="30">
        <f>J41-K41</f>
        <v/>
      </c>
      <c r="Q41" s="426">
        <f>D41-F41</f>
        <v/>
      </c>
      <c r="R41" s="144" t="n"/>
    </row>
    <row r="42" ht="20.4" customHeight="1" s="53" thickBot="1">
      <c r="A42" s="50" t="inlineStr">
        <is>
          <t xml:space="preserve">　　交通及運輸設備                                              </t>
        </is>
      </c>
      <c r="B42" s="427">
        <f>VLOOKUP(A42,$A$309:$AX$418,$K$1,FALSE)</f>
        <v/>
      </c>
      <c r="C42" s="384" t="n">
        <v>254</v>
      </c>
      <c r="D42" s="440">
        <f>J60*-1</f>
        <v/>
      </c>
      <c r="E42" s="441" t="n">
        <v>104</v>
      </c>
      <c r="F42" s="442">
        <f>J18</f>
        <v/>
      </c>
      <c r="G42" s="450">
        <f>B42+SUM(D42:D44)-SUM(F42:F44)</f>
        <v/>
      </c>
      <c r="H42" s="214" t="inlineStr">
        <is>
          <t xml:space="preserve">　　　減少流動金融資產                                            </t>
        </is>
      </c>
      <c r="I42" s="215" t="n">
        <v>211</v>
      </c>
      <c r="J42" s="73">
        <f>OFFSET(A515,0,$K$1-1)</f>
        <v/>
      </c>
      <c r="K42" s="451">
        <f>-SUMIF($C$7:$C$127,I42,$D$7:$D$127)+SUMIF($E$7:$E$135,I42,$F$7:$F$127)</f>
        <v/>
      </c>
      <c r="L42" s="424">
        <f>VLOOKUP(A42,$A$140:$AX$249,$K$1,FALSE)</f>
        <v/>
      </c>
      <c r="M42" s="424">
        <f>L42-G42</f>
        <v/>
      </c>
      <c r="N42" s="30" t="n"/>
      <c r="O42" s="425">
        <f>L42-B42</f>
        <v/>
      </c>
      <c r="P42" s="30">
        <f>J42-K42</f>
        <v/>
      </c>
      <c r="Q42" s="426">
        <f>D42-F42</f>
        <v/>
      </c>
      <c r="R42" s="144" t="n"/>
    </row>
    <row r="43">
      <c r="A43" s="50" t="n"/>
      <c r="B43" s="427" t="n"/>
      <c r="C43" s="385" t="n">
        <v>410</v>
      </c>
      <c r="D43" s="440">
        <f>J106</f>
        <v/>
      </c>
      <c r="E43" s="443" t="n">
        <v>413</v>
      </c>
      <c r="F43" s="442">
        <f>J110*-1</f>
        <v/>
      </c>
      <c r="G43" s="452" t="n"/>
      <c r="H43" s="216" t="inlineStr">
        <is>
          <t xml:space="preserve">　　　減少短期墊款                                                </t>
        </is>
      </c>
      <c r="I43" s="217" t="n">
        <v>212</v>
      </c>
      <c r="J43" s="73">
        <f>OFFSET(A516,0,$K$1-1)</f>
        <v/>
      </c>
      <c r="K43" s="453">
        <f>-SUMIF($C$7:$C$127,I43,$D$7:$D$127)+SUMIF($E$7:$E$135,I43,$F$7:$F$127)</f>
        <v/>
      </c>
      <c r="L43" s="424" t="n"/>
      <c r="M43" s="424">
        <f>L43-G43</f>
        <v/>
      </c>
      <c r="N43" s="30" t="n"/>
      <c r="O43" s="425">
        <f>L43-B43</f>
        <v/>
      </c>
      <c r="P43" s="30">
        <f>J43-K43</f>
        <v/>
      </c>
      <c r="Q43" s="426">
        <f>D43-F43</f>
        <v/>
      </c>
      <c r="R43" s="144" t="n"/>
    </row>
    <row r="44">
      <c r="A44" s="50" t="n"/>
      <c r="B44" s="427" t="n"/>
      <c r="C44" s="385" t="n"/>
      <c r="D44" s="440" t="n"/>
      <c r="E44" s="443" t="n"/>
      <c r="F44" s="442" t="n"/>
      <c r="G44" s="452" t="n"/>
      <c r="H44" s="112" t="inlineStr">
        <is>
          <t xml:space="preserve">　　減少投資、長期應收款、貸墊款及準備金                        </t>
        </is>
      </c>
      <c r="I44" s="180" t="n"/>
      <c r="J44" s="73">
        <f>OFFSET(A517,0,$K$1-1)</f>
        <v/>
      </c>
      <c r="K44" s="369">
        <f>SUM(K45:K46)</f>
        <v/>
      </c>
      <c r="L44" s="424" t="n"/>
      <c r="M44" s="424">
        <f>L44-G44</f>
        <v/>
      </c>
      <c r="N44" s="30" t="n"/>
      <c r="O44" s="425">
        <f>L44-B44</f>
        <v/>
      </c>
      <c r="P44" s="30">
        <f>J44-K44</f>
        <v/>
      </c>
      <c r="Q44" s="426">
        <f>D44-F44</f>
        <v/>
      </c>
      <c r="R44" s="144" t="n"/>
    </row>
    <row r="45">
      <c r="A45" s="80" t="inlineStr">
        <is>
          <t xml:space="preserve">　　什項設備                                                    </t>
        </is>
      </c>
      <c r="B45" s="427">
        <f>VLOOKUP(A45,$A$309:$AX$418,$K$1,FALSE)</f>
        <v/>
      </c>
      <c r="C45" s="384" t="n">
        <v>255</v>
      </c>
      <c r="D45" s="440">
        <f>J61*-1</f>
        <v/>
      </c>
      <c r="E45" s="441" t="n">
        <v>105</v>
      </c>
      <c r="F45" s="442">
        <f>J19</f>
        <v/>
      </c>
      <c r="G45" s="429">
        <f>B45+SUM(D45:D48)-SUM(F45:F48)</f>
        <v/>
      </c>
      <c r="H45" s="112" t="inlineStr">
        <is>
          <t xml:space="preserve">　　　減少投資                                                    </t>
        </is>
      </c>
      <c r="I45" s="180" t="n">
        <v>221</v>
      </c>
      <c r="J45" s="73">
        <f>OFFSET(A518,0,$K$1-1)</f>
        <v/>
      </c>
      <c r="K45" s="369">
        <f>-SUMIF($C$7:$C$127,I45,$D$7:$D$127)+SUMIF($E$7:$E$135,I45,$F$7:$F$127)</f>
        <v/>
      </c>
      <c r="L45" s="424">
        <f>VLOOKUP(A45,$A$140:$AX$249,$K$1,FALSE)</f>
        <v/>
      </c>
      <c r="M45" s="424">
        <f>L45-G45</f>
        <v/>
      </c>
      <c r="N45" s="30" t="n"/>
      <c r="O45" s="425">
        <f>L45-B45</f>
        <v/>
      </c>
      <c r="P45" s="30">
        <f>J45-K45</f>
        <v/>
      </c>
      <c r="Q45" s="426">
        <f>D45-F45</f>
        <v/>
      </c>
      <c r="R45" s="144" t="n"/>
    </row>
    <row r="46">
      <c r="A46" s="3" t="n">
        <v>0</v>
      </c>
      <c r="B46" s="427" t="n"/>
      <c r="C46" s="385" t="n">
        <v>408</v>
      </c>
      <c r="D46" s="440">
        <f>J102</f>
        <v/>
      </c>
      <c r="E46" s="443" t="n"/>
      <c r="F46" s="442" t="n"/>
      <c r="G46" s="433" t="n"/>
      <c r="H46" s="112" t="inlineStr">
        <is>
          <t xml:space="preserve">　　　減少準備金                                                  </t>
        </is>
      </c>
      <c r="I46" s="180" t="n">
        <v>222</v>
      </c>
      <c r="J46" s="73">
        <f>OFFSET(A519,0,$K$1-1)</f>
        <v/>
      </c>
      <c r="K46" s="369">
        <f>-SUMIF($C$7:$C$127,I46,$D$7:$D$127)+SUMIF($E$7:$E$135,I46,$F$7:$F$127)</f>
        <v/>
      </c>
      <c r="L46" s="424" t="n"/>
      <c r="M46" s="424">
        <f>L46-G46</f>
        <v/>
      </c>
      <c r="N46" s="30" t="n"/>
      <c r="O46" s="425">
        <f>L46-B46</f>
        <v/>
      </c>
      <c r="P46" s="30">
        <f>J46-K46</f>
        <v/>
      </c>
      <c r="Q46" s="426">
        <f>D46-F46</f>
        <v/>
      </c>
      <c r="R46" s="144" t="n"/>
    </row>
    <row r="47">
      <c r="A47" s="3" t="n">
        <v>0</v>
      </c>
      <c r="B47" s="427" t="n"/>
      <c r="C47" s="385" t="n">
        <v>411</v>
      </c>
      <c r="D47" s="440">
        <f>J107</f>
        <v/>
      </c>
      <c r="E47" s="443" t="n">
        <v>414</v>
      </c>
      <c r="F47" s="442">
        <f>-J111</f>
        <v/>
      </c>
      <c r="G47" s="433" t="n"/>
      <c r="H47" s="112" t="inlineStr">
        <is>
          <t xml:space="preserve">　　收取利息                                                    </t>
        </is>
      </c>
      <c r="I47" s="180" t="n"/>
      <c r="J47" s="73">
        <f>OFFSET(A520,0,$K$1-1)</f>
        <v/>
      </c>
      <c r="K47" s="369">
        <f>J47</f>
        <v/>
      </c>
      <c r="L47" s="424" t="n"/>
      <c r="M47" s="424">
        <f>L47-G47</f>
        <v/>
      </c>
      <c r="N47" s="30" t="n"/>
      <c r="O47" s="425">
        <f>L47-B47</f>
        <v/>
      </c>
      <c r="P47" s="30">
        <f>J47-K47</f>
        <v/>
      </c>
      <c r="Q47" s="426">
        <f>D47-F47</f>
        <v/>
      </c>
      <c r="R47" s="144" t="n"/>
    </row>
    <row r="48">
      <c r="A48" s="3" t="n">
        <v>0</v>
      </c>
      <c r="B48" s="427" t="n"/>
      <c r="C48" s="385" t="n">
        <v>406</v>
      </c>
      <c r="D48" s="440">
        <f>J98</f>
        <v/>
      </c>
      <c r="E48" s="443" t="n"/>
      <c r="F48" s="442" t="n"/>
      <c r="G48" s="433" t="n"/>
      <c r="H48" s="112" t="inlineStr">
        <is>
          <t xml:space="preserve">　　收取股利                                                    </t>
        </is>
      </c>
      <c r="I48" s="186" t="n"/>
      <c r="J48" s="73">
        <f>OFFSET(A521,0,$K$1-1)</f>
        <v/>
      </c>
      <c r="K48" s="369">
        <f>J48</f>
        <v/>
      </c>
      <c r="L48" s="424" t="n"/>
      <c r="M48" s="424">
        <f>L48-G48</f>
        <v/>
      </c>
      <c r="N48" s="30" t="n"/>
      <c r="O48" s="425">
        <f>L48-B48</f>
        <v/>
      </c>
      <c r="P48" s="30">
        <f>J48-K48</f>
        <v/>
      </c>
      <c r="Q48" s="426">
        <f>D48-F48</f>
        <v/>
      </c>
      <c r="R48" s="144" t="n"/>
    </row>
    <row r="49">
      <c r="A49" s="80" t="inlineStr">
        <is>
          <t xml:space="preserve">　　租賃資產                                                    </t>
        </is>
      </c>
      <c r="B49" s="427">
        <f>VLOOKUP(A49,$A$309:$AX$413,$K$1,FALSE)</f>
        <v/>
      </c>
      <c r="C49" s="384" t="n"/>
      <c r="D49" s="440" t="n"/>
      <c r="E49" s="441" t="n">
        <v>106</v>
      </c>
      <c r="F49" s="442">
        <f>J20</f>
        <v/>
      </c>
      <c r="G49" s="433">
        <f>B49+D49-F49</f>
        <v/>
      </c>
      <c r="H49" s="112" t="inlineStr">
        <is>
          <t xml:space="preserve">　　增加流動金融資產及短期貸墊款                                </t>
        </is>
      </c>
      <c r="I49" s="186" t="n"/>
      <c r="J49" s="121">
        <f>OFFSET(A522,0,$K$1-1)</f>
        <v/>
      </c>
      <c r="K49" s="369">
        <f>K50</f>
        <v/>
      </c>
      <c r="L49" s="424">
        <f>VLOOKUP(A49,$A$140:$AX$249,$K$1,FALSE)</f>
        <v/>
      </c>
      <c r="M49" s="424">
        <f>L49-G49</f>
        <v/>
      </c>
      <c r="N49" s="30" t="n"/>
      <c r="O49" s="425">
        <f>L49-B49</f>
        <v/>
      </c>
      <c r="P49" s="30">
        <f>J49-K49</f>
        <v/>
      </c>
      <c r="Q49" s="426">
        <f>D49-F49</f>
        <v/>
      </c>
      <c r="R49" s="144" t="n"/>
    </row>
    <row r="50">
      <c r="A50" s="80" t="inlineStr">
        <is>
          <t xml:space="preserve">　　租賃權益改良                                                </t>
        </is>
      </c>
      <c r="B50" s="427">
        <f>VLOOKUP(A50,$A$309:$AX$418,$K$1,FALSE)</f>
        <v/>
      </c>
      <c r="C50" s="384" t="n">
        <v>257</v>
      </c>
      <c r="D50" s="454">
        <f>J63*-1</f>
        <v/>
      </c>
      <c r="E50" s="441" t="n">
        <v>107</v>
      </c>
      <c r="F50" s="442">
        <f>J21</f>
        <v/>
      </c>
      <c r="G50" s="433">
        <f>B50+D50-F50</f>
        <v/>
      </c>
      <c r="H50" s="112" t="inlineStr">
        <is>
          <t xml:space="preserve">　　　增加流動金融資產                                            </t>
        </is>
      </c>
      <c r="I50" s="181" t="n">
        <v>231</v>
      </c>
      <c r="J50" s="121">
        <f>OFFSET(A523,0,$K$1-1)</f>
        <v/>
      </c>
      <c r="K50" s="369">
        <f>-SUMIF($C$7:$C$127,I50,$D$7:$D$127)+SUMIF($E$7:$E$135,I50,$F$7:$F$127)</f>
        <v/>
      </c>
      <c r="L50" s="424">
        <f>VLOOKUP(A50,$A$140:$AX$249,$K$1,FALSE)</f>
        <v/>
      </c>
      <c r="M50" s="424">
        <f>L50-G50</f>
        <v/>
      </c>
      <c r="N50" s="30" t="n"/>
      <c r="O50" s="425">
        <f>L50-B49</f>
        <v/>
      </c>
      <c r="P50" s="30">
        <f>J50-K50</f>
        <v/>
      </c>
      <c r="Q50" s="426">
        <f>D49-F49</f>
        <v/>
      </c>
      <c r="R50" s="144" t="n"/>
    </row>
    <row r="51">
      <c r="A51" s="79" t="inlineStr">
        <is>
          <t xml:space="preserve">　　購建中固定資產                                              </t>
        </is>
      </c>
      <c r="B51" s="427">
        <f>VLOOKUP(A51,$A$309:$AX$418,$K$1,FALSE)</f>
        <v/>
      </c>
      <c r="C51" s="384" t="n">
        <v>256</v>
      </c>
      <c r="D51" s="440">
        <f>J62*-1</f>
        <v/>
      </c>
      <c r="E51" s="441" t="n">
        <v>404</v>
      </c>
      <c r="F51" s="442">
        <f>J96</f>
        <v/>
      </c>
      <c r="G51" s="429">
        <f>B51+SUM(D51:D53)-SUM(F51:F53)</f>
        <v/>
      </c>
      <c r="H51" s="112" t="inlineStr">
        <is>
          <t xml:space="preserve">　　增加投資、長期應收款、貸墊款及準備金                        </t>
        </is>
      </c>
      <c r="I51" s="180" t="n"/>
      <c r="J51" s="73">
        <f>OFFSET(A524,0,$K$1-1)</f>
        <v/>
      </c>
      <c r="K51" s="369">
        <f>SUM(K52:K53)</f>
        <v/>
      </c>
      <c r="L51" s="424">
        <f>VLOOKUP(A51,$A$140:$AX$249,$K$1,FALSE)</f>
        <v/>
      </c>
      <c r="M51" s="424">
        <f>L51-G51</f>
        <v/>
      </c>
      <c r="N51" s="30" t="n"/>
      <c r="O51" s="425">
        <f>L51-B50</f>
        <v/>
      </c>
      <c r="P51" s="30">
        <f>J51-K51</f>
        <v/>
      </c>
      <c r="Q51" s="426">
        <f>D50-F50</f>
        <v/>
      </c>
      <c r="R51" s="144" t="n"/>
    </row>
    <row r="52">
      <c r="A52" s="3" t="n"/>
      <c r="B52" s="427" t="n"/>
      <c r="C52" s="385" t="n"/>
      <c r="D52" s="440" t="n"/>
      <c r="E52" s="441" t="n">
        <v>405</v>
      </c>
      <c r="F52" s="442">
        <f>J97</f>
        <v/>
      </c>
      <c r="G52" s="433" t="n"/>
      <c r="H52" s="112" t="inlineStr">
        <is>
          <t xml:space="preserve">　　　增加投資                                                    </t>
        </is>
      </c>
      <c r="I52" s="180" t="n">
        <v>241</v>
      </c>
      <c r="J52" s="73">
        <f>OFFSET(A525,0,$K$1-1)</f>
        <v/>
      </c>
      <c r="K52" s="369">
        <f>-SUMIF($C$7:$C$127,I52,$D$7:$D$127)+SUMIF($E$7:$E$135,I52,$F$7:$F$127)</f>
        <v/>
      </c>
      <c r="L52" s="424" t="n"/>
      <c r="M52" s="424">
        <f>L52-G52</f>
        <v/>
      </c>
      <c r="N52" s="30" t="n"/>
      <c r="O52" s="425">
        <f>L52-B51</f>
        <v/>
      </c>
      <c r="P52" s="30">
        <f>J52-K52</f>
        <v/>
      </c>
      <c r="Q52" s="426">
        <f>D51-F51</f>
        <v/>
      </c>
      <c r="R52" s="144" t="n"/>
    </row>
    <row r="53">
      <c r="A53" s="126" t="n"/>
      <c r="B53" s="126" t="n"/>
      <c r="C53" s="236" t="n"/>
      <c r="D53" s="455" t="n"/>
      <c r="E53" s="236" t="n">
        <v>406</v>
      </c>
      <c r="F53" s="291">
        <f>J98</f>
        <v/>
      </c>
      <c r="G53" s="126" t="n"/>
      <c r="H53" s="112" t="inlineStr">
        <is>
          <t xml:space="preserve">　　　增加準備金                                                  </t>
        </is>
      </c>
      <c r="I53" s="180" t="n">
        <v>242</v>
      </c>
      <c r="J53" s="73">
        <f>OFFSET(A526,0,$K$1-1)</f>
        <v/>
      </c>
      <c r="K53" s="369">
        <f>-SUMIF($C$7:$C$127,I53,$D$7:$D$127)+SUMIF($E$7:$E$135,I53,$F$7:$F$127)</f>
        <v/>
      </c>
      <c r="L53" s="424" t="n"/>
      <c r="M53" s="424">
        <f>L53-G52</f>
        <v/>
      </c>
      <c r="N53" s="30" t="n"/>
      <c r="O53" s="425">
        <f>L53-B52</f>
        <v/>
      </c>
      <c r="P53" s="30">
        <f>J53-K53</f>
        <v/>
      </c>
      <c r="Q53" s="426">
        <f>D52-F52</f>
        <v/>
      </c>
      <c r="R53" s="144" t="n"/>
    </row>
    <row r="54">
      <c r="A54" s="78" t="inlineStr">
        <is>
          <t xml:space="preserve">　生物資產－非流動                                            </t>
        </is>
      </c>
      <c r="B54" s="422">
        <f>SUM(B55)</f>
        <v/>
      </c>
      <c r="C54" s="384" t="n"/>
      <c r="D54" s="440" t="n"/>
      <c r="E54" s="441" t="n"/>
      <c r="F54" s="442" t="n"/>
      <c r="G54" s="423">
        <f>SUM(G55)</f>
        <v/>
      </c>
      <c r="H54" s="112" t="inlineStr">
        <is>
          <t xml:space="preserve">　　增加不動產、廠房及設備、礦產資源                            </t>
        </is>
      </c>
      <c r="I54" s="180" t="n"/>
      <c r="J54" s="73">
        <f>OFFSET(A527,0,$K$1-1)</f>
        <v/>
      </c>
      <c r="K54" s="369">
        <f>K55</f>
        <v/>
      </c>
      <c r="L54" s="424">
        <f>VLOOKUP(A54,$A$140:$AX$249,$K$1,FALSE)</f>
        <v/>
      </c>
      <c r="M54" s="424">
        <f>L54-G54</f>
        <v/>
      </c>
      <c r="N54" s="30" t="n"/>
      <c r="O54" s="425">
        <f>L54-B54</f>
        <v/>
      </c>
      <c r="P54" s="30">
        <f>J54-K54</f>
        <v/>
      </c>
      <c r="Q54" s="426">
        <f>D54-F54</f>
        <v/>
      </c>
      <c r="R54" s="144" t="n"/>
    </row>
    <row r="55" ht="27.6" customHeight="1" s="53">
      <c r="A55" s="82" t="inlineStr">
        <is>
          <t xml:space="preserve">　　生產性生物資產－非流動                                      </t>
        </is>
      </c>
      <c r="B55" s="427">
        <f>VLOOKUP(A55,$A$309:$AX$418,$K$1,FALSE)</f>
        <v/>
      </c>
      <c r="C55" s="384" t="n"/>
      <c r="D55" s="440" t="n"/>
      <c r="E55" s="441" t="n">
        <v>109</v>
      </c>
      <c r="F55" s="442">
        <f>J23</f>
        <v/>
      </c>
      <c r="G55" s="429">
        <f>B55+SUM(D55:D55)-SUM(F55:F55)</f>
        <v/>
      </c>
      <c r="H55" s="112" t="inlineStr">
        <is>
          <t xml:space="preserve">　　　增加不動產、廠房及設備                                      </t>
        </is>
      </c>
      <c r="I55" s="180" t="n"/>
      <c r="J55" s="73">
        <f>OFFSET(A528,0,$K$1-1)</f>
        <v/>
      </c>
      <c r="K55" s="369">
        <f>K56</f>
        <v/>
      </c>
      <c r="L55" s="424">
        <f>VLOOKUP(A55,$A$140:$AX$249,$K$1,FALSE)</f>
        <v/>
      </c>
      <c r="M55" s="424">
        <f>L55-G55</f>
        <v/>
      </c>
      <c r="N55" s="30" t="n"/>
      <c r="O55" s="425">
        <f>L55-B55</f>
        <v/>
      </c>
      <c r="P55" s="30">
        <f>J55-K55</f>
        <v/>
      </c>
      <c r="Q55" s="426">
        <f>D55-F55</f>
        <v/>
      </c>
      <c r="R55" s="144" t="n"/>
    </row>
    <row r="56">
      <c r="A56" s="78" t="inlineStr">
        <is>
          <t xml:space="preserve">　無形資產                                                    </t>
        </is>
      </c>
      <c r="B56" s="422">
        <f>SUM(B57)</f>
        <v/>
      </c>
      <c r="C56" s="384" t="n"/>
      <c r="D56" s="440" t="n"/>
      <c r="E56" s="441" t="n"/>
      <c r="F56" s="442" t="n"/>
      <c r="G56" s="423">
        <f>SUM(G57)</f>
        <v/>
      </c>
      <c r="H56" s="112" t="inlineStr">
        <is>
          <t xml:space="preserve">　　　　固定資產之增置                                              </t>
        </is>
      </c>
      <c r="I56" s="180" t="n"/>
      <c r="J56" s="73">
        <f>OFFSET(A529,0,$K$1-1)</f>
        <v/>
      </c>
      <c r="K56" s="369">
        <f>SUM(K57:K63)</f>
        <v/>
      </c>
      <c r="L56" s="424">
        <f>VLOOKUP(A56,$A$140:$AX$249,$K$1,FALSE)</f>
        <v/>
      </c>
      <c r="M56" s="424">
        <f>L56-G56</f>
        <v/>
      </c>
      <c r="N56" s="30" t="n"/>
      <c r="O56" s="425">
        <f>L56-B56</f>
        <v/>
      </c>
      <c r="P56" s="30">
        <f>J56-K56</f>
        <v/>
      </c>
      <c r="Q56" s="426">
        <f>D56-F56</f>
        <v/>
      </c>
      <c r="R56" s="144" t="n"/>
    </row>
    <row r="57">
      <c r="A57" s="80" t="inlineStr">
        <is>
          <t xml:space="preserve">　　無形資產                                                    </t>
        </is>
      </c>
      <c r="B57" s="427">
        <f>VLOOKUP(A57,$A$309:$AX$418,$K$1,FALSE)</f>
        <v/>
      </c>
      <c r="C57" s="384" t="n"/>
      <c r="D57" s="440" t="n"/>
      <c r="E57" s="441" t="n">
        <v>111</v>
      </c>
      <c r="F57" s="442">
        <f>J25</f>
        <v/>
      </c>
      <c r="G57" s="429">
        <f>B57+SUM(D57:D59)-SUM(F57:F59)</f>
        <v/>
      </c>
      <c r="H57" s="112" t="inlineStr">
        <is>
          <t xml:space="preserve">　　　　　土地改良物                                                  </t>
        </is>
      </c>
      <c r="I57" s="180" t="n">
        <v>251</v>
      </c>
      <c r="J57" s="73">
        <f>OFFSET(A530,0,$K$1-1)</f>
        <v/>
      </c>
      <c r="K57" s="369">
        <f>-SUMIF($C$7:$C$127,I57,$D$7:$D$127)+SUMIF($E$7:$E$127,I57,$F$7:$F$127)</f>
        <v/>
      </c>
      <c r="L57" s="424">
        <f>VLOOKUP(A57,$A$140:$AX$249,$K$1,FALSE)</f>
        <v/>
      </c>
      <c r="M57" s="424">
        <f>L57-G57</f>
        <v/>
      </c>
      <c r="N57" s="30" t="n"/>
      <c r="O57" s="425">
        <f>L57-B57</f>
        <v/>
      </c>
      <c r="P57" s="30">
        <f>J57-K57</f>
        <v/>
      </c>
      <c r="Q57" s="426">
        <f>D57-F57</f>
        <v/>
      </c>
      <c r="R57" s="144" t="n"/>
    </row>
    <row r="58">
      <c r="A58" s="2" t="n">
        <v>0</v>
      </c>
      <c r="B58" s="427" t="n"/>
      <c r="C58" s="384" t="n">
        <v>415</v>
      </c>
      <c r="D58" s="440">
        <f>J113</f>
        <v/>
      </c>
      <c r="E58" s="441" t="n">
        <v>416</v>
      </c>
      <c r="F58" s="442">
        <f>J114*-1</f>
        <v/>
      </c>
      <c r="G58" s="433" t="n"/>
      <c r="H58" s="112" t="inlineStr">
        <is>
          <t xml:space="preserve">　　　　　房屋及建築                                                  </t>
        </is>
      </c>
      <c r="I58" s="180" t="n">
        <v>252</v>
      </c>
      <c r="J58" s="73">
        <f>OFFSET(A531,0,$K$1-1)</f>
        <v/>
      </c>
      <c r="K58" s="369">
        <f>-SUMIF($C$7:$C$127,I58,$D$7:$D$127)+SUMIF($E$7:$E$127,I58,$F$7:$F$127)</f>
        <v/>
      </c>
      <c r="L58" s="424" t="n"/>
      <c r="M58" s="424">
        <f>L58-G58</f>
        <v/>
      </c>
      <c r="N58" s="30" t="n"/>
      <c r="O58" s="425">
        <f>L58-B58</f>
        <v/>
      </c>
      <c r="P58" s="30">
        <f>J58-K58</f>
        <v/>
      </c>
      <c r="Q58" s="426">
        <f>D58-F58</f>
        <v/>
      </c>
      <c r="R58" s="144" t="n"/>
    </row>
    <row r="59">
      <c r="A59" s="3" t="n">
        <v>0</v>
      </c>
      <c r="B59" s="427" t="n"/>
      <c r="C59" s="385" t="n">
        <v>258</v>
      </c>
      <c r="D59" s="440">
        <f>J65*-1</f>
        <v/>
      </c>
      <c r="E59" s="443" t="n">
        <v>112</v>
      </c>
      <c r="F59" s="456" t="n"/>
      <c r="G59" s="433" t="n"/>
      <c r="H59" s="112" t="inlineStr">
        <is>
          <t xml:space="preserve">　　　　　機械及設備                                                  </t>
        </is>
      </c>
      <c r="I59" s="180" t="n">
        <v>253</v>
      </c>
      <c r="J59" s="73">
        <f>OFFSET(A532,0,$K$1-1)</f>
        <v/>
      </c>
      <c r="K59" s="369">
        <f>-SUMIF($C$7:$C$127,I59,$D$7:$D$127)+SUMIF($E$7:$E$127,I59,$F$7:$F$127)</f>
        <v/>
      </c>
      <c r="L59" s="424" t="n"/>
      <c r="M59" s="424">
        <f>L59-G59</f>
        <v/>
      </c>
      <c r="N59" s="30" t="n"/>
      <c r="O59" s="425">
        <f>L59-B59</f>
        <v/>
      </c>
      <c r="P59" s="30">
        <f>J59-K59</f>
        <v/>
      </c>
      <c r="Q59" s="426">
        <f>D59-F59</f>
        <v/>
      </c>
      <c r="R59" s="144" t="n"/>
    </row>
    <row r="60">
      <c r="A60" s="3" t="n">
        <v>0</v>
      </c>
      <c r="B60" s="427" t="n"/>
      <c r="C60" s="385" t="n"/>
      <c r="D60" s="440" t="n"/>
      <c r="E60" s="443" t="n"/>
      <c r="F60" s="442" t="n"/>
      <c r="G60" s="433" t="n"/>
      <c r="H60" s="112" t="inlineStr">
        <is>
          <t xml:space="preserve">　　　　　交通及運輸設備                                              </t>
        </is>
      </c>
      <c r="I60" s="180" t="n">
        <v>254</v>
      </c>
      <c r="J60" s="73">
        <f>OFFSET(A533,0,$K$1-1)</f>
        <v/>
      </c>
      <c r="K60" s="369">
        <f>-SUMIF($C$7:$C$127,I60,$D$7:$D$127)+SUMIF($E$7:$E$127,I60,$F$7:$F$127)</f>
        <v/>
      </c>
      <c r="L60" s="424" t="n"/>
      <c r="M60" s="424">
        <f>L60-G60</f>
        <v/>
      </c>
      <c r="N60" s="30" t="n"/>
      <c r="O60" s="425">
        <f>L60-B60</f>
        <v/>
      </c>
      <c r="P60" s="30">
        <f>J60-K60</f>
        <v/>
      </c>
      <c r="Q60" s="426">
        <f>D60-F60</f>
        <v/>
      </c>
      <c r="R60" s="144" t="n"/>
    </row>
    <row r="61" ht="20.4" customHeight="1" s="53">
      <c r="A61" s="78" t="inlineStr">
        <is>
          <t xml:space="preserve">　其他資產                                                    </t>
        </is>
      </c>
      <c r="B61" s="457">
        <f>SUM(B62,B65,B68)</f>
        <v/>
      </c>
      <c r="C61" s="384" t="n"/>
      <c r="D61" s="440" t="n"/>
      <c r="E61" s="441" t="n"/>
      <c r="F61" s="442" t="n"/>
      <c r="G61" s="457">
        <f>SUM(G62,G65,G68)</f>
        <v/>
      </c>
      <c r="H61" s="112" t="inlineStr">
        <is>
          <t xml:space="preserve">　　　　　什項設備                                                    </t>
        </is>
      </c>
      <c r="I61" s="180" t="n">
        <v>255</v>
      </c>
      <c r="J61" s="73">
        <f>OFFSET(A534,0,$K$1-1)</f>
        <v/>
      </c>
      <c r="K61" s="369">
        <f>-SUMIF($C$7:$C$127,I61,$D$7:$D$127)+SUMIF($E$7:$E$127,I61,$F$7:$F$127)</f>
        <v/>
      </c>
      <c r="L61" s="424">
        <f>VLOOKUP(A61,$A$140:$AX$249,$K$1,FALSE)</f>
        <v/>
      </c>
      <c r="M61" s="424">
        <f>L61-G61</f>
        <v/>
      </c>
      <c r="N61" s="30" t="n"/>
      <c r="O61" s="425">
        <f>L61-B61</f>
        <v/>
      </c>
      <c r="P61" s="30">
        <f>J61-K61</f>
        <v/>
      </c>
      <c r="Q61" s="426">
        <f>D61-F61</f>
        <v/>
      </c>
      <c r="R61" s="144" t="n"/>
    </row>
    <row r="62">
      <c r="A62" s="80" t="inlineStr">
        <is>
          <t xml:space="preserve">　　遞延資產                                                    </t>
        </is>
      </c>
      <c r="B62" s="427">
        <f>VLOOKUP(A62,$A$309:$AX$418,$K$1,FALSE)</f>
        <v/>
      </c>
      <c r="C62" s="384" t="n"/>
      <c r="D62" s="440" t="n"/>
      <c r="E62" s="441" t="n">
        <v>112</v>
      </c>
      <c r="F62" s="442">
        <f>J26-F59</f>
        <v/>
      </c>
      <c r="G62" s="429">
        <f>B62+SUM(D62:D64)-SUM(F62:F64)</f>
        <v/>
      </c>
      <c r="H62" s="112" t="inlineStr">
        <is>
          <t xml:space="preserve">　　　　　購建中固定資產                                              </t>
        </is>
      </c>
      <c r="I62" s="180" t="n">
        <v>256</v>
      </c>
      <c r="J62" s="73">
        <f>OFFSET(A535,0,$K$1-1)</f>
        <v/>
      </c>
      <c r="K62" s="369">
        <f>-SUMIF($C$7:$C$127,I62,$D$7:$D$127)+SUMIF($E$7:$E$127,I62,$F$7:$F$127)</f>
        <v/>
      </c>
      <c r="L62" s="424">
        <f>VLOOKUP(A62,$A$140:$AX$249,$K$1,FALSE)</f>
        <v/>
      </c>
      <c r="M62" s="424">
        <f>L62-G62</f>
        <v/>
      </c>
      <c r="N62" s="30" t="n"/>
      <c r="O62" s="425">
        <f>L62-B62</f>
        <v/>
      </c>
      <c r="P62" s="30">
        <f>J62-K62</f>
        <v/>
      </c>
      <c r="Q62" s="426">
        <f>D62-F62</f>
        <v/>
      </c>
      <c r="R62" s="144" t="n"/>
    </row>
    <row r="63">
      <c r="A63" s="2" t="n">
        <v>0</v>
      </c>
      <c r="B63" s="427" t="n"/>
      <c r="C63" s="384" t="n"/>
      <c r="D63" s="440">
        <f>J126</f>
        <v/>
      </c>
      <c r="E63" s="441" t="n"/>
      <c r="F63" s="442">
        <f>J127*-1</f>
        <v/>
      </c>
      <c r="G63" s="429" t="n"/>
      <c r="H63" s="112" t="inlineStr">
        <is>
          <t xml:space="preserve">　　　　　租賃權益改良                                                </t>
        </is>
      </c>
      <c r="I63" s="180" t="n">
        <v>257</v>
      </c>
      <c r="J63" s="73">
        <f>OFFSET(A536,0,$K$1-1)</f>
        <v/>
      </c>
      <c r="K63" s="369">
        <f>-SUMIF($C$7:$C$127,I63,$D$7:$D$127)+SUMIF($E$7:$E$127,I63,$F$7:$F$127)</f>
        <v/>
      </c>
      <c r="L63" s="424" t="n"/>
      <c r="M63" s="424">
        <f>L63-G63</f>
        <v/>
      </c>
      <c r="N63" s="30" t="n"/>
      <c r="O63" s="425">
        <f>L63-B63</f>
        <v/>
      </c>
      <c r="P63" s="30">
        <f>J63-K63</f>
        <v/>
      </c>
      <c r="Q63" s="426">
        <f>D63-F63</f>
        <v/>
      </c>
      <c r="R63" s="144" t="n"/>
    </row>
    <row r="64">
      <c r="A64" s="2" t="n">
        <v>0</v>
      </c>
      <c r="B64" s="427" t="n"/>
      <c r="C64" s="384" t="n">
        <v>259</v>
      </c>
      <c r="D64" s="440">
        <f>J67*-1</f>
        <v/>
      </c>
      <c r="E64" s="441" t="n"/>
      <c r="F64" s="442" t="n"/>
      <c r="G64" s="429" t="n"/>
      <c r="H64" s="112" t="inlineStr">
        <is>
          <t xml:space="preserve">　　增加無形資產及其他資產                                      </t>
        </is>
      </c>
      <c r="I64" s="180" t="n"/>
      <c r="J64" s="73">
        <f>OFFSET(A537,0,$K$1-1)</f>
        <v/>
      </c>
      <c r="K64" s="369">
        <f>K65+K66</f>
        <v/>
      </c>
      <c r="L64" s="424" t="n"/>
      <c r="M64" s="424">
        <f>L64-G64</f>
        <v/>
      </c>
      <c r="N64" s="30" t="n"/>
      <c r="O64" s="425">
        <f>L64-B64</f>
        <v/>
      </c>
      <c r="P64" s="30">
        <f>J64-K64</f>
        <v/>
      </c>
      <c r="Q64" s="426">
        <f>D64-F64</f>
        <v/>
      </c>
      <c r="R64" s="144" t="n"/>
    </row>
    <row r="65">
      <c r="A65" s="80" t="inlineStr">
        <is>
          <t xml:space="preserve">　　什項資產                                                    </t>
        </is>
      </c>
      <c r="B65" s="427">
        <f>VLOOKUP(A65,$A$309:$AX$418,$K$1,FALSE)</f>
        <v/>
      </c>
      <c r="C65" s="384" t="n">
        <v>417</v>
      </c>
      <c r="D65" s="440">
        <f>F111</f>
        <v/>
      </c>
      <c r="E65" s="441" t="n">
        <v>108</v>
      </c>
      <c r="F65" s="442">
        <f>J22</f>
        <v/>
      </c>
      <c r="G65" s="429">
        <f>B65+SUM(D65:D67)-SUM(F65:F67)</f>
        <v/>
      </c>
      <c r="H65" s="112" t="inlineStr">
        <is>
          <t xml:space="preserve">　　　增加無形資產                                                </t>
        </is>
      </c>
      <c r="I65" s="180" t="n">
        <v>258</v>
      </c>
      <c r="J65" s="73">
        <f>OFFSET(A538,0,$K$1-1)</f>
        <v/>
      </c>
      <c r="K65" s="369">
        <f>-SUMIF($C$7:$C$127,I65,$D$7:$D$127)+SUMIF($E$7:$E$127,I65,$F$7:$F$127)</f>
        <v/>
      </c>
      <c r="L65" s="424">
        <f>VLOOKUP(A65,$A$140:$AX$249,$K$1,FALSE)</f>
        <v/>
      </c>
      <c r="M65" s="424">
        <f>L65-G65</f>
        <v/>
      </c>
      <c r="N65" s="30" t="n"/>
      <c r="O65" s="425">
        <f>L65-B65</f>
        <v/>
      </c>
      <c r="P65" s="30">
        <f>J65-K65</f>
        <v/>
      </c>
      <c r="Q65" s="426">
        <f>D65-F65</f>
        <v/>
      </c>
      <c r="R65" s="144" t="n"/>
    </row>
    <row r="66">
      <c r="A66" s="4" t="n">
        <v>0</v>
      </c>
      <c r="B66" s="427" t="n"/>
      <c r="C66" s="384" t="n"/>
      <c r="D66" s="440" t="n"/>
      <c r="E66" s="441" t="n"/>
      <c r="F66" s="442" t="n"/>
      <c r="G66" s="433" t="n"/>
      <c r="H66" s="112" t="inlineStr">
        <is>
          <t xml:space="preserve">　　　增加其他資產                                                </t>
        </is>
      </c>
      <c r="I66" s="180" t="n"/>
      <c r="J66" s="73">
        <f>OFFSET(A539,0,$K$1-1)</f>
        <v/>
      </c>
      <c r="K66" s="369">
        <f>K67</f>
        <v/>
      </c>
      <c r="L66" s="424" t="n"/>
      <c r="M66" s="424">
        <f>L66-G66</f>
        <v/>
      </c>
      <c r="N66" s="30" t="n"/>
      <c r="O66" s="425">
        <f>L66-B66</f>
        <v/>
      </c>
      <c r="P66" s="30">
        <f>J66-K66</f>
        <v/>
      </c>
      <c r="Q66" s="426">
        <f>D66-F66</f>
        <v/>
      </c>
      <c r="R66" s="144" t="n"/>
    </row>
    <row r="67">
      <c r="A67" s="3" t="n">
        <v>0</v>
      </c>
      <c r="B67" s="427" t="n"/>
      <c r="C67" s="385" t="n"/>
      <c r="D67" s="440" t="n"/>
      <c r="E67" s="443" t="n"/>
      <c r="F67" s="442" t="n"/>
      <c r="G67" s="433" t="n"/>
      <c r="H67" s="112" t="inlineStr">
        <is>
          <t xml:space="preserve">　　　　增加遞延費用                                                </t>
        </is>
      </c>
      <c r="I67" s="180" t="n">
        <v>259</v>
      </c>
      <c r="J67" s="73">
        <f>OFFSET(A540,0,$K$1-1)</f>
        <v/>
      </c>
      <c r="K67" s="369">
        <f>-SUMIF($C$7:$C$127,I67,$D$7:$D$127)+SUMIF($E$7:$E$127,I67,$F$7:$F$127)</f>
        <v/>
      </c>
      <c r="L67" s="424" t="n"/>
      <c r="M67" s="424">
        <f>L67-G67</f>
        <v/>
      </c>
      <c r="N67" s="30" t="n"/>
      <c r="O67" s="425">
        <f>L67-B67</f>
        <v/>
      </c>
      <c r="P67" s="30">
        <f>J67-K67</f>
        <v/>
      </c>
      <c r="Q67" s="426">
        <f>D67-F67</f>
        <v/>
      </c>
      <c r="R67" s="144" t="n"/>
    </row>
    <row r="68">
      <c r="A68" s="80" t="n"/>
      <c r="B68" s="427" t="n"/>
      <c r="C68" s="384" t="n"/>
      <c r="D68" s="440" t="n"/>
      <c r="E68" s="441" t="n"/>
      <c r="F68" s="442" t="n"/>
      <c r="G68" s="433">
        <f>B68+D68-F68</f>
        <v/>
      </c>
      <c r="H68" s="111" t="inlineStr">
        <is>
          <t xml:space="preserve">▼投資活動之淨現金流入（流出）                                </t>
        </is>
      </c>
      <c r="I68" s="180" t="n"/>
      <c r="J68" s="73">
        <f>OFFSET(A541,0,$K$1-1)</f>
        <v/>
      </c>
      <c r="K68" s="369">
        <f>K40</f>
        <v/>
      </c>
      <c r="L68" s="424" t="n"/>
      <c r="M68" s="424" t="n"/>
      <c r="N68" s="30" t="n"/>
      <c r="O68" s="425" t="n"/>
      <c r="P68" s="30">
        <f>J68-K68</f>
        <v/>
      </c>
      <c r="Q68" s="426">
        <f>D68-F68</f>
        <v/>
      </c>
      <c r="R68" s="144" t="n"/>
    </row>
    <row r="69">
      <c r="A69" s="4" t="inlineStr">
        <is>
          <t>合      計</t>
        </is>
      </c>
      <c r="B69" s="422">
        <f>B7+B17+B26+B54+B56+B61</f>
        <v/>
      </c>
      <c r="C69" s="384" t="n"/>
      <c r="D69" s="440" t="n"/>
      <c r="E69" s="441" t="n"/>
      <c r="F69" s="442" t="n"/>
      <c r="G69" s="458">
        <f>G7+G17+G26+G54+G56+G61</f>
        <v/>
      </c>
      <c r="H69" s="111" t="inlineStr">
        <is>
          <t xml:space="preserve">▼籌資活動之現金流量                                          </t>
        </is>
      </c>
      <c r="I69" s="180" t="n"/>
      <c r="J69" s="73">
        <f>OFFSET(A542,0,$K$1-1)</f>
        <v/>
      </c>
      <c r="K69" s="369">
        <f>K70+K72+K74+K81+K79+K83</f>
        <v/>
      </c>
      <c r="L69" s="424">
        <f>VLOOKUP(A69,$A$140:$AX$249,$K$1,FALSE)</f>
        <v/>
      </c>
      <c r="M69" s="424">
        <f>L69-G69</f>
        <v/>
      </c>
      <c r="N69" s="30" t="n"/>
      <c r="O69" s="425">
        <f>L69-B69</f>
        <v/>
      </c>
      <c r="P69" s="30">
        <f>J69-K69</f>
        <v/>
      </c>
      <c r="Q69" s="426">
        <f>D69-F69</f>
        <v/>
      </c>
      <c r="R69" s="144" t="n"/>
    </row>
    <row r="70">
      <c r="A70" s="4" t="inlineStr">
        <is>
          <t xml:space="preserve">負債                                                        </t>
        </is>
      </c>
      <c r="B70" s="422">
        <f>B71+B78+B83</f>
        <v/>
      </c>
      <c r="C70" s="384" t="n"/>
      <c r="D70" s="440" t="n"/>
      <c r="E70" s="441" t="n"/>
      <c r="F70" s="442" t="n"/>
      <c r="G70" s="423">
        <f>G71+G78+G83</f>
        <v/>
      </c>
      <c r="H70" s="112" t="inlineStr">
        <is>
          <t xml:space="preserve">　　增加短期債務、流動金融負債及其他負債                        </t>
        </is>
      </c>
      <c r="I70" s="180" t="n"/>
      <c r="J70" s="73">
        <f>OFFSET(A543,0,$K$1-1)</f>
        <v/>
      </c>
      <c r="K70" s="369">
        <f>K71</f>
        <v/>
      </c>
      <c r="L70" s="424">
        <f>VLOOKUP(A70,$A$253:$AX$305,$K$1,FALSE)</f>
        <v/>
      </c>
      <c r="M70" s="424">
        <f>L70-G70</f>
        <v/>
      </c>
      <c r="N70" s="30" t="n"/>
      <c r="O70" s="425">
        <f>L70-B70</f>
        <v/>
      </c>
      <c r="P70" s="30">
        <f>J70-K70</f>
        <v/>
      </c>
      <c r="Q70" s="426">
        <f>D70-F70</f>
        <v/>
      </c>
      <c r="R70" s="144" t="n"/>
    </row>
    <row r="71">
      <c r="A71" s="78" t="inlineStr">
        <is>
          <t xml:space="preserve">　流動負債                                                    </t>
        </is>
      </c>
      <c r="B71" s="422">
        <f>SUM(B72:B77)</f>
        <v/>
      </c>
      <c r="C71" s="384" t="n"/>
      <c r="D71" s="440" t="n"/>
      <c r="E71" s="441" t="n"/>
      <c r="F71" s="442" t="n"/>
      <c r="G71" s="423">
        <f>SUM(G72:G77)</f>
        <v/>
      </c>
      <c r="H71" s="112" t="inlineStr">
        <is>
          <t xml:space="preserve">　　　增加其他負債                                                </t>
        </is>
      </c>
      <c r="I71" s="180" t="n">
        <v>311</v>
      </c>
      <c r="J71" s="73">
        <f>OFFSET(A544,0,$K$1-1)</f>
        <v/>
      </c>
      <c r="K71" s="369">
        <f>-SUMIF($C$7:$C$127,I71,$D$7:$D$127)+SUMIF($E$7:$E$127,I71,$F$7:$F$127)</f>
        <v/>
      </c>
      <c r="L71" s="424">
        <f>VLOOKUP(A71,$A$253:$AX$305,$K$1,FALSE)</f>
        <v/>
      </c>
      <c r="M71" s="424">
        <f>L71-G71</f>
        <v/>
      </c>
      <c r="N71" s="30" t="n"/>
      <c r="O71" s="425">
        <f>L71-B71</f>
        <v/>
      </c>
      <c r="P71" s="30">
        <f>J71-K71</f>
        <v/>
      </c>
      <c r="Q71" s="426">
        <f>D71-F71</f>
        <v/>
      </c>
      <c r="R71" s="144" t="n"/>
    </row>
    <row r="72">
      <c r="A72" s="80" t="inlineStr">
        <is>
          <t xml:space="preserve">　　短期債務                                                    </t>
        </is>
      </c>
      <c r="B72" s="427">
        <f>VLOOKUP(A72,$A$423:$AX$475,$K$1,FALSE)</f>
        <v/>
      </c>
      <c r="C72" s="385" t="n">
        <v>322</v>
      </c>
      <c r="D72" s="454">
        <f>J82*-1</f>
        <v/>
      </c>
      <c r="E72" s="441" t="n">
        <v>418</v>
      </c>
      <c r="F72" s="442">
        <f>D81</f>
        <v/>
      </c>
      <c r="G72" s="429">
        <f>B72+SUM(F72:F73)-SUM(D72:D73)</f>
        <v/>
      </c>
      <c r="H72" s="112" t="inlineStr">
        <is>
          <t xml:space="preserve">　　增加長期負債                                                </t>
        </is>
      </c>
      <c r="I72" s="180" t="n"/>
      <c r="J72" s="73">
        <f>OFFSET(A545,0,$K$1-1)</f>
        <v/>
      </c>
      <c r="K72" s="369">
        <f>K73</f>
        <v/>
      </c>
      <c r="L72" s="424">
        <f>VLOOKUP(A72,$A$253:$AX$305,$K$1,FALSE)</f>
        <v/>
      </c>
      <c r="M72" s="424">
        <f>L72-G72</f>
        <v/>
      </c>
      <c r="N72" s="30" t="n"/>
      <c r="O72" s="425">
        <f>L72-B72</f>
        <v/>
      </c>
      <c r="P72" s="30">
        <f>J72-K72</f>
        <v/>
      </c>
      <c r="Q72" s="426">
        <f>D72-F72</f>
        <v/>
      </c>
      <c r="R72" s="144" t="n"/>
    </row>
    <row r="73" ht="20.25" customHeight="1" s="53">
      <c r="A73" s="3" t="n">
        <v>0</v>
      </c>
      <c r="B73" s="427" t="n"/>
      <c r="C73" s="385" t="n">
        <v>316</v>
      </c>
      <c r="D73" s="440" t="n"/>
      <c r="E73" s="443" t="n"/>
      <c r="F73" s="442" t="n"/>
      <c r="G73" s="433" t="n"/>
      <c r="H73" s="112" t="inlineStr">
        <is>
          <t xml:space="preserve">　　　增加長期債務                                                </t>
        </is>
      </c>
      <c r="I73" s="180" t="n">
        <v>312</v>
      </c>
      <c r="J73" s="73">
        <f>OFFSET(A546,0,$K$1-1)</f>
        <v/>
      </c>
      <c r="K73" s="369">
        <f>-SUMIF($C$7:$C$127,I73,$D$7:$D$127)+SUMIF($E$7:$E$127,I73,$F$7:$F$127)</f>
        <v/>
      </c>
      <c r="L73" s="424" t="n"/>
      <c r="M73" s="424">
        <f>L73-G73</f>
        <v/>
      </c>
      <c r="N73" s="30" t="n"/>
      <c r="O73" s="425">
        <f>L73-B73</f>
        <v/>
      </c>
      <c r="P73" s="30">
        <f>J73-K73</f>
        <v/>
      </c>
      <c r="Q73" s="426">
        <f>D73-F73</f>
        <v/>
      </c>
      <c r="R73" s="144" t="n"/>
    </row>
    <row r="74" ht="21" customHeight="1" s="53">
      <c r="A74" s="80" t="inlineStr">
        <is>
          <t xml:space="preserve">　　應付款項                                                    </t>
        </is>
      </c>
      <c r="B74" s="427">
        <f>VLOOKUP(A74,$A$423:$AX$475,$K$1,FALSE)</f>
        <v/>
      </c>
      <c r="C74" s="384" t="n"/>
      <c r="D74" s="440" t="n"/>
      <c r="E74" s="441" t="n">
        <v>161</v>
      </c>
      <c r="F74" s="442" t="n"/>
      <c r="G74" s="429">
        <f>B74+SUM(F74:F75)-SUM(D74:D75)</f>
        <v/>
      </c>
      <c r="H74" s="112" t="inlineStr">
        <is>
          <t xml:space="preserve">　　增加基金、公積及填補短絀                                    </t>
        </is>
      </c>
      <c r="I74" s="180" t="n"/>
      <c r="J74" s="73">
        <f>OFFSET(A547,0,$K$1-1)</f>
        <v/>
      </c>
      <c r="K74" s="369">
        <f>SUM(K75)</f>
        <v/>
      </c>
      <c r="L74" s="424">
        <f>VLOOKUP(A74,$A$253:$AX$305,$K$1,FALSE)</f>
        <v/>
      </c>
      <c r="M74" s="424">
        <f>L74-G74</f>
        <v/>
      </c>
      <c r="N74" s="30" t="n"/>
      <c r="O74" s="425">
        <f>L74-B74</f>
        <v/>
      </c>
      <c r="P74" s="30">
        <f>J74-K74</f>
        <v/>
      </c>
      <c r="Q74" s="426">
        <f>D74-F74</f>
        <v/>
      </c>
      <c r="R74" s="144" t="n"/>
    </row>
    <row r="75" ht="18.75" customHeight="1" s="53">
      <c r="A75" s="3" t="n">
        <v>0</v>
      </c>
      <c r="B75" s="427" t="n"/>
      <c r="C75" s="385" t="n"/>
      <c r="D75" s="440" t="n"/>
      <c r="E75" s="443" t="n"/>
      <c r="F75" s="442" t="n"/>
      <c r="G75" s="433" t="n"/>
      <c r="H75" s="112" t="inlineStr">
        <is>
          <t xml:space="preserve">　　　增加基金                                                    </t>
        </is>
      </c>
      <c r="I75" s="180" t="n"/>
      <c r="J75" s="73">
        <f>OFFSET(A548,0,$K$1-1)</f>
        <v/>
      </c>
      <c r="K75" s="369">
        <f>SUM(K76:K78)</f>
        <v/>
      </c>
      <c r="L75" s="424" t="n"/>
      <c r="M75" s="424">
        <f>L75-G75</f>
        <v/>
      </c>
      <c r="N75" s="30" t="n"/>
      <c r="O75" s="425">
        <f>L75-B75</f>
        <v/>
      </c>
      <c r="P75" s="30">
        <f>J75-K75</f>
        <v/>
      </c>
      <c r="Q75" s="426">
        <f>D75-F75</f>
        <v/>
      </c>
      <c r="R75" s="144" t="n"/>
    </row>
    <row r="76" ht="20.25" customHeight="1" s="53">
      <c r="A76" s="80" t="inlineStr">
        <is>
          <t xml:space="preserve">　　預收款項                                                    </t>
        </is>
      </c>
      <c r="B76" s="427">
        <f>VLOOKUP(A76,$A$423:$AX$475,$K$1,FALSE)</f>
        <v/>
      </c>
      <c r="C76" s="384" t="n"/>
      <c r="D76" s="440" t="n"/>
      <c r="E76" s="441" t="n">
        <v>161</v>
      </c>
      <c r="F76" s="442">
        <f>J34</f>
        <v/>
      </c>
      <c r="G76" s="429">
        <f>B76+SUM(F76:F77)-SUM(D76:D77)</f>
        <v/>
      </c>
      <c r="H76" s="112" t="inlineStr">
        <is>
          <t xml:space="preserve">　　　　國庫撥款增置固定資產                                        </t>
        </is>
      </c>
      <c r="I76" s="180" t="n">
        <v>313</v>
      </c>
      <c r="J76" s="73">
        <f>OFFSET(A549,0,$K$1-1)</f>
        <v/>
      </c>
      <c r="K76" s="369">
        <f>-SUMIF($C$7:$C$127,I76,$D$7:$D$127)+SUMIF($E$7:$E$127,I76,$F$7:$F$127)</f>
        <v/>
      </c>
      <c r="L76" s="424">
        <f>VLOOKUP(A76,$A$253:$AX$305,$K$1,FALSE)</f>
        <v/>
      </c>
      <c r="M76" s="424">
        <f>L76-G76</f>
        <v/>
      </c>
      <c r="N76" s="30" t="n"/>
      <c r="O76" s="425">
        <f>L76-B76</f>
        <v/>
      </c>
      <c r="P76" s="30">
        <f>J76-K76</f>
        <v/>
      </c>
      <c r="Q76" s="426">
        <f>D76-F76</f>
        <v/>
      </c>
      <c r="R76" s="144" t="n"/>
    </row>
    <row r="77">
      <c r="A77" s="3" t="n">
        <v>0</v>
      </c>
      <c r="B77" s="427" t="n"/>
      <c r="C77" s="385" t="n"/>
      <c r="D77" s="440" t="n"/>
      <c r="E77" s="443" t="n"/>
      <c r="F77" s="442" t="n"/>
      <c r="G77" s="433" t="n"/>
      <c r="H77" s="112" t="inlineStr">
        <is>
          <t xml:space="preserve">　　　　國庫增撥無形資產                                            </t>
        </is>
      </c>
      <c r="I77" s="180" t="n">
        <v>314</v>
      </c>
      <c r="J77" s="73">
        <f>OFFSET(A550,0,$K$1-1)</f>
        <v/>
      </c>
      <c r="K77" s="369">
        <f>-SUMIF($C$7:$C$127,I77,$D$7:$D$127)+SUMIF($E$7:$E$127,I77,$F$7:$F$127)</f>
        <v/>
      </c>
      <c r="L77" s="424" t="n"/>
      <c r="M77" s="424">
        <f>L77-G77</f>
        <v/>
      </c>
      <c r="N77" s="30" t="n"/>
      <c r="O77" s="425">
        <f>L77-B77</f>
        <v/>
      </c>
      <c r="P77" s="30">
        <f>J77-K77</f>
        <v/>
      </c>
      <c r="Q77" s="426">
        <f>D77-F77</f>
        <v/>
      </c>
      <c r="R77" s="144" t="n"/>
    </row>
    <row r="78">
      <c r="A78" s="78" t="inlineStr">
        <is>
          <t xml:space="preserve">　長期負債                                                    </t>
        </is>
      </c>
      <c r="B78" s="459">
        <f>SUM(B81)</f>
        <v/>
      </c>
      <c r="C78" s="384" t="n"/>
      <c r="D78" s="440" t="n"/>
      <c r="E78" s="441" t="n"/>
      <c r="F78" s="442" t="n"/>
      <c r="G78" s="460">
        <f>SUM(G81)</f>
        <v/>
      </c>
      <c r="H78" s="112" t="inlineStr">
        <is>
          <t xml:space="preserve">　　　　國庫增撥遞延資產                                            </t>
        </is>
      </c>
      <c r="I78" s="180" t="n">
        <v>315</v>
      </c>
      <c r="J78" s="73">
        <f>OFFSET(A551,0,$K$1-1)</f>
        <v/>
      </c>
      <c r="K78" s="369">
        <f>-SUMIF($C$7:$C$127,I78,$D$7:$D$127)+SUMIF($E$7:$E$127,I78,$F$7:$F$127)</f>
        <v/>
      </c>
      <c r="L78" s="424">
        <f>VLOOKUP(A78,$A$253:$AX$305,$K$1,FALSE)</f>
        <v/>
      </c>
      <c r="M78" s="424">
        <f>L78-G78</f>
        <v/>
      </c>
      <c r="N78" s="30" t="n"/>
      <c r="O78" s="425">
        <f>L78-B78</f>
        <v/>
      </c>
      <c r="P78" s="30">
        <f>J78-K78</f>
        <v/>
      </c>
      <c r="Q78" s="426">
        <f>D78-F78</f>
        <v/>
      </c>
      <c r="R78" s="144" t="n"/>
    </row>
    <row r="79">
      <c r="A79" s="169" t="n"/>
      <c r="B79" s="461" t="n"/>
      <c r="C79" s="395" t="n"/>
      <c r="D79" s="462" t="n"/>
      <c r="E79" s="463" t="n"/>
      <c r="F79" s="447" t="n"/>
      <c r="G79" s="394" t="n"/>
      <c r="H79" s="112" t="inlineStr">
        <is>
          <t xml:space="preserve">　　減少短期債務、流動金融負債及其他負債                        </t>
        </is>
      </c>
      <c r="I79" s="180" t="n"/>
      <c r="J79" s="73">
        <f>OFFSET(A552,0,$K$1-1)</f>
        <v/>
      </c>
      <c r="K79" s="387" t="n"/>
      <c r="L79" s="424" t="n"/>
      <c r="M79" s="424" t="n"/>
      <c r="N79" s="30" t="n"/>
      <c r="O79" s="425" t="n"/>
      <c r="P79" s="30" t="n"/>
      <c r="Q79" s="426" t="n"/>
      <c r="R79" s="144" t="n"/>
    </row>
    <row r="80">
      <c r="A80" s="169" t="n"/>
      <c r="B80" s="461" t="n"/>
      <c r="C80" s="395" t="n"/>
      <c r="D80" s="462" t="n"/>
      <c r="E80" s="463" t="n"/>
      <c r="F80" s="447" t="n"/>
      <c r="G80" s="394" t="n"/>
      <c r="H80" s="112" t="inlineStr">
        <is>
          <t xml:space="preserve">　　　減少短期債務                                                </t>
        </is>
      </c>
      <c r="I80" s="180" t="n">
        <v>316</v>
      </c>
      <c r="J80" s="73">
        <f>OFFSET(A553,0,$K$1-1)</f>
        <v/>
      </c>
      <c r="K80" s="369">
        <f>-SUMIF($C$7:$C$127,I80,$D$7:$D$127)+SUMIF($E$7:$E$127,I80,$F$7:$F$127)</f>
        <v/>
      </c>
      <c r="L80" s="424" t="n"/>
      <c r="M80" s="424" t="n"/>
      <c r="N80" s="30" t="n"/>
      <c r="O80" s="425" t="n"/>
      <c r="P80" s="30" t="n"/>
      <c r="Q80" s="426" t="n"/>
      <c r="R80" s="144" t="n"/>
    </row>
    <row r="81">
      <c r="A81" s="80" t="inlineStr">
        <is>
          <t xml:space="preserve">　　長期債務                                                    </t>
        </is>
      </c>
      <c r="B81" s="427">
        <f>VLOOKUP(A81,$A$423:$AX$475,$K$1,FALSE)</f>
        <v/>
      </c>
      <c r="C81" s="384" t="n">
        <v>418</v>
      </c>
      <c r="D81" s="440">
        <f>J116</f>
        <v/>
      </c>
      <c r="E81" s="441" t="n">
        <v>312</v>
      </c>
      <c r="F81" s="442">
        <f>J73</f>
        <v/>
      </c>
      <c r="G81" s="429">
        <f>B81+SUM(F81:F82)-SUM(D81:D82)</f>
        <v/>
      </c>
      <c r="H81" s="112" t="inlineStr">
        <is>
          <t xml:space="preserve">　　減少長期負債                                                </t>
        </is>
      </c>
      <c r="I81" s="180" t="n"/>
      <c r="J81" s="73">
        <f>OFFSET(A554,0,$K$1-1)</f>
        <v/>
      </c>
      <c r="K81" s="369">
        <f>K82</f>
        <v/>
      </c>
      <c r="L81" s="424">
        <f>VLOOKUP(A81,$A$253:$AX$305,$K$1,FALSE)</f>
        <v/>
      </c>
      <c r="M81" s="424">
        <f>L81-G81</f>
        <v/>
      </c>
      <c r="N81" s="30" t="n"/>
      <c r="O81" s="425">
        <f>L81-B81</f>
        <v/>
      </c>
      <c r="P81" s="30">
        <f>J81-K81</f>
        <v/>
      </c>
      <c r="Q81" s="426">
        <f>D81-F81</f>
        <v/>
      </c>
      <c r="R81" s="144" t="n"/>
    </row>
    <row r="82">
      <c r="A82" s="3" t="n">
        <v>0</v>
      </c>
      <c r="B82" s="427" t="n"/>
      <c r="C82" s="385" t="n">
        <v>322</v>
      </c>
      <c r="D82" s="440" t="n"/>
      <c r="E82" s="443" t="n"/>
      <c r="F82" s="442" t="n"/>
      <c r="G82" s="433" t="n"/>
      <c r="H82" s="112" t="inlineStr">
        <is>
          <t xml:space="preserve">　　　減少長期債務                                                </t>
        </is>
      </c>
      <c r="I82" s="180" t="n">
        <v>322</v>
      </c>
      <c r="J82" s="73">
        <f>OFFSET(A555,0,$K$1-1)</f>
        <v/>
      </c>
      <c r="K82" s="369">
        <f>-SUMIF($C$7:$C$127,I82,$D$7:$D$127)+SUMIF($E$7:$E$127,I82,$F$7:$F$127)</f>
        <v/>
      </c>
      <c r="L82" s="424" t="n"/>
      <c r="M82" s="424">
        <f>L82-G82</f>
        <v/>
      </c>
      <c r="N82" s="30" t="n"/>
      <c r="O82" s="425">
        <f>L82-B82</f>
        <v/>
      </c>
      <c r="P82" s="30">
        <f>J82-K82</f>
        <v/>
      </c>
      <c r="Q82" s="426">
        <f>D72-F82</f>
        <v/>
      </c>
      <c r="R82" s="144" t="n"/>
    </row>
    <row r="83">
      <c r="A83" s="78" t="inlineStr">
        <is>
          <t xml:space="preserve">　其他負債                                                    </t>
        </is>
      </c>
      <c r="B83" s="422">
        <f>SUM(B84,B90)</f>
        <v/>
      </c>
      <c r="C83" s="384" t="n"/>
      <c r="D83" s="440" t="n"/>
      <c r="E83" s="441" t="n"/>
      <c r="F83" s="442" t="n"/>
      <c r="G83" s="460">
        <f>SUM(G84,G90)</f>
        <v/>
      </c>
      <c r="H83" s="112" t="inlineStr">
        <is>
          <t xml:space="preserve">　　支付利息                                                    </t>
        </is>
      </c>
      <c r="I83" s="180" t="n"/>
      <c r="J83" s="73">
        <f>OFFSET(A556,0,$K$1-1)</f>
        <v/>
      </c>
      <c r="K83" s="369">
        <f>J83</f>
        <v/>
      </c>
      <c r="L83" s="424">
        <f>VLOOKUP(A83,$A$253:$AX$305,$K$1,FALSE)</f>
        <v/>
      </c>
      <c r="M83" s="424">
        <f>L83-G83</f>
        <v/>
      </c>
      <c r="N83" s="30" t="n"/>
      <c r="O83" s="425">
        <f>L83-B83</f>
        <v/>
      </c>
      <c r="P83" s="30">
        <f>J83-K83</f>
        <v/>
      </c>
      <c r="Q83" s="426">
        <f>D83-F83</f>
        <v/>
      </c>
      <c r="R83" s="144" t="n"/>
    </row>
    <row r="84">
      <c r="A84" s="80" t="inlineStr">
        <is>
          <t xml:space="preserve">　　什項負債                                                    </t>
        </is>
      </c>
      <c r="B84" s="427">
        <f>VLOOKUP(A84,$A$423:$AX$475,$K$1,FALSE)</f>
        <v/>
      </c>
      <c r="C84" s="384" t="n">
        <v>321</v>
      </c>
      <c r="D84" s="440" t="n"/>
      <c r="E84" s="441" t="n"/>
      <c r="F84" s="442" t="n"/>
      <c r="G84" s="429">
        <f>B84+SUM(F84:F89)-SUM(D84:D89)</f>
        <v/>
      </c>
      <c r="H84" s="111" t="inlineStr">
        <is>
          <t xml:space="preserve">▼籌資活動之淨現金流入（流出）                                </t>
        </is>
      </c>
      <c r="I84" s="180" t="n"/>
      <c r="J84" s="73">
        <f>OFFSET(A557,0,$K$1-1)</f>
        <v/>
      </c>
      <c r="K84" s="369">
        <f>K69</f>
        <v/>
      </c>
      <c r="L84" s="424">
        <f>VLOOKUP(A84,$A$253:$AX$305,$K$1,FALSE)</f>
        <v/>
      </c>
      <c r="M84" s="424">
        <f>L84-G84</f>
        <v/>
      </c>
      <c r="N84" s="30" t="n"/>
      <c r="O84" s="425">
        <f>L84-B84</f>
        <v/>
      </c>
      <c r="P84" s="30">
        <f>J84-K84</f>
        <v/>
      </c>
      <c r="Q84" s="426">
        <f>D84-F84</f>
        <v/>
      </c>
      <c r="R84" s="144" t="n"/>
    </row>
    <row r="85">
      <c r="A85" s="4" t="n">
        <v>0</v>
      </c>
      <c r="B85" s="427" t="n"/>
      <c r="C85" s="384" t="n">
        <v>402</v>
      </c>
      <c r="D85" s="440">
        <f>J91*-1</f>
        <v/>
      </c>
      <c r="E85" s="384" t="n">
        <v>122</v>
      </c>
      <c r="F85" s="442">
        <f>J28</f>
        <v/>
      </c>
      <c r="G85" s="433" t="n"/>
      <c r="H85" s="111" t="inlineStr">
        <is>
          <t xml:space="preserve">▼現金及約當現金之淨增（淨減）                                </t>
        </is>
      </c>
      <c r="I85" s="180" t="inlineStr">
        <is>
          <t>B</t>
        </is>
      </c>
      <c r="J85" s="73">
        <f>OFFSET(A558,0,$K$1-1)</f>
        <v/>
      </c>
      <c r="K85" s="369">
        <f>J85</f>
        <v/>
      </c>
      <c r="L85" s="424" t="n"/>
      <c r="M85" s="424">
        <f>L85-G85</f>
        <v/>
      </c>
      <c r="N85" s="30" t="n"/>
      <c r="O85" s="425">
        <f>L85-B85</f>
        <v/>
      </c>
      <c r="P85" s="30">
        <f>J85-K85</f>
        <v/>
      </c>
      <c r="Q85" s="426">
        <f>D85-F85</f>
        <v/>
      </c>
      <c r="R85" s="144" t="n"/>
    </row>
    <row r="86">
      <c r="A86" s="3" t="n">
        <v>0</v>
      </c>
      <c r="B86" s="427" t="n"/>
      <c r="C86" s="385" t="n"/>
      <c r="D86" s="440" t="n"/>
      <c r="E86" s="443" t="n">
        <v>401</v>
      </c>
      <c r="F86" s="442">
        <f>J90</f>
        <v/>
      </c>
      <c r="G86" s="433" t="n"/>
      <c r="H86" s="111" t="inlineStr">
        <is>
          <t xml:space="preserve">▼期初現金及約當現金                                          </t>
        </is>
      </c>
      <c r="I86" s="180" t="n"/>
      <c r="J86" s="73">
        <f>OFFSET(A559,0,$K$1-1)</f>
        <v/>
      </c>
      <c r="K86" s="369">
        <f>B8</f>
        <v/>
      </c>
      <c r="L86" s="424" t="n"/>
      <c r="M86" s="424">
        <f>L86-G86</f>
        <v/>
      </c>
      <c r="N86" s="30" t="n"/>
      <c r="O86" s="425">
        <f>L86-B86</f>
        <v/>
      </c>
      <c r="P86" s="30">
        <f>J86-K86</f>
        <v/>
      </c>
      <c r="Q86" s="426">
        <f>D86-F86</f>
        <v/>
      </c>
      <c r="R86" s="144" t="n"/>
    </row>
    <row r="87">
      <c r="A87" s="3" t="n">
        <v>0</v>
      </c>
      <c r="B87" s="427" t="n"/>
      <c r="C87" s="385" t="n"/>
      <c r="D87" s="440" t="n"/>
      <c r="E87" s="443" t="n"/>
      <c r="F87" s="442" t="n"/>
      <c r="G87" s="433" t="n"/>
      <c r="H87" s="111" t="inlineStr">
        <is>
          <t xml:space="preserve">▼期末現金及約當現金                                          </t>
        </is>
      </c>
      <c r="I87" s="180" t="n"/>
      <c r="J87" s="73">
        <f>OFFSET(A560,0,$K$1-1)</f>
        <v/>
      </c>
      <c r="K87" s="369">
        <f>G8</f>
        <v/>
      </c>
      <c r="L87" s="424" t="n"/>
      <c r="M87" s="424">
        <f>L87-G87</f>
        <v/>
      </c>
      <c r="N87" s="30" t="n"/>
      <c r="O87" s="425">
        <f>L87-B87</f>
        <v/>
      </c>
      <c r="P87" s="30">
        <f>J87-K87</f>
        <v/>
      </c>
      <c r="Q87" s="426">
        <f>D87-F87</f>
        <v/>
      </c>
      <c r="R87" s="144" t="n"/>
    </row>
    <row r="88">
      <c r="A88" s="3" t="n">
        <v>0</v>
      </c>
      <c r="B88" s="427" t="n"/>
      <c r="C88" s="385" t="n"/>
      <c r="D88" s="440" t="n"/>
      <c r="E88" s="443" t="n"/>
      <c r="F88" s="442" t="n"/>
      <c r="G88" s="433" t="n"/>
      <c r="H88" s="111" t="inlineStr">
        <is>
          <t xml:space="preserve">▼不影響現金流量之投資與籌資活動                              </t>
        </is>
      </c>
      <c r="J88" s="73">
        <f>OFFSET(A561,0,$K$1-1)</f>
        <v/>
      </c>
      <c r="K88" s="369" t="n"/>
      <c r="L88" s="424" t="n"/>
      <c r="M88" s="424">
        <f>L88-G88</f>
        <v/>
      </c>
      <c r="N88" s="30" t="n"/>
      <c r="O88" s="425">
        <f>L88-B88</f>
        <v/>
      </c>
      <c r="P88" s="30">
        <f>J88-K88</f>
        <v/>
      </c>
      <c r="Q88" s="426">
        <f>D88-F88</f>
        <v/>
      </c>
      <c r="R88" s="144" t="n"/>
    </row>
    <row r="89" ht="32.4" customHeight="1" s="53">
      <c r="A89" s="3" t="n">
        <v>0</v>
      </c>
      <c r="B89" s="427" t="n"/>
      <c r="C89" s="385" t="n"/>
      <c r="D89" s="440" t="n"/>
      <c r="E89" s="443" t="n"/>
      <c r="F89" s="442" t="n"/>
      <c r="G89" s="433" t="n"/>
      <c r="H89" s="112" t="inlineStr">
        <is>
          <t xml:space="preserve">　　退休離職準備金與應付退休及離職金同額增加(+)或減少(-)之金額  </t>
        </is>
      </c>
      <c r="I89" s="180" t="n"/>
      <c r="J89" s="73">
        <f>OFFSET(A562,0,$K$1-1)</f>
        <v/>
      </c>
      <c r="K89" s="369">
        <f>K90+K91</f>
        <v/>
      </c>
      <c r="L89" s="424" t="n"/>
      <c r="M89" s="424">
        <f>L89-G89</f>
        <v/>
      </c>
      <c r="N89" s="30" t="n"/>
      <c r="O89" s="425">
        <f>L89-B89</f>
        <v/>
      </c>
      <c r="P89" s="30">
        <f>J89-K89</f>
        <v/>
      </c>
      <c r="Q89" s="426">
        <f>D89-F89</f>
        <v/>
      </c>
      <c r="R89" s="144" t="n"/>
    </row>
    <row r="90">
      <c r="A90" s="80" t="inlineStr">
        <is>
          <t xml:space="preserve">　　遞延負債                                                    </t>
        </is>
      </c>
      <c r="B90" s="427">
        <f>VLOOKUP(A90,$A$423:$AX$475,$K$1,FALSE)</f>
        <v/>
      </c>
      <c r="C90" s="385" t="n">
        <v>124</v>
      </c>
      <c r="D90" s="440">
        <f>J31*-1</f>
        <v/>
      </c>
      <c r="E90" s="464" t="n">
        <v>311</v>
      </c>
      <c r="F90" s="442">
        <f>J71</f>
        <v/>
      </c>
      <c r="G90" s="429">
        <f>B90+SUM(F90:F96)-SUM(D90:D96)</f>
        <v/>
      </c>
      <c r="H90" s="112" t="inlineStr">
        <is>
          <t xml:space="preserve">　　　退休離職準備金與應付退休及離職金同額增加之金額(+)           </t>
        </is>
      </c>
      <c r="I90" s="180" t="n">
        <v>401</v>
      </c>
      <c r="J90" s="73">
        <f>OFFSET(A563,0,$K$1-1)</f>
        <v/>
      </c>
      <c r="K90" s="369">
        <f>(SUMIF($C$7:$C$127,I90,$D$7:$D$127)+SUMIF($E$7:$E$127,I90,$F$7:$F$127))/2</f>
        <v/>
      </c>
      <c r="L90" s="424">
        <f>VLOOKUP(A90,$A$253:$AX$305,$K$1,FALSE)</f>
        <v/>
      </c>
      <c r="M90" s="424">
        <f>L90-G90</f>
        <v/>
      </c>
      <c r="N90" s="30" t="n"/>
      <c r="O90" s="425">
        <f>L90-B90</f>
        <v/>
      </c>
      <c r="P90" s="30">
        <f>J90-K90</f>
        <v/>
      </c>
      <c r="Q90" s="426">
        <f>D90-F90</f>
        <v/>
      </c>
      <c r="R90" s="144" t="n"/>
    </row>
    <row r="91">
      <c r="A91" s="3" t="n">
        <v>0</v>
      </c>
      <c r="B91" s="427" t="n"/>
      <c r="C91" s="241" t="n">
        <v>123</v>
      </c>
      <c r="D91" s="440">
        <f>-J30</f>
        <v/>
      </c>
      <c r="E91" s="464" t="n">
        <v>403</v>
      </c>
      <c r="F91" s="442">
        <f>J93</f>
        <v/>
      </c>
      <c r="G91" s="433" t="n"/>
      <c r="H91" s="112" t="inlineStr">
        <is>
          <t xml:space="preserve">　　　退休離職準備金與應付退休及離職金同額減少之金額(-)           </t>
        </is>
      </c>
      <c r="I91" s="180" t="n">
        <v>402</v>
      </c>
      <c r="J91" s="73">
        <f>OFFSET(A564,0,$K$1-1)</f>
        <v/>
      </c>
      <c r="K91" s="387">
        <f>(SUMIF($C$7:$C$127,I91,$D$7:$D$127)+SUMIF($E$7:$E$127,I91,$F$7:$F$127))/2*-1</f>
        <v/>
      </c>
      <c r="L91" s="424" t="n"/>
      <c r="M91" s="424">
        <f>L91-G91</f>
        <v/>
      </c>
      <c r="N91" s="30" t="n"/>
      <c r="O91" s="425">
        <f>L91-B91</f>
        <v/>
      </c>
      <c r="P91" s="30">
        <f>J91-K91</f>
        <v/>
      </c>
      <c r="Q91" s="426">
        <f>D91-F91</f>
        <v/>
      </c>
      <c r="R91" s="144" t="n"/>
    </row>
    <row r="92">
      <c r="A92" s="3" t="n">
        <v>0</v>
      </c>
      <c r="B92" s="427" t="n"/>
      <c r="C92" s="385" t="n"/>
      <c r="D92" s="440" t="n"/>
      <c r="E92" s="325" t="n">
        <v>407</v>
      </c>
      <c r="F92" s="262">
        <f>J101</f>
        <v/>
      </c>
      <c r="G92" s="433" t="n"/>
      <c r="H92" s="112" t="inlineStr">
        <is>
          <t xml:space="preserve">　　其他準備金與遞延收入同額增加之金額                          </t>
        </is>
      </c>
      <c r="I92" s="180" t="n"/>
      <c r="J92" s="73">
        <f>OFFSET(A565,0,$K$1-1)</f>
        <v/>
      </c>
      <c r="K92" s="369">
        <f>K93</f>
        <v/>
      </c>
      <c r="L92" s="424" t="n"/>
      <c r="M92" s="424">
        <f>L92-G92</f>
        <v/>
      </c>
      <c r="N92" s="30" t="n"/>
      <c r="O92" s="425">
        <f>L92-B92</f>
        <v/>
      </c>
      <c r="P92" s="30">
        <f>J92-K92</f>
        <v/>
      </c>
      <c r="Q92" s="426">
        <f>D92-F92</f>
        <v/>
      </c>
      <c r="R92" s="144" t="n"/>
    </row>
    <row r="93">
      <c r="A93" s="3" t="n">
        <v>0</v>
      </c>
      <c r="B93" s="427" t="n"/>
      <c r="C93" s="385" t="n"/>
      <c r="D93" s="440" t="n"/>
      <c r="E93" s="464" t="n">
        <v>408</v>
      </c>
      <c r="F93" s="442">
        <f>J102</f>
        <v/>
      </c>
      <c r="G93" s="433" t="n"/>
      <c r="H93" s="112" t="inlineStr">
        <is>
          <t xml:space="preserve">　　　其他準備金與遞延收入同額增加之金額                          </t>
        </is>
      </c>
      <c r="I93" s="180" t="n">
        <v>403</v>
      </c>
      <c r="J93" s="73">
        <f>OFFSET(A566,0,$K$1-1)</f>
        <v/>
      </c>
      <c r="K93" s="369">
        <f>(SUMIF($C$7:$C$127,I93,$D$7:$D$127)+SUMIF($E$7:$E$127,I93,$F$7:$F$127))/2</f>
        <v/>
      </c>
      <c r="L93" s="424" t="n"/>
      <c r="M93" s="424">
        <f>L93-G93</f>
        <v/>
      </c>
      <c r="N93" s="30" t="n"/>
      <c r="O93" s="425">
        <f>L93-B93</f>
        <v/>
      </c>
      <c r="P93" s="30">
        <f>J93-K93</f>
        <v/>
      </c>
      <c r="Q93" s="426">
        <f>D93-F93</f>
        <v/>
      </c>
      <c r="R93" s="144" t="n"/>
    </row>
    <row r="94" ht="32.4" customHeight="1" s="53">
      <c r="A94" s="105" t="n"/>
      <c r="B94" s="465" t="n"/>
      <c r="C94" s="398" t="n"/>
      <c r="D94" s="455" t="n"/>
      <c r="E94" s="466" t="n">
        <v>410</v>
      </c>
      <c r="F94" s="467" t="n"/>
      <c r="G94" s="378" t="n"/>
      <c r="H94" s="112" t="inlineStr">
        <is>
          <t xml:space="preserve">　　以前年度購建中固定資產科目，調整轉入不動產、廠房及設備科目之</t>
        </is>
      </c>
      <c r="I94" s="180" t="n"/>
      <c r="J94" s="73">
        <f>OFFSET(A567,0,$K$1-1)</f>
        <v/>
      </c>
      <c r="K94" s="369">
        <f>K95</f>
        <v/>
      </c>
      <c r="M94" s="424" t="n"/>
      <c r="P94">
        <f>J94-K94</f>
        <v/>
      </c>
      <c r="Q94" s="426" t="n"/>
      <c r="R94" s="144" t="n"/>
    </row>
    <row r="95">
      <c r="A95" s="105" t="n"/>
      <c r="B95" s="465" t="n"/>
      <c r="C95" s="398" t="n"/>
      <c r="D95" s="455" t="n"/>
      <c r="E95" s="468" t="n"/>
      <c r="F95" s="447" t="n"/>
      <c r="G95" s="378" t="n"/>
      <c r="H95" s="112" t="inlineStr">
        <is>
          <t xml:space="preserve">　　　調整轉入不動產、廠房及設備科目明細                          </t>
        </is>
      </c>
      <c r="I95" s="180" t="n"/>
      <c r="J95" s="73">
        <f>OFFSET(A568,0,$K$1-1)</f>
        <v/>
      </c>
      <c r="K95" s="369">
        <f>K96+K97+K98</f>
        <v/>
      </c>
      <c r="L95" s="424" t="n"/>
      <c r="M95" s="424" t="n"/>
      <c r="N95" s="30" t="n"/>
      <c r="O95" s="425">
        <f>L95-B96</f>
        <v/>
      </c>
      <c r="P95" s="30">
        <f>J95-K95</f>
        <v/>
      </c>
      <c r="Q95" s="426">
        <f>D96-F96</f>
        <v/>
      </c>
      <c r="R95" s="144" t="n"/>
    </row>
    <row r="96">
      <c r="A96" s="3" t="n">
        <v>0</v>
      </c>
      <c r="B96" s="427" t="n"/>
      <c r="C96" s="385" t="n"/>
      <c r="D96" s="440" t="n"/>
      <c r="E96" s="261" t="n"/>
      <c r="F96" s="186" t="n"/>
      <c r="G96" s="433" t="n"/>
      <c r="H96" s="112" t="inlineStr">
        <is>
          <t xml:space="preserve">　　　　土地改良物                                                  </t>
        </is>
      </c>
      <c r="I96" s="180" t="n">
        <v>404</v>
      </c>
      <c r="J96" s="73">
        <f>OFFSET(A569,0,$K$1-1)</f>
        <v/>
      </c>
      <c r="K96" s="369">
        <f>(SUMIF($C$7:$C$127,I96,$D$7:$D$127)+SUMIF($E$7:$E$127,I96,$F$7:$F$127))/2</f>
        <v/>
      </c>
      <c r="M96" s="424" t="n"/>
      <c r="N96" s="30" t="n"/>
      <c r="O96" s="425">
        <f>L97-B97</f>
        <v/>
      </c>
      <c r="P96" s="30">
        <f>J96-K96</f>
        <v/>
      </c>
      <c r="Q96" s="426">
        <f>D97-F97</f>
        <v/>
      </c>
      <c r="R96" s="144" t="n"/>
    </row>
    <row r="97">
      <c r="A97" s="84" t="inlineStr">
        <is>
          <t xml:space="preserve">淨值                                                        </t>
        </is>
      </c>
      <c r="B97" s="422">
        <f>B98+B110+B116+B125</f>
        <v/>
      </c>
      <c r="C97" s="384" t="n"/>
      <c r="D97" s="440" t="n"/>
      <c r="E97" s="441" t="n"/>
      <c r="F97" s="442" t="n"/>
      <c r="G97" s="422">
        <f>G98+G110+G116+G125</f>
        <v/>
      </c>
      <c r="H97" s="112" t="inlineStr">
        <is>
          <t xml:space="preserve">　　　　房屋及建築                                                  </t>
        </is>
      </c>
      <c r="I97" s="180" t="n">
        <v>405</v>
      </c>
      <c r="J97" s="73">
        <f>OFFSET(A570,0,$K$1-1)</f>
        <v/>
      </c>
      <c r="K97" s="369">
        <f>(SUMIF($C$7:$C$127,I97,$D$7:$D$127)+SUMIF($E$7:$E$127,I97,$F$7:$F$127))/2</f>
        <v/>
      </c>
      <c r="L97" s="424">
        <f>VLOOKUP(A97,$A$253:$AX$305,$K$1,FALSE)</f>
        <v/>
      </c>
      <c r="M97" s="424">
        <f>L97-G97</f>
        <v/>
      </c>
      <c r="N97" s="30" t="n"/>
      <c r="O97" s="425">
        <f>L98-B98</f>
        <v/>
      </c>
      <c r="P97" s="30">
        <f>J97-K97</f>
        <v/>
      </c>
      <c r="Q97" s="426">
        <f>D98-F98</f>
        <v/>
      </c>
      <c r="R97" s="144" t="n"/>
    </row>
    <row r="98">
      <c r="A98" s="85" t="inlineStr">
        <is>
          <t xml:space="preserve">　基金                                                        </t>
        </is>
      </c>
      <c r="B98" s="422">
        <f>SUM(B99:B101)</f>
        <v/>
      </c>
      <c r="C98" s="384" t="n"/>
      <c r="D98" s="440" t="n"/>
      <c r="E98" s="441" t="n"/>
      <c r="F98" s="442" t="n"/>
      <c r="G98" s="422">
        <f>SUM(G99:G101)</f>
        <v/>
      </c>
      <c r="H98" s="220" t="inlineStr">
        <is>
          <t xml:space="preserve">　　　　什項設備                                                    </t>
        </is>
      </c>
      <c r="I98" s="267" t="n">
        <v>406</v>
      </c>
      <c r="J98" s="73">
        <f>OFFSET(A571,0,$K$1-1)</f>
        <v/>
      </c>
      <c r="K98" s="369">
        <f>(SUMIF($C$7:$C$127,I98,$D$7:$D$127)+SUMIF($E$7:$E$127,I98,$F$7:$F$127))/2</f>
        <v/>
      </c>
      <c r="L98" s="424">
        <f>VLOOKUP(A98,$A$253:$AX$305,$K$1,FALSE)</f>
        <v/>
      </c>
      <c r="M98" s="424">
        <f>L98-G98</f>
        <v/>
      </c>
      <c r="N98" s="30" t="n"/>
      <c r="O98" s="425">
        <f>L99-B99</f>
        <v/>
      </c>
      <c r="P98" s="30">
        <f>J98-K98</f>
        <v/>
      </c>
      <c r="Q98" s="426">
        <f>D99-F99</f>
        <v/>
      </c>
      <c r="R98" s="144" t="n"/>
    </row>
    <row r="99">
      <c r="A99" s="86" t="inlineStr">
        <is>
          <t xml:space="preserve">　　基金                                                        </t>
        </is>
      </c>
      <c r="B99" s="427">
        <f>VLOOKUP(A99,$A$423:$AX$475,$K$1,FALSE)</f>
        <v/>
      </c>
      <c r="C99" s="245" t="n"/>
      <c r="D99" s="440" t="n"/>
      <c r="E99" s="384" t="n">
        <v>313</v>
      </c>
      <c r="F99" s="442">
        <f>J76</f>
        <v/>
      </c>
      <c r="G99" s="469">
        <f>B99+SUM(F99:F109)-SUM(D99:D109)</f>
        <v/>
      </c>
      <c r="H99" s="112" t="inlineStr">
        <is>
          <t xml:space="preserve">　不動產、廠房及設備與遞延收入同額增加(+)或減少(-)之金額    </t>
        </is>
      </c>
      <c r="I99" s="180" t="n"/>
      <c r="J99" s="73">
        <f>OFFSET(A572,0,$K$1-1)</f>
        <v/>
      </c>
      <c r="K99" s="369">
        <f>K100</f>
        <v/>
      </c>
      <c r="L99" s="424">
        <f>VLOOKUP(A99,$A$253:$AX$305,$K$1,FALSE)</f>
        <v/>
      </c>
      <c r="M99" s="424">
        <f>L99-G99</f>
        <v/>
      </c>
      <c r="N99" s="30" t="n"/>
      <c r="O99" s="425">
        <f>L100-B100</f>
        <v/>
      </c>
      <c r="P99" s="30">
        <f>J99-K99</f>
        <v/>
      </c>
      <c r="Q99" s="426">
        <f>D100-F100</f>
        <v/>
      </c>
      <c r="R99" s="144" t="n"/>
    </row>
    <row r="100">
      <c r="A100" s="89" t="n">
        <v>0</v>
      </c>
      <c r="B100" s="427" t="n"/>
      <c r="C100" s="375" t="n"/>
      <c r="D100" s="428" t="n"/>
      <c r="E100" s="87" t="n">
        <v>314</v>
      </c>
      <c r="F100" s="431">
        <f>J77</f>
        <v/>
      </c>
      <c r="G100" s="427" t="n"/>
      <c r="H100" s="112" t="inlineStr">
        <is>
          <t xml:space="preserve">　　不動產、廠房及設備與遞延收入同額增加明細(+)             </t>
        </is>
      </c>
      <c r="I100" s="180" t="n"/>
      <c r="J100" s="73">
        <f>OFFSET(A573,0,$K$1-1)</f>
        <v/>
      </c>
      <c r="K100" s="369">
        <f>K101+K102</f>
        <v/>
      </c>
      <c r="L100" s="424" t="n"/>
      <c r="M100" s="424">
        <f>L100-G100</f>
        <v/>
      </c>
      <c r="N100" s="30" t="n"/>
      <c r="O100" s="425">
        <f>L101-B101</f>
        <v/>
      </c>
      <c r="P100" s="30">
        <f>J100-K100</f>
        <v/>
      </c>
      <c r="Q100" s="426">
        <f>D101-F101</f>
        <v/>
      </c>
      <c r="R100" s="144" t="n"/>
    </row>
    <row r="101">
      <c r="A101" s="50" t="n">
        <v>0</v>
      </c>
      <c r="B101" s="427" t="n"/>
      <c r="C101" s="91" t="n">
        <v>412</v>
      </c>
      <c r="D101" s="428">
        <f>-J109</f>
        <v/>
      </c>
      <c r="E101" s="87" t="n">
        <v>315</v>
      </c>
      <c r="F101" s="431">
        <f>J78</f>
        <v/>
      </c>
      <c r="G101" s="427" t="n"/>
      <c r="H101" s="211" t="inlineStr">
        <is>
          <t xml:space="preserve">　　　　機械及設備                                                  </t>
        </is>
      </c>
      <c r="I101" s="268" t="n">
        <v>407</v>
      </c>
      <c r="J101" s="73">
        <f>OFFSET(A574,0,$K$1-1)</f>
        <v/>
      </c>
      <c r="K101" s="369">
        <f>(SUMIF($C$7:$C$127,I101,$D$7:$D$127)+SUMIF($E$7:$E$127,I101,$F$7:$F$127))/2</f>
        <v/>
      </c>
      <c r="L101" s="424" t="n"/>
      <c r="M101" s="424">
        <f>L101-G101</f>
        <v/>
      </c>
      <c r="N101" s="30" t="n"/>
      <c r="O101" s="425">
        <f>L102-B102</f>
        <v/>
      </c>
      <c r="P101" s="30">
        <f>J101-K101</f>
        <v/>
      </c>
      <c r="Q101" s="426">
        <f>D102-F102</f>
        <v/>
      </c>
      <c r="R101" s="144" t="n"/>
    </row>
    <row r="102">
      <c r="A102" s="50" t="n">
        <v>0</v>
      </c>
      <c r="B102" s="427" t="n"/>
      <c r="C102" s="91" t="n">
        <v>413</v>
      </c>
      <c r="D102" s="470">
        <f>-J110</f>
        <v/>
      </c>
      <c r="E102" s="87" t="n">
        <v>409</v>
      </c>
      <c r="F102" s="432">
        <f>J105</f>
        <v/>
      </c>
      <c r="G102" s="427" t="n"/>
      <c r="H102" s="211" t="inlineStr">
        <is>
          <t xml:space="preserve">　　　　什項設備                                                    </t>
        </is>
      </c>
      <c r="I102" s="180" t="n">
        <v>408</v>
      </c>
      <c r="J102" s="73">
        <f>OFFSET(A575,0,$K$1-1)</f>
        <v/>
      </c>
      <c r="K102" s="369">
        <f>(SUMIF($C$7:$C$127,I102,$D$7:$D$127)+SUMIF($E$7:$E$127,I102,$F$7:$F$127))/2</f>
        <v/>
      </c>
      <c r="L102" s="424" t="n"/>
      <c r="M102" s="424">
        <f>L102-G102</f>
        <v/>
      </c>
      <c r="N102" s="30" t="n"/>
      <c r="O102" s="425">
        <f>L103-B103</f>
        <v/>
      </c>
      <c r="P102" s="30">
        <f>J102-K102</f>
        <v/>
      </c>
      <c r="Q102" s="426">
        <f>D103-F103</f>
        <v/>
      </c>
      <c r="R102" s="144" t="n"/>
    </row>
    <row r="103">
      <c r="A103" s="50" t="n">
        <v>0</v>
      </c>
      <c r="B103" s="427" t="n"/>
      <c r="C103" s="91" t="n">
        <v>414</v>
      </c>
      <c r="D103" s="470">
        <f>-J111</f>
        <v/>
      </c>
      <c r="E103" s="375" t="n">
        <v>410</v>
      </c>
      <c r="F103" s="431">
        <f>J106</f>
        <v/>
      </c>
      <c r="G103" s="427" t="n"/>
      <c r="H103" s="211" t="inlineStr">
        <is>
          <t xml:space="preserve">　不動產、廠房及設備與基金同額增加(+)或減少(-)之金額        </t>
        </is>
      </c>
      <c r="I103" s="180" t="n"/>
      <c r="J103" s="73">
        <f>OFFSET(A576,0,$K$1-1)</f>
        <v/>
      </c>
      <c r="K103" s="369">
        <f>K104+K108</f>
        <v/>
      </c>
      <c r="L103" s="424" t="n"/>
      <c r="M103" s="424">
        <f>L103-G103</f>
        <v/>
      </c>
      <c r="N103" s="30" t="n"/>
      <c r="O103" s="425">
        <f>L104-B104</f>
        <v/>
      </c>
      <c r="P103" s="30">
        <f>J103-K103</f>
        <v/>
      </c>
      <c r="Q103" s="426">
        <f>D104-F104</f>
        <v/>
      </c>
      <c r="R103" s="144" t="n"/>
    </row>
    <row r="104">
      <c r="A104" s="50" t="n">
        <v>0</v>
      </c>
      <c r="B104" s="427" t="n"/>
      <c r="C104" s="91" t="n">
        <v>416</v>
      </c>
      <c r="D104" s="470">
        <f>F58</f>
        <v/>
      </c>
      <c r="E104" s="375" t="n">
        <v>411</v>
      </c>
      <c r="F104" s="431">
        <f>J107</f>
        <v/>
      </c>
      <c r="G104" s="427" t="n"/>
      <c r="H104" s="211" t="inlineStr">
        <is>
          <t xml:space="preserve">　　　撥入不動產、廠房及設備明細(+)                               </t>
        </is>
      </c>
      <c r="I104" s="180" t="n"/>
      <c r="J104" s="73">
        <f>OFFSET(A577,0,$K$1-1)</f>
        <v/>
      </c>
      <c r="K104" s="369">
        <f>SUM(K105:K107)</f>
        <v/>
      </c>
      <c r="L104" s="424" t="n"/>
      <c r="M104" s="424">
        <f>L104-G104</f>
        <v/>
      </c>
      <c r="N104" s="30" t="n"/>
      <c r="O104" s="425">
        <f>L105-B105</f>
        <v/>
      </c>
      <c r="P104" s="30">
        <f>J104-K104</f>
        <v/>
      </c>
      <c r="Q104" s="426">
        <f>D105-F105</f>
        <v/>
      </c>
      <c r="R104" s="144" t="n"/>
    </row>
    <row r="105">
      <c r="A105" s="50" t="n"/>
      <c r="B105" s="50" t="n"/>
      <c r="C105" s="91" t="n"/>
      <c r="D105" s="428" t="n"/>
      <c r="E105" s="375" t="n">
        <v>415</v>
      </c>
      <c r="F105" s="90">
        <f>J113</f>
        <v/>
      </c>
      <c r="G105" s="50" t="n"/>
      <c r="H105" s="112" t="inlineStr">
        <is>
          <t xml:space="preserve">　　　　機械及設備                                                  </t>
        </is>
      </c>
      <c r="I105" s="180" t="n">
        <v>409</v>
      </c>
      <c r="J105" s="73">
        <f>OFFSET(A578,0,$K$1-1)</f>
        <v/>
      </c>
      <c r="K105" s="369">
        <f>(SUMIF($C$7:$C$127,I105,$D$7:$D$127)+SUMIF($E$7:$E$127,I105,$F$7:$F$127))/2</f>
        <v/>
      </c>
      <c r="L105" s="424" t="n"/>
      <c r="M105" s="424">
        <f>L105-G105</f>
        <v/>
      </c>
      <c r="N105" s="30" t="n"/>
      <c r="O105" s="425">
        <f>L106-B106</f>
        <v/>
      </c>
      <c r="P105" s="30">
        <f>J105-K105</f>
        <v/>
      </c>
      <c r="Q105" s="426">
        <f>D106-F106</f>
        <v/>
      </c>
      <c r="R105" s="144" t="n"/>
    </row>
    <row r="106">
      <c r="A106" s="50" t="n"/>
      <c r="B106" s="50" t="n"/>
      <c r="C106" s="375" t="n"/>
      <c r="D106" s="428" t="n"/>
      <c r="G106" s="50" t="n"/>
      <c r="H106" s="112" t="inlineStr">
        <is>
          <t xml:space="preserve">　　　　交通及運輸設備                                              </t>
        </is>
      </c>
      <c r="I106" s="180" t="n">
        <v>410</v>
      </c>
      <c r="J106" s="73">
        <f>OFFSET(A579,0,$K$1-1)</f>
        <v/>
      </c>
      <c r="K106" s="369">
        <f>(SUMIF($C$7:$C$127,I106,$D$7:$D$127)+SUMIF($E$7:$E$127,I106,$F$7:$F$127))/2</f>
        <v/>
      </c>
      <c r="L106" s="424" t="n"/>
      <c r="M106" s="424">
        <f>L106-G106</f>
        <v/>
      </c>
      <c r="N106" s="30" t="n"/>
      <c r="O106" s="425">
        <f>L107-B107</f>
        <v/>
      </c>
      <c r="P106" s="30">
        <f>J106-K106</f>
        <v/>
      </c>
      <c r="Q106" s="426">
        <f>D107-F107</f>
        <v/>
      </c>
      <c r="R106" s="144" t="n"/>
    </row>
    <row r="107">
      <c r="A107" s="50" t="n"/>
      <c r="B107" s="50" t="n"/>
      <c r="C107" s="127" t="n">
        <v>72</v>
      </c>
      <c r="D107" s="471">
        <f>IF(J119&lt;0,J119*-1,0)</f>
        <v/>
      </c>
      <c r="E107" s="472" t="n"/>
      <c r="F107" s="396" t="n"/>
      <c r="G107" s="50" t="n"/>
      <c r="H107" s="112" t="inlineStr">
        <is>
          <t xml:space="preserve">　　　　什項設備                                                    </t>
        </is>
      </c>
      <c r="I107" s="180" t="n">
        <v>411</v>
      </c>
      <c r="J107" s="73">
        <f>OFFSET(A580,0,$K$1-1)</f>
        <v/>
      </c>
      <c r="K107" s="369">
        <f>(SUMIF($C$7:$C$127,I107,$D$7:$D$127)+SUMIF($E$7:$E$127,I107,$F$7:$F$127))/2</f>
        <v/>
      </c>
      <c r="L107" s="424" t="n"/>
      <c r="M107" s="424">
        <f>L107-G107</f>
        <v/>
      </c>
      <c r="N107" s="30" t="n"/>
      <c r="O107" s="425">
        <f>L108-B108</f>
        <v/>
      </c>
      <c r="P107" s="30">
        <f>J107-K107</f>
        <v/>
      </c>
      <c r="Q107" s="426">
        <f>D108-F108</f>
        <v/>
      </c>
      <c r="R107" s="144" t="n"/>
    </row>
    <row r="108">
      <c r="A108" s="89" t="n">
        <v>0</v>
      </c>
      <c r="B108" s="427" t="n"/>
      <c r="C108" s="127" t="n"/>
      <c r="D108" s="428" t="n"/>
      <c r="E108" s="375" t="n">
        <v>72</v>
      </c>
      <c r="F108" s="396">
        <f>IF(J119&gt;0,J119,0)</f>
        <v/>
      </c>
      <c r="G108" s="427" t="n"/>
      <c r="H108" s="211" t="inlineStr">
        <is>
          <t xml:space="preserve">　　　撥出不動產、廠房及設備明細(-)                               </t>
        </is>
      </c>
      <c r="I108" s="180" t="n"/>
      <c r="J108" s="73">
        <f>OFFSET(A581,0,$K$1-1)</f>
        <v/>
      </c>
      <c r="K108" s="369">
        <f>K109+K110+K111</f>
        <v/>
      </c>
      <c r="L108" s="424" t="n"/>
      <c r="M108" s="424">
        <f>L108-G108</f>
        <v/>
      </c>
      <c r="N108" s="30" t="n"/>
      <c r="O108" s="425">
        <f>L109-B109</f>
        <v/>
      </c>
      <c r="P108" s="30">
        <f>J108-K108</f>
        <v/>
      </c>
      <c r="Q108" s="426">
        <f>D109-F109</f>
        <v/>
      </c>
      <c r="R108" s="144" t="n"/>
    </row>
    <row r="109">
      <c r="A109" s="78" t="n"/>
      <c r="B109" s="427" t="n"/>
      <c r="D109" s="428" t="n"/>
      <c r="E109" s="375" t="n"/>
      <c r="F109" s="432">
        <f>J131</f>
        <v/>
      </c>
      <c r="G109" s="427" t="n"/>
      <c r="H109" s="112" t="inlineStr">
        <is>
          <t xml:space="preserve">　　　　機械及設備                                                  </t>
        </is>
      </c>
      <c r="I109" s="180" t="n">
        <v>412</v>
      </c>
      <c r="J109" s="73">
        <f>OFFSET(A582,0,$K$1-1)</f>
        <v/>
      </c>
      <c r="K109" s="387">
        <f>(SUMIF($C$7:$C$127,I109,$D$7:$D$127)+SUMIF($E$7:$E$127,I109,$F$7:$F$127))/2*-1</f>
        <v/>
      </c>
      <c r="L109" s="424" t="n"/>
      <c r="M109" s="424">
        <f>L109-G109</f>
        <v/>
      </c>
      <c r="N109" s="30" t="n"/>
      <c r="O109" s="425">
        <f>L110-B110</f>
        <v/>
      </c>
      <c r="P109" s="30">
        <f>J109-K109</f>
        <v/>
      </c>
      <c r="Q109" s="426">
        <f>D110-F110</f>
        <v/>
      </c>
      <c r="R109" s="144" t="n"/>
    </row>
    <row r="110">
      <c r="A110" s="78" t="inlineStr">
        <is>
          <t xml:space="preserve">　公積                                                        </t>
        </is>
      </c>
      <c r="B110" s="422">
        <f>SUM(B111:B115)</f>
        <v/>
      </c>
      <c r="C110" s="375" t="n"/>
      <c r="D110" s="428" t="n"/>
      <c r="E110" s="430" t="n"/>
      <c r="F110" s="432" t="n"/>
      <c r="G110" s="423">
        <f>SUM(G111:G115)</f>
        <v/>
      </c>
      <c r="H110" s="112" t="inlineStr">
        <is>
          <t xml:space="preserve">　　　　交通及運輸設備                                              </t>
        </is>
      </c>
      <c r="I110" s="180" t="n">
        <v>413</v>
      </c>
      <c r="J110" s="73">
        <f>OFFSET(A583,0,$K$1-1)</f>
        <v/>
      </c>
      <c r="K110" s="387">
        <f>(SUMIF($C$7:$C$127,I110,$D$7:$D$127)+SUMIF($E$7:$E$127,I110,$F$7:$F$127))/2*-1</f>
        <v/>
      </c>
      <c r="L110" s="424">
        <f>VLOOKUP(A110,$A$253:$AX$305,$K$1,FALSE)</f>
        <v/>
      </c>
      <c r="M110" s="424">
        <f>L110-G110</f>
        <v/>
      </c>
      <c r="N110" s="30" t="n"/>
      <c r="O110" s="425">
        <f>L111-B111</f>
        <v/>
      </c>
      <c r="P110" s="30">
        <f>J110-K110</f>
        <v/>
      </c>
      <c r="Q110" s="426">
        <f>D111-F111</f>
        <v/>
      </c>
      <c r="R110" s="144" t="n"/>
    </row>
    <row r="111">
      <c r="A111" s="80" t="inlineStr">
        <is>
          <t xml:space="preserve">　　資本公積                                                    </t>
        </is>
      </c>
      <c r="B111" s="427">
        <f>VLOOKUP(A111,$A$423:$AX$475,$K$1,FALSE)</f>
        <v/>
      </c>
      <c r="C111" s="375" t="n"/>
      <c r="D111" s="428" t="n"/>
      <c r="E111" s="430" t="n">
        <v>417</v>
      </c>
      <c r="F111" s="432">
        <f>J115</f>
        <v/>
      </c>
      <c r="G111" s="429">
        <f>B111+SUM(F111:F113)-SUM(D111:D113)</f>
        <v/>
      </c>
      <c r="H111" s="112" t="inlineStr">
        <is>
          <t xml:space="preserve">　　　　什項設備                                                    </t>
        </is>
      </c>
      <c r="I111" s="180" t="n">
        <v>414</v>
      </c>
      <c r="J111" s="73">
        <f>OFFSET(A584,0,$K$1-1)</f>
        <v/>
      </c>
      <c r="K111" s="387">
        <f>(SUMIF($C$7:$C$127,I111,$D$7:$D$127)+SUMIF($E$7:$E$127,I111,$F$7:$F$127))/2*-1</f>
        <v/>
      </c>
      <c r="L111" s="424">
        <f>VLOOKUP(A111,$A$253:$AX$305,$K$1,FALSE)</f>
        <v/>
      </c>
      <c r="M111" s="424">
        <f>L111-G111</f>
        <v/>
      </c>
      <c r="N111" s="30" t="n"/>
      <c r="O111" s="425">
        <f>L112-B112</f>
        <v/>
      </c>
      <c r="P111" s="30">
        <f>J111-K111</f>
        <v/>
      </c>
      <c r="Q111" s="426">
        <f>D112-F112</f>
        <v/>
      </c>
      <c r="R111" s="144" t="n"/>
    </row>
    <row r="112">
      <c r="A112" s="2" t="n">
        <v>0</v>
      </c>
      <c r="B112" s="427" t="n"/>
      <c r="C112" s="473" t="n">
        <v>71</v>
      </c>
      <c r="D112" s="471">
        <f>IF(J118&lt;0,J118*-1,0)</f>
        <v/>
      </c>
      <c r="E112" s="430" t="n">
        <v>71</v>
      </c>
      <c r="F112" s="431">
        <f>IF(J133&gt;0,J133,0)</f>
        <v/>
      </c>
      <c r="G112" s="433" t="n"/>
      <c r="H112" s="211" t="inlineStr">
        <is>
          <t xml:space="preserve">　無形資產與基金同額增加(+)或減少(-)之金額                  </t>
        </is>
      </c>
      <c r="I112" s="186" t="n"/>
      <c r="J112" s="73" t="n"/>
      <c r="K112" s="369">
        <f>K113+K114</f>
        <v/>
      </c>
      <c r="L112" s="424" t="n"/>
      <c r="M112" s="424">
        <f>L112-G112</f>
        <v/>
      </c>
      <c r="N112" s="30" t="n"/>
      <c r="O112" s="425">
        <f>L113-B113</f>
        <v/>
      </c>
      <c r="P112" s="30">
        <f>J112-K112</f>
        <v/>
      </c>
      <c r="Q112" s="426">
        <f>D113-F113</f>
        <v/>
      </c>
      <c r="R112" s="144" t="n"/>
    </row>
    <row r="113">
      <c r="A113" s="3" t="n">
        <v>0</v>
      </c>
      <c r="B113" s="427" t="n"/>
      <c r="C113" s="473" t="n"/>
      <c r="D113" s="428" t="n"/>
      <c r="E113" s="439" t="n"/>
      <c r="F113" s="432" t="n"/>
      <c r="G113" s="433" t="n"/>
      <c r="H113" s="112" t="inlineStr">
        <is>
          <t xml:space="preserve">　　　無形資產與基金同額增加之金額(+)                             </t>
        </is>
      </c>
      <c r="I113" s="180" t="n">
        <v>415</v>
      </c>
      <c r="J113" s="73">
        <f>OFFSET(A585,0,$K$1-1)</f>
        <v/>
      </c>
      <c r="K113" s="369">
        <f>(SUMIF($C$7:$C$127,I113,$D$7:$D$127)+SUMIF($E$7:$E$127,I113,$F$7:$F$127))/2</f>
        <v/>
      </c>
      <c r="L113" s="424" t="n"/>
      <c r="M113" s="424">
        <f>L113-G113</f>
        <v/>
      </c>
      <c r="N113" s="30" t="n"/>
      <c r="O113" s="425">
        <f>L114-B114</f>
        <v/>
      </c>
      <c r="P113" s="30">
        <f>J113-K113</f>
        <v/>
      </c>
      <c r="Q113" s="426">
        <f>D114-F114</f>
        <v/>
      </c>
      <c r="R113" s="144" t="n"/>
    </row>
    <row r="114">
      <c r="A114" s="80" t="inlineStr">
        <is>
          <t xml:space="preserve">　　特別公積                                                    </t>
        </is>
      </c>
      <c r="B114" s="427">
        <f>VLOOKUP(A114,$A$423:$AX$475,$K$1,FALSE)</f>
        <v/>
      </c>
      <c r="C114" s="474" t="n"/>
      <c r="D114" s="428">
        <f>J131</f>
        <v/>
      </c>
      <c r="E114" s="430" t="n"/>
      <c r="F114" s="432" t="n"/>
      <c r="G114" s="429">
        <f>B114+SUM(F114:F115)-SUM(D114:D115)</f>
        <v/>
      </c>
      <c r="H114" s="112" t="inlineStr">
        <is>
          <t xml:space="preserve">　　　無形資產與基金同額減少之金額(-)                             </t>
        </is>
      </c>
      <c r="I114" s="180" t="n">
        <v>416</v>
      </c>
      <c r="J114" s="73">
        <f>OFFSET(A586,0,$K$1-1)</f>
        <v/>
      </c>
      <c r="K114" s="369">
        <f>-(SUMIF($C$7:$C$127,I114,$D$7:$D$127)+SUMIF($E$7:$E$127,I114,$F$7:$F$127))/2</f>
        <v/>
      </c>
      <c r="L114" s="424">
        <f>VLOOKUP(A114,$A$253:$AX$305,$K$1,FALSE)</f>
        <v/>
      </c>
      <c r="M114" s="424">
        <f>L114-G114</f>
        <v/>
      </c>
      <c r="N114" s="30" t="n"/>
      <c r="O114" s="425">
        <f>L115-B115</f>
        <v/>
      </c>
      <c r="P114" s="30">
        <f>J114-K114</f>
        <v/>
      </c>
      <c r="Q114" s="426">
        <f>D115-F115</f>
        <v/>
      </c>
      <c r="R114" s="144" t="n"/>
    </row>
    <row r="115">
      <c r="A115" s="3" t="n">
        <v>0</v>
      </c>
      <c r="B115" s="427" t="n"/>
      <c r="C115" s="473" t="n"/>
      <c r="D115" s="428" t="n"/>
      <c r="E115" s="439" t="n"/>
      <c r="F115" s="432" t="n"/>
      <c r="G115" s="433" t="n"/>
      <c r="H115" s="112" t="inlineStr">
        <is>
          <t xml:space="preserve">　　應付代管資產轉列受贈公積之金額                              </t>
        </is>
      </c>
      <c r="I115" s="180" t="n">
        <v>417</v>
      </c>
      <c r="J115" s="73">
        <f>OFFSET(A587,0,$K$1-1)</f>
        <v/>
      </c>
      <c r="K115" s="369">
        <f>(SUMIF($C$7:$C$127,I115,$D$7:$D$127)+SUMIF($E$7:$E$127,I115,$F$7:$F$127))/2</f>
        <v/>
      </c>
      <c r="L115" s="424" t="n"/>
      <c r="M115" s="424">
        <f>L115-G115</f>
        <v/>
      </c>
      <c r="N115" s="30" t="n"/>
      <c r="O115" s="425">
        <f>L116-B116</f>
        <v/>
      </c>
      <c r="P115" s="30">
        <f>J115-K115</f>
        <v/>
      </c>
      <c r="Q115" s="426">
        <f>D116-F116</f>
        <v/>
      </c>
      <c r="R115" s="144" t="n"/>
    </row>
    <row r="116">
      <c r="A116" s="78" t="inlineStr">
        <is>
          <t xml:space="preserve">　累積餘絀                                                    </t>
        </is>
      </c>
      <c r="B116" s="422">
        <f>SUM(B117:B121)</f>
        <v/>
      </c>
      <c r="C116" s="474" t="n"/>
      <c r="D116" s="428" t="n"/>
      <c r="E116" s="430" t="n"/>
      <c r="F116" s="432" t="n"/>
      <c r="G116" s="423">
        <f>SUM(G117:G121)</f>
        <v/>
      </c>
      <c r="H116" s="112" t="inlineStr">
        <is>
          <t xml:space="preserve">　　長期債務1年內到期部分轉列應付到期長期負債之金額             </t>
        </is>
      </c>
      <c r="I116" s="180" t="n">
        <v>418</v>
      </c>
      <c r="J116" s="73">
        <f>OFFSET(A588,0,$K$1-1)</f>
        <v/>
      </c>
      <c r="K116" s="369">
        <f>(SUMIF($C$7:$C$127,I116,$D$7:$D$127)+SUMIF($E$7:$E$127,I116,$F$7:$F$127))/2</f>
        <v/>
      </c>
      <c r="L116" s="424">
        <f>VLOOKUP(A116,$A$253:$AX$305,$K$1,FALSE)</f>
        <v/>
      </c>
      <c r="M116" s="424">
        <f>L116-G116</f>
        <v/>
      </c>
      <c r="N116" s="30" t="n"/>
      <c r="O116" s="425">
        <f>L117-B117</f>
        <v/>
      </c>
      <c r="P116" s="30">
        <f>J116-K116</f>
        <v/>
      </c>
      <c r="Q116" s="426">
        <f>D117-F117</f>
        <v/>
      </c>
      <c r="R116" s="144" t="n"/>
    </row>
    <row r="117">
      <c r="A117" s="80" t="inlineStr">
        <is>
          <t xml:space="preserve">　　累積賸餘                                                    </t>
        </is>
      </c>
      <c r="B117" s="427">
        <f>VLOOKUP(A117,$A$423:$AX$475,$K$1,FALSE)</f>
        <v/>
      </c>
      <c r="C117" s="474" t="n"/>
      <c r="D117" s="428" t="n"/>
      <c r="E117" s="375" t="inlineStr">
        <is>
          <t>A</t>
        </is>
      </c>
      <c r="F117" s="432">
        <f>IF(J7&gt;0,J7,0)</f>
        <v/>
      </c>
      <c r="G117" s="429">
        <f>B117+SUM(F117:F120)-SUM(D117:D120)</f>
        <v/>
      </c>
      <c r="H117" s="112" t="inlineStr">
        <is>
          <t xml:space="preserve">　　盈餘分配與虧損填補之金額                                    </t>
        </is>
      </c>
      <c r="I117" s="180" t="n"/>
      <c r="J117" s="73">
        <f>OFFSET(A589,0,$K$1-1)</f>
        <v/>
      </c>
      <c r="K117" s="369">
        <f>K118+K119</f>
        <v/>
      </c>
      <c r="L117" s="424">
        <f>VLOOKUP(A117,$A$253:$AX$305,$K$1,FALSE)</f>
        <v/>
      </c>
      <c r="M117" s="424">
        <f>L117-G117</f>
        <v/>
      </c>
      <c r="N117" s="30" t="n"/>
      <c r="O117" s="425">
        <f>L118-B118</f>
        <v/>
      </c>
      <c r="P117" s="30">
        <f>J117-K117</f>
        <v/>
      </c>
      <c r="Q117" s="426">
        <f>D118-F118</f>
        <v/>
      </c>
      <c r="R117" s="144" t="n"/>
    </row>
    <row r="118">
      <c r="A118" s="3" t="n">
        <v>0</v>
      </c>
      <c r="B118" s="427" t="n"/>
      <c r="C118" s="474" t="n">
        <v>71</v>
      </c>
      <c r="D118" s="428">
        <f>IF(J123&gt;0,J123,0)</f>
        <v/>
      </c>
      <c r="E118" s="375" t="n"/>
      <c r="F118" s="431" t="n"/>
      <c r="G118" s="433" t="n"/>
      <c r="H118" s="112" t="inlineStr">
        <is>
          <t xml:space="preserve">　　　提存(撥用-)公積                                             </t>
        </is>
      </c>
      <c r="I118" s="180" t="n">
        <v>71</v>
      </c>
      <c r="J118" s="73">
        <f>OFFSET(A590,0,$K$1-1)</f>
        <v/>
      </c>
      <c r="K118" s="387">
        <f>-(SUMIF($C$7:$C$127,I118,$D$7:$D$127)+SUMIF($E$7:$E$127,I118,$F$7:$F$127))/2</f>
        <v/>
      </c>
      <c r="L118" s="424" t="n"/>
      <c r="M118" s="424">
        <f>L118-G118</f>
        <v/>
      </c>
      <c r="N118" s="30" t="n"/>
      <c r="O118" s="425">
        <f>L119-B119</f>
        <v/>
      </c>
      <c r="P118" s="30">
        <f>J118-K118</f>
        <v/>
      </c>
      <c r="Q118" s="426">
        <f>D119-F119</f>
        <v/>
      </c>
      <c r="R118" s="144" t="n"/>
    </row>
    <row r="119" ht="20.4" customHeight="1" s="53" thickBot="1">
      <c r="A119" s="3" t="n"/>
      <c r="B119" s="427" t="n"/>
      <c r="C119" s="430" t="n">
        <v>72</v>
      </c>
      <c r="D119" s="471">
        <f>IF(J119&gt;0,J119,0)</f>
        <v/>
      </c>
      <c r="E119" s="434" t="n"/>
      <c r="F119" s="376" t="n"/>
      <c r="G119" s="433" t="n"/>
      <c r="H119" s="198" t="inlineStr">
        <is>
          <t xml:space="preserve">　　　賸餘撥充(折減-)基金                                         </t>
        </is>
      </c>
      <c r="I119" s="180" t="n">
        <v>72</v>
      </c>
      <c r="J119" s="73">
        <f>OFFSET(A591,0,$K$1-1)</f>
        <v/>
      </c>
      <c r="K119" s="387">
        <f>-(SUMIF($C$7:$C$127,I119,$D$7:$D$127)+SUMIF($E$7:$E$127,I119,$F$7:$F$127))/2</f>
        <v/>
      </c>
      <c r="L119" s="424" t="n"/>
      <c r="M119" s="424">
        <f>L119-G119</f>
        <v/>
      </c>
      <c r="N119" s="30" t="n"/>
      <c r="O119" s="425">
        <f>L120-B121</f>
        <v/>
      </c>
      <c r="P119" s="30">
        <f>J119-K119</f>
        <v/>
      </c>
      <c r="Q119" s="426">
        <f>D121-F121</f>
        <v/>
      </c>
      <c r="R119" s="144" t="n"/>
    </row>
    <row r="120">
      <c r="A120" s="100" t="n"/>
      <c r="B120" s="465" t="n"/>
      <c r="C120" s="430" t="n"/>
      <c r="D120" s="432" t="n"/>
      <c r="E120" s="434" t="n"/>
      <c r="F120" s="376" t="n"/>
      <c r="G120" s="433" t="n"/>
      <c r="H120" s="112" t="n"/>
      <c r="I120" s="180" t="n"/>
      <c r="J120" s="121" t="n"/>
      <c r="K120" s="369">
        <f>(SUMIF($C$7:$C$127,I120,$D$7:$D$127)+SUMIF($E$7:$E$127,I120,$F$7:$F$127))/2</f>
        <v/>
      </c>
      <c r="L120" s="424" t="n"/>
      <c r="M120" s="424">
        <f>L120-G120</f>
        <v/>
      </c>
      <c r="N120" s="30" t="n"/>
      <c r="O120" s="425">
        <f>L123-B122</f>
        <v/>
      </c>
      <c r="P120" s="30" t="n"/>
      <c r="Q120" s="426">
        <f>D122-F122</f>
        <v/>
      </c>
      <c r="R120" s="144" t="n"/>
    </row>
    <row r="121">
      <c r="A121" s="80" t="inlineStr">
        <is>
          <t xml:space="preserve">　　累積短絀                                                    </t>
        </is>
      </c>
      <c r="B121" s="427">
        <f>VLOOKUP(A121,$A$423:$AX$475,$K$1,FALSE)</f>
        <v/>
      </c>
      <c r="C121" s="474" t="inlineStr">
        <is>
          <t>A</t>
        </is>
      </c>
      <c r="D121" s="428">
        <f>IF(J7&lt;0,J7*-1,0)</f>
        <v/>
      </c>
      <c r="E121" s="430" t="n"/>
      <c r="F121" s="431" t="n"/>
      <c r="G121" s="429">
        <f>B121+SUM(F121:F124)-SUM(D121:D124)</f>
        <v/>
      </c>
      <c r="H121" s="112" t="n"/>
      <c r="I121" s="180" t="n"/>
      <c r="J121" s="121" t="n"/>
      <c r="K121" s="369">
        <f>(SUMIF($C$7:$C$127,I121,$D$7:$D$127)+SUMIF($E$7:$E$127,I121,$F$7:$F$127))/2</f>
        <v/>
      </c>
      <c r="L121" s="424">
        <f>VLOOKUP(A121,$A$253:$AX$305,$K$1,FALSE)</f>
        <v/>
      </c>
      <c r="M121" s="424">
        <f>L121-G121</f>
        <v/>
      </c>
      <c r="N121" s="30" t="n"/>
      <c r="O121" s="425">
        <f>L124-B123</f>
        <v/>
      </c>
      <c r="P121" s="30" t="n"/>
      <c r="Q121" s="426">
        <f>D123-F123</f>
        <v/>
      </c>
      <c r="R121" s="144" t="n"/>
    </row>
    <row r="122">
      <c r="A122" s="3" t="n">
        <v>0</v>
      </c>
      <c r="B122" s="427" t="n"/>
      <c r="C122" s="382" t="n"/>
      <c r="D122" s="428" t="n"/>
      <c r="E122" s="430" t="n">
        <v>71</v>
      </c>
      <c r="F122" s="396">
        <f>IF(J118&lt;0,J118*-1,0)</f>
        <v/>
      </c>
      <c r="G122" s="433" t="n"/>
      <c r="H122" s="112" t="n"/>
      <c r="I122" s="180" t="n"/>
      <c r="J122" s="121" t="n"/>
      <c r="K122" s="369">
        <f>SUM(K123:K124)</f>
        <v/>
      </c>
      <c r="L122" s="424" t="n"/>
      <c r="M122" s="424">
        <f>L122-G122</f>
        <v/>
      </c>
      <c r="N122" s="30" t="n"/>
      <c r="O122" s="425">
        <f>L125-B124</f>
        <v/>
      </c>
      <c r="P122" s="30" t="n"/>
      <c r="Q122" s="426">
        <f>D125-F125</f>
        <v/>
      </c>
      <c r="R122" s="144" t="n"/>
    </row>
    <row r="123">
      <c r="A123" s="3" t="n"/>
      <c r="B123" s="427" t="n"/>
      <c r="C123" s="382" t="n"/>
      <c r="D123" s="428" t="n"/>
      <c r="E123" s="430" t="n">
        <v>72</v>
      </c>
      <c r="F123" s="396">
        <f>IF(J119&lt;0,J119*-1,0)</f>
        <v/>
      </c>
      <c r="G123" s="433" t="n"/>
      <c r="H123" s="112" t="n"/>
      <c r="I123" s="180" t="n"/>
      <c r="J123" s="121" t="n"/>
      <c r="K123" s="369">
        <f>-(SUMIF($C$7:$C$127,I123,$D$7:$D$127)+SUMIF($E$7:$E$127,I123,$F$7:$F$127))/2</f>
        <v/>
      </c>
      <c r="L123" s="424" t="n"/>
      <c r="M123" s="424">
        <f>L123-G123</f>
        <v/>
      </c>
      <c r="N123" s="30" t="n"/>
      <c r="O123" s="425">
        <f>L126-B125</f>
        <v/>
      </c>
      <c r="P123" s="30" t="n"/>
      <c r="Q123" s="426">
        <f>D126-F126</f>
        <v/>
      </c>
      <c r="R123" s="144" t="n"/>
    </row>
    <row r="124" ht="20.4" customHeight="1" s="53" thickBot="1">
      <c r="A124" s="100" t="n"/>
      <c r="B124" s="465" t="n"/>
      <c r="C124" s="475" t="n"/>
      <c r="D124" s="428" t="n"/>
      <c r="E124" s="434" t="n">
        <v>73</v>
      </c>
      <c r="F124" s="435">
        <f>D120</f>
        <v/>
      </c>
      <c r="G124" s="433" t="n"/>
      <c r="H124" s="198" t="n"/>
      <c r="I124" s="199" t="n"/>
      <c r="J124" s="122" t="n"/>
      <c r="K124" s="444">
        <f>-(SUMIF($C$7:$C$127,I124,$D$7:$D$127)+SUMIF($E$7:$E$127,I124,$F$7:$F$127))/2</f>
        <v/>
      </c>
      <c r="L124" s="424" t="n"/>
      <c r="M124" s="424">
        <f>L124-G124</f>
        <v/>
      </c>
      <c r="O124" s="425">
        <f>L127-B126</f>
        <v/>
      </c>
      <c r="Q124" s="426">
        <f>D127-F127</f>
        <v/>
      </c>
      <c r="R124" s="144" t="n"/>
    </row>
    <row r="125">
      <c r="A125" s="78" t="inlineStr">
        <is>
          <t xml:space="preserve">　淨值其他項目                                                </t>
        </is>
      </c>
      <c r="B125" s="422">
        <f>SUM(B126:B127)</f>
        <v/>
      </c>
      <c r="C125" s="375" t="n"/>
      <c r="D125" s="428" t="n"/>
      <c r="E125" s="430" t="n"/>
      <c r="F125" s="432" t="n"/>
      <c r="G125" s="423">
        <f>SUM(G126:G127)</f>
        <v/>
      </c>
      <c r="H125" s="476" t="n"/>
      <c r="I125" s="138" t="n"/>
      <c r="J125" s="139" t="n"/>
      <c r="K125" s="410" t="n"/>
      <c r="L125" s="424">
        <f>VLOOKUP(A125,$A$253:$AX$305,$K$1,FALSE)</f>
        <v/>
      </c>
      <c r="M125" s="424">
        <f>L124-G124</f>
        <v/>
      </c>
      <c r="O125" s="425">
        <f>L127-B128</f>
        <v/>
      </c>
      <c r="Q125" s="426">
        <f>D128-F128</f>
        <v/>
      </c>
      <c r="R125" s="144" t="n"/>
    </row>
    <row r="126">
      <c r="A126" s="81" t="inlineStr">
        <is>
          <t xml:space="preserve">　　累積其他綜合餘絀                                            </t>
        </is>
      </c>
      <c r="B126" s="427">
        <f>VLOOKUP(A126,$A$423:$AX$475,$K$1,FALSE)</f>
        <v/>
      </c>
      <c r="C126" s="375" t="n"/>
      <c r="D126" s="428" t="n"/>
      <c r="E126" s="430" t="n"/>
      <c r="F126" s="432" t="n"/>
      <c r="G126" s="429">
        <f>B126+F126-D126</f>
        <v/>
      </c>
      <c r="H126" s="477" t="n"/>
      <c r="I126" s="115" t="n"/>
      <c r="J126" s="116" t="n"/>
      <c r="K126" s="411" t="n"/>
      <c r="L126" s="424">
        <f>VLOOKUP(A126,$A$253:$AX$305,$K$1,FALSE)</f>
        <v/>
      </c>
      <c r="M126" s="424">
        <f>L125-G125</f>
        <v/>
      </c>
      <c r="R126" s="144" t="n"/>
    </row>
    <row r="127">
      <c r="A127" s="80" t="n">
        <v>0</v>
      </c>
      <c r="B127" s="427" t="n"/>
      <c r="C127" s="375" t="n"/>
      <c r="D127" s="428" t="n"/>
      <c r="E127" s="430" t="n"/>
      <c r="F127" s="432" t="n"/>
      <c r="G127" s="429" t="n"/>
      <c r="H127" s="118" t="n"/>
      <c r="I127" s="115" t="n"/>
      <c r="J127" s="116" t="n"/>
      <c r="K127" s="411" t="n"/>
      <c r="L127" s="478">
        <f>VLOOKUP(A128,$A$253:$AX$305,$K$1,FALSE)</f>
        <v/>
      </c>
      <c r="M127" s="424">
        <f>L126-G126</f>
        <v/>
      </c>
      <c r="R127" s="144" t="n"/>
    </row>
    <row r="128" ht="20.4" customHeight="1" s="53" thickBot="1">
      <c r="A128" s="83" t="inlineStr">
        <is>
          <t>合      計</t>
        </is>
      </c>
      <c r="B128" s="479">
        <f>B70+B97</f>
        <v/>
      </c>
      <c r="C128" s="480" t="n"/>
      <c r="D128" s="481" t="n"/>
      <c r="E128" s="482" t="n"/>
      <c r="F128" s="481" t="n"/>
      <c r="G128" s="479">
        <f>G70+G97</f>
        <v/>
      </c>
      <c r="H128" s="119" t="n"/>
      <c r="I128" s="115" t="n"/>
      <c r="J128" s="116" t="n"/>
      <c r="K128" s="411" t="n"/>
      <c r="M128" s="478">
        <f>L127-G128</f>
        <v/>
      </c>
      <c r="R128" s="144" t="n"/>
    </row>
    <row r="129">
      <c r="A129" s="74" t="n"/>
      <c r="B129" s="74" t="n"/>
      <c r="C129" s="74" t="n"/>
      <c r="D129" s="74" t="n"/>
      <c r="E129" s="74" t="n"/>
      <c r="F129" s="74" t="n"/>
      <c r="G129" s="74" t="n"/>
      <c r="H129" s="119" t="n"/>
      <c r="I129" s="115" t="n"/>
      <c r="J129" s="116" t="n"/>
      <c r="K129" s="411" t="n"/>
      <c r="M129" s="478">
        <f>L131-G133</f>
        <v/>
      </c>
      <c r="R129" s="144" t="n"/>
    </row>
    <row r="130">
      <c r="A130" s="74" t="n"/>
      <c r="D130" s="483">
        <f>SUM(D6:D127)</f>
        <v/>
      </c>
      <c r="E130" s="19" t="n"/>
      <c r="F130" s="483">
        <f>SUM(F6:F127)</f>
        <v/>
      </c>
      <c r="H130" s="119" t="n"/>
      <c r="I130" s="115" t="n"/>
      <c r="J130" s="116" t="n"/>
      <c r="K130" s="411" t="n"/>
      <c r="M130" s="478">
        <f>L132-G134</f>
        <v/>
      </c>
      <c r="R130" s="144" t="n"/>
    </row>
    <row r="131">
      <c r="A131" s="74" t="n"/>
      <c r="C131" s="6" t="n"/>
      <c r="D131" s="483">
        <f>D130-F130</f>
        <v/>
      </c>
      <c r="E131" s="15" t="n"/>
      <c r="F131" s="483">
        <f>F130-D130</f>
        <v/>
      </c>
      <c r="H131" s="119" t="n"/>
      <c r="I131" s="115" t="n"/>
      <c r="J131" s="116" t="n"/>
      <c r="K131" s="411" t="n"/>
      <c r="M131" s="478">
        <f>L133-G135</f>
        <v/>
      </c>
      <c r="R131" s="144" t="n"/>
    </row>
    <row r="132">
      <c r="A132" s="74" t="n"/>
      <c r="B132" s="484">
        <f>B69-B70-B97</f>
        <v/>
      </c>
      <c r="C132" s="6" t="n"/>
      <c r="E132" s="15" t="n"/>
      <c r="G132" s="484">
        <f>G69-G70-G97</f>
        <v/>
      </c>
      <c r="H132" s="119" t="n"/>
      <c r="I132" s="115" t="n"/>
      <c r="J132" s="116" t="n"/>
      <c r="K132" s="411" t="n"/>
      <c r="M132" s="478">
        <f>L134-G136</f>
        <v/>
      </c>
      <c r="R132" s="144" t="n"/>
    </row>
    <row r="133">
      <c r="A133" s="74" t="n"/>
      <c r="C133" s="30" t="n"/>
      <c r="D133" s="30" t="n"/>
      <c r="E133" s="30" t="n"/>
      <c r="F133" s="30" t="n"/>
      <c r="G133" s="30" t="n"/>
      <c r="H133" s="119" t="n"/>
      <c r="I133" s="115" t="n"/>
      <c r="J133" s="116" t="n"/>
      <c r="K133" s="411" t="n"/>
      <c r="M133" s="478">
        <f>L135-G137</f>
        <v/>
      </c>
      <c r="R133" s="144" t="n"/>
    </row>
    <row r="134">
      <c r="A134" s="74" t="n"/>
      <c r="B134" s="74" t="n"/>
      <c r="C134" s="74" t="n"/>
      <c r="D134" s="74" t="n"/>
      <c r="E134" s="74" t="n"/>
      <c r="F134" s="74" t="n"/>
      <c r="G134" s="74" t="n"/>
      <c r="H134" s="119" t="n"/>
      <c r="I134" s="115" t="n"/>
      <c r="J134" s="116" t="n"/>
      <c r="K134" s="411" t="n"/>
      <c r="M134" s="478">
        <f>L136-G136</f>
        <v/>
      </c>
      <c r="R134" s="144" t="n"/>
    </row>
    <row r="135">
      <c r="A135" s="74" t="n"/>
      <c r="B135" s="74" t="n"/>
      <c r="C135" s="74" t="n"/>
      <c r="D135" s="74" t="n"/>
      <c r="E135" s="74" t="n"/>
      <c r="F135" s="74" t="n"/>
      <c r="G135" s="74" t="n"/>
      <c r="H135" s="1" t="n"/>
      <c r="I135" s="1" t="n"/>
      <c r="J135" s="74" t="n"/>
    </row>
    <row r="252" ht="16.2" customHeight="1" s="53"/>
    <row r="253" ht="16.2" customHeight="1" s="53"/>
    <row r="254" ht="16.2" customHeight="1" s="53"/>
    <row r="255" ht="16.2" customHeight="1" s="53"/>
    <row r="256" ht="16.2" customHeight="1" s="53"/>
    <row r="257" ht="16.2" customHeight="1" s="53"/>
    <row r="258" ht="16.2" customHeight="1" s="53"/>
    <row r="259" ht="16.2" customHeight="1" s="53"/>
    <row r="260" ht="16.2" customHeight="1" s="53"/>
    <row r="261" ht="16.2" customHeight="1" s="53"/>
    <row r="262" ht="16.2" customHeight="1" s="53"/>
    <row r="263" ht="16.2" customHeight="1" s="53"/>
    <row r="264" ht="16.2" customHeight="1" s="53"/>
    <row r="265" ht="16.2" customHeight="1" s="53"/>
    <row r="266" ht="16.2" customHeight="1" s="53"/>
    <row r="267" ht="16.2" customHeight="1" s="53"/>
    <row r="268" ht="16.2" customHeight="1" s="53"/>
    <row r="269" ht="16.2" customHeight="1" s="53"/>
    <row r="270" ht="16.2" customHeight="1" s="53"/>
    <row r="271" ht="16.2" customHeight="1" s="53"/>
    <row r="272" ht="16.2" customHeight="1" s="53"/>
    <row r="273" ht="16.2" customHeight="1" s="53"/>
    <row r="274" ht="16.2" customHeight="1" s="53"/>
    <row r="275" ht="16.2" customHeight="1" s="53"/>
    <row r="276" ht="16.2" customHeight="1" s="53"/>
    <row r="277" ht="16.2" customHeight="1" s="53"/>
    <row r="278" ht="16.2" customHeight="1" s="53"/>
    <row r="279" ht="16.2" customHeight="1" s="53"/>
    <row r="280" ht="16.2" customHeight="1" s="53"/>
    <row r="281" ht="16.2" customHeight="1" s="53"/>
    <row r="282" ht="16.2" customHeight="1" s="53"/>
    <row r="283" ht="16.2" customHeight="1" s="53"/>
    <row r="284" ht="16.2" customHeight="1" s="53"/>
    <row r="285" ht="16.2" customHeight="1" s="53"/>
    <row r="286" ht="16.2" customHeight="1" s="53"/>
    <row r="287" ht="16.2" customHeight="1" s="53"/>
    <row r="288" ht="16.2" customHeight="1" s="53"/>
    <row r="289" ht="16.2" customHeight="1" s="53"/>
    <row r="290" ht="16.2" customHeight="1" s="53"/>
    <row r="291" ht="16.2" customHeight="1" s="53"/>
    <row r="292" ht="16.2" customHeight="1" s="53"/>
    <row r="293" ht="16.2" customHeight="1" s="53"/>
    <row r="294" ht="16.2" customHeight="1" s="53"/>
    <row r="295" ht="16.2" customHeight="1" s="53"/>
    <row r="296" ht="16.2" customHeight="1" s="53"/>
    <row r="297" ht="16.2" customHeight="1" s="53"/>
    <row r="298" ht="16.2" customHeight="1" s="53"/>
    <row r="299" ht="16.2" customHeight="1" s="53"/>
    <row r="300" ht="16.2" customHeight="1" s="53"/>
    <row r="301" ht="16.2" customHeight="1" s="53"/>
    <row r="302" ht="16.2" customHeight="1" s="53"/>
    <row r="303" ht="16.2" customHeight="1" s="53"/>
    <row r="304" ht="16.2" customHeight="1" s="53"/>
    <row r="305" ht="16.2" customHeight="1" s="53"/>
    <row r="308" ht="16.2" customHeight="1" s="53"/>
    <row r="309" ht="16.2" customHeight="1" s="53"/>
    <row r="310" ht="16.2" customHeight="1" s="53"/>
    <row r="311" ht="16.2" customHeight="1" s="53"/>
    <row r="312" ht="16.2" customHeight="1" s="53"/>
    <row r="313" ht="16.2" customHeight="1" s="53"/>
    <row r="314" ht="16.2" customHeight="1" s="53"/>
    <row r="315" ht="16.2" customHeight="1" s="53"/>
    <row r="316" ht="16.2" customHeight="1" s="53"/>
    <row r="317" ht="16.2" customHeight="1" s="53"/>
    <row r="318" ht="16.2" customHeight="1" s="53"/>
    <row r="319" ht="16.2" customHeight="1" s="53"/>
    <row r="320" ht="16.2" customHeight="1" s="53"/>
    <row r="321" ht="16.2" customHeight="1" s="53"/>
    <row r="322" ht="16.2" customHeight="1" s="53"/>
    <row r="323" ht="16.2" customHeight="1" s="53"/>
    <row r="324" ht="16.2" customHeight="1" s="53"/>
    <row r="325" ht="16.2" customHeight="1" s="53"/>
    <row r="326" ht="16.2" customHeight="1" s="53"/>
    <row r="327" ht="16.2" customHeight="1" s="53"/>
    <row r="328" ht="16.2" customHeight="1" s="53"/>
    <row r="329" ht="16.2" customHeight="1" s="53"/>
    <row r="330" ht="16.2" customHeight="1" s="53"/>
    <row r="331" ht="16.2" customHeight="1" s="53"/>
    <row r="332" ht="16.2" customHeight="1" s="53"/>
    <row r="333" ht="16.2" customHeight="1" s="53"/>
    <row r="334" ht="16.2" customHeight="1" s="53"/>
    <row r="335" ht="16.2" customHeight="1" s="53"/>
    <row r="336" ht="16.2" customHeight="1" s="53"/>
    <row r="337" ht="16.2" customHeight="1" s="53"/>
    <row r="338" ht="16.2" customHeight="1" s="53"/>
    <row r="339" ht="16.2" customHeight="1" s="53"/>
    <row r="340" ht="16.2" customHeight="1" s="53"/>
    <row r="341" ht="16.2" customHeight="1" s="53"/>
    <row r="342" ht="16.2" customHeight="1" s="53"/>
    <row r="343" ht="16.2" customHeight="1" s="53"/>
    <row r="344" ht="16.2" customHeight="1" s="53"/>
    <row r="345" ht="16.2" customHeight="1" s="53"/>
    <row r="346" ht="16.2" customHeight="1" s="53"/>
    <row r="347" ht="16.2" customHeight="1" s="53"/>
    <row r="348" ht="16.2" customHeight="1" s="53"/>
    <row r="349" ht="16.2" customHeight="1" s="53"/>
    <row r="350" ht="16.2" customHeight="1" s="53"/>
    <row r="351" ht="16.2" customHeight="1" s="53"/>
    <row r="352" ht="16.2" customHeight="1" s="53"/>
    <row r="353" ht="16.2" customHeight="1" s="53"/>
    <row r="354" ht="16.2" customHeight="1" s="53"/>
    <row r="355" ht="16.2" customHeight="1" s="53"/>
    <row r="356" ht="16.2" customHeight="1" s="53"/>
    <row r="357" ht="16.2" customHeight="1" s="53"/>
    <row r="358" ht="16.2" customHeight="1" s="53"/>
    <row r="359" ht="16.2" customHeight="1" s="53"/>
    <row r="360" ht="16.2" customHeight="1" s="53"/>
    <row r="361" ht="16.2" customHeight="1" s="53"/>
    <row r="362" ht="16.2" customHeight="1" s="53"/>
    <row r="363" ht="16.2" customHeight="1" s="53"/>
    <row r="364" ht="16.2" customHeight="1" s="53"/>
    <row r="365" ht="16.2" customHeight="1" s="53"/>
    <row r="366" ht="16.2" customHeight="1" s="53"/>
    <row r="367" ht="16.2" customHeight="1" s="53"/>
    <row r="368" ht="16.2" customHeight="1" s="53"/>
    <row r="369" ht="16.2" customHeight="1" s="53"/>
    <row r="370" ht="16.2" customHeight="1" s="53"/>
    <row r="371" ht="16.2" customHeight="1" s="53"/>
    <row r="372" ht="16.2" customHeight="1" s="53"/>
    <row r="373" ht="16.2" customHeight="1" s="53"/>
    <row r="374" ht="16.2" customHeight="1" s="53"/>
    <row r="375" ht="16.2" customHeight="1" s="53"/>
    <row r="376" ht="16.2" customHeight="1" s="53"/>
    <row r="377" ht="16.2" customHeight="1" s="53"/>
    <row r="378" ht="16.2" customHeight="1" s="53"/>
    <row r="379" ht="16.2" customHeight="1" s="53"/>
    <row r="380" ht="16.2" customHeight="1" s="53"/>
    <row r="381" ht="16.2" customHeight="1" s="53"/>
    <row r="382" ht="16.2" customHeight="1" s="53"/>
    <row r="383" ht="16.2" customHeight="1" s="53"/>
    <row r="384" ht="16.2" customHeight="1" s="53"/>
    <row r="385" ht="16.2" customHeight="1" s="53"/>
    <row r="386" ht="16.2" customHeight="1" s="53"/>
    <row r="387" ht="16.2" customHeight="1" s="53"/>
    <row r="388" ht="16.2" customHeight="1" s="53"/>
    <row r="389" ht="16.2" customHeight="1" s="53"/>
    <row r="390" ht="16.2" customHeight="1" s="53"/>
    <row r="391" ht="16.2" customHeight="1" s="53"/>
    <row r="392" ht="16.2" customHeight="1" s="53"/>
    <row r="393" ht="16.2" customHeight="1" s="53"/>
    <row r="394" ht="16.2" customHeight="1" s="53"/>
    <row r="395" ht="16.2" customHeight="1" s="53"/>
    <row r="396" ht="16.2" customHeight="1" s="53"/>
    <row r="397" ht="16.2" customHeight="1" s="53"/>
    <row r="398" ht="16.2" customHeight="1" s="53"/>
    <row r="399" ht="16.2" customHeight="1" s="53"/>
    <row r="400" ht="16.2" customHeight="1" s="53"/>
    <row r="401" ht="16.2" customHeight="1" s="53"/>
    <row r="402" ht="16.2" customHeight="1" s="53"/>
    <row r="403" ht="16.2" customHeight="1" s="53"/>
    <row r="404" ht="16.2" customHeight="1" s="53"/>
    <row r="405" ht="16.2" customHeight="1" s="53"/>
    <row r="406" ht="16.2" customHeight="1" s="53"/>
    <row r="407" ht="16.2" customHeight="1" s="53"/>
    <row r="422" ht="16.2" customHeight="1" s="53"/>
    <row r="423" ht="16.2" customHeight="1" s="53"/>
    <row r="424" ht="16.2" customHeight="1" s="53"/>
    <row r="425" ht="16.2" customHeight="1" s="53"/>
    <row r="426" ht="16.2" customHeight="1" s="53"/>
    <row r="427" ht="16.2" customHeight="1" s="53"/>
    <row r="428" ht="16.2" customHeight="1" s="53"/>
    <row r="429" ht="16.2" customHeight="1" s="53"/>
    <row r="430" ht="16.2" customHeight="1" s="53"/>
    <row r="431" ht="16.2" customHeight="1" s="53"/>
    <row r="432" ht="16.2" customHeight="1" s="53"/>
    <row r="433" ht="16.2" customHeight="1" s="53"/>
    <row r="434" ht="16.2" customHeight="1" s="53"/>
    <row r="435" ht="16.2" customHeight="1" s="53"/>
    <row r="436" ht="16.2" customHeight="1" s="53"/>
    <row r="437" ht="16.2" customHeight="1" s="53"/>
    <row r="438" ht="16.2" customHeight="1" s="53"/>
    <row r="439" ht="16.2" customHeight="1" s="53"/>
    <row r="440" ht="16.2" customHeight="1" s="53"/>
    <row r="441" ht="16.2" customHeight="1" s="53"/>
    <row r="442" ht="16.2" customHeight="1" s="53"/>
    <row r="443" ht="16.2" customHeight="1" s="53"/>
    <row r="444" ht="16.2" customHeight="1" s="53"/>
    <row r="445" ht="16.2" customHeight="1" s="53"/>
    <row r="446" ht="16.2" customHeight="1" s="53"/>
    <row r="447" ht="16.2" customHeight="1" s="53"/>
    <row r="448" ht="16.2" customHeight="1" s="53"/>
    <row r="449" ht="16.2" customHeight="1" s="53"/>
    <row r="450" ht="16.2" customHeight="1" s="53"/>
    <row r="451" ht="16.2" customHeight="1" s="53"/>
    <row r="452" ht="16.2" customHeight="1" s="53"/>
    <row r="453" ht="16.2" customHeight="1" s="53"/>
    <row r="454" ht="16.2" customHeight="1" s="53"/>
    <row r="455" ht="16.2" customHeight="1" s="53"/>
    <row r="456" ht="16.2" customHeight="1" s="53"/>
    <row r="457" ht="16.2" customHeight="1" s="53"/>
    <row r="458" ht="16.2" customHeight="1" s="53"/>
    <row r="459" ht="16.2" customHeight="1" s="53"/>
    <row r="460" ht="16.2" customHeight="1" s="53"/>
    <row r="461" ht="16.2" customHeight="1" s="53"/>
    <row r="462" ht="16.2" customHeight="1" s="53"/>
    <row r="463" ht="16.2" customHeight="1" s="53"/>
    <row r="464" ht="16.2" customHeight="1" s="53"/>
    <row r="465" ht="16.2" customHeight="1" s="53"/>
    <row r="466" ht="16.2" customHeight="1" s="53"/>
    <row r="467" ht="16.2" customHeight="1" s="53"/>
    <row r="468" ht="16.2" customHeight="1" s="53"/>
    <row r="469" ht="16.2" customHeight="1" s="53"/>
    <row r="470" ht="16.2" customHeight="1" s="53"/>
    <row r="471" ht="16.2" customHeight="1" s="53"/>
    <row r="472" ht="16.2" customHeight="1" s="53"/>
    <row r="473" ht="16.2" customHeight="1" s="53"/>
    <row r="474" ht="16.2" customHeight="1" s="53"/>
    <row r="475" ht="16.2" customHeight="1" s="53"/>
    <row r="478" ht="16.2" customHeight="1" s="53"/>
    <row r="479" ht="16.2" customHeight="1" s="53"/>
    <row r="480" ht="16.2" customHeight="1" s="53"/>
    <row r="481" ht="16.2" customHeight="1" s="53"/>
    <row r="482" ht="16.2" customHeight="1" s="53"/>
    <row r="483" ht="16.2" customHeight="1" s="53"/>
    <row r="484" ht="16.2" customHeight="1" s="53"/>
    <row r="485" ht="16.2" customHeight="1" s="53"/>
    <row r="486" ht="16.2" customHeight="1" s="53"/>
    <row r="487" ht="16.2" customHeight="1" s="53"/>
    <row r="488" ht="16.2" customHeight="1" s="53"/>
    <row r="489" ht="16.2" customHeight="1" s="53"/>
    <row r="490" ht="16.2" customHeight="1" s="53"/>
    <row r="491" ht="16.2" customHeight="1" s="53"/>
    <row r="492" ht="16.2" customHeight="1" s="53"/>
    <row r="493" ht="16.2" customHeight="1" s="53"/>
    <row r="494" ht="16.2" customHeight="1" s="53"/>
    <row r="495" ht="16.2" customHeight="1" s="53"/>
    <row r="496" ht="16.2" customHeight="1" s="53"/>
    <row r="497" ht="16.2" customHeight="1" s="53"/>
    <row r="498" ht="16.2" customHeight="1" s="53"/>
    <row r="499" ht="16.2" customHeight="1" s="53"/>
    <row r="500" ht="16.2" customHeight="1" s="53"/>
    <row r="501" ht="16.2" customHeight="1" s="53"/>
    <row r="502" ht="16.2" customHeight="1" s="53"/>
    <row r="503" ht="16.2" customHeight="1" s="53"/>
    <row r="504" ht="16.2" customHeight="1" s="53"/>
    <row r="505" ht="16.2" customHeight="1" s="53"/>
    <row r="506" ht="16.2" customHeight="1" s="53"/>
    <row r="507" ht="16.2" customHeight="1" s="53"/>
    <row r="508" ht="16.2" customHeight="1" s="53"/>
    <row r="509" ht="16.2" customHeight="1" s="53"/>
    <row r="510" ht="16.2" customHeight="1" s="53"/>
    <row r="511" ht="16.2" customHeight="1" s="53"/>
    <row r="512" ht="16.2" customHeight="1" s="53"/>
    <row r="513" ht="16.2" customHeight="1" s="53"/>
    <row r="514" ht="16.2" customHeight="1" s="53"/>
    <row r="515" ht="16.2" customHeight="1" s="53"/>
    <row r="516" ht="16.2" customHeight="1" s="53"/>
    <row r="517" ht="16.2" customHeight="1" s="53"/>
    <row r="518" ht="16.2" customHeight="1" s="53"/>
    <row r="519" ht="16.2" customHeight="1" s="53"/>
    <row r="520" ht="16.2" customHeight="1" s="53"/>
    <row r="521" ht="16.2" customHeight="1" s="53"/>
    <row r="522" ht="16.2" customHeight="1" s="53"/>
    <row r="523" ht="16.2" customHeight="1" s="53"/>
    <row r="524" ht="16.2" customHeight="1" s="53"/>
    <row r="525" ht="16.2" customHeight="1" s="53"/>
    <row r="526" ht="16.2" customHeight="1" s="53"/>
    <row r="527" ht="16.2" customHeight="1" s="53"/>
    <row r="528" ht="16.2" customHeight="1" s="53"/>
    <row r="529" ht="16.2" customHeight="1" s="53"/>
    <row r="530" ht="16.2" customHeight="1" s="53"/>
    <row r="531" ht="16.2" customHeight="1" s="53"/>
    <row r="532" ht="16.2" customHeight="1" s="53"/>
    <row r="533" ht="16.2" customHeight="1" s="53"/>
    <row r="534" ht="16.2" customHeight="1" s="53"/>
    <row r="535" ht="16.2" customHeight="1" s="53"/>
    <row r="536" ht="16.2" customHeight="1" s="53"/>
    <row r="537" ht="16.2" customHeight="1" s="53"/>
    <row r="538" ht="16.2" customHeight="1" s="53"/>
    <row r="539" ht="16.2" customHeight="1" s="53"/>
    <row r="540" ht="16.2" customHeight="1" s="53"/>
    <row r="541" ht="16.2" customHeight="1" s="53"/>
    <row r="542" ht="16.2" customHeight="1" s="53"/>
    <row r="543" ht="16.2" customHeight="1" s="53"/>
    <row r="544" ht="16.2" customHeight="1" s="53"/>
    <row r="545" ht="16.2" customHeight="1" s="53"/>
    <row r="546" ht="16.2" customHeight="1" s="53"/>
    <row r="547" ht="16.2" customHeight="1" s="53"/>
    <row r="548" ht="16.2" customHeight="1" s="53"/>
    <row r="549" ht="16.2" customHeight="1" s="53"/>
    <row r="550" ht="16.2" customHeight="1" s="53"/>
    <row r="551" ht="16.2" customHeight="1" s="53"/>
    <row r="552" ht="16.2" customHeight="1" s="53"/>
    <row r="553" ht="16.2" customHeight="1" s="53"/>
    <row r="554" ht="16.2" customHeight="1" s="53"/>
    <row r="555" ht="16.2" customHeight="1" s="53"/>
    <row r="556" ht="16.2" customHeight="1" s="53"/>
    <row r="557" ht="16.2" customHeight="1" s="53"/>
    <row r="558" ht="16.2" customHeight="1" s="53"/>
    <row r="559" ht="16.2" customHeight="1" s="53"/>
    <row r="560" ht="16.2" customHeight="1" s="53"/>
    <row r="561" ht="16.2" customHeight="1" s="53"/>
    <row r="562" ht="16.2" customHeight="1" s="53"/>
    <row r="563" ht="16.2" customHeight="1" s="53"/>
    <row r="564" ht="16.2" customHeight="1" s="53"/>
    <row r="565" ht="16.2" customHeight="1" s="53"/>
    <row r="566" ht="16.2" customHeight="1" s="53"/>
    <row r="567" ht="16.2" customHeight="1" s="53"/>
    <row r="568" ht="16.2" customHeight="1" s="53"/>
    <row r="569" ht="16.2" customHeight="1" s="53"/>
    <row r="570" ht="16.2" customHeight="1" s="53"/>
    <row r="571" ht="16.2" customHeight="1" s="53"/>
    <row r="572" ht="16.2" customHeight="1" s="53"/>
    <row r="573" ht="16.2" customHeight="1" s="53"/>
    <row r="574" ht="16.2" customHeight="1" s="53"/>
    <row r="575" ht="16.2" customHeight="1" s="53"/>
    <row r="576" ht="16.2" customHeight="1" s="53"/>
    <row r="577" ht="16.2" customHeight="1" s="53"/>
    <row r="578" ht="16.2" customHeight="1" s="53"/>
    <row r="579" ht="16.2" customHeight="1" s="53"/>
    <row r="580" ht="16.2" customHeight="1" s="53"/>
    <row r="581" ht="16.2" customHeight="1" s="53"/>
    <row r="582" ht="16.2" customHeight="1" s="53"/>
    <row r="583" ht="16.2" customHeight="1" s="53"/>
    <row r="584" ht="16.2" customHeight="1" s="53"/>
    <row r="585" ht="16.2" customHeight="1" s="53"/>
    <row r="586" ht="16.2" customHeight="1" s="53"/>
  </sheetData>
  <autoFilter ref="A5:BC134">
    <filterColumn colId="7" hiddenButton="0" showButton="0"/>
    <filterColumn colId="8" hiddenButton="0" showButton="0"/>
  </autoFilter>
  <mergeCells count="6">
    <mergeCell ref="A1:J1"/>
    <mergeCell ref="C4:F4"/>
    <mergeCell ref="A4:A5"/>
    <mergeCell ref="A3:J3"/>
    <mergeCell ref="A2:J2"/>
    <mergeCell ref="H4:J5"/>
  </mergeCells>
  <conditionalFormatting sqref="D8:D15">
    <cfRule type="expression" priority="5" dxfId="4">
      <formula>"""=if(IF(ISBLANK(c8),0, 1) *IF(ISBLANK(d8),0, 1)=1)"""</formula>
    </cfRule>
  </conditionalFormatting>
  <conditionalFormatting sqref="J7:J134">
    <cfRule type="cellIs" priority="2" operator="notEqual" dxfId="0" stopIfTrue="1">
      <formula>$K7</formula>
    </cfRule>
  </conditionalFormatting>
  <conditionalFormatting sqref="M7:M134">
    <cfRule type="cellIs" priority="29" operator="notEqual" dxfId="0" stopIfTrue="1">
      <formula>0</formula>
    </cfRule>
  </conditionalFormatting>
  <printOptions horizontalCentered="1"/>
  <pageMargins left="0.5511811023622047" right="0.4724409448818898" top="0.2" bottom="0.16" header="0.16" footer="0.1181102362204725"/>
  <pageSetup orientation="portrait" paperSize="8" scale="50" horizontalDpi="1200" verticalDpi="1200"/>
  <headerFooter alignWithMargins="0">
    <oddHeader/>
    <oddFooter>&amp;C&amp;16 1-1</oddFooter>
    <evenHeader/>
    <evenFooter/>
    <firstHeader/>
    <firstFooter/>
  </headerFooter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 codeName="Sheet7">
    <tabColor theme="0" tint="-0.1499984740745262"/>
    <outlinePr summaryBelow="1" summaryRight="1"/>
    <pageSetUpPr/>
  </sheetPr>
  <dimension ref="A1:R135"/>
  <sheetViews>
    <sheetView showZeros="0" topLeftCell="A106" zoomScale="55" zoomScaleNormal="55" zoomScaleSheetLayoutView="120" workbookViewId="0">
      <selection activeCell="G14" sqref="G14"/>
    </sheetView>
  </sheetViews>
  <sheetFormatPr baseColWidth="8" defaultColWidth="9" defaultRowHeight="19.8"/>
  <cols>
    <col width="23.44140625" customWidth="1" style="5" min="1" max="1"/>
    <col width="13.77734375" customWidth="1" style="5" min="2" max="2"/>
    <col width="9.6640625" customWidth="1" style="325" min="3" max="3"/>
    <col width="11.21875" customWidth="1" style="5" min="4" max="4"/>
    <col width="8.6640625" customWidth="1" style="325" min="5" max="5"/>
    <col width="12.33203125" customWidth="1" style="5" min="6" max="6"/>
    <col width="16.77734375" customWidth="1" style="5" min="7" max="7"/>
    <col width="64.44140625" customWidth="1" style="5" min="8" max="8"/>
    <col width="5.21875" customWidth="1" style="5" min="9" max="9"/>
    <col width="10.6640625" customWidth="1" style="5" min="10" max="10"/>
    <col width="11.109375" customWidth="1" style="1" min="11" max="11"/>
    <col width="15.33203125" bestFit="1" customWidth="1" style="1" min="12" max="12"/>
    <col width="19" bestFit="1" customWidth="1" style="1" min="13" max="13"/>
    <col width="9" customWidth="1" style="1" min="14" max="14"/>
    <col width="20.88671875" bestFit="1" customWidth="1" style="1" min="15" max="15"/>
    <col width="9" customWidth="1" style="1" min="16" max="16"/>
    <col width="15.88671875" bestFit="1" customWidth="1" style="1" min="17" max="17"/>
    <col width="9" customWidth="1" style="1" min="18" max="16384"/>
  </cols>
  <sheetData>
    <row r="1" ht="22.2" customHeight="1" s="53">
      <c r="A1" s="322">
        <f>OFFSET(A139,0,K1-1)</f>
        <v/>
      </c>
      <c r="K1" s="13">
        <f>L1+2</f>
        <v/>
      </c>
      <c r="L1" s="1" t="n">
        <v>2</v>
      </c>
    </row>
    <row r="2" ht="22.2" customHeight="1" s="53">
      <c r="A2" s="322" t="inlineStr">
        <is>
          <t>預計平衡表與現金流量表勾稽底稿</t>
        </is>
      </c>
    </row>
    <row r="3" ht="20.4" customHeight="1" s="53" thickBot="1">
      <c r="A3" s="324" t="inlineStr">
        <is>
          <t>中華民國115年度</t>
        </is>
      </c>
    </row>
    <row r="4" ht="19.5" customHeight="1" s="53">
      <c r="A4" s="348" t="inlineStr">
        <is>
          <t>科目</t>
        </is>
      </c>
      <c r="B4" s="349" t="inlineStr">
        <is>
          <t>114.12.31</t>
        </is>
      </c>
      <c r="C4" s="328" t="inlineStr">
        <is>
          <t>調整項目</t>
        </is>
      </c>
      <c r="D4" s="350" t="n"/>
      <c r="E4" s="350" t="n"/>
      <c r="F4" s="351" t="n"/>
      <c r="G4" s="349" t="inlineStr">
        <is>
          <t>115.12.31</t>
        </is>
      </c>
      <c r="H4" s="329" t="inlineStr">
        <is>
          <t>現金流量表勾稽項目</t>
        </is>
      </c>
      <c r="I4" s="352" t="n"/>
      <c r="J4" s="353" t="n"/>
    </row>
    <row r="5" ht="22.8" customHeight="1" s="53" thickBot="1">
      <c r="A5" s="354" t="n"/>
      <c r="B5" s="75" t="inlineStr">
        <is>
          <t>預計數</t>
        </is>
      </c>
      <c r="C5" s="485" t="n"/>
      <c r="D5" s="486" t="inlineStr">
        <is>
          <t>借方</t>
        </is>
      </c>
      <c r="E5" s="487" t="n"/>
      <c r="F5" s="486" t="inlineStr">
        <is>
          <t>貸方</t>
        </is>
      </c>
      <c r="G5" s="77" t="inlineStr">
        <is>
          <t>預計數</t>
        </is>
      </c>
      <c r="H5" s="358" t="n"/>
      <c r="I5" s="359" t="n"/>
      <c r="J5" s="360" t="n"/>
    </row>
    <row r="6">
      <c r="A6" s="4" t="inlineStr">
        <is>
          <t xml:space="preserve">資產                                                        </t>
        </is>
      </c>
      <c r="B6" s="419" t="n"/>
      <c r="C6" s="367" t="n"/>
      <c r="D6" s="420" t="n"/>
      <c r="E6" s="368" t="n"/>
      <c r="F6" s="420" t="n"/>
      <c r="G6" s="421" t="n"/>
      <c r="H6" s="111" t="inlineStr">
        <is>
          <t xml:space="preserve">▼業務活動之現金流量                                          </t>
        </is>
      </c>
      <c r="I6" s="129" t="n"/>
      <c r="J6" s="130" t="n"/>
      <c r="L6" s="30" t="inlineStr">
        <is>
          <t>114年12月</t>
        </is>
      </c>
      <c r="M6" s="27" t="inlineStr">
        <is>
          <t>差異數要再加(減)</t>
        </is>
      </c>
      <c r="N6" s="30" t="n"/>
      <c r="O6" s="27" t="inlineStr">
        <is>
          <t>比較增減</t>
        </is>
      </c>
      <c r="P6" s="30" t="n"/>
      <c r="Q6" s="27" t="inlineStr">
        <is>
          <t>調整項目</t>
        </is>
      </c>
      <c r="R6" s="30" t="n"/>
    </row>
    <row r="7">
      <c r="A7" s="78" t="inlineStr">
        <is>
          <t xml:space="preserve">　流動資產                                                    </t>
        </is>
      </c>
      <c r="B7" s="422">
        <f>SUM(B8:B16)</f>
        <v/>
      </c>
      <c r="C7" s="367" t="n"/>
      <c r="D7" s="420" t="n"/>
      <c r="E7" s="368" t="n"/>
      <c r="F7" s="420" t="n"/>
      <c r="G7" s="423">
        <f>SUM(G8:G16)</f>
        <v/>
      </c>
      <c r="H7" s="112" t="inlineStr">
        <is>
          <t xml:space="preserve">　　本期賸餘（短絀）                                            </t>
        </is>
      </c>
      <c r="I7" s="8" t="inlineStr">
        <is>
          <t>A</t>
        </is>
      </c>
      <c r="J7" s="73">
        <f>OFFSET(A480,0,$K$1-1)</f>
        <v/>
      </c>
      <c r="K7" s="369">
        <f>-SUMIF($C$7:$C$127,I7,$D$7:$D$127)+SUMIF($E$7:$E$127,I7,$F$7:$F$127)</f>
        <v/>
      </c>
      <c r="L7" s="424">
        <f>VLOOKUP(A7,$A$140:$AX$249,$K$1,FALSE)</f>
        <v/>
      </c>
      <c r="M7" s="478">
        <f>L7-G7</f>
        <v/>
      </c>
      <c r="N7" s="30" t="n"/>
      <c r="O7" s="425">
        <f>L7-B7</f>
        <v/>
      </c>
      <c r="P7" s="30">
        <f>J7-K7</f>
        <v/>
      </c>
      <c r="Q7" s="426">
        <f>D7-F7</f>
        <v/>
      </c>
      <c r="R7" s="144" t="n"/>
    </row>
    <row r="8">
      <c r="A8" s="79" t="inlineStr">
        <is>
          <t xml:space="preserve">　　現金                                                        </t>
        </is>
      </c>
      <c r="B8" s="427">
        <f>VLOOKUP(A8,$A$309:$AX$418,$K$1,FALSE)</f>
        <v/>
      </c>
      <c r="C8" s="367" t="inlineStr">
        <is>
          <t>B</t>
        </is>
      </c>
      <c r="D8" s="428">
        <f>IF(G8-B8&gt;0,G8-B8,"0")</f>
        <v/>
      </c>
      <c r="E8" s="375" t="inlineStr">
        <is>
          <t>B</t>
        </is>
      </c>
      <c r="F8" s="428">
        <f>IF(G8-B8&lt;0,B8-G8,"0")</f>
        <v/>
      </c>
      <c r="G8" s="429">
        <f>J87</f>
        <v/>
      </c>
      <c r="H8" s="112" t="inlineStr">
        <is>
          <t xml:space="preserve">　　利息股利之調整                                              </t>
        </is>
      </c>
      <c r="I8" s="8" t="n"/>
      <c r="J8" s="73">
        <f>OFFSET(A481,0,$K$1-1)</f>
        <v/>
      </c>
      <c r="K8" s="369">
        <f>SUM(K9:K11)</f>
        <v/>
      </c>
      <c r="L8" s="424">
        <f>VLOOKUP(A8,$A$140:$AX$249,$K$1,FALSE)</f>
        <v/>
      </c>
      <c r="M8" s="478">
        <f>L8-G8</f>
        <v/>
      </c>
      <c r="N8" s="30" t="n"/>
      <c r="O8" s="425">
        <f>L8-B8</f>
        <v/>
      </c>
      <c r="P8" s="30">
        <f>J8-K8</f>
        <v/>
      </c>
      <c r="Q8" s="426">
        <f>D8-F8</f>
        <v/>
      </c>
      <c r="R8" s="144" t="n"/>
    </row>
    <row r="9">
      <c r="A9" s="79" t="inlineStr">
        <is>
          <t xml:space="preserve">　　流動金融資產                                                </t>
        </is>
      </c>
      <c r="B9" s="427">
        <f>VLOOKUP(A9,$A$309:$AX$418,$K$1,FALSE)</f>
        <v/>
      </c>
      <c r="C9" s="375" t="n">
        <v>231</v>
      </c>
      <c r="D9" s="428">
        <f>J50*-1</f>
        <v/>
      </c>
      <c r="E9" s="430" t="n">
        <v>211</v>
      </c>
      <c r="F9" s="431">
        <f>J42</f>
        <v/>
      </c>
      <c r="G9" s="429">
        <f>B9+D9-F9+D10-F10</f>
        <v/>
      </c>
      <c r="H9" s="112" t="inlineStr">
        <is>
          <t xml:space="preserve">　　　利息收入                                                    </t>
        </is>
      </c>
      <c r="I9" s="8" t="n"/>
      <c r="J9" s="73">
        <f>OFFSET(A482,0,$K$1-1)</f>
        <v/>
      </c>
      <c r="K9" s="369">
        <f>J9</f>
        <v/>
      </c>
      <c r="L9" s="424">
        <f>VLOOKUP(A9,$A$140:$AX$249,$K$1,FALSE)</f>
        <v/>
      </c>
      <c r="M9" s="478">
        <f>L9-G9</f>
        <v/>
      </c>
      <c r="N9" s="30" t="n"/>
      <c r="O9" s="425">
        <f>L9-B9</f>
        <v/>
      </c>
      <c r="P9" s="30">
        <f>J9-K9</f>
        <v/>
      </c>
      <c r="Q9" s="426">
        <f>D9-F9</f>
        <v/>
      </c>
      <c r="R9" s="144" t="n"/>
    </row>
    <row r="10">
      <c r="A10" s="79" t="n"/>
      <c r="B10" s="427" t="n"/>
      <c r="C10" s="375" t="n">
        <v>125</v>
      </c>
      <c r="D10" s="428" t="n"/>
      <c r="E10" s="430" t="n"/>
      <c r="F10" s="432" t="n"/>
      <c r="G10" s="429" t="n"/>
      <c r="H10" s="112" t="inlineStr">
        <is>
          <t xml:space="preserve">　　　股利收入                                                    </t>
        </is>
      </c>
      <c r="I10" s="8" t="n"/>
      <c r="J10" s="73">
        <f>OFFSET(A483,0,$K$1-1)</f>
        <v/>
      </c>
      <c r="K10" s="369">
        <f>J10</f>
        <v/>
      </c>
      <c r="L10" s="424" t="n"/>
      <c r="M10" s="478">
        <f>L10-G10</f>
        <v/>
      </c>
      <c r="N10" s="30" t="n"/>
      <c r="O10" s="425">
        <f>L10-B10</f>
        <v/>
      </c>
      <c r="P10" s="30">
        <f>J10-K10</f>
        <v/>
      </c>
      <c r="Q10" s="426">
        <f>D10-F10</f>
        <v/>
      </c>
      <c r="R10" s="144" t="n"/>
    </row>
    <row r="11">
      <c r="A11" s="79" t="inlineStr">
        <is>
          <t xml:space="preserve">　　應收款項                                                    </t>
        </is>
      </c>
      <c r="B11" s="427">
        <f>VLOOKUP(A11,$A$309:$AX$418,$K$1,FALSE)</f>
        <v/>
      </c>
      <c r="C11" s="375" t="n">
        <v>151</v>
      </c>
      <c r="D11" s="428" t="n"/>
      <c r="E11" s="430" t="n">
        <v>151</v>
      </c>
      <c r="F11" s="432" t="n"/>
      <c r="G11" s="429">
        <f>B11+D11-F11</f>
        <v/>
      </c>
      <c r="H11" s="112" t="inlineStr">
        <is>
          <t xml:space="preserve">　　　利息費用                                                    </t>
        </is>
      </c>
      <c r="I11" s="8" t="n"/>
      <c r="J11" s="73">
        <f>OFFSET(A484,0,$K$1-1)</f>
        <v/>
      </c>
      <c r="K11" s="369">
        <f>J11</f>
        <v/>
      </c>
      <c r="L11" s="424">
        <f>VLOOKUP(A11,$A$140:$AX$249,$K$1,FALSE)</f>
        <v/>
      </c>
      <c r="M11" s="478">
        <f>L11-G11</f>
        <v/>
      </c>
      <c r="N11" s="30" t="n"/>
      <c r="O11" s="425">
        <f>L11-B11</f>
        <v/>
      </c>
      <c r="P11" s="30">
        <f>J11-K11</f>
        <v/>
      </c>
      <c r="Q11" s="426">
        <f>D11-F11</f>
        <v/>
      </c>
      <c r="R11" s="144" t="n"/>
    </row>
    <row r="12">
      <c r="A12" s="2" t="n">
        <v>0</v>
      </c>
      <c r="B12" s="427" t="n"/>
      <c r="C12" s="375" t="n"/>
      <c r="D12" s="428" t="n"/>
      <c r="E12" s="430" t="n"/>
      <c r="F12" s="432" t="n"/>
      <c r="G12" s="433" t="n"/>
      <c r="H12" s="112" t="inlineStr">
        <is>
          <t xml:space="preserve">　　未計利息股利之本期賸餘（短絀）                              </t>
        </is>
      </c>
      <c r="I12" s="8" t="n"/>
      <c r="J12" s="73">
        <f>OFFSET(A485,0,$K$1-1)</f>
        <v/>
      </c>
      <c r="K12" s="369">
        <f>K7+K8</f>
        <v/>
      </c>
      <c r="L12" s="424" t="n"/>
      <c r="M12" s="478">
        <f>L12-G12</f>
        <v/>
      </c>
      <c r="N12" s="30" t="n"/>
      <c r="O12" s="425">
        <f>L12-B12</f>
        <v/>
      </c>
      <c r="P12" s="30">
        <f>J12-K12</f>
        <v/>
      </c>
      <c r="Q12" s="426">
        <f>D12-F12</f>
        <v/>
      </c>
      <c r="R12" s="144" t="n"/>
    </row>
    <row r="13">
      <c r="A13" s="80" t="inlineStr">
        <is>
          <t xml:space="preserve">　　存貨                                                        </t>
        </is>
      </c>
      <c r="B13" s="427">
        <f>VLOOKUP(A13,$A$309:$AX$418,$K$1,FALSE)</f>
        <v/>
      </c>
      <c r="C13" s="375" t="n">
        <v>151</v>
      </c>
      <c r="D13" s="428" t="n"/>
      <c r="E13" s="430" t="n">
        <v>151</v>
      </c>
      <c r="F13" s="432" t="n"/>
      <c r="G13" s="429">
        <f>B13+D13-F13</f>
        <v/>
      </c>
      <c r="H13" s="112" t="inlineStr">
        <is>
          <t xml:space="preserve">　　調整項目                                                    </t>
        </is>
      </c>
      <c r="I13" s="8" t="n"/>
      <c r="J13" s="73">
        <f>OFFSET(A486,0,$K$1-1)</f>
        <v/>
      </c>
      <c r="K13" s="369">
        <f>SUM(K14,K24,K27,K34,K33)</f>
        <v/>
      </c>
      <c r="L13" s="424">
        <f>VLOOKUP(A13,$A$140:$AX$249,$K$1,FALSE)</f>
        <v/>
      </c>
      <c r="M13" s="478">
        <f>L13-G13</f>
        <v/>
      </c>
      <c r="N13" s="30" t="n"/>
      <c r="O13" s="425">
        <f>L13-B13</f>
        <v/>
      </c>
      <c r="P13" s="30">
        <f>J13-K13</f>
        <v/>
      </c>
      <c r="Q13" s="426">
        <f>D13-F13</f>
        <v/>
      </c>
      <c r="R13" s="144" t="n"/>
    </row>
    <row r="14">
      <c r="A14" s="81" t="inlineStr">
        <is>
          <t xml:space="preserve">　　生產性生物資產－流動                                        </t>
        </is>
      </c>
      <c r="B14" s="427">
        <f>VLOOKUP(A14,$A$309:$AX$418,$K$1,FALSE)</f>
        <v/>
      </c>
      <c r="C14" s="375" t="n">
        <v>151</v>
      </c>
      <c r="D14" s="428" t="n"/>
      <c r="E14" s="430" t="n">
        <v>151</v>
      </c>
      <c r="F14" s="432" t="n"/>
      <c r="G14" s="429">
        <f>B14+D14-F14</f>
        <v/>
      </c>
      <c r="H14" s="112" t="inlineStr">
        <is>
          <t xml:space="preserve">　　　折舊、減損及折耗                                            </t>
        </is>
      </c>
      <c r="I14" s="8" t="n"/>
      <c r="J14" s="73">
        <f>OFFSET(A487,0,$K$1-1)</f>
        <v/>
      </c>
      <c r="K14" s="369">
        <f>SUM(K15:K23)</f>
        <v/>
      </c>
      <c r="L14" s="424">
        <f>VLOOKUP(A14,$A$140:$AX$249,$K$1,FALSE)</f>
        <v/>
      </c>
      <c r="M14" s="478">
        <f>L14-G14</f>
        <v/>
      </c>
      <c r="N14" s="30" t="n"/>
      <c r="O14" s="425">
        <f>L14-B14</f>
        <v/>
      </c>
      <c r="P14" s="30">
        <f>J14-K14</f>
        <v/>
      </c>
      <c r="Q14" s="426">
        <f>D14-F14</f>
        <v/>
      </c>
      <c r="R14" s="144" t="n"/>
    </row>
    <row r="15">
      <c r="A15" s="80" t="inlineStr">
        <is>
          <t xml:space="preserve">　　預付款項                                                    </t>
        </is>
      </c>
      <c r="B15" s="427">
        <f>VLOOKUP(A15,$A$309:$AX$418,$K$1,FALSE)</f>
        <v/>
      </c>
      <c r="C15" s="375" t="n">
        <v>151</v>
      </c>
      <c r="D15" s="428" t="n"/>
      <c r="E15" s="430" t="n">
        <v>151</v>
      </c>
      <c r="F15" s="432" t="n"/>
      <c r="G15" s="429">
        <f>B15+D15-F15</f>
        <v/>
      </c>
      <c r="H15" s="112" t="inlineStr">
        <is>
          <t xml:space="preserve">　　　　土地改良物                                                  </t>
        </is>
      </c>
      <c r="I15" s="91" t="n">
        <v>101</v>
      </c>
      <c r="J15" s="121">
        <f>OFFSET(A488,0,$K$1-1)</f>
        <v/>
      </c>
      <c r="K15" s="369">
        <f>-SUMIF($C$7:$C$127,I15,$D$7:$D$127)+SUMIF($E$7:$E$127,I15,$F$7:$F$127)</f>
        <v/>
      </c>
      <c r="L15" s="424">
        <f>VLOOKUP(A15,$A$140:$AX$249,$K$1,FALSE)</f>
        <v/>
      </c>
      <c r="M15" s="478">
        <f>L15-G15</f>
        <v/>
      </c>
      <c r="N15" s="30" t="n"/>
      <c r="O15" s="425">
        <f>L15-B15</f>
        <v/>
      </c>
      <c r="P15" s="30">
        <f>J15-K15</f>
        <v/>
      </c>
      <c r="Q15" s="426">
        <f>D15-F15</f>
        <v/>
      </c>
      <c r="R15" s="144" t="n"/>
    </row>
    <row r="16">
      <c r="A16" s="80" t="inlineStr">
        <is>
          <t xml:space="preserve">　　短期貸墊款                                                  </t>
        </is>
      </c>
      <c r="B16" s="427">
        <f>VLOOKUP(A16,$A$309:$AX$418,$K$1,FALSE)</f>
        <v/>
      </c>
      <c r="C16" s="375" t="n">
        <v>151</v>
      </c>
      <c r="D16" s="428" t="n"/>
      <c r="E16" s="430" t="n">
        <v>212</v>
      </c>
      <c r="F16" s="432">
        <f>J43</f>
        <v/>
      </c>
      <c r="G16" s="429">
        <f>B16+D16-F16</f>
        <v/>
      </c>
      <c r="H16" s="112" t="inlineStr">
        <is>
          <t xml:space="preserve">　　　　房屋及建築                                                  </t>
        </is>
      </c>
      <c r="I16" s="91" t="n">
        <v>102</v>
      </c>
      <c r="J16" s="121">
        <f>OFFSET(A489,0,$K$1-1)</f>
        <v/>
      </c>
      <c r="K16" s="369">
        <f>-SUMIF($C$7:$C$127,I16,$D$7:$D$127)+SUMIF($E$7:$E$127,I16,$F$7:$F$127)</f>
        <v/>
      </c>
      <c r="L16" s="424">
        <f>VLOOKUP(A16,$A$140:$AX$249,$K$1,FALSE)</f>
        <v/>
      </c>
      <c r="M16" s="478">
        <f>L16-G16</f>
        <v/>
      </c>
      <c r="N16" s="30" t="n"/>
      <c r="O16" s="425">
        <f>L16-B16</f>
        <v/>
      </c>
      <c r="P16" s="30">
        <f>J16-K16</f>
        <v/>
      </c>
      <c r="Q16" s="426">
        <f>D16-F16</f>
        <v/>
      </c>
      <c r="R16" s="144" t="n"/>
    </row>
    <row r="17" ht="32.4" customHeight="1" s="53">
      <c r="A17" s="78" t="inlineStr">
        <is>
          <t xml:space="preserve">　投資、長期應收款、貸墊款及準備金                            </t>
        </is>
      </c>
      <c r="B17" s="422">
        <f>SUM(B18:B21)</f>
        <v/>
      </c>
      <c r="C17" s="380" t="n"/>
      <c r="D17" s="374" t="n"/>
      <c r="E17" s="434" t="n"/>
      <c r="F17" s="435" t="n"/>
      <c r="G17" s="423">
        <f>SUM(G18:G21)</f>
        <v/>
      </c>
      <c r="H17" s="112" t="inlineStr">
        <is>
          <t xml:space="preserve">　　　　機械及設備                                                  </t>
        </is>
      </c>
      <c r="I17" s="91" t="n">
        <v>103</v>
      </c>
      <c r="J17" s="121">
        <f>OFFSET(A490,0,$K$1-1)</f>
        <v/>
      </c>
      <c r="K17" s="369">
        <f>-SUMIF($C$7:$C$127,I17,$D$7:$D$127)+SUMIF($E$7:$E$127,I17,$F$7:$F$127)</f>
        <v/>
      </c>
      <c r="L17" s="424">
        <f>VLOOKUP(A17,$A$140:$AX$249,$K$1,FALSE)</f>
        <v/>
      </c>
      <c r="M17" s="478">
        <f>L17-G17</f>
        <v/>
      </c>
      <c r="N17" s="30" t="n"/>
      <c r="O17" s="425">
        <f>L17-B17</f>
        <v/>
      </c>
      <c r="P17" s="30">
        <f>J17-K17</f>
        <v/>
      </c>
      <c r="Q17" s="426">
        <f>D17-F17</f>
        <v/>
      </c>
      <c r="R17" s="144" t="n"/>
    </row>
    <row r="18" ht="32.4" customHeight="1" s="53">
      <c r="A18" s="80" t="inlineStr">
        <is>
          <t xml:space="preserve">　　採權益法之投資                                              </t>
        </is>
      </c>
      <c r="B18" s="427">
        <f>VLOOKUP(A18,$A$309:$AX$418,$K$1,FALSE)</f>
        <v/>
      </c>
      <c r="C18" s="380" t="n"/>
      <c r="D18" s="126" t="n"/>
      <c r="E18" s="127" t="n"/>
      <c r="F18" s="126" t="n"/>
      <c r="G18" s="429">
        <f>D18+F18+B18</f>
        <v/>
      </c>
      <c r="H18" s="112" t="inlineStr">
        <is>
          <t xml:space="preserve">　　　　交通及運輸設備                                              </t>
        </is>
      </c>
      <c r="I18" s="91" t="n">
        <v>104</v>
      </c>
      <c r="J18" s="121">
        <f>OFFSET(A491,0,$K$1-1)</f>
        <v/>
      </c>
      <c r="K18" s="369">
        <f>-SUMIF($C$7:$C$127,I18,$D$7:$D$127)+SUMIF($E$7:$E$127,I18,$F$7:$F$127)</f>
        <v/>
      </c>
      <c r="L18" s="424">
        <f>VLOOKUP(A18,$A$140:$AX$249,$K$1,FALSE)</f>
        <v/>
      </c>
      <c r="M18" s="478">
        <f>L18-G18</f>
        <v/>
      </c>
      <c r="N18" s="30" t="n"/>
      <c r="O18" s="425">
        <f>L18-B18</f>
        <v/>
      </c>
      <c r="P18" s="30">
        <f>J18-K18</f>
        <v/>
      </c>
      <c r="Q18" s="426">
        <f>D18-F18</f>
        <v/>
      </c>
      <c r="R18" s="144" t="n"/>
    </row>
    <row r="19" ht="32.4" customHeight="1" s="53">
      <c r="A19" s="80" t="inlineStr">
        <is>
          <t xml:space="preserve">　　非流動金融資產                                              </t>
        </is>
      </c>
      <c r="B19" s="427">
        <f>VLOOKUP(A19,$A$309:$AX$418,$K$1,FALSE)</f>
        <v/>
      </c>
      <c r="C19" s="381" t="n">
        <v>241</v>
      </c>
      <c r="D19" s="436">
        <f>J52*-1</f>
        <v/>
      </c>
      <c r="E19" s="437" t="n">
        <v>221</v>
      </c>
      <c r="F19" s="438">
        <f>J45</f>
        <v/>
      </c>
      <c r="G19" s="429">
        <f>B19+D19-F19</f>
        <v/>
      </c>
      <c r="H19" s="112" t="inlineStr">
        <is>
          <t xml:space="preserve">　　　　什項設備                                                    </t>
        </is>
      </c>
      <c r="I19" s="91" t="n">
        <v>105</v>
      </c>
      <c r="J19" s="121">
        <f>OFFSET(A492,0,$K$1-1)</f>
        <v/>
      </c>
      <c r="K19" s="369">
        <f>-SUMIF($C$7:$C$127,I19,$D$7:$D$127)+SUMIF($E$7:$E$127,I19,$F$7:$F$127)</f>
        <v/>
      </c>
      <c r="L19" s="424">
        <f>VLOOKUP(A19,$A$140:$AX$249,$K$1,FALSE)</f>
        <v/>
      </c>
      <c r="M19" s="478">
        <f>L19-G19</f>
        <v/>
      </c>
      <c r="N19" s="30" t="n"/>
      <c r="O19" s="425">
        <f>L19-B19</f>
        <v/>
      </c>
      <c r="P19" s="30">
        <f>J19-K19</f>
        <v/>
      </c>
      <c r="Q19" s="426">
        <f>D19-F19</f>
        <v/>
      </c>
      <c r="R19" s="144" t="n"/>
    </row>
    <row r="20">
      <c r="A20" s="80" t="inlineStr">
        <is>
          <t xml:space="preserve">　　長期應收款                                                  </t>
        </is>
      </c>
      <c r="B20" s="427">
        <f>VLOOKUP(A20,$A$309:$AX$418,$K$1,FALSE)</f>
        <v/>
      </c>
      <c r="C20" s="380" t="n"/>
      <c r="D20" s="374" t="n"/>
      <c r="E20" s="434" t="n"/>
      <c r="F20" s="435" t="n"/>
      <c r="G20" s="433">
        <f>B20+D20-F20</f>
        <v/>
      </c>
      <c r="H20" s="112" t="inlineStr">
        <is>
          <t xml:space="preserve">　　　　租賃資產                                                    </t>
        </is>
      </c>
      <c r="I20" s="91" t="n">
        <v>106</v>
      </c>
      <c r="J20" s="121">
        <f>OFFSET(A493,0,$K$1-1)</f>
        <v/>
      </c>
      <c r="K20" s="369">
        <f>-SUMIF($C$7:$C$127,I20,$D$7:$D$127)+SUMIF($E$7:$E$127,I20,$F$7:$F$127)</f>
        <v/>
      </c>
      <c r="L20" s="424">
        <f>VLOOKUP(A20,$A$140:$AX$249,$K$1,FALSE)</f>
        <v/>
      </c>
      <c r="M20" s="478">
        <f>L20-G20</f>
        <v/>
      </c>
      <c r="N20" s="30" t="n"/>
      <c r="O20" s="425">
        <f>L20-B20</f>
        <v/>
      </c>
      <c r="P20" s="30">
        <f>J20-K20</f>
        <v/>
      </c>
      <c r="Q20" s="426">
        <f>D20-F20</f>
        <v/>
      </c>
      <c r="R20" s="144" t="n"/>
    </row>
    <row r="21">
      <c r="A21" s="80" t="inlineStr">
        <is>
          <t xml:space="preserve">　　準備金                                                      </t>
        </is>
      </c>
      <c r="B21" s="427">
        <f>VLOOKUP(A21,$A$309:$AX$418,$K$1,FALSE)</f>
        <v/>
      </c>
      <c r="C21" s="380" t="n">
        <v>242</v>
      </c>
      <c r="D21" s="374">
        <f>J53*-1</f>
        <v/>
      </c>
      <c r="E21" s="434" t="n">
        <v>222</v>
      </c>
      <c r="F21" s="435">
        <f>J46</f>
        <v/>
      </c>
      <c r="G21" s="429">
        <f>B21+SUM(D21:D25)-SUM(F21:F25)</f>
        <v/>
      </c>
      <c r="H21" s="112" t="inlineStr">
        <is>
          <t xml:space="preserve">　　　　租賃權益改良                                                </t>
        </is>
      </c>
      <c r="I21" s="91" t="n">
        <v>107</v>
      </c>
      <c r="J21" s="121">
        <f>OFFSET(A494,0,$K$1-1)</f>
        <v/>
      </c>
      <c r="K21" s="369">
        <f>-SUMIF($C$7:$C$127,I21,$D$7:$D$127)+SUMIF($E$7:$E$127,I21,$F$7:$F$127)</f>
        <v/>
      </c>
      <c r="L21" s="424">
        <f>VLOOKUP(A21,$A$140:$AX$249,$K$1,FALSE)</f>
        <v/>
      </c>
      <c r="M21" s="478">
        <f>L21-G21</f>
        <v/>
      </c>
      <c r="N21" s="30" t="n"/>
      <c r="O21" s="425">
        <f>L21-B21</f>
        <v/>
      </c>
      <c r="P21" s="30">
        <f>J21-K21</f>
        <v/>
      </c>
      <c r="Q21" s="426">
        <f>D21-F21</f>
        <v/>
      </c>
      <c r="R21" s="144" t="n"/>
    </row>
    <row r="22">
      <c r="A22" s="3" t="n">
        <v>0</v>
      </c>
      <c r="B22" s="427" t="n"/>
      <c r="C22" s="382" t="n">
        <v>401</v>
      </c>
      <c r="D22" s="428">
        <f>J90</f>
        <v/>
      </c>
      <c r="E22" s="439" t="n">
        <v>402</v>
      </c>
      <c r="F22" s="432">
        <f>-J91</f>
        <v/>
      </c>
      <c r="G22" s="433" t="n"/>
      <c r="H22" s="112" t="inlineStr">
        <is>
          <t xml:space="preserve">　　　　代管資產                                                    </t>
        </is>
      </c>
      <c r="I22" s="91" t="n">
        <v>108</v>
      </c>
      <c r="J22" s="121">
        <f>OFFSET(A495,0,$K$1-1)</f>
        <v/>
      </c>
      <c r="K22" s="369">
        <f>-SUMIF($C$7:$C$127,I22,$D$7:$D$127)+SUMIF($E$7:$E$127,I22,$F$7:$F$127)</f>
        <v/>
      </c>
      <c r="L22" s="424" t="n"/>
      <c r="M22" s="478">
        <f>L22-G22</f>
        <v/>
      </c>
      <c r="N22" s="30" t="n"/>
      <c r="O22" s="425">
        <f>L22-B22</f>
        <v/>
      </c>
      <c r="P22" s="30">
        <f>J22-K22</f>
        <v/>
      </c>
      <c r="Q22" s="426">
        <f>D22-F22</f>
        <v/>
      </c>
      <c r="R22" s="144" t="n"/>
    </row>
    <row r="23">
      <c r="A23" s="3" t="n">
        <v>0</v>
      </c>
      <c r="B23" s="427" t="n"/>
      <c r="C23" s="382" t="n">
        <v>403</v>
      </c>
      <c r="D23" s="428">
        <f>J93</f>
        <v/>
      </c>
      <c r="E23" s="439" t="n"/>
      <c r="F23" s="431" t="n"/>
      <c r="G23" s="433" t="n"/>
      <c r="H23" s="112" t="inlineStr">
        <is>
          <t xml:space="preserve">　　　　生產性生物資產－非流動                                      </t>
        </is>
      </c>
      <c r="I23" s="91" t="n">
        <v>109</v>
      </c>
      <c r="J23" s="121">
        <f>OFFSET(A496,0,$K$1-1)</f>
        <v/>
      </c>
      <c r="K23" s="369">
        <f>-SUMIF($C$7:$C$127,I23,$D$7:$D$127)+SUMIF($E$7:$E$127,I23,$F$7:$F$127)</f>
        <v/>
      </c>
      <c r="L23" s="424" t="n"/>
      <c r="M23" s="478">
        <f>L23-G23</f>
        <v/>
      </c>
      <c r="N23" s="30" t="n"/>
      <c r="O23" s="425">
        <f>L23-B23</f>
        <v/>
      </c>
      <c r="P23" s="30">
        <f>J23-K23</f>
        <v/>
      </c>
      <c r="Q23" s="426">
        <f>D23-F23</f>
        <v/>
      </c>
      <c r="R23" s="144" t="n"/>
    </row>
    <row r="24">
      <c r="A24" s="3" t="n">
        <v>0</v>
      </c>
      <c r="B24" s="427" t="n"/>
      <c r="C24" s="382" t="n"/>
      <c r="D24" s="428" t="n"/>
      <c r="E24" s="439" t="n"/>
      <c r="F24" s="432" t="n"/>
      <c r="G24" s="433" t="n"/>
      <c r="H24" s="112" t="inlineStr">
        <is>
          <t xml:space="preserve">　　　攤銷                                                        </t>
        </is>
      </c>
      <c r="I24" s="91" t="n"/>
      <c r="J24" s="121">
        <f>OFFSET(A497,0,$K$1-1)</f>
        <v/>
      </c>
      <c r="K24" s="369">
        <f>SUM(K25:K26)</f>
        <v/>
      </c>
      <c r="L24" s="424" t="n"/>
      <c r="M24" s="478">
        <f>L24-G24</f>
        <v/>
      </c>
      <c r="N24" s="30" t="n"/>
      <c r="O24" s="425">
        <f>L24-B24</f>
        <v/>
      </c>
      <c r="P24" s="30">
        <f>J24-K24</f>
        <v/>
      </c>
      <c r="Q24" s="426">
        <f>D24-F24</f>
        <v/>
      </c>
      <c r="R24" s="144" t="n"/>
    </row>
    <row r="25">
      <c r="A25" s="78" t="n"/>
      <c r="B25" s="427" t="n"/>
      <c r="C25" s="382" t="n">
        <v>125</v>
      </c>
      <c r="D25" s="428">
        <f>J32*-1</f>
        <v/>
      </c>
      <c r="E25" s="439" t="n"/>
      <c r="F25" s="432" t="n"/>
      <c r="G25" s="433" t="n"/>
      <c r="H25" s="112" t="inlineStr">
        <is>
          <t xml:space="preserve">　　　　攤銷電腦軟體                                                </t>
        </is>
      </c>
      <c r="I25" s="8" t="n">
        <v>111</v>
      </c>
      <c r="J25" s="73">
        <f>OFFSET(A498,0,$K$1-1)</f>
        <v/>
      </c>
      <c r="K25" s="369">
        <f>-SUMIF($C$7:$C$127,I25,$D$7:$D$127)+SUMIF($E$7:$E$127,I25,$F$7:$F$127)</f>
        <v/>
      </c>
      <c r="L25" s="424" t="n"/>
      <c r="M25" s="478">
        <f>L25-G25</f>
        <v/>
      </c>
      <c r="N25" s="30" t="n"/>
      <c r="O25" s="425">
        <f>L25-B25</f>
        <v/>
      </c>
      <c r="P25" s="30">
        <f>J25-K25</f>
        <v/>
      </c>
      <c r="Q25" s="426">
        <f>D25-F25</f>
        <v/>
      </c>
      <c r="R25" s="144" t="n"/>
    </row>
    <row r="26" ht="32.4" customHeight="1" s="53">
      <c r="A26" s="78" t="inlineStr">
        <is>
          <t xml:space="preserve">　不動產、廠房及設備                                          </t>
        </is>
      </c>
      <c r="B26" s="422">
        <f>SUM(B27:B52)</f>
        <v/>
      </c>
      <c r="C26" s="375" t="n"/>
      <c r="D26" s="428" t="n"/>
      <c r="E26" s="430" t="n"/>
      <c r="F26" s="432" t="n"/>
      <c r="G26" s="423">
        <f>SUM(G27:G52)</f>
        <v/>
      </c>
      <c r="H26" s="112" t="inlineStr">
        <is>
          <t xml:space="preserve">　　　　其他攤銷費用                                                </t>
        </is>
      </c>
      <c r="I26" s="8" t="n">
        <v>112</v>
      </c>
      <c r="J26" s="73">
        <f>OFFSET(A499,0,$K$1-1)</f>
        <v/>
      </c>
      <c r="K26" s="369">
        <f>-SUMIF($C$7:$C$127,I26,$D$7:$D$127)+SUMIF($E$7:$E$127,I26,$F$7:$F$127)</f>
        <v/>
      </c>
      <c r="L26" s="424">
        <f>VLOOKUP(A26,$A$140:$AX$249,$K$1,FALSE)</f>
        <v/>
      </c>
      <c r="M26" s="424">
        <f>L26-G26</f>
        <v/>
      </c>
      <c r="N26" s="30" t="n"/>
      <c r="O26" s="425">
        <f>L26-B26</f>
        <v/>
      </c>
      <c r="P26" s="30">
        <f>J26-K26</f>
        <v/>
      </c>
      <c r="Q26" s="426">
        <f>D26-F26</f>
        <v/>
      </c>
      <c r="R26" s="144" t="n"/>
    </row>
    <row r="27">
      <c r="A27" s="80" t="inlineStr">
        <is>
          <t xml:space="preserve">　　土地                                                        </t>
        </is>
      </c>
      <c r="B27" s="427">
        <f>VLOOKUP(A27,$A$309:$AX$418,$K$1,FALSE)</f>
        <v/>
      </c>
      <c r="C27" s="384" t="n">
        <v>121</v>
      </c>
      <c r="D27" s="440" t="n"/>
      <c r="E27" s="441" t="n"/>
      <c r="F27" s="442" t="n"/>
      <c r="G27" s="429">
        <f>B27+SUM(D27)-SUM(F27)</f>
        <v/>
      </c>
      <c r="H27" s="112" t="inlineStr">
        <is>
          <t xml:space="preserve">　　　其他                                                        </t>
        </is>
      </c>
      <c r="I27" s="8" t="n"/>
      <c r="J27" s="73">
        <f>OFFSET(A500,0,$K$1-1)</f>
        <v/>
      </c>
      <c r="K27" s="369">
        <f>K28+K29+K32</f>
        <v/>
      </c>
      <c r="L27" s="424">
        <f>VLOOKUP(A27,$A$140:$AX$249,$K$1,FALSE)</f>
        <v/>
      </c>
      <c r="M27" s="478">
        <f>L27-G27</f>
        <v/>
      </c>
      <c r="N27" s="30" t="n"/>
      <c r="O27" s="425">
        <f>L27-B27</f>
        <v/>
      </c>
      <c r="P27" s="30">
        <f>J27-K27</f>
        <v/>
      </c>
      <c r="Q27" s="426">
        <f>D27-F27</f>
        <v/>
      </c>
      <c r="R27" s="144" t="n"/>
    </row>
    <row r="28">
      <c r="A28" s="2" t="n">
        <v>0</v>
      </c>
      <c r="B28" s="427" t="n"/>
      <c r="C28" s="384" t="n"/>
      <c r="D28" s="440" t="n"/>
      <c r="E28" s="441" t="n"/>
      <c r="F28" s="442" t="n"/>
      <c r="G28" s="433" t="n"/>
      <c r="H28" s="214" t="inlineStr">
        <is>
          <t xml:space="preserve">　　　　應付退休及離職金                                            </t>
        </is>
      </c>
      <c r="I28" s="215" t="n">
        <v>122</v>
      </c>
      <c r="J28" s="73">
        <f>OFFSET(A501,0,$K$1-1)</f>
        <v/>
      </c>
      <c r="K28" s="369">
        <f>-SUMIF($C$7:$C$127,I28,$D$7:$D$127)+SUMIF($E$7:$E$127,I28,$F$7:$F$127)</f>
        <v/>
      </c>
      <c r="L28" s="424" t="n"/>
      <c r="M28" s="478">
        <f>L28-G28</f>
        <v/>
      </c>
      <c r="N28" s="30" t="n"/>
      <c r="O28" s="425">
        <f>L28-B28</f>
        <v/>
      </c>
      <c r="P28" s="30">
        <f>J28-K28</f>
        <v/>
      </c>
      <c r="Q28" s="426">
        <f>D28-F28</f>
        <v/>
      </c>
      <c r="R28" s="144" t="n"/>
    </row>
    <row r="29">
      <c r="A29" s="80" t="inlineStr">
        <is>
          <t xml:space="preserve">　　土地改良物                                                  </t>
        </is>
      </c>
      <c r="B29" s="427">
        <f>VLOOKUP(A29,$A$309:$AX$418,$K$1,FALSE)</f>
        <v/>
      </c>
      <c r="C29" s="384" t="n">
        <v>251</v>
      </c>
      <c r="D29" s="440">
        <f>J57*-1</f>
        <v/>
      </c>
      <c r="E29" s="441" t="n">
        <v>101</v>
      </c>
      <c r="F29" s="442">
        <f>J15</f>
        <v/>
      </c>
      <c r="G29" s="429">
        <f>B29+SUM(D29:D32)-SUM(F29:F32)</f>
        <v/>
      </c>
      <c r="H29" s="214" t="inlineStr">
        <is>
          <t xml:space="preserve">　　　　遞延收入                                                    </t>
        </is>
      </c>
      <c r="I29" s="215" t="n"/>
      <c r="J29" s="73">
        <f>OFFSET(A502,0,$K$1-1)</f>
        <v/>
      </c>
      <c r="K29" s="369">
        <f>SUM(K30:K31)</f>
        <v/>
      </c>
      <c r="L29" s="424">
        <f>VLOOKUP(A29,$A$140:$AX$249,$K$1,FALSE)</f>
        <v/>
      </c>
      <c r="M29" s="478">
        <f>L29-G29</f>
        <v/>
      </c>
      <c r="N29" s="30" t="n"/>
      <c r="O29" s="425">
        <f>L29-B29</f>
        <v/>
      </c>
      <c r="P29" s="30">
        <f>J29-K29</f>
        <v/>
      </c>
      <c r="Q29" s="426">
        <f>D29-F29</f>
        <v/>
      </c>
      <c r="R29" s="144" t="n"/>
    </row>
    <row r="30">
      <c r="A30" s="80" t="n">
        <v>0</v>
      </c>
      <c r="B30" s="427" t="n"/>
      <c r="C30" s="384" t="n">
        <v>404</v>
      </c>
      <c r="D30" s="440">
        <f>J96</f>
        <v/>
      </c>
      <c r="E30" s="441" t="n"/>
      <c r="F30" s="442" t="n"/>
      <c r="G30" s="433" t="n"/>
      <c r="H30" s="214" t="inlineStr">
        <is>
          <t xml:space="preserve">　　　　　遞延收入-其他補助收入                                       </t>
        </is>
      </c>
      <c r="I30" s="215" t="n">
        <v>123</v>
      </c>
      <c r="J30" s="73">
        <f>OFFSET(A503,0,$K$1-1)</f>
        <v/>
      </c>
      <c r="K30" s="369">
        <f>-SUMIF($C$7:$C$127,I30,$D$7:$D$127)+SUMIF($E$7:$E$127,I30,$F$7:$F$127)</f>
        <v/>
      </c>
      <c r="L30" s="424" t="n"/>
      <c r="M30" s="478">
        <f>L30-G30</f>
        <v/>
      </c>
      <c r="N30" s="30" t="n"/>
      <c r="O30" s="425">
        <f>L30-B30</f>
        <v/>
      </c>
      <c r="P30" s="30">
        <f>J30-K30</f>
        <v/>
      </c>
      <c r="Q30" s="426">
        <f>D30-F30</f>
        <v/>
      </c>
      <c r="R30" s="144" t="n"/>
    </row>
    <row r="31">
      <c r="A31" s="2" t="n">
        <v>0</v>
      </c>
      <c r="B31" s="427" t="n"/>
      <c r="C31" s="384" t="n"/>
      <c r="D31" s="440" t="n"/>
      <c r="E31" s="441" t="n"/>
      <c r="F31" s="442" t="n"/>
      <c r="G31" s="433" t="n"/>
      <c r="H31" s="214" t="inlineStr">
        <is>
          <t xml:space="preserve">　　　　　遞延收入-受贈收入                                           </t>
        </is>
      </c>
      <c r="I31" s="215" t="n">
        <v>124</v>
      </c>
      <c r="J31" s="73">
        <f>OFFSET(A504,0,$K$1-1)</f>
        <v/>
      </c>
      <c r="K31" s="369">
        <f>-SUMIF($C$7:$C$127,I31,$D$7:$D$127)+SUMIF($E$7:$E$127,I31,$F$7:$F$127)</f>
        <v/>
      </c>
      <c r="L31" s="424" t="n"/>
      <c r="M31" s="478">
        <f>L31-G31</f>
        <v/>
      </c>
      <c r="N31" s="30" t="n"/>
      <c r="O31" s="425">
        <f>L31-B31</f>
        <v/>
      </c>
      <c r="P31" s="30">
        <f>J31-K31</f>
        <v/>
      </c>
      <c r="Q31" s="426">
        <f>D31-F31</f>
        <v/>
      </c>
      <c r="R31" s="144" t="n"/>
    </row>
    <row r="32">
      <c r="A32" s="3" t="n">
        <v>0</v>
      </c>
      <c r="B32" s="427" t="n"/>
      <c r="C32" s="385" t="n"/>
      <c r="D32" s="440" t="n"/>
      <c r="E32" s="443" t="n"/>
      <c r="F32" s="442" t="n"/>
      <c r="G32" s="433" t="n"/>
      <c r="H32" s="214" t="inlineStr">
        <is>
          <t xml:space="preserve">　　　　其他                                                        </t>
        </is>
      </c>
      <c r="I32" s="215" t="n">
        <v>125</v>
      </c>
      <c r="J32" s="73">
        <f>OFFSET(A505,0,$K$1-1)</f>
        <v/>
      </c>
      <c r="K32" s="369" t="n"/>
      <c r="L32" s="424" t="n"/>
      <c r="M32" s="478">
        <f>L32-G32</f>
        <v/>
      </c>
      <c r="N32" s="30" t="n"/>
      <c r="O32" s="425">
        <f>L32-B32</f>
        <v/>
      </c>
      <c r="P32" s="30">
        <f>J32-K32</f>
        <v/>
      </c>
      <c r="Q32" s="426">
        <f>D32-F32</f>
        <v/>
      </c>
      <c r="R32" s="144" t="n"/>
    </row>
    <row r="33">
      <c r="A33" s="80" t="inlineStr">
        <is>
          <t xml:space="preserve">　　房屋及建築                                                  </t>
        </is>
      </c>
      <c r="B33" s="427">
        <f>VLOOKUP(A33,$A$309:$AX$418,$K$1,FALSE)</f>
        <v/>
      </c>
      <c r="C33" s="384" t="n">
        <v>252</v>
      </c>
      <c r="D33" s="440">
        <f>J58*-1</f>
        <v/>
      </c>
      <c r="E33" s="441" t="n">
        <v>102</v>
      </c>
      <c r="F33" s="442">
        <f>J16</f>
        <v/>
      </c>
      <c r="G33" s="429">
        <f>B33+SUM(D33:D36)-SUM(F33:F36)</f>
        <v/>
      </c>
      <c r="H33" s="214" t="inlineStr">
        <is>
          <t xml:space="preserve">　　　流動資產淨減（淨增）                                        </t>
        </is>
      </c>
      <c r="I33" s="215" t="n">
        <v>151</v>
      </c>
      <c r="J33" s="73">
        <f>OFFSET(A506,0,$K$1-1)</f>
        <v/>
      </c>
      <c r="K33" s="369">
        <f>-SUMIF($C$7:$C$127,I33,$D$7:$D$127)+SUMIF($E$7:$E$127,I33,$F$7:$F$127)</f>
        <v/>
      </c>
      <c r="L33" s="424">
        <f>VLOOKUP(A33,$A$140:$AX$249,$K$1,FALSE)</f>
        <v/>
      </c>
      <c r="M33" s="478">
        <f>L33-G33</f>
        <v/>
      </c>
      <c r="N33" s="30" t="n"/>
      <c r="O33" s="425">
        <f>L33-B33</f>
        <v/>
      </c>
      <c r="P33" s="30">
        <f>J33-K33</f>
        <v/>
      </c>
      <c r="Q33" s="426">
        <f>D33-F33</f>
        <v/>
      </c>
      <c r="R33" s="144" t="n"/>
    </row>
    <row r="34">
      <c r="A34" s="2" t="n">
        <v>0</v>
      </c>
      <c r="B34" s="427" t="n"/>
      <c r="C34" s="384" t="n">
        <v>405</v>
      </c>
      <c r="D34" s="440">
        <f>J97</f>
        <v/>
      </c>
      <c r="E34" s="441" t="n"/>
      <c r="F34" s="442" t="n"/>
      <c r="G34" s="433" t="n"/>
      <c r="H34" s="214" t="inlineStr">
        <is>
          <t xml:space="preserve">　　　流動負債淨增（淨減）                                        </t>
        </is>
      </c>
      <c r="I34" s="215" t="n">
        <v>161</v>
      </c>
      <c r="J34" s="73">
        <f>OFFSET(A507,0,$K$1-1)</f>
        <v/>
      </c>
      <c r="K34" s="369">
        <f>-SUMIF($C$7:$C$127,I34,$D$7:$D$127)+SUMIF($E$7:$E$127,I34,$F$7:$F$127)</f>
        <v/>
      </c>
      <c r="L34" s="424" t="n"/>
      <c r="M34" s="478">
        <f>L34-G34</f>
        <v/>
      </c>
      <c r="N34" s="30" t="n"/>
      <c r="O34" s="425">
        <f>L34-B34</f>
        <v/>
      </c>
      <c r="P34" s="30">
        <f>J34-K34</f>
        <v/>
      </c>
      <c r="Q34" s="426">
        <f>D34-F34</f>
        <v/>
      </c>
      <c r="R34" s="144" t="n"/>
    </row>
    <row r="35">
      <c r="A35" s="2" t="n">
        <v>0</v>
      </c>
      <c r="B35" s="427" t="n"/>
      <c r="C35" s="384" t="n"/>
      <c r="D35" s="440" t="n"/>
      <c r="E35" s="441" t="n"/>
      <c r="F35" s="442" t="n"/>
      <c r="G35" s="433" t="n"/>
      <c r="H35" s="214" t="inlineStr">
        <is>
          <t xml:space="preserve">　　未計利息股利之現金流入（流出）                              </t>
        </is>
      </c>
      <c r="I35" s="215" t="n"/>
      <c r="J35" s="73">
        <f>OFFSET(A508,0,$K$1-1)</f>
        <v/>
      </c>
      <c r="K35" s="369">
        <f>K12+K13</f>
        <v/>
      </c>
      <c r="L35" s="424" t="n"/>
      <c r="M35" s="478">
        <f>L35-G35</f>
        <v/>
      </c>
      <c r="N35" s="30" t="n"/>
      <c r="O35" s="425">
        <f>L35-B35</f>
        <v/>
      </c>
      <c r="P35" s="30">
        <f>J35-K35</f>
        <v/>
      </c>
      <c r="Q35" s="426">
        <f>D35-F35</f>
        <v/>
      </c>
      <c r="R35" s="144" t="n"/>
    </row>
    <row r="36">
      <c r="A36" s="3" t="n">
        <v>0</v>
      </c>
      <c r="B36" s="427" t="n"/>
      <c r="C36" s="385" t="n"/>
      <c r="D36" s="440" t="n"/>
      <c r="E36" s="443" t="n"/>
      <c r="F36" s="442" t="n"/>
      <c r="G36" s="433" t="n"/>
      <c r="H36" s="112" t="inlineStr">
        <is>
          <t xml:space="preserve">　　收取利息                                                    </t>
        </is>
      </c>
      <c r="I36" s="180" t="n"/>
      <c r="J36" s="73">
        <f>OFFSET(A509,0,$K$1-1)</f>
        <v/>
      </c>
      <c r="K36" s="369">
        <f>J36</f>
        <v/>
      </c>
      <c r="L36" s="424" t="n"/>
      <c r="M36" s="478">
        <f>L36-G36</f>
        <v/>
      </c>
      <c r="N36" s="30" t="n"/>
      <c r="O36" s="425">
        <f>L36-B36</f>
        <v/>
      </c>
      <c r="P36" s="30">
        <f>J36-K36</f>
        <v/>
      </c>
      <c r="Q36" s="426">
        <f>D36-F36</f>
        <v/>
      </c>
      <c r="R36" s="144" t="n"/>
    </row>
    <row r="37">
      <c r="A37" s="80" t="inlineStr">
        <is>
          <t xml:space="preserve">　　機械及設備                                                  </t>
        </is>
      </c>
      <c r="B37" s="427">
        <f>VLOOKUP(A37,$A$309:$AX$418,$K$1,FALSE)</f>
        <v/>
      </c>
      <c r="C37" s="384" t="n">
        <v>253</v>
      </c>
      <c r="D37" s="440">
        <f>J59*-1</f>
        <v/>
      </c>
      <c r="E37" s="441" t="n">
        <v>103</v>
      </c>
      <c r="F37" s="442">
        <f>J17</f>
        <v/>
      </c>
      <c r="G37" s="429">
        <f>B37+SUM(D37:D41)-SUM(F37:F41)</f>
        <v/>
      </c>
      <c r="H37" s="112" t="inlineStr">
        <is>
          <t xml:space="preserve">　　收取股利                                                    </t>
        </is>
      </c>
      <c r="I37" s="180" t="n"/>
      <c r="J37" s="73">
        <f>OFFSET(A510,0,$K$1-1)</f>
        <v/>
      </c>
      <c r="K37" s="369">
        <f>J37</f>
        <v/>
      </c>
      <c r="L37" s="424">
        <f>VLOOKUP(A37,$A$140:$AX$249,$K$1,FALSE)</f>
        <v/>
      </c>
      <c r="M37" s="478">
        <f>L37-G37</f>
        <v/>
      </c>
      <c r="N37" s="30" t="n"/>
      <c r="O37" s="425">
        <f>L37-B37</f>
        <v/>
      </c>
      <c r="P37" s="30">
        <f>J37-K37</f>
        <v/>
      </c>
      <c r="Q37" s="426">
        <f>D37-F37</f>
        <v/>
      </c>
      <c r="R37" s="144" t="n"/>
    </row>
    <row r="38" ht="20.4" customHeight="1" s="53" thickBot="1">
      <c r="A38" s="2" t="n">
        <v>0</v>
      </c>
      <c r="B38" s="427" t="n"/>
      <c r="C38" s="385" t="n">
        <v>407</v>
      </c>
      <c r="D38" s="440">
        <f>J101</f>
        <v/>
      </c>
      <c r="E38" s="441" t="n"/>
      <c r="F38" s="442" t="n"/>
      <c r="G38" s="433" t="n"/>
      <c r="H38" s="112" t="inlineStr">
        <is>
          <t xml:space="preserve">　　支付利息                                                    </t>
        </is>
      </c>
      <c r="I38" s="180" t="n"/>
      <c r="J38" s="73">
        <f>OFFSET(A511,0,$K$1-1)</f>
        <v/>
      </c>
      <c r="K38" s="444">
        <f>J38</f>
        <v/>
      </c>
      <c r="L38" s="424" t="n"/>
      <c r="M38" s="478">
        <f>L38-G38</f>
        <v/>
      </c>
      <c r="N38" s="30" t="n"/>
      <c r="O38" s="425">
        <f>L38-B38</f>
        <v/>
      </c>
      <c r="P38" s="30">
        <f>J38-K38</f>
        <v/>
      </c>
      <c r="Q38" s="426">
        <f>D38-F38</f>
        <v/>
      </c>
      <c r="R38" s="144" t="n"/>
    </row>
    <row r="39">
      <c r="A39" s="3" t="n">
        <v>0</v>
      </c>
      <c r="B39" s="427" t="n"/>
      <c r="C39" s="385" t="n">
        <v>409</v>
      </c>
      <c r="D39" s="440">
        <f>J105</f>
        <v/>
      </c>
      <c r="E39" s="443" t="n">
        <v>412</v>
      </c>
      <c r="F39" s="442">
        <f>-J109</f>
        <v/>
      </c>
      <c r="G39" s="433" t="n"/>
      <c r="H39" s="111" t="inlineStr">
        <is>
          <t xml:space="preserve">▼業務活動之淨現金流入（流出）                                </t>
        </is>
      </c>
      <c r="I39" s="180" t="n"/>
      <c r="J39" s="73">
        <f>OFFSET(A512,0,$K$1-1)</f>
        <v/>
      </c>
      <c r="K39" s="445">
        <f>K36+K37+K38+K35</f>
        <v/>
      </c>
      <c r="L39" s="424" t="n"/>
      <c r="M39" s="478">
        <f>L39-G39</f>
        <v/>
      </c>
      <c r="N39" s="30" t="n"/>
      <c r="O39" s="425">
        <f>L39-B39</f>
        <v/>
      </c>
      <c r="P39" s="30">
        <f>J39-K39</f>
        <v/>
      </c>
      <c r="Q39" s="426">
        <f>D39-F39</f>
        <v/>
      </c>
      <c r="R39" s="144" t="n"/>
    </row>
    <row r="40">
      <c r="A40" s="3" t="n">
        <v>0</v>
      </c>
      <c r="B40" s="427" t="n"/>
      <c r="C40" s="261" t="n"/>
      <c r="D40" s="186" t="n"/>
      <c r="E40" s="446" t="n"/>
      <c r="F40" s="447" t="n"/>
      <c r="G40" s="433" t="n"/>
      <c r="H40" s="111" t="inlineStr">
        <is>
          <t xml:space="preserve">▼投資活動之現金流量                                          </t>
        </is>
      </c>
      <c r="I40" s="180" t="n"/>
      <c r="J40" s="73">
        <f>OFFSET(A513,0,$K$1-1)</f>
        <v/>
      </c>
      <c r="K40" s="448">
        <f>SUM(K41,K44,K47,K48,K49,K51,K54,K64)</f>
        <v/>
      </c>
      <c r="L40" s="424" t="n"/>
      <c r="M40" s="478">
        <f>L40-G40</f>
        <v/>
      </c>
      <c r="N40" s="30" t="n"/>
      <c r="O40" s="425">
        <f>L40-B40</f>
        <v/>
      </c>
      <c r="P40" s="30">
        <f>J40-K40</f>
        <v/>
      </c>
      <c r="Q40" s="426">
        <f>D40-F40</f>
        <v/>
      </c>
      <c r="R40" s="144" t="n"/>
    </row>
    <row r="41">
      <c r="A41" s="50" t="n"/>
      <c r="B41" s="50" t="n"/>
      <c r="C41" s="232" t="n"/>
      <c r="D41" s="440" t="n"/>
      <c r="E41" s="232" t="n"/>
      <c r="F41" s="233" t="n"/>
      <c r="H41" s="112" t="inlineStr">
        <is>
          <t xml:space="preserve">　　減少流動金融資產及短期貸墊款                                </t>
        </is>
      </c>
      <c r="I41" s="180" t="n"/>
      <c r="J41" s="73">
        <f>OFFSET(A514,0,$K$1-1)</f>
        <v/>
      </c>
      <c r="K41" s="449">
        <f>K42+K43</f>
        <v/>
      </c>
      <c r="L41" s="424" t="n"/>
      <c r="M41" s="478">
        <f>L41-G41</f>
        <v/>
      </c>
      <c r="N41" s="30" t="n"/>
      <c r="O41" s="425">
        <f>L41-B41</f>
        <v/>
      </c>
      <c r="P41" s="30">
        <f>J41-K41</f>
        <v/>
      </c>
      <c r="Q41" s="426">
        <f>D41-F41</f>
        <v/>
      </c>
      <c r="R41" s="144" t="n"/>
    </row>
    <row r="42" ht="20.4" customHeight="1" s="53" thickBot="1">
      <c r="A42" s="50" t="inlineStr">
        <is>
          <t xml:space="preserve">　　交通及運輸設備                                              </t>
        </is>
      </c>
      <c r="B42" s="427">
        <f>VLOOKUP(A42,$A$309:$AX$418,$K$1,FALSE)</f>
        <v/>
      </c>
      <c r="C42" s="384" t="n">
        <v>254</v>
      </c>
      <c r="D42" s="440">
        <f>J60*-1</f>
        <v/>
      </c>
      <c r="E42" s="441" t="n">
        <v>104</v>
      </c>
      <c r="F42" s="442">
        <f>J18</f>
        <v/>
      </c>
      <c r="G42" s="450">
        <f>B42+SUM(D42:D44)-SUM(F42:F44)</f>
        <v/>
      </c>
      <c r="H42" s="214" t="inlineStr">
        <is>
          <t xml:space="preserve">　　　減少流動金融資產                                            </t>
        </is>
      </c>
      <c r="I42" s="215" t="n">
        <v>211</v>
      </c>
      <c r="J42" s="248">
        <f>OFFSET(A515,0,$K$1-1)</f>
        <v/>
      </c>
      <c r="K42" s="451">
        <f>-SUMIF($C$7:$C$127,I42,$D$7:$D$127)+SUMIF($E$7:$E$135,I42,$F$7:$F$127)</f>
        <v/>
      </c>
      <c r="L42" s="424">
        <f>VLOOKUP(A42,$A$140:$AX$249,$K$1,FALSE)</f>
        <v/>
      </c>
      <c r="M42" s="478">
        <f>L42-G42</f>
        <v/>
      </c>
      <c r="N42" s="30" t="n"/>
      <c r="O42" s="425">
        <f>L42-B42</f>
        <v/>
      </c>
      <c r="P42" s="30">
        <f>J42-K42</f>
        <v/>
      </c>
      <c r="Q42" s="426">
        <f>D42-F42</f>
        <v/>
      </c>
      <c r="R42" s="144" t="n"/>
    </row>
    <row r="43">
      <c r="A43" s="50" t="n"/>
      <c r="B43" s="427" t="n"/>
      <c r="C43" s="385" t="n">
        <v>410</v>
      </c>
      <c r="D43" s="440">
        <f>J106</f>
        <v/>
      </c>
      <c r="E43" s="443" t="n">
        <v>413</v>
      </c>
      <c r="F43" s="442">
        <f>J110*-1</f>
        <v/>
      </c>
      <c r="G43" s="452" t="n"/>
      <c r="H43" s="216" t="inlineStr">
        <is>
          <t xml:space="preserve">　　　減少短期墊款                                                </t>
        </is>
      </c>
      <c r="I43" s="217" t="n">
        <v>212</v>
      </c>
      <c r="J43" s="73">
        <f>OFFSET(A516,0,$K$1-1)</f>
        <v/>
      </c>
      <c r="K43" s="453">
        <f>-SUMIF($C$7:$C$127,I43,$D$7:$D$127)+SUMIF($E$7:$E$135,I43,$F$7:$F$127)</f>
        <v/>
      </c>
      <c r="L43" s="424" t="n"/>
      <c r="M43" s="478">
        <f>L43-G43</f>
        <v/>
      </c>
      <c r="N43" s="30" t="n"/>
      <c r="O43" s="425">
        <f>L43-B43</f>
        <v/>
      </c>
      <c r="P43" s="30">
        <f>J43-K43</f>
        <v/>
      </c>
      <c r="Q43" s="426">
        <f>D43-F43</f>
        <v/>
      </c>
      <c r="R43" s="144" t="n"/>
    </row>
    <row r="44">
      <c r="A44" s="50" t="n"/>
      <c r="B44" s="427" t="n"/>
      <c r="C44" s="385" t="n"/>
      <c r="D44" s="440" t="n"/>
      <c r="E44" s="443" t="n"/>
      <c r="F44" s="442" t="n"/>
      <c r="G44" s="452" t="n"/>
      <c r="H44" s="112" t="inlineStr">
        <is>
          <t xml:space="preserve">　　減少投資、長期應收款、貸墊款及準備金                        </t>
        </is>
      </c>
      <c r="I44" s="180" t="n"/>
      <c r="J44" s="73">
        <f>OFFSET(A517,0,$K$1-1)</f>
        <v/>
      </c>
      <c r="K44" s="369">
        <f>SUM(K45:K46)</f>
        <v/>
      </c>
      <c r="L44" s="424" t="n"/>
      <c r="M44" s="478">
        <f>L44-G44</f>
        <v/>
      </c>
      <c r="N44" s="30" t="n"/>
      <c r="O44" s="425">
        <f>L44-B44</f>
        <v/>
      </c>
      <c r="P44" s="30">
        <f>J44-K44</f>
        <v/>
      </c>
      <c r="Q44" s="426">
        <f>D44-F44</f>
        <v/>
      </c>
      <c r="R44" s="144" t="n"/>
    </row>
    <row r="45">
      <c r="A45" s="80" t="inlineStr">
        <is>
          <t xml:space="preserve">　　什項設備                                                    </t>
        </is>
      </c>
      <c r="B45" s="427">
        <f>VLOOKUP(A45,$A$309:$AX$418,$K$1,FALSE)</f>
        <v/>
      </c>
      <c r="C45" s="384" t="n">
        <v>255</v>
      </c>
      <c r="D45" s="440">
        <f>J61*-1</f>
        <v/>
      </c>
      <c r="E45" s="441" t="n">
        <v>105</v>
      </c>
      <c r="F45" s="442">
        <f>J19</f>
        <v/>
      </c>
      <c r="G45" s="429">
        <f>B45+SUM(D45:D48)-SUM(F45:F48)</f>
        <v/>
      </c>
      <c r="H45" s="112" t="inlineStr">
        <is>
          <t xml:space="preserve">　　　減少投資                                                    </t>
        </is>
      </c>
      <c r="I45" s="180" t="n">
        <v>221</v>
      </c>
      <c r="J45" s="73">
        <f>OFFSET(A518,0,$K$1-1)</f>
        <v/>
      </c>
      <c r="K45" s="369">
        <f>-SUMIF($C$7:$C$127,I45,$D$7:$D$127)+SUMIF($E$7:$E$135,I45,$F$7:$F$127)</f>
        <v/>
      </c>
      <c r="L45" s="424">
        <f>VLOOKUP(A45,$A$140:$AX$249,$K$1,FALSE)</f>
        <v/>
      </c>
      <c r="M45" s="478">
        <f>L45-G45</f>
        <v/>
      </c>
      <c r="N45" s="30" t="n"/>
      <c r="O45" s="425">
        <f>L45-B45</f>
        <v/>
      </c>
      <c r="P45" s="30">
        <f>J45-K45</f>
        <v/>
      </c>
      <c r="Q45" s="426">
        <f>D45-F45</f>
        <v/>
      </c>
      <c r="R45" s="144" t="n"/>
    </row>
    <row r="46">
      <c r="A46" s="3" t="n">
        <v>0</v>
      </c>
      <c r="B46" s="427" t="n"/>
      <c r="C46" s="385" t="n">
        <v>408</v>
      </c>
      <c r="D46" s="440">
        <f>J102</f>
        <v/>
      </c>
      <c r="E46" s="443" t="n"/>
      <c r="F46" s="442" t="n"/>
      <c r="G46" s="433" t="n"/>
      <c r="H46" s="112" t="inlineStr">
        <is>
          <t xml:space="preserve">　　　減少準備金                                                  </t>
        </is>
      </c>
      <c r="I46" s="180" t="n">
        <v>222</v>
      </c>
      <c r="J46" s="73">
        <f>OFFSET(A519,0,$K$1-1)</f>
        <v/>
      </c>
      <c r="K46" s="369">
        <f>-SUMIF($C$7:$C$127,I46,$D$7:$D$127)+SUMIF($E$7:$E$135,I46,$F$7:$F$127)</f>
        <v/>
      </c>
      <c r="L46" s="424" t="n"/>
      <c r="M46" s="478">
        <f>L46-G46</f>
        <v/>
      </c>
      <c r="N46" s="30" t="n"/>
      <c r="O46" s="425">
        <f>L46-B46</f>
        <v/>
      </c>
      <c r="P46" s="30">
        <f>J46-K46</f>
        <v/>
      </c>
      <c r="Q46" s="426">
        <f>D46-F46</f>
        <v/>
      </c>
      <c r="R46" s="144" t="n"/>
    </row>
    <row r="47">
      <c r="A47" s="3" t="n">
        <v>0</v>
      </c>
      <c r="B47" s="427" t="n"/>
      <c r="C47" s="385" t="n">
        <v>411</v>
      </c>
      <c r="D47" s="440">
        <f>J107</f>
        <v/>
      </c>
      <c r="E47" s="443" t="n">
        <v>414</v>
      </c>
      <c r="F47" s="442">
        <f>-J111</f>
        <v/>
      </c>
      <c r="G47" s="433" t="n"/>
      <c r="H47" s="112" t="inlineStr">
        <is>
          <t xml:space="preserve">　　收取利息                                                    </t>
        </is>
      </c>
      <c r="I47" s="180" t="n"/>
      <c r="J47" s="73">
        <f>OFFSET(A520,0,$K$1-1)</f>
        <v/>
      </c>
      <c r="K47" s="369">
        <f>J47</f>
        <v/>
      </c>
      <c r="L47" s="424" t="n"/>
      <c r="M47" s="478">
        <f>L47-G47</f>
        <v/>
      </c>
      <c r="N47" s="30" t="n"/>
      <c r="O47" s="425">
        <f>L47-B47</f>
        <v/>
      </c>
      <c r="P47" s="30">
        <f>J47-K47</f>
        <v/>
      </c>
      <c r="Q47" s="426">
        <f>D47-F47</f>
        <v/>
      </c>
      <c r="R47" s="144" t="n"/>
    </row>
    <row r="48">
      <c r="A48" s="3" t="n">
        <v>0</v>
      </c>
      <c r="B48" s="427" t="n"/>
      <c r="C48" s="385" t="n">
        <v>406</v>
      </c>
      <c r="D48" s="440">
        <f>J98</f>
        <v/>
      </c>
      <c r="E48" s="443" t="n"/>
      <c r="F48" s="442" t="n"/>
      <c r="G48" s="433" t="n"/>
      <c r="H48" s="112" t="inlineStr">
        <is>
          <t xml:space="preserve">　　收取股利                                                    </t>
        </is>
      </c>
      <c r="I48" s="186" t="n"/>
      <c r="J48" s="73">
        <f>OFFSET(A521,0,$K$1-1)</f>
        <v/>
      </c>
      <c r="K48" s="369">
        <f>J48</f>
        <v/>
      </c>
      <c r="L48" s="424" t="n"/>
      <c r="M48" s="478">
        <f>L48-G48</f>
        <v/>
      </c>
      <c r="N48" s="30" t="n"/>
      <c r="O48" s="425">
        <f>L48-B48</f>
        <v/>
      </c>
      <c r="P48" s="30">
        <f>J48-K48</f>
        <v/>
      </c>
      <c r="Q48" s="426">
        <f>D48-F48</f>
        <v/>
      </c>
      <c r="R48" s="144" t="n"/>
    </row>
    <row r="49">
      <c r="A49" s="80" t="inlineStr">
        <is>
          <t xml:space="preserve">　　租賃資產                                                    </t>
        </is>
      </c>
      <c r="B49" s="427">
        <f>VLOOKUP(A49,$A$309:$AX$413,$K$1,FALSE)</f>
        <v/>
      </c>
      <c r="C49" s="384" t="n"/>
      <c r="D49" s="440" t="n"/>
      <c r="E49" s="441" t="n">
        <v>106</v>
      </c>
      <c r="F49" s="442">
        <f>J20</f>
        <v/>
      </c>
      <c r="G49" s="433">
        <f>B49+D49-F49</f>
        <v/>
      </c>
      <c r="H49" s="112" t="inlineStr">
        <is>
          <t xml:space="preserve">　　增加流動金融資產及短期貸墊款                                </t>
        </is>
      </c>
      <c r="I49" s="186" t="n"/>
      <c r="J49" s="121">
        <f>OFFSET(A522,0,$K$1-1)</f>
        <v/>
      </c>
      <c r="K49" s="369">
        <f>K50</f>
        <v/>
      </c>
      <c r="L49" s="424">
        <f>VLOOKUP(A49,$A$140:$AX$249,$K$1,FALSE)</f>
        <v/>
      </c>
      <c r="M49" s="478">
        <f>L49-G49</f>
        <v/>
      </c>
      <c r="N49" s="30" t="n"/>
      <c r="O49" s="425">
        <f>L49-B49</f>
        <v/>
      </c>
      <c r="P49" s="30">
        <f>J49-K49</f>
        <v/>
      </c>
      <c r="Q49" s="426">
        <f>D49-F49</f>
        <v/>
      </c>
      <c r="R49" s="144" t="n"/>
    </row>
    <row r="50">
      <c r="A50" s="80" t="inlineStr">
        <is>
          <t xml:space="preserve">　　租賃權益改良                                                </t>
        </is>
      </c>
      <c r="B50" s="427">
        <f>VLOOKUP(A50,$A$309:$AX$418,$K$1,FALSE)</f>
        <v/>
      </c>
      <c r="C50" s="384" t="n">
        <v>257</v>
      </c>
      <c r="D50" s="454">
        <f>J63*-1</f>
        <v/>
      </c>
      <c r="E50" s="441" t="n">
        <v>107</v>
      </c>
      <c r="F50" s="442">
        <f>J21</f>
        <v/>
      </c>
      <c r="G50" s="433">
        <f>B50+D50-F50</f>
        <v/>
      </c>
      <c r="H50" s="112" t="inlineStr">
        <is>
          <t xml:space="preserve">　　　增加流動金融資產                                            </t>
        </is>
      </c>
      <c r="I50" s="181" t="n">
        <v>231</v>
      </c>
      <c r="J50" s="121">
        <f>OFFSET(A523,0,$K$1-1)</f>
        <v/>
      </c>
      <c r="K50" s="369">
        <f>-SUMIF($C$7:$C$127,I50,$D$7:$D$127)+SUMIF($E$7:$E$135,I50,$F$7:$F$127)</f>
        <v/>
      </c>
      <c r="L50" s="424">
        <f>VLOOKUP(A50,$A$140:$AX$249,$K$1,FALSE)</f>
        <v/>
      </c>
      <c r="M50" s="478">
        <f>L50-G50</f>
        <v/>
      </c>
      <c r="N50" s="30" t="n"/>
      <c r="O50" s="425">
        <f>L50-B49</f>
        <v/>
      </c>
      <c r="P50" s="30">
        <f>J50-K50</f>
        <v/>
      </c>
      <c r="Q50" s="426">
        <f>D49-F49</f>
        <v/>
      </c>
      <c r="R50" s="144" t="n"/>
    </row>
    <row r="51" ht="32.4" customHeight="1" s="53">
      <c r="A51" s="79" t="inlineStr">
        <is>
          <t xml:space="preserve">　　購建中固定資產                                              </t>
        </is>
      </c>
      <c r="B51" s="427">
        <f>VLOOKUP(A51,$A$309:$AX$418,$K$1,FALSE)</f>
        <v/>
      </c>
      <c r="C51" s="384" t="n">
        <v>256</v>
      </c>
      <c r="D51" s="440">
        <f>J62*-1</f>
        <v/>
      </c>
      <c r="E51" s="441" t="n">
        <v>404</v>
      </c>
      <c r="F51" s="442">
        <f>J96</f>
        <v/>
      </c>
      <c r="G51" s="429">
        <f>B51+SUM(D51:D53)-SUM(F51:F53)</f>
        <v/>
      </c>
      <c r="H51" s="112" t="inlineStr">
        <is>
          <t xml:space="preserve">　　增加投資、長期應收款、貸墊款及準備金                        </t>
        </is>
      </c>
      <c r="I51" s="180" t="n"/>
      <c r="J51" s="73">
        <f>OFFSET(A524,0,$K$1-1)</f>
        <v/>
      </c>
      <c r="K51" s="369">
        <f>SUM(K52:K53)</f>
        <v/>
      </c>
      <c r="L51" s="424">
        <f>VLOOKUP(A51,$A$140:$AX$249,$K$1,FALSE)</f>
        <v/>
      </c>
      <c r="M51" s="478">
        <f>L51-G51</f>
        <v/>
      </c>
      <c r="N51" s="30" t="n"/>
      <c r="O51" s="425">
        <f>L51-B50</f>
        <v/>
      </c>
      <c r="P51" s="30">
        <f>J51-K51</f>
        <v/>
      </c>
      <c r="Q51" s="426">
        <f>D50-F50</f>
        <v/>
      </c>
      <c r="R51" s="144" t="n"/>
    </row>
    <row r="52">
      <c r="A52" s="3" t="n"/>
      <c r="B52" s="427" t="n"/>
      <c r="C52" s="385" t="n"/>
      <c r="D52" s="440" t="n"/>
      <c r="E52" s="441" t="n">
        <v>405</v>
      </c>
      <c r="F52" s="442">
        <f>J97</f>
        <v/>
      </c>
      <c r="G52" s="433" t="n"/>
      <c r="H52" s="112" t="inlineStr">
        <is>
          <t xml:space="preserve">　　　增加投資                                                    </t>
        </is>
      </c>
      <c r="I52" s="180" t="n">
        <v>241</v>
      </c>
      <c r="J52" s="73">
        <f>OFFSET(A525,0,$K$1-1)</f>
        <v/>
      </c>
      <c r="K52" s="369">
        <f>-SUMIF($C$7:$C$127,I52,$D$7:$D$127)+SUMIF($E$7:$E$135,I52,$F$7:$F$127)</f>
        <v/>
      </c>
      <c r="L52" s="424" t="n"/>
      <c r="M52" s="478">
        <f>L52-G52</f>
        <v/>
      </c>
      <c r="N52" s="30" t="n"/>
      <c r="O52" s="425">
        <f>L52-B51</f>
        <v/>
      </c>
      <c r="P52" s="30">
        <f>J52-K52</f>
        <v/>
      </c>
      <c r="Q52" s="426">
        <f>D51-F51</f>
        <v/>
      </c>
      <c r="R52" s="144" t="n"/>
    </row>
    <row r="53">
      <c r="A53" s="126" t="n"/>
      <c r="B53" s="126" t="n"/>
      <c r="C53" s="236" t="n"/>
      <c r="D53" s="455" t="n"/>
      <c r="E53" s="236" t="n">
        <v>406</v>
      </c>
      <c r="F53" s="291">
        <f>J98</f>
        <v/>
      </c>
      <c r="G53" s="126" t="n"/>
      <c r="H53" s="112" t="inlineStr">
        <is>
          <t xml:space="preserve">　　　增加準備金                                                  </t>
        </is>
      </c>
      <c r="I53" s="180" t="n">
        <v>242</v>
      </c>
      <c r="J53" s="73">
        <f>OFFSET(A526,0,$K$1-1)</f>
        <v/>
      </c>
      <c r="K53" s="369">
        <f>-SUMIF($C$7:$C$127,I53,$D$7:$D$127)+SUMIF($E$7:$E$135,I53,$F$7:$F$127)</f>
        <v/>
      </c>
      <c r="L53" s="424" t="n"/>
      <c r="M53" s="478">
        <f>L53-G52</f>
        <v/>
      </c>
      <c r="N53" s="30" t="n"/>
      <c r="O53" s="425">
        <f>L53-B52</f>
        <v/>
      </c>
      <c r="P53" s="30">
        <f>J53-K53</f>
        <v/>
      </c>
      <c r="Q53" s="426">
        <f>D52-F52</f>
        <v/>
      </c>
      <c r="R53" s="144" t="n"/>
    </row>
    <row r="54">
      <c r="A54" s="78" t="inlineStr">
        <is>
          <t xml:space="preserve">　生物資產－非流動                                            </t>
        </is>
      </c>
      <c r="B54" s="422">
        <f>SUM(B55)</f>
        <v/>
      </c>
      <c r="C54" s="384" t="n"/>
      <c r="D54" s="440" t="n"/>
      <c r="E54" s="441" t="n"/>
      <c r="F54" s="442" t="n"/>
      <c r="G54" s="423">
        <f>SUM(G55)</f>
        <v/>
      </c>
      <c r="H54" s="112" t="inlineStr">
        <is>
          <t xml:space="preserve">　　增加不動產、廠房及設備、礦產資源                            </t>
        </is>
      </c>
      <c r="I54" s="180" t="n"/>
      <c r="J54" s="73">
        <f>OFFSET(A527,0,$K$1-1)</f>
        <v/>
      </c>
      <c r="K54" s="369">
        <f>K55</f>
        <v/>
      </c>
      <c r="L54" s="424">
        <f>VLOOKUP(A54,$A$140:$AX$249,$K$1,FALSE)</f>
        <v/>
      </c>
      <c r="M54" s="478">
        <f>L54-G54</f>
        <v/>
      </c>
      <c r="N54" s="30" t="n"/>
      <c r="O54" s="425">
        <f>L54-B54</f>
        <v/>
      </c>
      <c r="P54" s="30">
        <f>J54-K54</f>
        <v/>
      </c>
      <c r="Q54" s="426">
        <f>D54-F54</f>
        <v/>
      </c>
      <c r="R54" s="144" t="n"/>
    </row>
    <row r="55" ht="27.6" customHeight="1" s="53">
      <c r="A55" s="82" t="inlineStr">
        <is>
          <t xml:space="preserve">　　生產性生物資產－非流動                                      </t>
        </is>
      </c>
      <c r="B55" s="427">
        <f>VLOOKUP(A55,$A$309:$AX$418,$K$1,FALSE)</f>
        <v/>
      </c>
      <c r="C55" s="384" t="n"/>
      <c r="D55" s="440" t="n"/>
      <c r="E55" s="441" t="n">
        <v>109</v>
      </c>
      <c r="F55" s="442">
        <f>J23</f>
        <v/>
      </c>
      <c r="G55" s="429">
        <f>B55+SUM(D55:D55)-SUM(F55:F55)</f>
        <v/>
      </c>
      <c r="H55" s="112" t="inlineStr">
        <is>
          <t xml:space="preserve">　　　增加不動產、廠房及設備                                      </t>
        </is>
      </c>
      <c r="I55" s="180" t="n"/>
      <c r="J55" s="73">
        <f>OFFSET(A528,0,$K$1-1)</f>
        <v/>
      </c>
      <c r="K55" s="369">
        <f>K56</f>
        <v/>
      </c>
      <c r="L55" s="424">
        <f>VLOOKUP(A55,$A$140:$AX$249,$K$1,FALSE)</f>
        <v/>
      </c>
      <c r="M55" s="478">
        <f>L55-G55</f>
        <v/>
      </c>
      <c r="N55" s="30" t="n"/>
      <c r="O55" s="425">
        <f>L55-B55</f>
        <v/>
      </c>
      <c r="P55" s="30">
        <f>J55-K55</f>
        <v/>
      </c>
      <c r="Q55" s="426">
        <f>D55-F55</f>
        <v/>
      </c>
      <c r="R55" s="144" t="n"/>
    </row>
    <row r="56">
      <c r="A56" s="78" t="inlineStr">
        <is>
          <t xml:space="preserve">　無形資產                                                    </t>
        </is>
      </c>
      <c r="B56" s="422">
        <f>SUM(B57)</f>
        <v/>
      </c>
      <c r="C56" s="384" t="n"/>
      <c r="D56" s="440" t="n"/>
      <c r="E56" s="441" t="n"/>
      <c r="F56" s="442" t="n"/>
      <c r="G56" s="423">
        <f>SUM(G57)</f>
        <v/>
      </c>
      <c r="H56" s="112" t="inlineStr">
        <is>
          <t xml:space="preserve">　　　　固定資產之增置                                              </t>
        </is>
      </c>
      <c r="I56" s="180" t="n"/>
      <c r="J56" s="73">
        <f>OFFSET(A529,0,$K$1-1)</f>
        <v/>
      </c>
      <c r="K56" s="369">
        <f>SUM(K57:K63)</f>
        <v/>
      </c>
      <c r="L56" s="424">
        <f>VLOOKUP(A56,$A$140:$AX$249,$K$1,FALSE)</f>
        <v/>
      </c>
      <c r="M56" s="478">
        <f>L56-G56</f>
        <v/>
      </c>
      <c r="N56" s="30" t="n"/>
      <c r="O56" s="425">
        <f>L56-B56</f>
        <v/>
      </c>
      <c r="P56" s="30">
        <f>J56-K56</f>
        <v/>
      </c>
      <c r="Q56" s="426">
        <f>D56-F56</f>
        <v/>
      </c>
      <c r="R56" s="144" t="n"/>
    </row>
    <row r="57">
      <c r="A57" s="80" t="inlineStr">
        <is>
          <t xml:space="preserve">　　無形資產                                                    </t>
        </is>
      </c>
      <c r="B57" s="427">
        <f>VLOOKUP(A57,$A$309:$AX$418,$K$1,FALSE)</f>
        <v/>
      </c>
      <c r="C57" s="384" t="n"/>
      <c r="D57" s="440" t="n"/>
      <c r="E57" s="441" t="n">
        <v>111</v>
      </c>
      <c r="F57" s="442">
        <f>J25</f>
        <v/>
      </c>
      <c r="G57" s="429">
        <f>B57+SUM(D57:D59)-SUM(F57:F59)</f>
        <v/>
      </c>
      <c r="H57" s="112" t="inlineStr">
        <is>
          <t xml:space="preserve">　　　　　土地改良物                                                  </t>
        </is>
      </c>
      <c r="I57" s="180" t="n">
        <v>251</v>
      </c>
      <c r="J57" s="73">
        <f>OFFSET(A530,0,$K$1-1)</f>
        <v/>
      </c>
      <c r="K57" s="369">
        <f>-SUMIF($C$7:$C$127,I57,$D$7:$D$127)+SUMIF($E$7:$E$127,I57,$F$7:$F$127)</f>
        <v/>
      </c>
      <c r="L57" s="424">
        <f>VLOOKUP(A57,$A$140:$AX$249,$K$1,FALSE)</f>
        <v/>
      </c>
      <c r="M57" s="478">
        <f>L57-G57</f>
        <v/>
      </c>
      <c r="N57" s="30" t="n"/>
      <c r="O57" s="425">
        <f>L57-B57</f>
        <v/>
      </c>
      <c r="P57" s="30">
        <f>J57-K57</f>
        <v/>
      </c>
      <c r="Q57" s="426">
        <f>D57-F57</f>
        <v/>
      </c>
      <c r="R57" s="144" t="n"/>
    </row>
    <row r="58">
      <c r="A58" s="2" t="n">
        <v>0</v>
      </c>
      <c r="B58" s="427" t="n"/>
      <c r="C58" s="384" t="n">
        <v>415</v>
      </c>
      <c r="D58" s="440">
        <f>J113</f>
        <v/>
      </c>
      <c r="E58" s="441" t="n">
        <v>416</v>
      </c>
      <c r="F58" s="442">
        <f>J114*-1</f>
        <v/>
      </c>
      <c r="G58" s="433" t="n"/>
      <c r="H58" s="112" t="inlineStr">
        <is>
          <t xml:space="preserve">　　　　　房屋及建築                                                  </t>
        </is>
      </c>
      <c r="I58" s="180" t="n">
        <v>252</v>
      </c>
      <c r="J58" s="73">
        <f>OFFSET(A531,0,$K$1-1)</f>
        <v/>
      </c>
      <c r="K58" s="369">
        <f>-SUMIF($C$7:$C$127,I58,$D$7:$D$127)+SUMIF($E$7:$E$127,I58,$F$7:$F$127)</f>
        <v/>
      </c>
      <c r="L58" s="424" t="n"/>
      <c r="M58" s="478">
        <f>L58-G58</f>
        <v/>
      </c>
      <c r="N58" s="30" t="n"/>
      <c r="O58" s="425">
        <f>L58-B58</f>
        <v/>
      </c>
      <c r="P58" s="30">
        <f>J58-K58</f>
        <v/>
      </c>
      <c r="Q58" s="426">
        <f>D58-F58</f>
        <v/>
      </c>
      <c r="R58" s="144" t="n"/>
    </row>
    <row r="59">
      <c r="A59" s="3" t="n">
        <v>0</v>
      </c>
      <c r="B59" s="427" t="n"/>
      <c r="C59" s="385" t="n">
        <v>258</v>
      </c>
      <c r="D59" s="440">
        <f>J65*-1</f>
        <v/>
      </c>
      <c r="E59" s="443" t="n">
        <v>112</v>
      </c>
      <c r="F59" s="442" t="n"/>
      <c r="G59" s="433" t="n"/>
      <c r="H59" s="112" t="inlineStr">
        <is>
          <t xml:space="preserve">　　　　　機械及設備                                                  </t>
        </is>
      </c>
      <c r="I59" s="180" t="n">
        <v>253</v>
      </c>
      <c r="J59" s="73">
        <f>OFFSET(A532,0,$K$1-1)</f>
        <v/>
      </c>
      <c r="K59" s="369">
        <f>-SUMIF($C$7:$C$127,I59,$D$7:$D$127)+SUMIF($E$7:$E$127,I59,$F$7:$F$127)</f>
        <v/>
      </c>
      <c r="L59" s="424" t="n"/>
      <c r="M59" s="478">
        <f>L59-G59</f>
        <v/>
      </c>
      <c r="N59" s="30" t="n"/>
      <c r="O59" s="425">
        <f>L59-B59</f>
        <v/>
      </c>
      <c r="P59" s="30">
        <f>J59-K59</f>
        <v/>
      </c>
      <c r="Q59" s="426">
        <f>D59-F59</f>
        <v/>
      </c>
      <c r="R59" s="144" t="n"/>
    </row>
    <row r="60">
      <c r="A60" s="3" t="n">
        <v>0</v>
      </c>
      <c r="B60" s="427" t="n"/>
      <c r="C60" s="385" t="n"/>
      <c r="D60" s="440" t="n"/>
      <c r="E60" s="443" t="n"/>
      <c r="F60" s="442" t="n"/>
      <c r="G60" s="433" t="n"/>
      <c r="H60" s="112" t="inlineStr">
        <is>
          <t xml:space="preserve">　　　　　交通及運輸設備                                              </t>
        </is>
      </c>
      <c r="I60" s="180" t="n">
        <v>254</v>
      </c>
      <c r="J60" s="73">
        <f>OFFSET(A533,0,$K$1-1)</f>
        <v/>
      </c>
      <c r="K60" s="369">
        <f>-SUMIF($C$7:$C$127,I60,$D$7:$D$127)+SUMIF($E$7:$E$127,I60,$F$7:$F$127)</f>
        <v/>
      </c>
      <c r="L60" s="424" t="n"/>
      <c r="M60" s="478">
        <f>L60-G60</f>
        <v/>
      </c>
      <c r="N60" s="30" t="n"/>
      <c r="O60" s="425">
        <f>L60-B60</f>
        <v/>
      </c>
      <c r="P60" s="30">
        <f>J60-K60</f>
        <v/>
      </c>
      <c r="Q60" s="426">
        <f>D60-F60</f>
        <v/>
      </c>
      <c r="R60" s="144" t="n"/>
    </row>
    <row r="61" ht="20.4" customHeight="1" s="53">
      <c r="A61" s="78" t="inlineStr">
        <is>
          <t xml:space="preserve">　其他資產                                                    </t>
        </is>
      </c>
      <c r="B61" s="457">
        <f>SUM(B62,B65,B68)</f>
        <v/>
      </c>
      <c r="C61" s="384" t="n"/>
      <c r="D61" s="440" t="n"/>
      <c r="E61" s="441" t="n"/>
      <c r="F61" s="442" t="n"/>
      <c r="G61" s="457">
        <f>SUM(G62,G65,G68)</f>
        <v/>
      </c>
      <c r="H61" s="112" t="inlineStr">
        <is>
          <t xml:space="preserve">　　　　　什項設備                                                    </t>
        </is>
      </c>
      <c r="I61" s="180" t="n">
        <v>255</v>
      </c>
      <c r="J61" s="73">
        <f>OFFSET(A534,0,$K$1-1)</f>
        <v/>
      </c>
      <c r="K61" s="369">
        <f>-SUMIF($C$7:$C$127,I61,$D$7:$D$127)+SUMIF($E$7:$E$127,I61,$F$7:$F$127)</f>
        <v/>
      </c>
      <c r="L61" s="424">
        <f>VLOOKUP(A61,$A$140:$AX$249,$K$1,FALSE)</f>
        <v/>
      </c>
      <c r="M61" s="478">
        <f>L61-G61</f>
        <v/>
      </c>
      <c r="N61" s="30" t="n"/>
      <c r="O61" s="425">
        <f>L61-B61</f>
        <v/>
      </c>
      <c r="P61" s="30">
        <f>J61-K61</f>
        <v/>
      </c>
      <c r="Q61" s="426">
        <f>D61-F61</f>
        <v/>
      </c>
      <c r="R61" s="144" t="n"/>
    </row>
    <row r="62">
      <c r="A62" s="80" t="inlineStr">
        <is>
          <t xml:space="preserve">　　遞延資產                                                    </t>
        </is>
      </c>
      <c r="B62" s="427">
        <f>VLOOKUP(A62,$A$309:$AX$418,$K$1,FALSE)</f>
        <v/>
      </c>
      <c r="C62" s="384" t="n"/>
      <c r="D62" s="440" t="n"/>
      <c r="E62" s="441" t="n">
        <v>112</v>
      </c>
      <c r="F62" s="442">
        <f>J26-F59</f>
        <v/>
      </c>
      <c r="G62" s="429">
        <f>B62+SUM(D62:D64)-SUM(F62:F64)</f>
        <v/>
      </c>
      <c r="H62" s="112" t="inlineStr">
        <is>
          <t xml:space="preserve">　　　　　購建中固定資產                                              </t>
        </is>
      </c>
      <c r="I62" s="180" t="n">
        <v>256</v>
      </c>
      <c r="J62" s="73">
        <f>OFFSET(A535,0,$K$1-1)</f>
        <v/>
      </c>
      <c r="K62" s="369">
        <f>-SUMIF($C$7:$C$127,I62,$D$7:$D$127)+SUMIF($E$7:$E$127,I62,$F$7:$F$127)</f>
        <v/>
      </c>
      <c r="L62" s="424">
        <f>VLOOKUP(A62,$A$140:$AX$249,$K$1,FALSE)</f>
        <v/>
      </c>
      <c r="M62" s="478">
        <f>L62-G62</f>
        <v/>
      </c>
      <c r="N62" s="30" t="n"/>
      <c r="O62" s="425">
        <f>L62-B62</f>
        <v/>
      </c>
      <c r="P62" s="30">
        <f>J62-K62</f>
        <v/>
      </c>
      <c r="Q62" s="426">
        <f>D62-F62</f>
        <v/>
      </c>
      <c r="R62" s="144" t="n"/>
    </row>
    <row r="63">
      <c r="A63" s="2" t="n">
        <v>0</v>
      </c>
      <c r="B63" s="427" t="n"/>
      <c r="C63" s="384" t="n"/>
      <c r="D63" s="440">
        <f>J126</f>
        <v/>
      </c>
      <c r="E63" s="441" t="n"/>
      <c r="F63" s="442">
        <f>J127*-1</f>
        <v/>
      </c>
      <c r="G63" s="429" t="n"/>
      <c r="H63" s="112" t="inlineStr">
        <is>
          <t xml:space="preserve">　　　　　租賃權益改良                                                </t>
        </is>
      </c>
      <c r="I63" s="180" t="n">
        <v>257</v>
      </c>
      <c r="J63" s="73">
        <f>OFFSET(A536,0,$K$1-1)</f>
        <v/>
      </c>
      <c r="K63" s="369">
        <f>-SUMIF($C$7:$C$127,I63,$D$7:$D$127)+SUMIF($E$7:$E$127,I63,$F$7:$F$127)</f>
        <v/>
      </c>
      <c r="L63" s="424" t="n"/>
      <c r="M63" s="478">
        <f>L63-G63</f>
        <v/>
      </c>
      <c r="N63" s="30" t="n"/>
      <c r="O63" s="425">
        <f>L63-B63</f>
        <v/>
      </c>
      <c r="P63" s="30">
        <f>J63-K63</f>
        <v/>
      </c>
      <c r="Q63" s="426">
        <f>D63-F63</f>
        <v/>
      </c>
      <c r="R63" s="144" t="n"/>
    </row>
    <row r="64">
      <c r="A64" s="2" t="n">
        <v>0</v>
      </c>
      <c r="B64" s="427" t="n"/>
      <c r="C64" s="384" t="n">
        <v>259</v>
      </c>
      <c r="D64" s="440">
        <f>J67*-1</f>
        <v/>
      </c>
      <c r="E64" s="441" t="n"/>
      <c r="F64" s="442" t="n"/>
      <c r="G64" s="429" t="n"/>
      <c r="H64" s="112" t="inlineStr">
        <is>
          <t xml:space="preserve">　　增加無形資產及其他資產                                      </t>
        </is>
      </c>
      <c r="I64" s="180" t="n"/>
      <c r="J64" s="73">
        <f>OFFSET(A537,0,$K$1-1)</f>
        <v/>
      </c>
      <c r="K64" s="369">
        <f>K65+K66</f>
        <v/>
      </c>
      <c r="L64" s="424" t="n"/>
      <c r="M64" s="478">
        <f>L64-G64</f>
        <v/>
      </c>
      <c r="N64" s="30" t="n"/>
      <c r="O64" s="425">
        <f>L64-B64</f>
        <v/>
      </c>
      <c r="P64" s="30">
        <f>J64-K64</f>
        <v/>
      </c>
      <c r="Q64" s="426">
        <f>D64-F64</f>
        <v/>
      </c>
      <c r="R64" s="144" t="n"/>
    </row>
    <row r="65">
      <c r="A65" s="80" t="inlineStr">
        <is>
          <t xml:space="preserve">　　什項資產                                                    </t>
        </is>
      </c>
      <c r="B65" s="427">
        <f>VLOOKUP(A65,$A$309:$AX$418,$K$1,FALSE)</f>
        <v/>
      </c>
      <c r="C65" s="384" t="n">
        <v>417</v>
      </c>
      <c r="D65" s="440">
        <f>F111</f>
        <v/>
      </c>
      <c r="E65" s="441" t="n">
        <v>108</v>
      </c>
      <c r="F65" s="442">
        <f>J22</f>
        <v/>
      </c>
      <c r="G65" s="429">
        <f>B65+SUM(D65:D67)-SUM(F65:F67)</f>
        <v/>
      </c>
      <c r="H65" s="112" t="inlineStr">
        <is>
          <t xml:space="preserve">　　　增加無形資產                                                </t>
        </is>
      </c>
      <c r="I65" s="180" t="n">
        <v>258</v>
      </c>
      <c r="J65" s="73">
        <f>OFFSET(A538,0,$K$1-1)</f>
        <v/>
      </c>
      <c r="K65" s="369">
        <f>-SUMIF($C$7:$C$127,I65,$D$7:$D$127)+SUMIF($E$7:$E$127,I65,$F$7:$F$127)</f>
        <v/>
      </c>
      <c r="L65" s="424">
        <f>VLOOKUP(A65,$A$140:$AX$249,$K$1,FALSE)</f>
        <v/>
      </c>
      <c r="M65" s="478">
        <f>L65-G65</f>
        <v/>
      </c>
      <c r="N65" s="30" t="n"/>
      <c r="O65" s="425">
        <f>L65-B65</f>
        <v/>
      </c>
      <c r="P65" s="30">
        <f>J65-K65</f>
        <v/>
      </c>
      <c r="Q65" s="426">
        <f>D65-F65</f>
        <v/>
      </c>
      <c r="R65" s="144" t="n"/>
    </row>
    <row r="66">
      <c r="A66" s="4" t="n">
        <v>0</v>
      </c>
      <c r="B66" s="427" t="n"/>
      <c r="C66" s="384" t="n"/>
      <c r="D66" s="440" t="n"/>
      <c r="E66" s="441" t="n"/>
      <c r="F66" s="442" t="n"/>
      <c r="G66" s="433" t="n"/>
      <c r="H66" s="112" t="inlineStr">
        <is>
          <t xml:space="preserve">　　　增加其他資產                                                </t>
        </is>
      </c>
      <c r="I66" s="180" t="n"/>
      <c r="J66" s="73">
        <f>OFFSET(A539,0,$K$1-1)</f>
        <v/>
      </c>
      <c r="K66" s="369">
        <f>K67</f>
        <v/>
      </c>
      <c r="L66" s="424" t="n"/>
      <c r="M66" s="478">
        <f>L66-G66</f>
        <v/>
      </c>
      <c r="N66" s="30" t="n"/>
      <c r="O66" s="425">
        <f>L66-B66</f>
        <v/>
      </c>
      <c r="P66" s="30">
        <f>J66-K66</f>
        <v/>
      </c>
      <c r="Q66" s="426">
        <f>D66-F66</f>
        <v/>
      </c>
      <c r="R66" s="144" t="n"/>
    </row>
    <row r="67">
      <c r="A67" s="3" t="n">
        <v>0</v>
      </c>
      <c r="B67" s="427" t="n"/>
      <c r="C67" s="385" t="n"/>
      <c r="D67" s="440" t="n"/>
      <c r="E67" s="443" t="n"/>
      <c r="F67" s="442" t="n"/>
      <c r="G67" s="433" t="n"/>
      <c r="H67" s="112" t="inlineStr">
        <is>
          <t xml:space="preserve">　　　　增加遞延費用                                                </t>
        </is>
      </c>
      <c r="I67" s="180" t="n">
        <v>259</v>
      </c>
      <c r="J67" s="73">
        <f>OFFSET(A540,0,$K$1-1)</f>
        <v/>
      </c>
      <c r="K67" s="369">
        <f>-SUMIF($C$7:$C$127,I67,$D$7:$D$127)+SUMIF($E$7:$E$127,I67,$F$7:$F$127)</f>
        <v/>
      </c>
      <c r="L67" s="424" t="n"/>
      <c r="M67" s="478">
        <f>L67-G67</f>
        <v/>
      </c>
      <c r="N67" s="30" t="n"/>
      <c r="O67" s="425">
        <f>L67-B67</f>
        <v/>
      </c>
      <c r="P67" s="30">
        <f>J67-K67</f>
        <v/>
      </c>
      <c r="Q67" s="426">
        <f>D67-F67</f>
        <v/>
      </c>
      <c r="R67" s="144" t="n"/>
    </row>
    <row r="68">
      <c r="A68" s="80" t="n"/>
      <c r="B68" s="427" t="n"/>
      <c r="C68" s="384" t="n"/>
      <c r="D68" s="440" t="n"/>
      <c r="E68" s="441" t="n"/>
      <c r="F68" s="442" t="n"/>
      <c r="G68" s="433">
        <f>B68+D68-F68</f>
        <v/>
      </c>
      <c r="H68" s="111" t="inlineStr">
        <is>
          <t xml:space="preserve">▼投資活動之淨現金流入（流出）                                </t>
        </is>
      </c>
      <c r="I68" s="180" t="n"/>
      <c r="J68" s="73">
        <f>OFFSET(A541,0,$K$1-1)</f>
        <v/>
      </c>
      <c r="K68" s="369">
        <f>K40</f>
        <v/>
      </c>
      <c r="L68" s="424" t="n"/>
      <c r="M68" s="478" t="n"/>
      <c r="N68" s="30" t="n"/>
      <c r="O68" s="425" t="n"/>
      <c r="P68" s="30">
        <f>J68-K68</f>
        <v/>
      </c>
      <c r="Q68" s="426">
        <f>D68-F68</f>
        <v/>
      </c>
      <c r="R68" s="144" t="n"/>
    </row>
    <row r="69">
      <c r="A69" s="4" t="inlineStr">
        <is>
          <t>合      計</t>
        </is>
      </c>
      <c r="B69" s="422">
        <f>B7+B17+B26+B54+B56+B61</f>
        <v/>
      </c>
      <c r="C69" s="384" t="n"/>
      <c r="D69" s="440" t="n"/>
      <c r="E69" s="441" t="n"/>
      <c r="F69" s="442" t="n"/>
      <c r="G69" s="458">
        <f>G7+G17+G26+G54+G56+G61</f>
        <v/>
      </c>
      <c r="H69" s="111" t="inlineStr">
        <is>
          <t xml:space="preserve">▼籌資活動之現金流量                                          </t>
        </is>
      </c>
      <c r="I69" s="180" t="n"/>
      <c r="J69" s="73">
        <f>OFFSET(A542,0,$K$1-1)</f>
        <v/>
      </c>
      <c r="K69" s="369">
        <f>K70+K72+K74+K81+K79+K83</f>
        <v/>
      </c>
      <c r="L69" s="424">
        <f>VLOOKUP(A69,$A$140:$AX$249,$K$1,FALSE)</f>
        <v/>
      </c>
      <c r="M69" s="478">
        <f>L69-G69</f>
        <v/>
      </c>
      <c r="N69" s="30" t="n"/>
      <c r="O69" s="425">
        <f>L69-B69</f>
        <v/>
      </c>
      <c r="P69" s="30">
        <f>J69-K69</f>
        <v/>
      </c>
      <c r="Q69" s="426">
        <f>D69-F69</f>
        <v/>
      </c>
      <c r="R69" s="144" t="n"/>
    </row>
    <row r="70">
      <c r="A70" s="4" t="inlineStr">
        <is>
          <t xml:space="preserve">負債                                                        </t>
        </is>
      </c>
      <c r="B70" s="422">
        <f>B71+B78+B83</f>
        <v/>
      </c>
      <c r="C70" s="384" t="n"/>
      <c r="D70" s="440" t="n"/>
      <c r="E70" s="441" t="n"/>
      <c r="F70" s="442" t="n"/>
      <c r="G70" s="423">
        <f>G71+G78+G83</f>
        <v/>
      </c>
      <c r="H70" s="112" t="inlineStr">
        <is>
          <t xml:space="preserve">　　增加短期債務、流動金融負債及其他負債                        </t>
        </is>
      </c>
      <c r="I70" s="180" t="n"/>
      <c r="J70" s="73">
        <f>OFFSET(A543,0,$K$1-1)</f>
        <v/>
      </c>
      <c r="K70" s="369">
        <f>K71</f>
        <v/>
      </c>
      <c r="L70" s="424">
        <f>VLOOKUP(A70,$A$253:$AX$305,$K$1,FALSE)</f>
        <v/>
      </c>
      <c r="M70" s="478">
        <f>L70-G70</f>
        <v/>
      </c>
      <c r="N70" s="30" t="n"/>
      <c r="O70" s="425">
        <f>L70-B70</f>
        <v/>
      </c>
      <c r="P70" s="30">
        <f>J70-K70</f>
        <v/>
      </c>
      <c r="Q70" s="426">
        <f>D70-F70</f>
        <v/>
      </c>
      <c r="R70" s="144" t="n"/>
    </row>
    <row r="71">
      <c r="A71" s="78" t="inlineStr">
        <is>
          <t xml:space="preserve">　流動負債                                                    </t>
        </is>
      </c>
      <c r="B71" s="422">
        <f>SUM(B72:B77)</f>
        <v/>
      </c>
      <c r="C71" s="384" t="n"/>
      <c r="D71" s="440" t="n"/>
      <c r="E71" s="441" t="n"/>
      <c r="F71" s="442" t="n"/>
      <c r="G71" s="423">
        <f>SUM(G72:G77)</f>
        <v/>
      </c>
      <c r="H71" s="112" t="inlineStr">
        <is>
          <t xml:space="preserve">　　　增加其他負債                                                </t>
        </is>
      </c>
      <c r="I71" s="180" t="n">
        <v>311</v>
      </c>
      <c r="J71" s="73">
        <f>OFFSET(A544,0,$K$1-1)</f>
        <v/>
      </c>
      <c r="K71" s="369">
        <f>-SUMIF($C$7:$C$127,I71,$D$7:$D$127)+SUMIF($E$7:$E$127,I71,$F$7:$F$127)</f>
        <v/>
      </c>
      <c r="L71" s="424">
        <f>VLOOKUP(A71,$A$253:$AX$305,$K$1,FALSE)</f>
        <v/>
      </c>
      <c r="M71" s="478">
        <f>L71-G71</f>
        <v/>
      </c>
      <c r="N71" s="30" t="n"/>
      <c r="O71" s="425">
        <f>L71-B71</f>
        <v/>
      </c>
      <c r="P71" s="30">
        <f>J71-K71</f>
        <v/>
      </c>
      <c r="Q71" s="426">
        <f>D71-F71</f>
        <v/>
      </c>
      <c r="R71" s="144" t="n"/>
    </row>
    <row r="72">
      <c r="A72" s="80" t="inlineStr">
        <is>
          <t xml:space="preserve">　　短期債務                                                    </t>
        </is>
      </c>
      <c r="B72" s="427">
        <f>VLOOKUP(A72,$A$423:$AX$475,$K$1,FALSE)</f>
        <v/>
      </c>
      <c r="C72" s="385" t="n">
        <v>322</v>
      </c>
      <c r="D72" s="454">
        <f>J82*-1</f>
        <v/>
      </c>
      <c r="E72" s="441" t="n">
        <v>418</v>
      </c>
      <c r="F72" s="442">
        <f>D81</f>
        <v/>
      </c>
      <c r="G72" s="429">
        <f>B72+SUM(F72:F73)-SUM(D72:D73)</f>
        <v/>
      </c>
      <c r="H72" s="112" t="inlineStr">
        <is>
          <t xml:space="preserve">　　增加長期負債                                                </t>
        </is>
      </c>
      <c r="I72" s="180" t="n"/>
      <c r="J72" s="73">
        <f>OFFSET(A545,0,$K$1-1)</f>
        <v/>
      </c>
      <c r="K72" s="369">
        <f>K73</f>
        <v/>
      </c>
      <c r="L72" s="424">
        <f>VLOOKUP(A72,$A$253:$AX$305,$K$1,FALSE)</f>
        <v/>
      </c>
      <c r="M72" s="478">
        <f>L72-G72</f>
        <v/>
      </c>
      <c r="N72" s="30" t="n"/>
      <c r="O72" s="425">
        <f>L72-B72</f>
        <v/>
      </c>
      <c r="P72" s="30">
        <f>J72-K72</f>
        <v/>
      </c>
      <c r="Q72" s="426">
        <f>D72-F72</f>
        <v/>
      </c>
      <c r="R72" s="144" t="n"/>
    </row>
    <row r="73" ht="20.25" customHeight="1" s="53">
      <c r="A73" s="3" t="n">
        <v>0</v>
      </c>
      <c r="B73" s="427" t="n"/>
      <c r="C73" s="385" t="n">
        <v>316</v>
      </c>
      <c r="D73" s="440" t="n"/>
      <c r="E73" s="443" t="n"/>
      <c r="F73" s="442" t="n"/>
      <c r="G73" s="433" t="n"/>
      <c r="H73" s="112" t="inlineStr">
        <is>
          <t xml:space="preserve">　　　增加長期債務                                                </t>
        </is>
      </c>
      <c r="I73" s="180" t="n">
        <v>312</v>
      </c>
      <c r="J73" s="73">
        <f>OFFSET(A546,0,$K$1-1)</f>
        <v/>
      </c>
      <c r="K73" s="369">
        <f>-SUMIF($C$7:$C$127,I73,$D$7:$D$127)+SUMIF($E$7:$E$127,I73,$F$7:$F$127)</f>
        <v/>
      </c>
      <c r="L73" s="424" t="n"/>
      <c r="M73" s="478">
        <f>L73-G73</f>
        <v/>
      </c>
      <c r="N73" s="30" t="n"/>
      <c r="O73" s="425">
        <f>L73-B73</f>
        <v/>
      </c>
      <c r="P73" s="30">
        <f>J73-K73</f>
        <v/>
      </c>
      <c r="Q73" s="426">
        <f>D73-F73</f>
        <v/>
      </c>
      <c r="R73" s="144" t="n"/>
    </row>
    <row r="74" ht="21" customHeight="1" s="53">
      <c r="A74" s="80" t="inlineStr">
        <is>
          <t xml:space="preserve">　　應付款項                                                    </t>
        </is>
      </c>
      <c r="B74" s="427">
        <f>VLOOKUP(A74,$A$423:$AX$475,$K$1,FALSE)</f>
        <v/>
      </c>
      <c r="C74" s="384" t="n"/>
      <c r="D74" s="440" t="n"/>
      <c r="E74" s="441" t="n">
        <v>161</v>
      </c>
      <c r="F74" s="442" t="n"/>
      <c r="G74" s="429">
        <f>B74+SUM(F74:F75)-SUM(D74:D75)</f>
        <v/>
      </c>
      <c r="H74" s="112" t="inlineStr">
        <is>
          <t xml:space="preserve">　　增加基金、公積及填補短絀                                    </t>
        </is>
      </c>
      <c r="I74" s="180" t="n"/>
      <c r="J74" s="73">
        <f>OFFSET(A547,0,$K$1-1)</f>
        <v/>
      </c>
      <c r="K74" s="369">
        <f>SUM(K75)</f>
        <v/>
      </c>
      <c r="L74" s="424">
        <f>VLOOKUP(A74,$A$253:$AX$305,$K$1,FALSE)</f>
        <v/>
      </c>
      <c r="M74" s="478">
        <f>L74-G74</f>
        <v/>
      </c>
      <c r="N74" s="30" t="n"/>
      <c r="O74" s="425">
        <f>L74-B74</f>
        <v/>
      </c>
      <c r="P74" s="30">
        <f>J74-K74</f>
        <v/>
      </c>
      <c r="Q74" s="426">
        <f>D74-F74</f>
        <v/>
      </c>
      <c r="R74" s="144" t="n"/>
    </row>
    <row r="75" ht="18.75" customHeight="1" s="53">
      <c r="A75" s="3" t="n">
        <v>0</v>
      </c>
      <c r="B75" s="427" t="n"/>
      <c r="C75" s="385" t="n"/>
      <c r="D75" s="440" t="n"/>
      <c r="E75" s="443" t="n"/>
      <c r="F75" s="442" t="n"/>
      <c r="G75" s="433" t="n"/>
      <c r="H75" s="112" t="inlineStr">
        <is>
          <t xml:space="preserve">　　　增加基金                                                    </t>
        </is>
      </c>
      <c r="I75" s="180" t="n"/>
      <c r="J75" s="73">
        <f>OFFSET(A548,0,$K$1-1)</f>
        <v/>
      </c>
      <c r="K75" s="369">
        <f>SUM(K76:K78)</f>
        <v/>
      </c>
      <c r="L75" s="424" t="n"/>
      <c r="M75" s="478">
        <f>L75-G75</f>
        <v/>
      </c>
      <c r="N75" s="30" t="n"/>
      <c r="O75" s="425">
        <f>L75-B75</f>
        <v/>
      </c>
      <c r="P75" s="30">
        <f>J75-K75</f>
        <v/>
      </c>
      <c r="Q75" s="426">
        <f>D75-F75</f>
        <v/>
      </c>
      <c r="R75" s="144" t="n"/>
    </row>
    <row r="76" ht="20.25" customHeight="1" s="53">
      <c r="A76" s="80" t="inlineStr">
        <is>
          <t xml:space="preserve">　　預收款項                                                    </t>
        </is>
      </c>
      <c r="B76" s="427">
        <f>VLOOKUP(A76,$A$423:$AX$475,$K$1,FALSE)</f>
        <v/>
      </c>
      <c r="C76" s="384" t="n"/>
      <c r="D76" s="440" t="n"/>
      <c r="E76" s="441" t="n">
        <v>161</v>
      </c>
      <c r="F76" s="442">
        <f>J34</f>
        <v/>
      </c>
      <c r="G76" s="429">
        <f>B76+SUM(F76:F77)-SUM(D76:D77)</f>
        <v/>
      </c>
      <c r="H76" s="112" t="inlineStr">
        <is>
          <t xml:space="preserve">　　　　國庫撥款增置固定資產                                        </t>
        </is>
      </c>
      <c r="I76" s="180" t="n">
        <v>313</v>
      </c>
      <c r="J76" s="73">
        <f>OFFSET(A549,0,$K$1-1)</f>
        <v/>
      </c>
      <c r="K76" s="369">
        <f>-SUMIF($C$7:$C$127,I76,$D$7:$D$127)+SUMIF($E$7:$E$127,I76,$F$7:$F$127)</f>
        <v/>
      </c>
      <c r="L76" s="424">
        <f>VLOOKUP(A76,$A$253:$AX$305,$K$1,FALSE)</f>
        <v/>
      </c>
      <c r="M76" s="478">
        <f>L76-G76</f>
        <v/>
      </c>
      <c r="N76" s="30" t="n"/>
      <c r="O76" s="425">
        <f>L76-B76</f>
        <v/>
      </c>
      <c r="P76" s="30">
        <f>J76-K76</f>
        <v/>
      </c>
      <c r="Q76" s="426">
        <f>D76-F76</f>
        <v/>
      </c>
      <c r="R76" s="144" t="n"/>
    </row>
    <row r="77">
      <c r="A77" s="3" t="n">
        <v>0</v>
      </c>
      <c r="B77" s="427" t="n"/>
      <c r="C77" s="385" t="n"/>
      <c r="D77" s="440" t="n"/>
      <c r="E77" s="443" t="n"/>
      <c r="F77" s="442" t="n"/>
      <c r="G77" s="433" t="n"/>
      <c r="H77" s="112" t="inlineStr">
        <is>
          <t xml:space="preserve">　　　　國庫增撥無形資產                                            </t>
        </is>
      </c>
      <c r="I77" s="180" t="n">
        <v>314</v>
      </c>
      <c r="J77" s="73">
        <f>OFFSET(A550,0,$K$1-1)</f>
        <v/>
      </c>
      <c r="K77" s="369">
        <f>-SUMIF($C$7:$C$127,I77,$D$7:$D$127)+SUMIF($E$7:$E$127,I77,$F$7:$F$127)</f>
        <v/>
      </c>
      <c r="L77" s="424" t="n"/>
      <c r="M77" s="478">
        <f>L77-G77</f>
        <v/>
      </c>
      <c r="N77" s="30" t="n"/>
      <c r="O77" s="425">
        <f>L77-B77</f>
        <v/>
      </c>
      <c r="P77" s="30">
        <f>J77-K77</f>
        <v/>
      </c>
      <c r="Q77" s="426">
        <f>D77-F77</f>
        <v/>
      </c>
      <c r="R77" s="144" t="n"/>
    </row>
    <row r="78">
      <c r="A78" s="78" t="inlineStr">
        <is>
          <t xml:space="preserve">　長期負債                                                    </t>
        </is>
      </c>
      <c r="B78" s="459">
        <f>SUM(B81)</f>
        <v/>
      </c>
      <c r="C78" s="384" t="n"/>
      <c r="D78" s="440" t="n"/>
      <c r="E78" s="441" t="n"/>
      <c r="F78" s="442" t="n"/>
      <c r="G78" s="460">
        <f>SUM(G81)</f>
        <v/>
      </c>
      <c r="H78" s="112" t="inlineStr">
        <is>
          <t xml:space="preserve">　　　　國庫增撥遞延資產                                            </t>
        </is>
      </c>
      <c r="I78" s="180" t="n">
        <v>315</v>
      </c>
      <c r="J78" s="73">
        <f>OFFSET(A551,0,$K$1-1)</f>
        <v/>
      </c>
      <c r="K78" s="369">
        <f>-SUMIF($C$7:$C$127,I78,$D$7:$D$127)+SUMIF($E$7:$E$127,I78,$F$7:$F$127)</f>
        <v/>
      </c>
      <c r="L78" s="424">
        <f>VLOOKUP(A78,$A$253:$AX$305,$K$1,FALSE)</f>
        <v/>
      </c>
      <c r="M78" s="478">
        <f>L78-G78</f>
        <v/>
      </c>
      <c r="N78" s="30" t="n"/>
      <c r="O78" s="425">
        <f>L78-B78</f>
        <v/>
      </c>
      <c r="P78" s="30">
        <f>J78-K78</f>
        <v/>
      </c>
      <c r="Q78" s="426">
        <f>D78-F78</f>
        <v/>
      </c>
      <c r="R78" s="144" t="n"/>
    </row>
    <row r="79">
      <c r="A79" s="169" t="n"/>
      <c r="B79" s="461" t="n"/>
      <c r="C79" s="395" t="n"/>
      <c r="D79" s="462" t="n"/>
      <c r="E79" s="463" t="n"/>
      <c r="F79" s="447" t="n"/>
      <c r="G79" s="394" t="n"/>
      <c r="H79" s="112" t="inlineStr">
        <is>
          <t xml:space="preserve">　　減少短期債務、流動金融負債及其他負債                        </t>
        </is>
      </c>
      <c r="I79" s="180" t="n"/>
      <c r="J79" s="73">
        <f>OFFSET(A552,0,$K$1-1)</f>
        <v/>
      </c>
      <c r="K79" s="387" t="n"/>
      <c r="L79" s="424" t="n"/>
      <c r="M79" s="478" t="n"/>
      <c r="N79" s="30" t="n"/>
      <c r="O79" s="425" t="n"/>
      <c r="P79" s="30" t="n"/>
      <c r="Q79" s="426" t="n"/>
      <c r="R79" s="144" t="n"/>
    </row>
    <row r="80">
      <c r="A80" s="169" t="n"/>
      <c r="B80" s="461" t="n"/>
      <c r="C80" s="395" t="n"/>
      <c r="D80" s="462" t="n"/>
      <c r="E80" s="463" t="n"/>
      <c r="F80" s="447" t="n"/>
      <c r="G80" s="394" t="n"/>
      <c r="H80" s="112" t="inlineStr">
        <is>
          <t xml:space="preserve">　　　減少短期債務                                                </t>
        </is>
      </c>
      <c r="I80" s="180" t="n">
        <v>316</v>
      </c>
      <c r="J80" s="73">
        <f>OFFSET(A553,0,$K$1-1)</f>
        <v/>
      </c>
      <c r="K80" s="369">
        <f>-SUMIF($C$7:$C$127,I80,$D$7:$D$127)+SUMIF($E$7:$E$127,I80,$F$7:$F$127)</f>
        <v/>
      </c>
      <c r="L80" s="424" t="n"/>
      <c r="M80" s="478" t="n"/>
      <c r="N80" s="30" t="n"/>
      <c r="O80" s="425" t="n"/>
      <c r="P80" s="30" t="n"/>
      <c r="Q80" s="426" t="n"/>
      <c r="R80" s="144" t="n"/>
    </row>
    <row r="81">
      <c r="A81" s="80" t="inlineStr">
        <is>
          <t xml:space="preserve">　　長期債務                                                    </t>
        </is>
      </c>
      <c r="B81" s="427">
        <f>VLOOKUP(A81,$A$423:$AX$475,$K$1,FALSE)</f>
        <v/>
      </c>
      <c r="C81" s="384" t="n">
        <v>418</v>
      </c>
      <c r="D81" s="440">
        <f>J116</f>
        <v/>
      </c>
      <c r="E81" s="441" t="n">
        <v>312</v>
      </c>
      <c r="F81" s="442">
        <f>J73</f>
        <v/>
      </c>
      <c r="G81" s="429">
        <f>B81+SUM(F81:F82)-SUM(D81:D82)</f>
        <v/>
      </c>
      <c r="H81" s="112" t="inlineStr">
        <is>
          <t xml:space="preserve">　　減少長期負債                                                </t>
        </is>
      </c>
      <c r="I81" s="180" t="n"/>
      <c r="J81" s="73">
        <f>OFFSET(A554,0,$K$1-1)</f>
        <v/>
      </c>
      <c r="K81" s="369">
        <f>K82</f>
        <v/>
      </c>
      <c r="L81" s="424">
        <f>VLOOKUP(A81,$A$253:$AX$305,$K$1,FALSE)</f>
        <v/>
      </c>
      <c r="M81" s="478">
        <f>L81-G81</f>
        <v/>
      </c>
      <c r="N81" s="30" t="n"/>
      <c r="O81" s="425">
        <f>L81-B81</f>
        <v/>
      </c>
      <c r="P81" s="30">
        <f>J81-K81</f>
        <v/>
      </c>
      <c r="Q81" s="426">
        <f>D81-F81</f>
        <v/>
      </c>
      <c r="R81" s="144" t="n"/>
    </row>
    <row r="82">
      <c r="A82" s="3" t="n">
        <v>0</v>
      </c>
      <c r="B82" s="427" t="n"/>
      <c r="C82" s="385" t="n">
        <v>322</v>
      </c>
      <c r="D82" s="440" t="n"/>
      <c r="E82" s="443" t="n"/>
      <c r="F82" s="442" t="n"/>
      <c r="G82" s="433" t="n"/>
      <c r="H82" s="112" t="inlineStr">
        <is>
          <t xml:space="preserve">　　　減少長期債務                                                </t>
        </is>
      </c>
      <c r="I82" s="180" t="n">
        <v>322</v>
      </c>
      <c r="J82" s="73">
        <f>OFFSET(A555,0,$K$1-1)</f>
        <v/>
      </c>
      <c r="K82" s="369">
        <f>-SUMIF($C$7:$C$127,I82,$D$7:$D$127)+SUMIF($E$7:$E$127,I82,$F$7:$F$127)</f>
        <v/>
      </c>
      <c r="L82" s="424" t="n"/>
      <c r="M82" s="478">
        <f>L82-G82</f>
        <v/>
      </c>
      <c r="N82" s="30" t="n"/>
      <c r="O82" s="425">
        <f>L82-B82</f>
        <v/>
      </c>
      <c r="P82" s="30">
        <f>J82-K82</f>
        <v/>
      </c>
      <c r="Q82" s="426">
        <f>D72-F82</f>
        <v/>
      </c>
      <c r="R82" s="144" t="n"/>
    </row>
    <row r="83">
      <c r="A83" s="78" t="inlineStr">
        <is>
          <t xml:space="preserve">　其他負債                                                    </t>
        </is>
      </c>
      <c r="B83" s="422">
        <f>SUM(B84,B90)</f>
        <v/>
      </c>
      <c r="C83" s="384" t="n"/>
      <c r="D83" s="440" t="n"/>
      <c r="E83" s="441" t="n"/>
      <c r="F83" s="442" t="n"/>
      <c r="G83" s="460">
        <f>SUM(G84,G90)</f>
        <v/>
      </c>
      <c r="H83" s="112" t="inlineStr">
        <is>
          <t xml:space="preserve">　　支付利息                                                    </t>
        </is>
      </c>
      <c r="I83" s="180" t="n"/>
      <c r="J83" s="73">
        <f>OFFSET(A556,0,$K$1-1)</f>
        <v/>
      </c>
      <c r="K83" s="369">
        <f>J83</f>
        <v/>
      </c>
      <c r="L83" s="424">
        <f>VLOOKUP(A83,$A$253:$AX$305,$K$1,FALSE)</f>
        <v/>
      </c>
      <c r="M83" s="478">
        <f>L83-G83</f>
        <v/>
      </c>
      <c r="N83" s="30" t="n"/>
      <c r="O83" s="425">
        <f>L83-B83</f>
        <v/>
      </c>
      <c r="P83" s="30">
        <f>J83-K83</f>
        <v/>
      </c>
      <c r="Q83" s="426">
        <f>D83-F83</f>
        <v/>
      </c>
      <c r="R83" s="144" t="n"/>
    </row>
    <row r="84">
      <c r="A84" s="80" t="inlineStr">
        <is>
          <t xml:space="preserve">　　什項負債                                                    </t>
        </is>
      </c>
      <c r="B84" s="427">
        <f>VLOOKUP(A84,$A$423:$AX$475,$K$1,FALSE)</f>
        <v/>
      </c>
      <c r="C84" s="384" t="n">
        <v>321</v>
      </c>
      <c r="D84" s="440" t="n"/>
      <c r="E84" s="441" t="n"/>
      <c r="F84" s="442" t="n"/>
      <c r="G84" s="429">
        <f>B84+SUM(F84:F89)-SUM(D84:D89)</f>
        <v/>
      </c>
      <c r="H84" s="111" t="inlineStr">
        <is>
          <t xml:space="preserve">▼籌資活動之淨現金流入（流出）                                </t>
        </is>
      </c>
      <c r="I84" s="180" t="n"/>
      <c r="J84" s="73">
        <f>OFFSET(A557,0,$K$1-1)</f>
        <v/>
      </c>
      <c r="K84" s="369">
        <f>K69</f>
        <v/>
      </c>
      <c r="L84" s="424">
        <f>VLOOKUP(A84,$A$253:$AX$305,$K$1,FALSE)</f>
        <v/>
      </c>
      <c r="M84" s="478">
        <f>L84-G84</f>
        <v/>
      </c>
      <c r="N84" s="30" t="n"/>
      <c r="O84" s="425">
        <f>L84-B84</f>
        <v/>
      </c>
      <c r="P84" s="30">
        <f>J84-K84</f>
        <v/>
      </c>
      <c r="Q84" s="426">
        <f>D84-F84</f>
        <v/>
      </c>
      <c r="R84" s="144" t="n"/>
    </row>
    <row r="85">
      <c r="A85" s="4" t="n">
        <v>0</v>
      </c>
      <c r="B85" s="427" t="n"/>
      <c r="C85" s="384" t="n">
        <v>402</v>
      </c>
      <c r="D85" s="440">
        <f>J91*-1</f>
        <v/>
      </c>
      <c r="E85" s="384" t="n">
        <v>122</v>
      </c>
      <c r="F85" s="442">
        <f>J28</f>
        <v/>
      </c>
      <c r="G85" s="433" t="n"/>
      <c r="H85" s="111" t="inlineStr">
        <is>
          <t xml:space="preserve">▼現金及約當現金之淨增（淨減）                                </t>
        </is>
      </c>
      <c r="I85" s="180" t="inlineStr">
        <is>
          <t>B</t>
        </is>
      </c>
      <c r="J85" s="73">
        <f>OFFSET(A558,0,$K$1-1)</f>
        <v/>
      </c>
      <c r="K85" s="369">
        <f>J85</f>
        <v/>
      </c>
      <c r="L85" s="424" t="n"/>
      <c r="M85" s="478">
        <f>L85-G85</f>
        <v/>
      </c>
      <c r="N85" s="30" t="n"/>
      <c r="O85" s="425">
        <f>L85-B85</f>
        <v/>
      </c>
      <c r="P85" s="30">
        <f>J85-K85</f>
        <v/>
      </c>
      <c r="Q85" s="426">
        <f>D85-F85</f>
        <v/>
      </c>
      <c r="R85" s="144" t="n"/>
    </row>
    <row r="86">
      <c r="A86" s="3" t="n">
        <v>0</v>
      </c>
      <c r="B86" s="427" t="n"/>
      <c r="C86" s="385" t="n"/>
      <c r="D86" s="440" t="n"/>
      <c r="E86" s="443" t="n">
        <v>401</v>
      </c>
      <c r="F86" s="442">
        <f>J90</f>
        <v/>
      </c>
      <c r="G86" s="433" t="n"/>
      <c r="H86" s="111" t="inlineStr">
        <is>
          <t xml:space="preserve">▼期初現金及約當現金                                          </t>
        </is>
      </c>
      <c r="I86" s="180" t="n"/>
      <c r="J86" s="73">
        <f>OFFSET(A559,0,$K$1-1)</f>
        <v/>
      </c>
      <c r="K86" s="369">
        <f>B8</f>
        <v/>
      </c>
      <c r="L86" s="424" t="n"/>
      <c r="M86" s="478">
        <f>L86-G86</f>
        <v/>
      </c>
      <c r="N86" s="30" t="n"/>
      <c r="O86" s="425">
        <f>L86-B86</f>
        <v/>
      </c>
      <c r="P86" s="30">
        <f>J86-K86</f>
        <v/>
      </c>
      <c r="Q86" s="426">
        <f>D86-F86</f>
        <v/>
      </c>
      <c r="R86" s="144" t="n"/>
    </row>
    <row r="87">
      <c r="A87" s="3" t="n">
        <v>0</v>
      </c>
      <c r="B87" s="427" t="n"/>
      <c r="C87" s="385" t="n"/>
      <c r="D87" s="440" t="n"/>
      <c r="E87" s="443" t="n"/>
      <c r="F87" s="442" t="n"/>
      <c r="G87" s="433" t="n"/>
      <c r="H87" s="111" t="inlineStr">
        <is>
          <t xml:space="preserve">▼期末現金及約當現金                                          </t>
        </is>
      </c>
      <c r="I87" s="180" t="n"/>
      <c r="J87" s="73">
        <f>OFFSET(A560,0,$K$1-1)</f>
        <v/>
      </c>
      <c r="K87" s="369">
        <f>G8</f>
        <v/>
      </c>
      <c r="L87" s="424" t="n"/>
      <c r="M87" s="478">
        <f>L87-G87</f>
        <v/>
      </c>
      <c r="N87" s="30" t="n"/>
      <c r="O87" s="425">
        <f>L87-B87</f>
        <v/>
      </c>
      <c r="P87" s="30">
        <f>J87-K87</f>
        <v/>
      </c>
      <c r="Q87" s="426">
        <f>D87-F87</f>
        <v/>
      </c>
      <c r="R87" s="144" t="n"/>
    </row>
    <row r="88">
      <c r="A88" s="3" t="n">
        <v>0</v>
      </c>
      <c r="B88" s="427" t="n"/>
      <c r="C88" s="385" t="n"/>
      <c r="D88" s="440" t="n"/>
      <c r="E88" s="443" t="n"/>
      <c r="F88" s="442" t="n"/>
      <c r="G88" s="433" t="n"/>
      <c r="H88" s="111" t="inlineStr">
        <is>
          <t xml:space="preserve">▼不影響現金流量之投資與籌資活動                              </t>
        </is>
      </c>
      <c r="J88" s="73">
        <f>OFFSET(A561,0,$K$1-1)</f>
        <v/>
      </c>
      <c r="K88" s="369" t="n"/>
      <c r="L88" s="424" t="n"/>
      <c r="M88" s="478">
        <f>L88-G88</f>
        <v/>
      </c>
      <c r="N88" s="30" t="n"/>
      <c r="O88" s="425">
        <f>L88-B88</f>
        <v/>
      </c>
      <c r="P88" s="30">
        <f>J88-K88</f>
        <v/>
      </c>
      <c r="Q88" s="426">
        <f>D88-F88</f>
        <v/>
      </c>
      <c r="R88" s="144" t="n"/>
    </row>
    <row r="89" ht="32.4" customHeight="1" s="53">
      <c r="A89" s="3" t="n">
        <v>0</v>
      </c>
      <c r="B89" s="427" t="n"/>
      <c r="C89" s="385" t="n"/>
      <c r="D89" s="440" t="n"/>
      <c r="E89" s="443" t="n"/>
      <c r="F89" s="442" t="n"/>
      <c r="G89" s="433" t="n"/>
      <c r="H89" s="112" t="inlineStr">
        <is>
          <t xml:space="preserve">　　退休離職準備金與應付退休及離職金同額增加(+)或減少(-)之金額  </t>
        </is>
      </c>
      <c r="I89" s="180" t="n"/>
      <c r="J89" s="73">
        <f>OFFSET(A562,0,$K$1-1)</f>
        <v/>
      </c>
      <c r="K89" s="369">
        <f>K90+K91</f>
        <v/>
      </c>
      <c r="L89" s="424" t="n"/>
      <c r="M89" s="478">
        <f>L89-G89</f>
        <v/>
      </c>
      <c r="N89" s="30" t="n"/>
      <c r="O89" s="425">
        <f>L89-B89</f>
        <v/>
      </c>
      <c r="P89" s="30">
        <f>J89-K89</f>
        <v/>
      </c>
      <c r="Q89" s="426">
        <f>D89-F89</f>
        <v/>
      </c>
      <c r="R89" s="144" t="n"/>
    </row>
    <row r="90">
      <c r="A90" s="80" t="inlineStr">
        <is>
          <t xml:space="preserve">　　遞延負債                                                    </t>
        </is>
      </c>
      <c r="B90" s="427">
        <f>VLOOKUP(A90,$A$423:$AX$475,$K$1,FALSE)</f>
        <v/>
      </c>
      <c r="C90" s="385" t="n">
        <v>124</v>
      </c>
      <c r="D90" s="440">
        <f>J31*-1</f>
        <v/>
      </c>
      <c r="E90" s="464" t="n">
        <v>311</v>
      </c>
      <c r="F90" s="442">
        <f>J71</f>
        <v/>
      </c>
      <c r="G90" s="429">
        <f>B90+SUM(F90:F96)-SUM(D90:D96)</f>
        <v/>
      </c>
      <c r="H90" s="112" t="inlineStr">
        <is>
          <t xml:space="preserve">　　　退休離職準備金與應付退休及離職金同額增加之金額(+)           </t>
        </is>
      </c>
      <c r="I90" s="180" t="n">
        <v>401</v>
      </c>
      <c r="J90" s="73">
        <f>OFFSET(A563,0,$K$1-1)</f>
        <v/>
      </c>
      <c r="K90" s="369">
        <f>(SUMIF($C$7:$C$127,I90,$D$7:$D$127)+SUMIF($E$7:$E$127,I90,$F$7:$F$127))/2</f>
        <v/>
      </c>
      <c r="L90" s="424">
        <f>VLOOKUP(A90,$A$253:$AX$305,$K$1,FALSE)</f>
        <v/>
      </c>
      <c r="M90" s="478">
        <f>L90-G90</f>
        <v/>
      </c>
      <c r="N90" s="30" t="n"/>
      <c r="O90" s="425">
        <f>L90-B90</f>
        <v/>
      </c>
      <c r="P90" s="30">
        <f>J90-K90</f>
        <v/>
      </c>
      <c r="Q90" s="426">
        <f>D90-F90</f>
        <v/>
      </c>
      <c r="R90" s="144" t="n"/>
    </row>
    <row r="91">
      <c r="A91" s="3" t="n">
        <v>0</v>
      </c>
      <c r="B91" s="427" t="n"/>
      <c r="C91" s="241" t="n">
        <v>123</v>
      </c>
      <c r="D91" s="440">
        <f>-J30</f>
        <v/>
      </c>
      <c r="E91" s="464" t="n">
        <v>403</v>
      </c>
      <c r="F91" s="442">
        <f>J93</f>
        <v/>
      </c>
      <c r="G91" s="433" t="n"/>
      <c r="H91" s="112" t="inlineStr">
        <is>
          <t xml:space="preserve">　　　退休離職準備金與應付退休及離職金同額減少之金額(-)           </t>
        </is>
      </c>
      <c r="I91" s="180" t="n">
        <v>402</v>
      </c>
      <c r="J91" s="73">
        <f>OFFSET(A564,0,$K$1-1)</f>
        <v/>
      </c>
      <c r="K91" s="387">
        <f>(SUMIF($C$7:$C$127,I91,$D$7:$D$127)+SUMIF($E$7:$E$127,I91,$F$7:$F$127))/2*-1</f>
        <v/>
      </c>
      <c r="L91" s="424" t="n"/>
      <c r="M91" s="478">
        <f>L91-G91</f>
        <v/>
      </c>
      <c r="N91" s="30" t="n"/>
      <c r="O91" s="425">
        <f>L91-B91</f>
        <v/>
      </c>
      <c r="P91" s="30">
        <f>J91-K91</f>
        <v/>
      </c>
      <c r="Q91" s="426">
        <f>D91-F91</f>
        <v/>
      </c>
      <c r="R91" s="144" t="n"/>
    </row>
    <row r="92">
      <c r="A92" s="3" t="n">
        <v>0</v>
      </c>
      <c r="B92" s="427" t="n"/>
      <c r="C92" s="385" t="n"/>
      <c r="D92" s="440" t="n"/>
      <c r="E92" s="325" t="n">
        <v>407</v>
      </c>
      <c r="F92" s="262">
        <f>J101</f>
        <v/>
      </c>
      <c r="G92" s="433" t="n"/>
      <c r="H92" s="112" t="inlineStr">
        <is>
          <t xml:space="preserve">　　其他準備金與遞延收入同額增加之金額                          </t>
        </is>
      </c>
      <c r="I92" s="180" t="n"/>
      <c r="J92" s="73">
        <f>OFFSET(A565,0,$K$1-1)</f>
        <v/>
      </c>
      <c r="K92" s="369">
        <f>K93</f>
        <v/>
      </c>
      <c r="L92" s="424" t="n"/>
      <c r="M92" s="478">
        <f>L92-G92</f>
        <v/>
      </c>
      <c r="N92" s="30" t="n"/>
      <c r="O92" s="425">
        <f>L92-B92</f>
        <v/>
      </c>
      <c r="P92" s="30">
        <f>J92-K92</f>
        <v/>
      </c>
      <c r="Q92" s="426">
        <f>D92-F92</f>
        <v/>
      </c>
      <c r="R92" s="144" t="n"/>
    </row>
    <row r="93">
      <c r="A93" s="3" t="n">
        <v>0</v>
      </c>
      <c r="B93" s="427" t="n"/>
      <c r="C93" s="385" t="n"/>
      <c r="D93" s="440" t="n"/>
      <c r="E93" s="464" t="n">
        <v>408</v>
      </c>
      <c r="F93" s="442">
        <f>J102</f>
        <v/>
      </c>
      <c r="G93" s="433" t="n"/>
      <c r="H93" s="112" t="inlineStr">
        <is>
          <t xml:space="preserve">　　　其他準備金與遞延收入同額增加之金額                          </t>
        </is>
      </c>
      <c r="I93" s="180" t="n">
        <v>403</v>
      </c>
      <c r="J93" s="73">
        <f>OFFSET(A566,0,$K$1-1)</f>
        <v/>
      </c>
      <c r="K93" s="369">
        <f>(SUMIF($C$7:$C$127,I93,$D$7:$D$127)+SUMIF($E$7:$E$127,I93,$F$7:$F$127))/2</f>
        <v/>
      </c>
      <c r="L93" s="424" t="n"/>
      <c r="M93" s="478">
        <f>L93-G93</f>
        <v/>
      </c>
      <c r="N93" s="30" t="n"/>
      <c r="O93" s="425">
        <f>L93-B93</f>
        <v/>
      </c>
      <c r="P93" s="30">
        <f>J93-K93</f>
        <v/>
      </c>
      <c r="Q93" s="426">
        <f>D93-F93</f>
        <v/>
      </c>
      <c r="R93" s="144" t="n"/>
    </row>
    <row r="94" ht="32.4" customHeight="1" s="53">
      <c r="A94" s="105" t="n"/>
      <c r="B94" s="465" t="n"/>
      <c r="C94" s="398" t="n"/>
      <c r="D94" s="455" t="n"/>
      <c r="E94" s="466" t="n">
        <v>410</v>
      </c>
      <c r="F94" s="467" t="n"/>
      <c r="G94" s="378" t="n"/>
      <c r="H94" s="112" t="inlineStr">
        <is>
          <t xml:space="preserve">　　以前年度購建中固定資產科目，調整轉入不動產、廠房及設備科目之</t>
        </is>
      </c>
      <c r="I94" s="180" t="n"/>
      <c r="J94" s="73">
        <f>OFFSET(A567,0,$K$1-1)</f>
        <v/>
      </c>
      <c r="K94" s="369">
        <f>K95</f>
        <v/>
      </c>
      <c r="P94">
        <f>J94-K94</f>
        <v/>
      </c>
      <c r="R94" s="144" t="n"/>
    </row>
    <row r="95">
      <c r="A95" s="105" t="n"/>
      <c r="B95" s="465" t="n"/>
      <c r="C95" s="398" t="n"/>
      <c r="D95" s="455" t="n"/>
      <c r="E95" s="468" t="n"/>
      <c r="F95" s="447" t="n"/>
      <c r="G95" s="378" t="n"/>
      <c r="H95" s="112" t="inlineStr">
        <is>
          <t xml:space="preserve">　　　調整轉入不動產、廠房及設備科目明細                          </t>
        </is>
      </c>
      <c r="I95" s="180" t="n"/>
      <c r="J95" s="73">
        <f>OFFSET(A568,0,$K$1-1)</f>
        <v/>
      </c>
      <c r="K95" s="369">
        <f>K96+K97+K98</f>
        <v/>
      </c>
      <c r="L95" s="424" t="n"/>
      <c r="N95" s="30" t="n"/>
      <c r="O95" s="425">
        <f>L95-B96</f>
        <v/>
      </c>
      <c r="P95" s="30">
        <f>J95-K95</f>
        <v/>
      </c>
      <c r="Q95" s="426">
        <f>D96-F96</f>
        <v/>
      </c>
      <c r="R95" s="144" t="n"/>
    </row>
    <row r="96">
      <c r="A96" s="3" t="n">
        <v>0</v>
      </c>
      <c r="B96" s="427" t="n"/>
      <c r="C96" s="385" t="n"/>
      <c r="D96" s="440" t="n"/>
      <c r="E96" s="261" t="n"/>
      <c r="F96" s="186" t="n"/>
      <c r="G96" s="433" t="n"/>
      <c r="H96" s="112" t="inlineStr">
        <is>
          <t xml:space="preserve">　　　　土地改良物                                                  </t>
        </is>
      </c>
      <c r="I96" s="180" t="n">
        <v>404</v>
      </c>
      <c r="J96" s="73">
        <f>OFFSET(A569,0,$K$1-1)</f>
        <v/>
      </c>
      <c r="K96" s="369">
        <f>(SUMIF($C$7:$C$127,I96,$D$7:$D$127)+SUMIF($E$7:$E$127,I96,$F$7:$F$127))/2</f>
        <v/>
      </c>
      <c r="N96" s="30" t="n"/>
      <c r="O96" s="425">
        <f>L97-B97</f>
        <v/>
      </c>
      <c r="P96" s="30">
        <f>J96-K96</f>
        <v/>
      </c>
      <c r="Q96" s="426">
        <f>D97-F97</f>
        <v/>
      </c>
      <c r="R96" s="144" t="n"/>
    </row>
    <row r="97">
      <c r="A97" s="84" t="inlineStr">
        <is>
          <t xml:space="preserve">淨值                                                        </t>
        </is>
      </c>
      <c r="B97" s="422">
        <f>B98+B110+B116+B125</f>
        <v/>
      </c>
      <c r="C97" s="384" t="n"/>
      <c r="D97" s="440" t="n"/>
      <c r="E97" s="441" t="n"/>
      <c r="F97" s="442" t="n"/>
      <c r="G97" s="422">
        <f>G98+G110+G116+G125</f>
        <v/>
      </c>
      <c r="H97" s="112" t="inlineStr">
        <is>
          <t xml:space="preserve">　　　　房屋及建築                                                  </t>
        </is>
      </c>
      <c r="I97" s="180" t="n">
        <v>405</v>
      </c>
      <c r="J97" s="73">
        <f>OFFSET(A570,0,$K$1-1)</f>
        <v/>
      </c>
      <c r="K97" s="369">
        <f>(SUMIF($C$7:$C$127,I97,$D$7:$D$127)+SUMIF($E$7:$E$127,I97,$F$7:$F$127))/2</f>
        <v/>
      </c>
      <c r="L97" s="424">
        <f>VLOOKUP(A97,$A$253:$AX$305,$K$1,FALSE)</f>
        <v/>
      </c>
      <c r="M97" s="478">
        <f>L97-G97</f>
        <v/>
      </c>
      <c r="N97" s="30" t="n"/>
      <c r="O97" s="425">
        <f>L98-B98</f>
        <v/>
      </c>
      <c r="P97" s="30">
        <f>J97-K97</f>
        <v/>
      </c>
      <c r="Q97" s="426">
        <f>D98-F98</f>
        <v/>
      </c>
      <c r="R97" s="144" t="n"/>
    </row>
    <row r="98">
      <c r="A98" s="85" t="inlineStr">
        <is>
          <t xml:space="preserve">　基金                                                        </t>
        </is>
      </c>
      <c r="B98" s="422">
        <f>SUM(B99:B101)</f>
        <v/>
      </c>
      <c r="C98" s="384" t="n"/>
      <c r="D98" s="440" t="n"/>
      <c r="E98" s="441" t="n"/>
      <c r="F98" s="442" t="n"/>
      <c r="G98" s="422">
        <f>SUM(G99:G101)</f>
        <v/>
      </c>
      <c r="H98" s="220" t="inlineStr">
        <is>
          <t xml:space="preserve">　　　　什項設備                                                    </t>
        </is>
      </c>
      <c r="I98" s="267" t="n">
        <v>406</v>
      </c>
      <c r="J98" s="73">
        <f>OFFSET(A571,0,$K$1-1)</f>
        <v/>
      </c>
      <c r="K98" s="369">
        <f>(SUMIF($C$7:$C$127,I98,$D$7:$D$127)+SUMIF($E$7:$E$127,I98,$F$7:$F$127))/2</f>
        <v/>
      </c>
      <c r="L98" s="424">
        <f>VLOOKUP(A98,$A$253:$AX$305,$K$1,FALSE)</f>
        <v/>
      </c>
      <c r="M98" s="478">
        <f>L98-G98</f>
        <v/>
      </c>
      <c r="N98" s="30" t="n"/>
      <c r="O98" s="425">
        <f>L99-B99</f>
        <v/>
      </c>
      <c r="P98" s="30">
        <f>J98-K98</f>
        <v/>
      </c>
      <c r="Q98" s="426">
        <f>D99-F99</f>
        <v/>
      </c>
      <c r="R98" s="144" t="n"/>
    </row>
    <row r="99">
      <c r="A99" s="86" t="inlineStr">
        <is>
          <t xml:space="preserve">　　基金                                                        </t>
        </is>
      </c>
      <c r="B99" s="427">
        <f>VLOOKUP(A99,$A$423:$AX$475,$K$1,FALSE)</f>
        <v/>
      </c>
      <c r="C99" s="245" t="n"/>
      <c r="D99" s="440" t="n"/>
      <c r="E99" s="384" t="n">
        <v>313</v>
      </c>
      <c r="F99" s="442">
        <f>J76</f>
        <v/>
      </c>
      <c r="G99" s="469">
        <f>B99+SUM(F99:F109)-SUM(D99:D109)</f>
        <v/>
      </c>
      <c r="H99" s="112" t="inlineStr">
        <is>
          <t xml:space="preserve">　不動產、廠房及設備與遞延收入同額增加(+)或減少(-)之金額    </t>
        </is>
      </c>
      <c r="I99" s="180" t="n"/>
      <c r="J99" s="73">
        <f>OFFSET(A572,0,$K$1-1)</f>
        <v/>
      </c>
      <c r="K99" s="369">
        <f>K100</f>
        <v/>
      </c>
      <c r="L99" s="424">
        <f>VLOOKUP(A99,$A$253:$AX$305,$K$1,FALSE)</f>
        <v/>
      </c>
      <c r="M99" s="478">
        <f>L99-G99</f>
        <v/>
      </c>
      <c r="N99" s="30" t="n"/>
      <c r="O99" s="425">
        <f>L100-B100</f>
        <v/>
      </c>
      <c r="P99" s="30">
        <f>J99-K99</f>
        <v/>
      </c>
      <c r="Q99" s="426">
        <f>D100-F100</f>
        <v/>
      </c>
      <c r="R99" s="144" t="n"/>
    </row>
    <row r="100">
      <c r="A100" s="89" t="n">
        <v>0</v>
      </c>
      <c r="B100" s="427" t="n"/>
      <c r="C100" s="375" t="n"/>
      <c r="D100" s="428" t="n"/>
      <c r="E100" s="87" t="n">
        <v>314</v>
      </c>
      <c r="F100" s="431">
        <f>J77</f>
        <v/>
      </c>
      <c r="G100" s="427" t="n"/>
      <c r="H100" s="112" t="inlineStr">
        <is>
          <t xml:space="preserve">　　不動產、廠房及設備與遞延收入同額增加明細(+)             </t>
        </is>
      </c>
      <c r="I100" s="180" t="n"/>
      <c r="J100" s="73">
        <f>OFFSET(A573,0,$K$1-1)</f>
        <v/>
      </c>
      <c r="K100" s="369">
        <f>K101+K102</f>
        <v/>
      </c>
      <c r="L100" s="424" t="n"/>
      <c r="M100" s="478">
        <f>L100-G100</f>
        <v/>
      </c>
      <c r="N100" s="30" t="n"/>
      <c r="O100" s="425">
        <f>L101-B101</f>
        <v/>
      </c>
      <c r="P100" s="30">
        <f>J100-K100</f>
        <v/>
      </c>
      <c r="Q100" s="426">
        <f>D101-F101</f>
        <v/>
      </c>
      <c r="R100" s="144" t="n"/>
    </row>
    <row r="101">
      <c r="A101" s="50" t="n">
        <v>0</v>
      </c>
      <c r="B101" s="427" t="n"/>
      <c r="C101" s="91" t="n">
        <v>412</v>
      </c>
      <c r="D101" s="428">
        <f>-J109</f>
        <v/>
      </c>
      <c r="E101" s="87" t="n">
        <v>315</v>
      </c>
      <c r="F101" s="431">
        <f>J78</f>
        <v/>
      </c>
      <c r="G101" s="427" t="n"/>
      <c r="H101" s="211" t="inlineStr">
        <is>
          <t xml:space="preserve">　　　　機械及設備                                                  </t>
        </is>
      </c>
      <c r="I101" s="268" t="n">
        <v>407</v>
      </c>
      <c r="J101" s="73">
        <f>OFFSET(A574,0,$K$1-1)</f>
        <v/>
      </c>
      <c r="K101" s="369">
        <f>(SUMIF($C$7:$C$127,I101,$D$7:$D$127)+SUMIF($E$7:$E$127,I101,$F$7:$F$127))/2</f>
        <v/>
      </c>
      <c r="L101" s="424" t="n"/>
      <c r="M101" s="478">
        <f>L101-G101</f>
        <v/>
      </c>
      <c r="N101" s="30" t="n"/>
      <c r="O101" s="425">
        <f>L102-B102</f>
        <v/>
      </c>
      <c r="P101" s="30">
        <f>J101-K101</f>
        <v/>
      </c>
      <c r="Q101" s="426">
        <f>D102-F102</f>
        <v/>
      </c>
      <c r="R101" s="144" t="n"/>
    </row>
    <row r="102">
      <c r="A102" s="50" t="n">
        <v>0</v>
      </c>
      <c r="B102" s="427" t="n"/>
      <c r="C102" s="91" t="n">
        <v>413</v>
      </c>
      <c r="D102" s="470">
        <f>-J110</f>
        <v/>
      </c>
      <c r="E102" s="87" t="n">
        <v>409</v>
      </c>
      <c r="F102" s="432">
        <f>J105</f>
        <v/>
      </c>
      <c r="G102" s="427" t="n"/>
      <c r="H102" s="211" t="inlineStr">
        <is>
          <t xml:space="preserve">　　　　什項設備                                                    </t>
        </is>
      </c>
      <c r="I102" s="180" t="n">
        <v>408</v>
      </c>
      <c r="J102" s="73">
        <f>OFFSET(A575,0,$K$1-1)</f>
        <v/>
      </c>
      <c r="K102" s="369">
        <f>(SUMIF($C$7:$C$127,I102,$D$7:$D$127)+SUMIF($E$7:$E$127,I102,$F$7:$F$127))/2</f>
        <v/>
      </c>
      <c r="L102" s="424" t="n"/>
      <c r="M102" s="478">
        <f>L102-G102</f>
        <v/>
      </c>
      <c r="N102" s="30" t="n"/>
      <c r="O102" s="425">
        <f>L103-B103</f>
        <v/>
      </c>
      <c r="P102" s="30">
        <f>J102-K102</f>
        <v/>
      </c>
      <c r="Q102" s="426">
        <f>D103-F103</f>
        <v/>
      </c>
      <c r="R102" s="144" t="n"/>
    </row>
    <row r="103">
      <c r="A103" s="50" t="n">
        <v>0</v>
      </c>
      <c r="B103" s="427" t="n"/>
      <c r="C103" s="91" t="n">
        <v>414</v>
      </c>
      <c r="D103" s="470">
        <f>-J111</f>
        <v/>
      </c>
      <c r="E103" s="375" t="n">
        <v>410</v>
      </c>
      <c r="F103" s="431">
        <f>J106</f>
        <v/>
      </c>
      <c r="G103" s="427" t="n"/>
      <c r="H103" s="211" t="inlineStr">
        <is>
          <t xml:space="preserve">　不動產、廠房及設備與基金同額增加(+)或減少(-)之金額        </t>
        </is>
      </c>
      <c r="I103" s="180" t="n"/>
      <c r="J103" s="73">
        <f>OFFSET(A576,0,$K$1-1)</f>
        <v/>
      </c>
      <c r="K103" s="369">
        <f>K104+K108</f>
        <v/>
      </c>
      <c r="L103" s="424" t="n"/>
      <c r="M103" s="478">
        <f>L103-G103</f>
        <v/>
      </c>
      <c r="N103" s="30" t="n"/>
      <c r="O103" s="425">
        <f>L104-B104</f>
        <v/>
      </c>
      <c r="P103" s="30">
        <f>J103-K103</f>
        <v/>
      </c>
      <c r="Q103" s="426">
        <f>D104-F104</f>
        <v/>
      </c>
      <c r="R103" s="144" t="n"/>
    </row>
    <row r="104">
      <c r="A104" s="50" t="n">
        <v>0</v>
      </c>
      <c r="B104" s="427" t="n"/>
      <c r="C104" s="91" t="n">
        <v>416</v>
      </c>
      <c r="D104" s="470">
        <f>F58</f>
        <v/>
      </c>
      <c r="E104" s="375" t="n">
        <v>411</v>
      </c>
      <c r="F104" s="431">
        <f>J107</f>
        <v/>
      </c>
      <c r="G104" s="427" t="n"/>
      <c r="H104" s="211" t="inlineStr">
        <is>
          <t xml:space="preserve">　　　撥入不動產、廠房及設備明細(+)                               </t>
        </is>
      </c>
      <c r="I104" s="180" t="n"/>
      <c r="J104" s="73">
        <f>OFFSET(A577,0,$K$1-1)</f>
        <v/>
      </c>
      <c r="K104" s="369">
        <f>SUM(K105:K107)</f>
        <v/>
      </c>
      <c r="L104" s="424" t="n"/>
      <c r="M104" s="478">
        <f>L104-G104</f>
        <v/>
      </c>
      <c r="N104" s="30" t="n"/>
      <c r="O104" s="425">
        <f>L105-B105</f>
        <v/>
      </c>
      <c r="P104" s="30">
        <f>J104-K104</f>
        <v/>
      </c>
      <c r="Q104" s="426">
        <f>D105-F105</f>
        <v/>
      </c>
      <c r="R104" s="144" t="n"/>
    </row>
    <row r="105">
      <c r="A105" s="50" t="n"/>
      <c r="B105" s="50" t="n"/>
      <c r="C105" s="91" t="n"/>
      <c r="D105" s="428" t="n"/>
      <c r="E105" s="375" t="n">
        <v>415</v>
      </c>
      <c r="F105" s="90">
        <f>J113</f>
        <v/>
      </c>
      <c r="G105" s="50" t="n"/>
      <c r="H105" s="112" t="inlineStr">
        <is>
          <t xml:space="preserve">　　　　機械及設備                                                  </t>
        </is>
      </c>
      <c r="I105" s="180" t="n">
        <v>409</v>
      </c>
      <c r="J105" s="73">
        <f>OFFSET(A578,0,$K$1-1)</f>
        <v/>
      </c>
      <c r="K105" s="369">
        <f>(SUMIF($C$7:$C$127,I105,$D$7:$D$127)+SUMIF($E$7:$E$127,I105,$F$7:$F$127))/2</f>
        <v/>
      </c>
      <c r="L105" s="424" t="n"/>
      <c r="M105" s="478">
        <f>L105-G105</f>
        <v/>
      </c>
      <c r="N105" s="30" t="n"/>
      <c r="O105" s="425">
        <f>L106-B106</f>
        <v/>
      </c>
      <c r="P105" s="30">
        <f>J105-K105</f>
        <v/>
      </c>
      <c r="Q105" s="426">
        <f>D106-F106</f>
        <v/>
      </c>
      <c r="R105" s="144" t="n"/>
    </row>
    <row r="106">
      <c r="A106" s="50" t="n"/>
      <c r="B106" s="50" t="n"/>
      <c r="C106" s="375" t="n"/>
      <c r="D106" s="428" t="n"/>
      <c r="G106" s="50" t="n"/>
      <c r="H106" s="112" t="inlineStr">
        <is>
          <t xml:space="preserve">　　　　交通及運輸設備                                              </t>
        </is>
      </c>
      <c r="I106" s="180" t="n">
        <v>410</v>
      </c>
      <c r="J106" s="73">
        <f>OFFSET(A579,0,$K$1-1)</f>
        <v/>
      </c>
      <c r="K106" s="369">
        <f>(SUMIF($C$7:$C$127,I106,$D$7:$D$127)+SUMIF($E$7:$E$127,I106,$F$7:$F$127))/2</f>
        <v/>
      </c>
      <c r="L106" s="424" t="n"/>
      <c r="M106" s="478">
        <f>L106-G106</f>
        <v/>
      </c>
      <c r="N106" s="30" t="n"/>
      <c r="O106" s="425">
        <f>L107-B107</f>
        <v/>
      </c>
      <c r="P106" s="30">
        <f>J106-K106</f>
        <v/>
      </c>
      <c r="Q106" s="426">
        <f>D107-F107</f>
        <v/>
      </c>
      <c r="R106" s="144" t="n"/>
    </row>
    <row r="107">
      <c r="A107" s="50" t="n"/>
      <c r="B107" s="50" t="n"/>
      <c r="C107" s="127" t="n">
        <v>72</v>
      </c>
      <c r="D107" s="471">
        <f>IF(J119&lt;0,J119*-1,0)</f>
        <v/>
      </c>
      <c r="E107" s="472" t="n"/>
      <c r="F107" s="396" t="n"/>
      <c r="G107" s="50" t="n"/>
      <c r="H107" s="112" t="inlineStr">
        <is>
          <t xml:space="preserve">　　　　什項設備                                                    </t>
        </is>
      </c>
      <c r="I107" s="180" t="n">
        <v>411</v>
      </c>
      <c r="J107" s="73">
        <f>OFFSET(A580,0,$K$1-1)</f>
        <v/>
      </c>
      <c r="K107" s="369">
        <f>(SUMIF($C$7:$C$127,I107,$D$7:$D$127)+SUMIF($E$7:$E$127,I107,$F$7:$F$127))/2</f>
        <v/>
      </c>
      <c r="L107" s="424" t="n"/>
      <c r="M107" s="478">
        <f>L107-G107</f>
        <v/>
      </c>
      <c r="N107" s="30" t="n"/>
      <c r="O107" s="425">
        <f>L108-B108</f>
        <v/>
      </c>
      <c r="P107" s="30">
        <f>J107-K107</f>
        <v/>
      </c>
      <c r="Q107" s="426">
        <f>D108-F108</f>
        <v/>
      </c>
      <c r="R107" s="144" t="n"/>
    </row>
    <row r="108">
      <c r="A108" s="89" t="n">
        <v>0</v>
      </c>
      <c r="B108" s="427" t="n"/>
      <c r="C108" s="127" t="n"/>
      <c r="D108" s="428" t="n"/>
      <c r="E108" s="375" t="n">
        <v>72</v>
      </c>
      <c r="F108" s="396">
        <f>IF(J119&gt;0,J119,0)</f>
        <v/>
      </c>
      <c r="G108" s="427" t="n"/>
      <c r="H108" s="211" t="inlineStr">
        <is>
          <t xml:space="preserve">　　　撥出不動產、廠房及設備明細(-)                               </t>
        </is>
      </c>
      <c r="I108" s="180" t="n"/>
      <c r="J108" s="73">
        <f>OFFSET(A581,0,$K$1-1)</f>
        <v/>
      </c>
      <c r="K108" s="369">
        <f>K109+K110+K111</f>
        <v/>
      </c>
      <c r="L108" s="424" t="n"/>
      <c r="M108" s="478">
        <f>L108-G108</f>
        <v/>
      </c>
      <c r="N108" s="30" t="n"/>
      <c r="O108" s="425">
        <f>L109-B109</f>
        <v/>
      </c>
      <c r="P108" s="30">
        <f>J108-K108</f>
        <v/>
      </c>
      <c r="Q108" s="426">
        <f>D109-F109</f>
        <v/>
      </c>
      <c r="R108" s="144" t="n"/>
    </row>
    <row r="109">
      <c r="A109" s="78" t="n"/>
      <c r="B109" s="427" t="n"/>
      <c r="D109" s="428" t="n"/>
      <c r="E109" s="375" t="n"/>
      <c r="F109" s="432">
        <f>J131</f>
        <v/>
      </c>
      <c r="G109" s="427" t="n"/>
      <c r="H109" s="112" t="inlineStr">
        <is>
          <t xml:space="preserve">　　　　機械及設備                                                  </t>
        </is>
      </c>
      <c r="I109" s="180" t="n">
        <v>412</v>
      </c>
      <c r="J109" s="73">
        <f>OFFSET(A582,0,$K$1-1)</f>
        <v/>
      </c>
      <c r="K109" s="387">
        <f>(SUMIF($C$7:$C$127,I109,$D$7:$D$127)+SUMIF($E$7:$E$127,I109,$F$7:$F$127))/2*-1</f>
        <v/>
      </c>
      <c r="L109" s="424" t="n"/>
      <c r="M109" s="478">
        <f>L109-G109</f>
        <v/>
      </c>
      <c r="N109" s="30" t="n"/>
      <c r="O109" s="425">
        <f>L110-B110</f>
        <v/>
      </c>
      <c r="P109" s="30">
        <f>J109-K109</f>
        <v/>
      </c>
      <c r="Q109" s="426">
        <f>D110-F110</f>
        <v/>
      </c>
      <c r="R109" s="144" t="n"/>
    </row>
    <row r="110">
      <c r="A110" s="78" t="inlineStr">
        <is>
          <t xml:space="preserve">　公積                                                        </t>
        </is>
      </c>
      <c r="B110" s="422">
        <f>SUM(B111:B115)</f>
        <v/>
      </c>
      <c r="C110" s="375" t="n"/>
      <c r="D110" s="428" t="n"/>
      <c r="E110" s="430" t="n"/>
      <c r="F110" s="432" t="n"/>
      <c r="G110" s="423">
        <f>SUM(G111:G115)</f>
        <v/>
      </c>
      <c r="H110" s="112" t="inlineStr">
        <is>
          <t xml:space="preserve">　　　　交通及運輸設備                                              </t>
        </is>
      </c>
      <c r="I110" s="180" t="n">
        <v>413</v>
      </c>
      <c r="J110" s="73">
        <f>OFFSET(A583,0,$K$1-1)</f>
        <v/>
      </c>
      <c r="K110" s="387">
        <f>(SUMIF($C$7:$C$127,I110,$D$7:$D$127)+SUMIF($E$7:$E$127,I110,$F$7:$F$127))/2*-1</f>
        <v/>
      </c>
      <c r="L110" s="424">
        <f>VLOOKUP(A110,$A$253:$AX$305,$K$1,FALSE)</f>
        <v/>
      </c>
      <c r="M110" s="478">
        <f>L110-G110</f>
        <v/>
      </c>
      <c r="N110" s="30" t="n"/>
      <c r="O110" s="425">
        <f>L111-B111</f>
        <v/>
      </c>
      <c r="P110" s="30">
        <f>J110-K110</f>
        <v/>
      </c>
      <c r="Q110" s="426">
        <f>D111-F111</f>
        <v/>
      </c>
      <c r="R110" s="144" t="n"/>
    </row>
    <row r="111">
      <c r="A111" s="80" t="inlineStr">
        <is>
          <t xml:space="preserve">　　資本公積                                                    </t>
        </is>
      </c>
      <c r="B111" s="427">
        <f>VLOOKUP(A111,$A$423:$AX$475,$K$1,FALSE)</f>
        <v/>
      </c>
      <c r="C111" s="375" t="n"/>
      <c r="D111" s="428" t="n"/>
      <c r="E111" s="430" t="n">
        <v>417</v>
      </c>
      <c r="F111" s="432">
        <f>J115</f>
        <v/>
      </c>
      <c r="G111" s="429">
        <f>B111+SUM(F111:F113)-SUM(D111:D113)</f>
        <v/>
      </c>
      <c r="H111" s="112" t="inlineStr">
        <is>
          <t xml:space="preserve">　　　　什項設備                                                    </t>
        </is>
      </c>
      <c r="I111" s="180" t="n">
        <v>414</v>
      </c>
      <c r="J111" s="73">
        <f>OFFSET(A584,0,$K$1-1)</f>
        <v/>
      </c>
      <c r="K111" s="387">
        <f>(SUMIF($C$7:$C$127,I111,$D$7:$D$127)+SUMIF($E$7:$E$127,I111,$F$7:$F$127))/2*-1</f>
        <v/>
      </c>
      <c r="L111" s="424">
        <f>VLOOKUP(A111,$A$253:$AX$305,$K$1,FALSE)</f>
        <v/>
      </c>
      <c r="M111" s="478">
        <f>L111-G111</f>
        <v/>
      </c>
      <c r="N111" s="30" t="n"/>
      <c r="O111" s="425">
        <f>L112-B112</f>
        <v/>
      </c>
      <c r="P111" s="30">
        <f>J111-K111</f>
        <v/>
      </c>
      <c r="Q111" s="426">
        <f>D112-F112</f>
        <v/>
      </c>
      <c r="R111" s="144" t="n"/>
    </row>
    <row r="112">
      <c r="A112" s="2" t="n">
        <v>0</v>
      </c>
      <c r="B112" s="427" t="n"/>
      <c r="C112" s="473" t="n">
        <v>71</v>
      </c>
      <c r="D112" s="428">
        <f>IF(J118&lt;0,J118*-1,0)</f>
        <v/>
      </c>
      <c r="E112" s="430" t="n">
        <v>71</v>
      </c>
      <c r="F112" s="431">
        <f>IF(J133&gt;0,J133,0)</f>
        <v/>
      </c>
      <c r="G112" s="433" t="n"/>
      <c r="H112" s="211" t="inlineStr">
        <is>
          <t xml:space="preserve">　無形資產與基金同額增加(+)或減少(-)之金額                  </t>
        </is>
      </c>
      <c r="I112" s="186" t="n"/>
      <c r="J112" s="73" t="n"/>
      <c r="K112" s="369">
        <f>K113+K114</f>
        <v/>
      </c>
      <c r="L112" s="424" t="n"/>
      <c r="M112" s="478">
        <f>L112-G112</f>
        <v/>
      </c>
      <c r="N112" s="30" t="n"/>
      <c r="O112" s="425">
        <f>L113-B113</f>
        <v/>
      </c>
      <c r="P112" s="30">
        <f>J112-K112</f>
        <v/>
      </c>
      <c r="Q112" s="426">
        <f>D113-F113</f>
        <v/>
      </c>
      <c r="R112" s="144" t="n"/>
    </row>
    <row r="113">
      <c r="A113" s="3" t="n">
        <v>0</v>
      </c>
      <c r="B113" s="427" t="n"/>
      <c r="C113" s="473" t="n"/>
      <c r="D113" s="428" t="n"/>
      <c r="E113" s="439" t="n"/>
      <c r="F113" s="432" t="n"/>
      <c r="G113" s="433" t="n"/>
      <c r="H113" s="112" t="inlineStr">
        <is>
          <t xml:space="preserve">　　　無形資產與基金同額增加之金額(+)                             </t>
        </is>
      </c>
      <c r="I113" s="180" t="n">
        <v>415</v>
      </c>
      <c r="J113" s="73">
        <f>OFFSET(A585,0,$K$1-1)</f>
        <v/>
      </c>
      <c r="K113" s="369">
        <f>(SUMIF($C$7:$C$127,I113,$D$7:$D$127)+SUMIF($E$7:$E$127,I113,$F$7:$F$127))/2</f>
        <v/>
      </c>
      <c r="L113" s="424" t="n"/>
      <c r="M113" s="478">
        <f>L113-G113</f>
        <v/>
      </c>
      <c r="N113" s="30" t="n"/>
      <c r="O113" s="425">
        <f>L114-B114</f>
        <v/>
      </c>
      <c r="P113" s="30">
        <f>J113-K113</f>
        <v/>
      </c>
      <c r="Q113" s="426">
        <f>D114-F114</f>
        <v/>
      </c>
      <c r="R113" s="144" t="n"/>
    </row>
    <row r="114">
      <c r="A114" s="80" t="inlineStr">
        <is>
          <t xml:space="preserve">　　特別公積                                                    </t>
        </is>
      </c>
      <c r="B114" s="427">
        <f>VLOOKUP(A114,$A$423:$AX$475,$K$1,FALSE)</f>
        <v/>
      </c>
      <c r="C114" s="474" t="n"/>
      <c r="D114" s="428">
        <f>J131</f>
        <v/>
      </c>
      <c r="E114" s="430" t="n"/>
      <c r="F114" s="432" t="n"/>
      <c r="G114" s="429">
        <f>B114+SUM(F114:F115)-SUM(D114:D115)</f>
        <v/>
      </c>
      <c r="H114" s="112" t="inlineStr">
        <is>
          <t xml:space="preserve">　　　無形資產與基金同額減少之金額(-)                             </t>
        </is>
      </c>
      <c r="I114" s="180" t="n">
        <v>416</v>
      </c>
      <c r="J114" s="73">
        <f>OFFSET(A586,0,$K$1-1)</f>
        <v/>
      </c>
      <c r="K114" s="369">
        <f>-(SUMIF($C$7:$C$127,I114,$D$7:$D$127)+SUMIF($E$7:$E$127,I114,$F$7:$F$127))/2</f>
        <v/>
      </c>
      <c r="L114" s="424">
        <f>VLOOKUP(A114,$A$253:$AX$305,$K$1,FALSE)</f>
        <v/>
      </c>
      <c r="M114" s="478">
        <f>L114-G114</f>
        <v/>
      </c>
      <c r="N114" s="30" t="n"/>
      <c r="O114" s="425">
        <f>L115-B115</f>
        <v/>
      </c>
      <c r="P114" s="30">
        <f>J114-K114</f>
        <v/>
      </c>
      <c r="Q114" s="426">
        <f>D115-F115</f>
        <v/>
      </c>
      <c r="R114" s="144" t="n"/>
    </row>
    <row r="115">
      <c r="A115" s="3" t="n">
        <v>0</v>
      </c>
      <c r="B115" s="427" t="n"/>
      <c r="C115" s="473" t="n"/>
      <c r="D115" s="428" t="n"/>
      <c r="E115" s="439" t="n"/>
      <c r="F115" s="432" t="n"/>
      <c r="G115" s="433" t="n"/>
      <c r="H115" s="112" t="inlineStr">
        <is>
          <t xml:space="preserve">　　應付代管資產轉列受贈公積之金額                              </t>
        </is>
      </c>
      <c r="I115" s="180" t="n">
        <v>417</v>
      </c>
      <c r="J115" s="73">
        <f>OFFSET(A587,0,$K$1-1)</f>
        <v/>
      </c>
      <c r="K115" s="369">
        <f>(SUMIF($C$7:$C$127,I115,$D$7:$D$127)+SUMIF($E$7:$E$127,I115,$F$7:$F$127))/2</f>
        <v/>
      </c>
      <c r="L115" s="424" t="n"/>
      <c r="M115" s="478">
        <f>L115-G115</f>
        <v/>
      </c>
      <c r="N115" s="30" t="n"/>
      <c r="O115" s="425">
        <f>L116-B116</f>
        <v/>
      </c>
      <c r="P115" s="30">
        <f>J115-K115</f>
        <v/>
      </c>
      <c r="Q115" s="426">
        <f>D116-F116</f>
        <v/>
      </c>
      <c r="R115" s="144" t="n"/>
    </row>
    <row r="116">
      <c r="A116" s="78" t="inlineStr">
        <is>
          <t xml:space="preserve">　累積餘絀                                                    </t>
        </is>
      </c>
      <c r="B116" s="422">
        <f>SUM(B117:B121)</f>
        <v/>
      </c>
      <c r="C116" s="474" t="n"/>
      <c r="D116" s="428" t="n"/>
      <c r="E116" s="430" t="n"/>
      <c r="F116" s="432" t="n"/>
      <c r="G116" s="423">
        <f>SUM(G117:G121)</f>
        <v/>
      </c>
      <c r="H116" s="112" t="inlineStr">
        <is>
          <t xml:space="preserve">　　長期債務1年內到期部分轉列應付到期長期負債之金額             </t>
        </is>
      </c>
      <c r="I116" s="180" t="n">
        <v>418</v>
      </c>
      <c r="J116" s="73">
        <f>OFFSET(A588,0,$K$1-1)</f>
        <v/>
      </c>
      <c r="K116" s="369">
        <f>(SUMIF($C$7:$C$127,I116,$D$7:$D$127)+SUMIF($E$7:$E$127,I116,$F$7:$F$127))/2</f>
        <v/>
      </c>
      <c r="L116" s="424">
        <f>VLOOKUP(A116,$A$253:$AX$305,$K$1,FALSE)</f>
        <v/>
      </c>
      <c r="M116" s="478">
        <f>L116-G116</f>
        <v/>
      </c>
      <c r="N116" s="30" t="n"/>
      <c r="O116" s="425">
        <f>L117-B117</f>
        <v/>
      </c>
      <c r="P116" s="30">
        <f>J116-K116</f>
        <v/>
      </c>
      <c r="Q116" s="426">
        <f>D117-F117</f>
        <v/>
      </c>
      <c r="R116" s="144" t="n"/>
    </row>
    <row r="117">
      <c r="A117" s="80" t="inlineStr">
        <is>
          <t xml:space="preserve">　　累積賸餘                                                    </t>
        </is>
      </c>
      <c r="B117" s="427">
        <f>VLOOKUP(A117,$A$423:$AX$475,$K$1,FALSE)</f>
        <v/>
      </c>
      <c r="C117" s="474" t="n"/>
      <c r="D117" s="428" t="n"/>
      <c r="E117" s="375" t="inlineStr">
        <is>
          <t>A</t>
        </is>
      </c>
      <c r="F117" s="432">
        <f>IF(J7&gt;0,J7,0)</f>
        <v/>
      </c>
      <c r="G117" s="429">
        <f>B117+SUM(F117:F120)-SUM(D117:D120)</f>
        <v/>
      </c>
      <c r="H117" s="112" t="inlineStr">
        <is>
          <t xml:space="preserve">　　盈餘分配與虧損填補之金額                                    </t>
        </is>
      </c>
      <c r="I117" s="180" t="n"/>
      <c r="J117" s="73">
        <f>OFFSET(A589,0,$K$1-1)</f>
        <v/>
      </c>
      <c r="K117" s="369">
        <f>K118+K119</f>
        <v/>
      </c>
      <c r="L117" s="424">
        <f>VLOOKUP(A117,$A$253:$AX$305,$K$1,FALSE)</f>
        <v/>
      </c>
      <c r="M117" s="478">
        <f>L117-G117</f>
        <v/>
      </c>
      <c r="N117" s="30" t="n"/>
      <c r="O117" s="425">
        <f>L118-B118</f>
        <v/>
      </c>
      <c r="P117" s="30">
        <f>J117-K117</f>
        <v/>
      </c>
      <c r="Q117" s="426">
        <f>D118-F118</f>
        <v/>
      </c>
      <c r="R117" s="144" t="n"/>
    </row>
    <row r="118">
      <c r="A118" s="3" t="n">
        <v>0</v>
      </c>
      <c r="B118" s="427" t="n"/>
      <c r="C118" s="474" t="n">
        <v>71</v>
      </c>
      <c r="D118" s="428">
        <f>IF(J123&gt;0,J123,0)</f>
        <v/>
      </c>
      <c r="E118" s="375" t="n"/>
      <c r="F118" s="431" t="n"/>
      <c r="G118" s="433" t="n"/>
      <c r="H118" s="112" t="inlineStr">
        <is>
          <t xml:space="preserve">　　　提存(撥用-)公積                                             </t>
        </is>
      </c>
      <c r="I118" s="180" t="n">
        <v>71</v>
      </c>
      <c r="J118" s="73">
        <f>OFFSET(A590,0,$K$1-1)</f>
        <v/>
      </c>
      <c r="K118" s="387">
        <f>-(SUMIF($C$7:$C$127,I118,$D$7:$D$127)+SUMIF($E$7:$E$127,I118,$F$7:$F$127))/2</f>
        <v/>
      </c>
      <c r="L118" s="424" t="n"/>
      <c r="M118" s="478">
        <f>L118-G118</f>
        <v/>
      </c>
      <c r="N118" s="30" t="n"/>
      <c r="O118" s="425">
        <f>L119-B119</f>
        <v/>
      </c>
      <c r="P118" s="30">
        <f>J118-K118</f>
        <v/>
      </c>
      <c r="Q118" s="426">
        <f>D119-F119</f>
        <v/>
      </c>
      <c r="R118" s="144" t="n"/>
    </row>
    <row r="119" ht="20.4" customHeight="1" s="53" thickBot="1">
      <c r="A119" s="3" t="n"/>
      <c r="B119" s="427" t="n"/>
      <c r="C119" s="430" t="n">
        <v>72</v>
      </c>
      <c r="D119" s="471">
        <f>IF(J119&gt;0,J119,0)</f>
        <v/>
      </c>
      <c r="E119" s="434" t="n"/>
      <c r="F119" s="376" t="n"/>
      <c r="G119" s="433" t="n"/>
      <c r="H119" s="198" t="inlineStr">
        <is>
          <t xml:space="preserve">　　　賸餘撥充(折減-)基金                                         </t>
        </is>
      </c>
      <c r="I119" s="180" t="n">
        <v>72</v>
      </c>
      <c r="J119" s="73">
        <f>OFFSET(A591,0,$K$1-1)</f>
        <v/>
      </c>
      <c r="K119" s="387">
        <f>-(SUMIF($C$7:$C$127,I119,$D$7:$D$127)+SUMIF($E$7:$E$127,I119,$F$7:$F$127))/2</f>
        <v/>
      </c>
      <c r="L119" s="424" t="n"/>
      <c r="M119" s="478">
        <f>L119-G119</f>
        <v/>
      </c>
      <c r="N119" s="30" t="n"/>
      <c r="O119" s="425">
        <f>L120-B121</f>
        <v/>
      </c>
      <c r="P119" s="30">
        <f>J119-K119</f>
        <v/>
      </c>
      <c r="Q119" s="426">
        <f>D121-F121</f>
        <v/>
      </c>
      <c r="R119" s="144" t="n"/>
    </row>
    <row r="120">
      <c r="A120" s="100" t="n"/>
      <c r="B120" s="465" t="n"/>
      <c r="C120" s="430" t="n"/>
      <c r="D120" s="432" t="n"/>
      <c r="E120" s="434" t="n"/>
      <c r="F120" s="376" t="n"/>
      <c r="G120" s="433" t="n"/>
      <c r="H120" s="112" t="n"/>
      <c r="I120" s="180" t="n"/>
      <c r="J120" s="121" t="n"/>
      <c r="K120" s="369">
        <f>(SUMIF($C$7:$C$127,I120,$D$7:$D$127)+SUMIF($E$7:$E$127,I120,$F$7:$F$127))/2</f>
        <v/>
      </c>
      <c r="L120" s="424" t="n"/>
      <c r="M120" s="478">
        <f>L120-G120</f>
        <v/>
      </c>
      <c r="N120" s="30" t="n"/>
      <c r="O120" s="425">
        <f>L123-B122</f>
        <v/>
      </c>
      <c r="P120" s="30" t="n"/>
      <c r="Q120" s="426">
        <f>D122-F122</f>
        <v/>
      </c>
      <c r="R120" s="144" t="n"/>
    </row>
    <row r="121">
      <c r="A121" s="80" t="inlineStr">
        <is>
          <t xml:space="preserve">　　累積短絀                                                    </t>
        </is>
      </c>
      <c r="B121" s="427">
        <f>VLOOKUP(A121,$A$423:$AX$475,$K$1,FALSE)</f>
        <v/>
      </c>
      <c r="C121" s="375" t="inlineStr">
        <is>
          <t>A</t>
        </is>
      </c>
      <c r="D121" s="428">
        <f>IF(J7&lt;0,J7*-1,0)</f>
        <v/>
      </c>
      <c r="E121" s="430" t="n"/>
      <c r="F121" s="431" t="n"/>
      <c r="G121" s="429">
        <f>B121+SUM(F121:F124)-SUM(D121:D124)</f>
        <v/>
      </c>
      <c r="H121" s="112" t="n"/>
      <c r="I121" s="180" t="n"/>
      <c r="J121" s="121" t="n"/>
      <c r="K121" s="369">
        <f>(SUMIF($C$7:$C$127,I121,$D$7:$D$127)+SUMIF($E$7:$E$127,I121,$F$7:$F$127))/2</f>
        <v/>
      </c>
      <c r="L121" s="424">
        <f>VLOOKUP(A121,$A$253:$AX$305,$K$1,FALSE)</f>
        <v/>
      </c>
      <c r="M121" s="478">
        <f>L121-G121</f>
        <v/>
      </c>
      <c r="N121" s="30" t="n"/>
      <c r="O121" s="425">
        <f>L124-B123</f>
        <v/>
      </c>
      <c r="P121" s="30" t="n"/>
      <c r="Q121" s="426">
        <f>D123-F123</f>
        <v/>
      </c>
      <c r="R121" s="144" t="n"/>
    </row>
    <row r="122">
      <c r="A122" s="3" t="n">
        <v>0</v>
      </c>
      <c r="B122" s="427" t="n"/>
      <c r="C122" s="382" t="n"/>
      <c r="D122" s="428" t="n"/>
      <c r="E122" s="430" t="n">
        <v>71</v>
      </c>
      <c r="F122" s="432">
        <f>IF(J118&lt;0,J118*-1,0)</f>
        <v/>
      </c>
      <c r="G122" s="433" t="n"/>
      <c r="H122" s="112" t="n"/>
      <c r="I122" s="180" t="n"/>
      <c r="J122" s="121" t="n"/>
      <c r="K122" s="369">
        <f>SUM(K123:K124)</f>
        <v/>
      </c>
      <c r="L122" s="424" t="n"/>
      <c r="M122" s="478">
        <f>L122-G122</f>
        <v/>
      </c>
      <c r="N122" s="30" t="n"/>
      <c r="O122" s="425">
        <f>L125-B124</f>
        <v/>
      </c>
      <c r="P122" s="30" t="n"/>
      <c r="Q122" s="426">
        <f>D125-F125</f>
        <v/>
      </c>
      <c r="R122" s="144" t="n"/>
    </row>
    <row r="123">
      <c r="A123" s="3" t="n"/>
      <c r="B123" s="427" t="n"/>
      <c r="C123" s="382" t="n"/>
      <c r="D123" s="428" t="n"/>
      <c r="E123" s="430" t="n">
        <v>72</v>
      </c>
      <c r="F123" s="396">
        <f>IF(J119&lt;0,J119*-1,0)</f>
        <v/>
      </c>
      <c r="G123" s="433" t="n"/>
      <c r="H123" s="112" t="n"/>
      <c r="I123" s="180" t="n"/>
      <c r="J123" s="121" t="n"/>
      <c r="K123" s="369">
        <f>-(SUMIF($C$7:$C$127,I123,$D$7:$D$127)+SUMIF($E$7:$E$127,I123,$F$7:$F$127))/2</f>
        <v/>
      </c>
      <c r="L123" s="424" t="n"/>
      <c r="M123" s="478">
        <f>L123-G123</f>
        <v/>
      </c>
      <c r="N123" s="30" t="n"/>
      <c r="O123" s="425">
        <f>L126-B125</f>
        <v/>
      </c>
      <c r="P123" s="30" t="n"/>
      <c r="Q123" s="426">
        <f>D126-F126</f>
        <v/>
      </c>
      <c r="R123" s="144" t="n"/>
    </row>
    <row r="124" ht="20.4" customHeight="1" s="53" thickBot="1">
      <c r="A124" s="100" t="n"/>
      <c r="B124" s="465" t="n"/>
      <c r="C124" s="475" t="n"/>
      <c r="D124" s="428" t="n"/>
      <c r="E124" s="434" t="n">
        <v>73</v>
      </c>
      <c r="F124" s="435">
        <f>D120</f>
        <v/>
      </c>
      <c r="G124" s="433" t="n"/>
      <c r="H124" s="198" t="n"/>
      <c r="I124" s="199" t="n"/>
      <c r="J124" s="122" t="n"/>
      <c r="K124" s="444">
        <f>-(SUMIF($C$7:$C$127,I124,$D$7:$D$127)+SUMIF($E$7:$E$127,I124,$F$7:$F$127))/2</f>
        <v/>
      </c>
      <c r="L124" s="424" t="n"/>
      <c r="M124" s="478">
        <f>L124-G124</f>
        <v/>
      </c>
      <c r="O124" s="425">
        <f>L127-B126</f>
        <v/>
      </c>
      <c r="Q124" s="426">
        <f>D127-F127</f>
        <v/>
      </c>
      <c r="R124" s="144" t="n"/>
    </row>
    <row r="125">
      <c r="A125" s="78" t="inlineStr">
        <is>
          <t xml:space="preserve">　淨值其他項目                                                </t>
        </is>
      </c>
      <c r="B125" s="422">
        <f>SUM(B126:B127)</f>
        <v/>
      </c>
      <c r="C125" s="375" t="n"/>
      <c r="D125" s="428" t="n"/>
      <c r="E125" s="430" t="n"/>
      <c r="F125" s="432" t="n"/>
      <c r="G125" s="423">
        <f>SUM(G126:G127)</f>
        <v/>
      </c>
      <c r="H125" s="140" t="n"/>
      <c r="I125" s="138" t="n"/>
      <c r="J125" s="139" t="n"/>
      <c r="K125" s="410" t="n"/>
      <c r="L125" s="478">
        <f>VLOOKUP(A125,$A$253:$AX$305,$K$1,FALSE)</f>
        <v/>
      </c>
      <c r="M125" s="478">
        <f>L124-G124</f>
        <v/>
      </c>
      <c r="O125" s="425">
        <f>L127-B128</f>
        <v/>
      </c>
      <c r="Q125" s="426">
        <f>D128-F128</f>
        <v/>
      </c>
      <c r="R125" s="144" t="n"/>
    </row>
    <row r="126">
      <c r="A126" s="81" t="inlineStr">
        <is>
          <t xml:space="preserve">　　累積其他綜合餘絀                                            </t>
        </is>
      </c>
      <c r="B126" s="427">
        <f>VLOOKUP(A126,$A$423:$AX$475,$K$1,FALSE)</f>
        <v/>
      </c>
      <c r="C126" s="375" t="n"/>
      <c r="D126" s="428" t="n"/>
      <c r="E126" s="430" t="n"/>
      <c r="F126" s="432" t="n"/>
      <c r="G126" s="429">
        <f>B126+F126-D126</f>
        <v/>
      </c>
      <c r="H126" s="141" t="n"/>
      <c r="I126" s="115" t="n"/>
      <c r="J126" s="116" t="n"/>
      <c r="K126" s="411" t="n"/>
      <c r="L126" s="478">
        <f>VLOOKUP(A126,$A$253:$AX$305,$K$1,FALSE)</f>
        <v/>
      </c>
      <c r="M126" s="478">
        <f>L125-G125</f>
        <v/>
      </c>
      <c r="R126" s="144" t="n"/>
    </row>
    <row r="127">
      <c r="A127" s="80" t="n">
        <v>0</v>
      </c>
      <c r="B127" s="427" t="n"/>
      <c r="C127" s="375" t="n"/>
      <c r="D127" s="428" t="n"/>
      <c r="E127" s="430" t="n"/>
      <c r="F127" s="432" t="n"/>
      <c r="G127" s="429" t="n"/>
      <c r="H127" s="118" t="n"/>
      <c r="I127" s="115" t="n"/>
      <c r="J127" s="116" t="n"/>
      <c r="K127" s="411" t="n"/>
      <c r="L127" s="478">
        <f>VLOOKUP(A128,$A$253:$AX$305,$K$1,FALSE)</f>
        <v/>
      </c>
      <c r="M127" s="478">
        <f>L126-G126</f>
        <v/>
      </c>
    </row>
    <row r="128" ht="20.4" customHeight="1" s="53" thickBot="1">
      <c r="A128" s="83" t="inlineStr">
        <is>
          <t>合      計</t>
        </is>
      </c>
      <c r="B128" s="479">
        <f>B70+B97</f>
        <v/>
      </c>
      <c r="C128" s="480" t="n"/>
      <c r="D128" s="481" t="n"/>
      <c r="E128" s="482" t="n"/>
      <c r="F128" s="481" t="n"/>
      <c r="G128" s="479">
        <f>G70+G97</f>
        <v/>
      </c>
      <c r="H128" s="119" t="n"/>
      <c r="I128" s="115" t="n"/>
      <c r="J128" s="116" t="n"/>
      <c r="K128" s="411" t="n"/>
      <c r="M128" s="478">
        <f>L127-G128</f>
        <v/>
      </c>
    </row>
    <row r="129">
      <c r="A129" s="74" t="n"/>
      <c r="B129" s="74" t="n"/>
      <c r="C129" s="74" t="n"/>
      <c r="D129" s="74" t="n"/>
      <c r="E129" s="74" t="n"/>
      <c r="F129" s="74" t="n"/>
      <c r="G129" s="74" t="n"/>
      <c r="H129" s="119" t="n"/>
      <c r="I129" s="115" t="n"/>
      <c r="J129" s="116" t="n"/>
      <c r="K129" s="411" t="n"/>
      <c r="M129" s="478">
        <f>L131-G133</f>
        <v/>
      </c>
    </row>
    <row r="130">
      <c r="A130" s="74" t="n"/>
      <c r="D130" s="483">
        <f>SUM(D6:D127)</f>
        <v/>
      </c>
      <c r="E130" s="19" t="n"/>
      <c r="F130" s="483">
        <f>SUM(F6:F127)</f>
        <v/>
      </c>
      <c r="H130" s="119" t="n"/>
      <c r="I130" s="115" t="n"/>
      <c r="J130" s="116" t="n"/>
      <c r="K130" s="411" t="n"/>
      <c r="M130" s="478">
        <f>L132-G134</f>
        <v/>
      </c>
    </row>
    <row r="131">
      <c r="A131" s="74" t="n"/>
      <c r="C131" s="6" t="n"/>
      <c r="D131" s="483">
        <f>D130-F130</f>
        <v/>
      </c>
      <c r="E131" s="15" t="n"/>
      <c r="F131" s="483">
        <f>F130-D130</f>
        <v/>
      </c>
      <c r="H131" s="119" t="n"/>
      <c r="I131" s="115" t="n"/>
      <c r="J131" s="116" t="n"/>
      <c r="K131" s="411" t="n"/>
      <c r="M131" s="478">
        <f>L133-G135</f>
        <v/>
      </c>
    </row>
    <row r="132">
      <c r="A132" s="74" t="n"/>
      <c r="B132" s="484">
        <f>B69-B70-B97</f>
        <v/>
      </c>
      <c r="C132" s="6" t="n"/>
      <c r="E132" s="15" t="n"/>
      <c r="G132" s="484">
        <f>G69-G70-G97</f>
        <v/>
      </c>
      <c r="H132" s="119" t="n"/>
      <c r="I132" s="115" t="n"/>
      <c r="J132" s="116" t="n"/>
      <c r="K132" s="411" t="n"/>
      <c r="M132" s="478">
        <f>L134-G136</f>
        <v/>
      </c>
    </row>
    <row r="133">
      <c r="A133" s="74" t="n"/>
      <c r="C133" s="30" t="n"/>
      <c r="D133" s="30" t="n"/>
      <c r="E133" s="30" t="n"/>
      <c r="F133" s="30" t="n"/>
      <c r="G133" s="30" t="n"/>
      <c r="H133" s="119" t="n"/>
      <c r="I133" s="115" t="n"/>
      <c r="J133" s="116" t="n"/>
      <c r="K133" s="411" t="n"/>
      <c r="M133" s="478">
        <f>L135-G137</f>
        <v/>
      </c>
    </row>
    <row r="134">
      <c r="A134" s="74" t="n"/>
      <c r="B134" s="74" t="n"/>
      <c r="C134" s="74" t="n"/>
      <c r="D134" s="74" t="n"/>
      <c r="E134" s="74" t="n"/>
      <c r="F134" s="74" t="n"/>
      <c r="G134" s="74" t="n"/>
      <c r="H134" s="119" t="n"/>
      <c r="I134" s="115" t="n"/>
      <c r="J134" s="116" t="n"/>
      <c r="K134" s="411" t="n"/>
      <c r="M134" s="478">
        <f>L136-G136</f>
        <v/>
      </c>
    </row>
    <row r="135">
      <c r="A135" s="74" t="n"/>
      <c r="B135" s="74" t="n"/>
      <c r="C135" s="74" t="n"/>
      <c r="D135" s="74" t="n"/>
      <c r="E135" s="74" t="n"/>
      <c r="F135" s="74" t="n"/>
      <c r="G135" s="74" t="n"/>
      <c r="H135" s="1" t="n"/>
      <c r="I135" s="1" t="n"/>
      <c r="J135" s="1" t="n"/>
    </row>
    <row r="254" ht="16.2" customHeight="1" s="53"/>
    <row r="255" ht="16.2" customHeight="1" s="53"/>
    <row r="256" ht="16.2" customHeight="1" s="53"/>
    <row r="257" ht="16.2" customHeight="1" s="53"/>
    <row r="258" ht="16.2" customHeight="1" s="53"/>
    <row r="259" ht="16.2" customHeight="1" s="53"/>
    <row r="260" ht="16.2" customHeight="1" s="53"/>
    <row r="261" ht="16.2" customHeight="1" s="53"/>
    <row r="262" ht="16.2" customHeight="1" s="53"/>
    <row r="263" ht="16.2" customHeight="1" s="53"/>
    <row r="264" ht="16.2" customHeight="1" s="53"/>
    <row r="265" ht="16.2" customHeight="1" s="53"/>
    <row r="266" ht="16.2" customHeight="1" s="53"/>
    <row r="267" ht="16.2" customHeight="1" s="53"/>
    <row r="268" ht="16.2" customHeight="1" s="53"/>
    <row r="269" ht="16.2" customHeight="1" s="53"/>
    <row r="270" ht="16.2" customHeight="1" s="53"/>
    <row r="271" ht="16.2" customHeight="1" s="53"/>
    <row r="272" ht="16.2" customHeight="1" s="53"/>
    <row r="273" ht="16.2" customHeight="1" s="53"/>
    <row r="274" ht="16.2" customHeight="1" s="53"/>
    <row r="275" ht="16.2" customHeight="1" s="53"/>
    <row r="276" ht="16.2" customHeight="1" s="53"/>
    <row r="277" ht="16.2" customHeight="1" s="53"/>
    <row r="278" ht="16.2" customHeight="1" s="53"/>
    <row r="279" ht="16.2" customHeight="1" s="53"/>
    <row r="280" ht="16.2" customHeight="1" s="53"/>
    <row r="281" ht="16.2" customHeight="1" s="53"/>
    <row r="282" ht="16.2" customHeight="1" s="53"/>
    <row r="283" ht="16.2" customHeight="1" s="53"/>
    <row r="284" ht="16.2" customHeight="1" s="53"/>
    <row r="285" ht="16.2" customHeight="1" s="53"/>
    <row r="286" ht="16.2" customHeight="1" s="53"/>
    <row r="287" ht="16.2" customHeight="1" s="53"/>
    <row r="288" ht="16.2" customHeight="1" s="53"/>
    <row r="289" ht="16.2" customHeight="1" s="53"/>
    <row r="290" ht="16.2" customHeight="1" s="53"/>
    <row r="291" ht="16.2" customHeight="1" s="53"/>
    <row r="292" ht="16.2" customHeight="1" s="53"/>
    <row r="293" ht="16.2" customHeight="1" s="53"/>
    <row r="294" ht="16.2" customHeight="1" s="53"/>
    <row r="295" ht="16.2" customHeight="1" s="53"/>
    <row r="296" ht="16.2" customHeight="1" s="53"/>
    <row r="297" ht="16.2" customHeight="1" s="53"/>
    <row r="298" ht="16.2" customHeight="1" s="53"/>
    <row r="299" ht="16.2" customHeight="1" s="53"/>
    <row r="300" ht="16.2" customHeight="1" s="53"/>
    <row r="301" ht="16.2" customHeight="1" s="53"/>
    <row r="302" ht="16.2" customHeight="1" s="53"/>
    <row r="303" ht="16.2" customHeight="1" s="53"/>
    <row r="304" ht="16.2" customHeight="1" s="53"/>
    <row r="305" ht="16.2" customHeight="1" s="53"/>
    <row r="306" ht="16.2" customHeight="1" s="53"/>
    <row r="307" ht="16.2" customHeight="1" s="53"/>
    <row r="308" ht="16.2" customHeight="1" s="53"/>
    <row r="311" ht="16.2" customHeight="1" s="53"/>
    <row r="312" ht="16.2" customHeight="1" s="53"/>
    <row r="313" ht="16.2" customHeight="1" s="53"/>
    <row r="314" ht="16.2" customHeight="1" s="53"/>
    <row r="315" ht="16.2" customHeight="1" s="53"/>
    <row r="316" ht="16.2" customHeight="1" s="53"/>
    <row r="317" ht="16.2" customHeight="1" s="53"/>
    <row r="318" ht="16.2" customHeight="1" s="53"/>
    <row r="319" ht="16.2" customHeight="1" s="53"/>
    <row r="320" ht="16.2" customHeight="1" s="53"/>
    <row r="321" ht="16.2" customHeight="1" s="53"/>
    <row r="322" ht="16.2" customHeight="1" s="53"/>
    <row r="323" ht="16.2" customHeight="1" s="53"/>
    <row r="324" ht="16.2" customHeight="1" s="53"/>
    <row r="325" ht="16.2" customHeight="1" s="53"/>
    <row r="326" ht="16.2" customHeight="1" s="53"/>
    <row r="327" ht="16.2" customHeight="1" s="53"/>
    <row r="328" ht="16.2" customHeight="1" s="53"/>
    <row r="329" ht="16.2" customHeight="1" s="53"/>
    <row r="330" ht="16.2" customHeight="1" s="53"/>
    <row r="331" ht="16.2" customHeight="1" s="53"/>
    <row r="332" ht="16.2" customHeight="1" s="53"/>
    <row r="333" ht="16.2" customHeight="1" s="53"/>
    <row r="334" ht="16.2" customHeight="1" s="53"/>
    <row r="335" ht="16.2" customHeight="1" s="53"/>
    <row r="336" ht="16.2" customHeight="1" s="53"/>
    <row r="337" ht="16.2" customHeight="1" s="53"/>
    <row r="338" ht="16.2" customHeight="1" s="53"/>
    <row r="339" ht="16.2" customHeight="1" s="53"/>
    <row r="340" ht="16.2" customHeight="1" s="53"/>
    <row r="341" ht="16.2" customHeight="1" s="53"/>
    <row r="342" ht="16.2" customHeight="1" s="53"/>
    <row r="343" ht="16.2" customHeight="1" s="53"/>
    <row r="344" ht="16.2" customHeight="1" s="53"/>
    <row r="345" ht="16.2" customHeight="1" s="53"/>
    <row r="346" ht="16.2" customHeight="1" s="53"/>
    <row r="347" ht="16.2" customHeight="1" s="53"/>
    <row r="348" ht="16.2" customHeight="1" s="53"/>
    <row r="349" ht="16.2" customHeight="1" s="53"/>
    <row r="350" ht="16.2" customHeight="1" s="53"/>
    <row r="351" ht="16.2" customHeight="1" s="53"/>
    <row r="352" ht="16.2" customHeight="1" s="53"/>
    <row r="353" ht="16.2" customHeight="1" s="53"/>
    <row r="354" ht="16.2" customHeight="1" s="53"/>
    <row r="355" ht="16.2" customHeight="1" s="53"/>
    <row r="356" ht="16.2" customHeight="1" s="53"/>
    <row r="357" ht="16.2" customHeight="1" s="53"/>
    <row r="358" ht="16.2" customHeight="1" s="53"/>
    <row r="359" ht="16.2" customHeight="1" s="53"/>
    <row r="360" ht="16.2" customHeight="1" s="53"/>
    <row r="361" ht="16.2" customHeight="1" s="53"/>
    <row r="362" ht="16.2" customHeight="1" s="53"/>
    <row r="363" ht="16.2" customHeight="1" s="53"/>
    <row r="364" ht="16.2" customHeight="1" s="53"/>
    <row r="365" ht="16.2" customHeight="1" s="53"/>
    <row r="366" ht="16.2" customHeight="1" s="53"/>
    <row r="367" ht="16.2" customHeight="1" s="53"/>
    <row r="368" ht="16.2" customHeight="1" s="53"/>
    <row r="369" ht="16.2" customHeight="1" s="53"/>
    <row r="370" ht="16.2" customHeight="1" s="53"/>
    <row r="371" ht="16.2" customHeight="1" s="53"/>
    <row r="372" ht="16.2" customHeight="1" s="53"/>
    <row r="373" ht="16.2" customHeight="1" s="53"/>
    <row r="374" ht="16.2" customHeight="1" s="53"/>
    <row r="375" ht="16.2" customHeight="1" s="53"/>
    <row r="376" ht="16.2" customHeight="1" s="53"/>
    <row r="377" ht="16.2" customHeight="1" s="53"/>
    <row r="378" ht="16.2" customHeight="1" s="53"/>
    <row r="379" ht="16.2" customHeight="1" s="53"/>
    <row r="380" ht="16.2" customHeight="1" s="53"/>
    <row r="381" ht="16.2" customHeight="1" s="53"/>
    <row r="382" ht="16.2" customHeight="1" s="53"/>
    <row r="383" ht="16.2" customHeight="1" s="53"/>
    <row r="384" ht="16.2" customHeight="1" s="53"/>
    <row r="385" ht="16.2" customHeight="1" s="53"/>
    <row r="386" ht="16.2" customHeight="1" s="53"/>
    <row r="387" ht="16.2" customHeight="1" s="53"/>
    <row r="388" ht="16.2" customHeight="1" s="53"/>
    <row r="389" ht="16.2" customHeight="1" s="53"/>
    <row r="390" ht="16.2" customHeight="1" s="53"/>
    <row r="391" ht="16.2" customHeight="1" s="53"/>
    <row r="392" ht="16.2" customHeight="1" s="53"/>
    <row r="393" ht="16.2" customHeight="1" s="53"/>
    <row r="394" ht="16.2" customHeight="1" s="53"/>
    <row r="395" ht="16.2" customHeight="1" s="53"/>
    <row r="396" ht="16.2" customHeight="1" s="53"/>
    <row r="397" ht="16.2" customHeight="1" s="53"/>
    <row r="398" ht="16.2" customHeight="1" s="53"/>
    <row r="399" ht="16.2" customHeight="1" s="53"/>
    <row r="400" ht="16.2" customHeight="1" s="53"/>
    <row r="401" ht="16.2" customHeight="1" s="53"/>
    <row r="402" ht="16.2" customHeight="1" s="53"/>
    <row r="403" ht="16.2" customHeight="1" s="53"/>
    <row r="404" ht="16.2" customHeight="1" s="53"/>
    <row r="405" ht="16.2" customHeight="1" s="53"/>
    <row r="406" ht="16.2" customHeight="1" s="53"/>
    <row r="407" ht="16.2" customHeight="1" s="53"/>
    <row r="408" ht="16.2" customHeight="1" s="53"/>
    <row r="409" ht="16.2" customHeight="1" s="53"/>
    <row r="410" ht="16.2" customHeight="1" s="53"/>
    <row r="427" ht="16.2" customHeight="1" s="53"/>
    <row r="428" ht="16.2" customHeight="1" s="53"/>
    <row r="429" ht="16.2" customHeight="1" s="53"/>
    <row r="430" ht="16.2" customHeight="1" s="53"/>
    <row r="431" ht="16.2" customHeight="1" s="53"/>
    <row r="432" ht="16.2" customHeight="1" s="53"/>
    <row r="433" ht="16.2" customHeight="1" s="53"/>
    <row r="434" ht="16.2" customHeight="1" s="53"/>
    <row r="435" ht="16.2" customHeight="1" s="53"/>
    <row r="436" ht="16.2" customHeight="1" s="53"/>
    <row r="437" ht="16.2" customHeight="1" s="53"/>
    <row r="438" ht="16.2" customHeight="1" s="53"/>
    <row r="439" ht="16.2" customHeight="1" s="53"/>
    <row r="440" ht="16.2" customHeight="1" s="53"/>
    <row r="441" ht="16.2" customHeight="1" s="53"/>
    <row r="442" ht="16.2" customHeight="1" s="53"/>
    <row r="443" ht="16.2" customHeight="1" s="53"/>
    <row r="444" ht="16.2" customHeight="1" s="53"/>
    <row r="445" ht="16.2" customHeight="1" s="53"/>
    <row r="446" ht="16.2" customHeight="1" s="53"/>
    <row r="447" ht="16.2" customHeight="1" s="53"/>
    <row r="448" ht="16.2" customHeight="1" s="53"/>
    <row r="449" ht="16.2" customHeight="1" s="53"/>
    <row r="450" ht="16.2" customHeight="1" s="53"/>
    <row r="451" ht="16.2" customHeight="1" s="53"/>
    <row r="452" ht="16.2" customHeight="1" s="53"/>
    <row r="453" ht="16.2" customHeight="1" s="53"/>
    <row r="454" ht="16.2" customHeight="1" s="53"/>
    <row r="455" ht="16.2" customHeight="1" s="53"/>
    <row r="456" ht="16.2" customHeight="1" s="53"/>
    <row r="457" ht="16.2" customHeight="1" s="53"/>
    <row r="458" ht="16.2" customHeight="1" s="53"/>
    <row r="459" ht="16.2" customHeight="1" s="53"/>
    <row r="460" ht="16.2" customHeight="1" s="53"/>
    <row r="461" ht="16.2" customHeight="1" s="53"/>
    <row r="462" ht="16.2" customHeight="1" s="53"/>
    <row r="463" ht="16.2" customHeight="1" s="53"/>
    <row r="464" ht="16.2" customHeight="1" s="53"/>
    <row r="465" ht="16.2" customHeight="1" s="53"/>
    <row r="466" ht="16.2" customHeight="1" s="53"/>
    <row r="467" ht="16.2" customHeight="1" s="53"/>
    <row r="468" ht="16.2" customHeight="1" s="53"/>
    <row r="469" ht="16.2" customHeight="1" s="53"/>
    <row r="470" ht="16.2" customHeight="1" s="53"/>
    <row r="471" ht="16.2" customHeight="1" s="53"/>
    <row r="472" ht="16.2" customHeight="1" s="53"/>
    <row r="473" ht="16.2" customHeight="1" s="53"/>
    <row r="474" ht="16.2" customHeight="1" s="53"/>
    <row r="475" ht="16.2" customHeight="1" s="53"/>
    <row r="476" ht="16.2" customHeight="1" s="53"/>
    <row r="477" ht="16.2" customHeight="1" s="53"/>
    <row r="478" ht="16.2" customHeight="1" s="53"/>
    <row r="479" ht="16.2" customHeight="1" s="53"/>
    <row r="480" ht="16.2" customHeight="1" s="53"/>
    <row r="481" ht="16.2" customHeight="1" s="53"/>
    <row r="484" ht="16.2" customHeight="1" s="53"/>
    <row r="485" ht="16.2" customHeight="1" s="53"/>
    <row r="486" ht="16.2" customHeight="1" s="53"/>
    <row r="487" ht="16.2" customHeight="1" s="53"/>
    <row r="488" ht="16.2" customHeight="1" s="53"/>
    <row r="489" ht="16.2" customHeight="1" s="53"/>
    <row r="490" ht="16.2" customHeight="1" s="53"/>
    <row r="491" ht="16.2" customHeight="1" s="53"/>
    <row r="492" ht="16.2" customHeight="1" s="53"/>
    <row r="493" ht="16.2" customHeight="1" s="53"/>
    <row r="494" ht="16.2" customHeight="1" s="53"/>
    <row r="495" ht="16.2" customHeight="1" s="53"/>
    <row r="496" ht="16.2" customHeight="1" s="53"/>
    <row r="497" ht="16.2" customHeight="1" s="53"/>
    <row r="498" ht="16.2" customHeight="1" s="53"/>
    <row r="499" ht="16.2" customHeight="1" s="53"/>
    <row r="500" ht="16.2" customHeight="1" s="53"/>
    <row r="501" ht="16.2" customHeight="1" s="53"/>
    <row r="502" ht="16.2" customHeight="1" s="53"/>
    <row r="503" ht="16.2" customHeight="1" s="53"/>
    <row r="504" ht="16.2" customHeight="1" s="53"/>
    <row r="505" ht="16.2" customHeight="1" s="53"/>
    <row r="506" ht="16.2" customHeight="1" s="53"/>
    <row r="507" ht="16.2" customHeight="1" s="53"/>
    <row r="508" ht="16.2" customHeight="1" s="53"/>
    <row r="509" ht="16.2" customHeight="1" s="53"/>
    <row r="510" ht="16.2" customHeight="1" s="53"/>
    <row r="511" ht="16.2" customHeight="1" s="53"/>
    <row r="512" ht="16.2" customHeight="1" s="53"/>
    <row r="513" ht="16.2" customHeight="1" s="53"/>
    <row r="514" ht="16.2" customHeight="1" s="53"/>
    <row r="515" ht="16.2" customHeight="1" s="53"/>
    <row r="516" ht="16.2" customHeight="1" s="53"/>
    <row r="517" ht="16.2" customHeight="1" s="53"/>
    <row r="518" ht="16.2" customHeight="1" s="53"/>
    <row r="519" ht="16.2" customHeight="1" s="53"/>
    <row r="520" ht="16.2" customHeight="1" s="53"/>
    <row r="521" ht="16.2" customHeight="1" s="53"/>
    <row r="522" ht="16.2" customHeight="1" s="53"/>
    <row r="523" ht="16.2" customHeight="1" s="53"/>
    <row r="524" ht="16.2" customHeight="1" s="53"/>
    <row r="525" ht="16.2" customHeight="1" s="53"/>
    <row r="526" ht="16.2" customHeight="1" s="53"/>
    <row r="527" ht="16.2" customHeight="1" s="53"/>
    <row r="528" ht="16.2" customHeight="1" s="53"/>
    <row r="529" ht="16.2" customHeight="1" s="53"/>
    <row r="530" ht="16.2" customHeight="1" s="53"/>
    <row r="531" ht="16.2" customHeight="1" s="53"/>
    <row r="532" ht="16.2" customHeight="1" s="53"/>
    <row r="533" ht="16.2" customHeight="1" s="53"/>
    <row r="534" ht="16.2" customHeight="1" s="53"/>
    <row r="535" ht="16.2" customHeight="1" s="53"/>
    <row r="536" ht="16.2" customHeight="1" s="53"/>
    <row r="537" ht="16.2" customHeight="1" s="53"/>
    <row r="538" ht="16.2" customHeight="1" s="53"/>
    <row r="539" ht="16.2" customHeight="1" s="53"/>
    <row r="540" ht="16.2" customHeight="1" s="53"/>
    <row r="541" ht="16.2" customHeight="1" s="53"/>
    <row r="542" ht="16.2" customHeight="1" s="53"/>
    <row r="543" ht="16.2" customHeight="1" s="53"/>
    <row r="544" ht="16.2" customHeight="1" s="53"/>
    <row r="545" ht="16.2" customHeight="1" s="53"/>
    <row r="546" ht="16.2" customHeight="1" s="53"/>
    <row r="547" ht="16.2" customHeight="1" s="53"/>
    <row r="548" ht="16.2" customHeight="1" s="53"/>
    <row r="549" ht="16.2" customHeight="1" s="53"/>
    <row r="550" ht="16.2" customHeight="1" s="53"/>
    <row r="551" ht="16.2" customHeight="1" s="53"/>
    <row r="552" ht="16.2" customHeight="1" s="53"/>
    <row r="553" ht="16.2" customHeight="1" s="53"/>
    <row r="554" ht="16.2" customHeight="1" s="53"/>
    <row r="555" ht="16.2" customHeight="1" s="53"/>
    <row r="556" ht="16.2" customHeight="1" s="53"/>
    <row r="557" ht="16.2" customHeight="1" s="53"/>
    <row r="558" ht="16.2" customHeight="1" s="53"/>
    <row r="559" ht="16.2" customHeight="1" s="53"/>
    <row r="560" ht="16.2" customHeight="1" s="53"/>
    <row r="561" ht="16.2" customHeight="1" s="53"/>
    <row r="562" ht="16.2" customHeight="1" s="53"/>
    <row r="563" ht="16.2" customHeight="1" s="53"/>
    <row r="564" ht="16.2" customHeight="1" s="53"/>
    <row r="565" ht="16.2" customHeight="1" s="53"/>
    <row r="566" ht="16.2" customHeight="1" s="53"/>
    <row r="567" ht="16.2" customHeight="1" s="53"/>
    <row r="568" ht="16.2" customHeight="1" s="53"/>
    <row r="569" ht="16.2" customHeight="1" s="53"/>
    <row r="570" ht="16.2" customHeight="1" s="53"/>
    <row r="571" ht="16.2" customHeight="1" s="53"/>
    <row r="572" ht="16.2" customHeight="1" s="53"/>
    <row r="573" ht="16.2" customHeight="1" s="53"/>
    <row r="574" ht="16.2" customHeight="1" s="53"/>
    <row r="575" ht="16.2" customHeight="1" s="53"/>
    <row r="576" ht="16.2" customHeight="1" s="53"/>
    <row r="577" ht="16.2" customHeight="1" s="53"/>
    <row r="578" ht="16.2" customHeight="1" s="53"/>
    <row r="579" ht="16.2" customHeight="1" s="53"/>
    <row r="580" ht="16.2" customHeight="1" s="53"/>
    <row r="581" ht="16.2" customHeight="1" s="53"/>
    <row r="582" ht="16.2" customHeight="1" s="53"/>
    <row r="583" ht="16.2" customHeight="1" s="53"/>
    <row r="584" ht="16.2" customHeight="1" s="53"/>
    <row r="585" ht="16.2" customHeight="1" s="53"/>
    <row r="586" ht="16.2" customHeight="1" s="53"/>
    <row r="587" ht="16.2" customHeight="1" s="53"/>
    <row r="588" ht="16.2" customHeight="1" s="53"/>
    <row r="589" ht="16.2" customHeight="1" s="53"/>
    <row r="590" ht="16.2" customHeight="1" s="53"/>
    <row r="591" ht="16.2" customHeight="1" s="53"/>
    <row r="592" ht="16.2" customHeight="1" s="53"/>
  </sheetData>
  <autoFilter ref="A5:AX134">
    <filterColumn colId="7" hiddenButton="0" showButton="0"/>
    <filterColumn colId="8" hiddenButton="0" showButton="0"/>
  </autoFilter>
  <mergeCells count="6">
    <mergeCell ref="A1:J1"/>
    <mergeCell ref="C4:F4"/>
    <mergeCell ref="A4:A5"/>
    <mergeCell ref="A3:J3"/>
    <mergeCell ref="A2:J2"/>
    <mergeCell ref="H4:J5"/>
  </mergeCells>
  <conditionalFormatting sqref="D8:D15">
    <cfRule type="expression" priority="5" dxfId="4">
      <formula>"""=if(IF(ISBLANK(c8),0, 1) *IF(ISBLANK(d8),0, 1)=1)"""</formula>
    </cfRule>
  </conditionalFormatting>
  <conditionalFormatting sqref="J7:J134">
    <cfRule type="cellIs" priority="1" operator="notEqual" dxfId="0" stopIfTrue="1">
      <formula>$K7</formula>
    </cfRule>
  </conditionalFormatting>
  <conditionalFormatting sqref="M7:M93 M97:M134">
    <cfRule type="cellIs" priority="43" operator="notEqual" dxfId="0" stopIfTrue="1">
      <formula>0</formula>
    </cfRule>
  </conditionalFormatting>
  <printOptions horizontalCentered="1"/>
  <pageMargins left="0.5511811023622047" right="0.4724409448818898" top="0.4330708661417323" bottom="0.2755905511811024" header="0.3937007874015748" footer="0.1181102362204725"/>
  <pageSetup orientation="portrait" paperSize="9" scale="38" horizontalDpi="1200" verticalDpi="1200"/>
  <headerFooter alignWithMargins="0">
    <oddHeader/>
    <oddFooter>&amp;C&amp;16 1-1</oddFooter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 codeName="Sheet8">
    <tabColor theme="0" tint="-0.1499984740745262"/>
    <outlinePr summaryBelow="1" summaryRight="1"/>
    <pageSetUpPr/>
  </sheetPr>
  <dimension ref="A1:R135"/>
  <sheetViews>
    <sheetView showZeros="0" zoomScale="50" zoomScaleNormal="50" zoomScaleSheetLayoutView="120" workbookViewId="0">
      <selection activeCell="G14" sqref="G14"/>
    </sheetView>
  </sheetViews>
  <sheetFormatPr baseColWidth="8" defaultColWidth="9" defaultRowHeight="19.8"/>
  <cols>
    <col width="21.6640625" customWidth="1" style="5" min="1" max="1"/>
    <col width="16" customWidth="1" style="5" min="2" max="2"/>
    <col width="12.44140625" customWidth="1" style="325" min="3" max="3"/>
    <col width="14.21875" customWidth="1" style="5" min="4" max="4"/>
    <col width="13.109375" customWidth="1" style="325" min="5" max="5"/>
    <col width="13.77734375" customWidth="1" style="5" min="6" max="6"/>
    <col width="14.44140625" customWidth="1" style="5" min="7" max="7"/>
    <col width="64.44140625" customWidth="1" style="5" min="8" max="8"/>
    <col width="5.21875" customWidth="1" style="5" min="9" max="9"/>
    <col width="10.6640625" customWidth="1" style="5" min="10" max="10"/>
    <col width="13.44140625" customWidth="1" style="1" min="11" max="11"/>
    <col width="13.6640625" customWidth="1" style="1" min="12" max="12"/>
    <col width="19.109375" bestFit="1" customWidth="1" style="1" min="13" max="13"/>
    <col width="9" customWidth="1" style="1" min="14" max="14"/>
    <col width="20.109375" bestFit="1" customWidth="1" style="1" min="15" max="15"/>
    <col width="9" customWidth="1" style="1" min="16" max="16"/>
    <col width="15.109375" bestFit="1" customWidth="1" style="1" min="17" max="17"/>
    <col width="9" customWidth="1" style="1" min="18" max="16384"/>
  </cols>
  <sheetData>
    <row r="1" ht="22.2" customHeight="1" s="53">
      <c r="A1" s="322">
        <f>OFFSET(A139,0,K1-1)</f>
        <v/>
      </c>
      <c r="K1" s="13">
        <f>L1+2</f>
        <v/>
      </c>
      <c r="L1" s="1" t="n">
        <v>3</v>
      </c>
    </row>
    <row r="2" ht="22.2" customHeight="1" s="53">
      <c r="A2" s="322" t="inlineStr">
        <is>
          <t>預計平衡表與現金流量表勾稽底稿</t>
        </is>
      </c>
    </row>
    <row r="3" ht="20.4" customHeight="1" s="53" thickBot="1">
      <c r="A3" s="324" t="inlineStr">
        <is>
          <t>中華民國115年度</t>
        </is>
      </c>
    </row>
    <row r="4" ht="22.2" customHeight="1" s="53">
      <c r="A4" s="348" t="inlineStr">
        <is>
          <t>科目</t>
        </is>
      </c>
      <c r="B4" s="349" t="inlineStr">
        <is>
          <t>114.12.31</t>
        </is>
      </c>
      <c r="C4" s="328" t="inlineStr">
        <is>
          <t>調整項目</t>
        </is>
      </c>
      <c r="D4" s="350" t="n"/>
      <c r="E4" s="350" t="n"/>
      <c r="F4" s="351" t="n"/>
      <c r="G4" s="349" t="inlineStr">
        <is>
          <t>115.12.31</t>
        </is>
      </c>
      <c r="H4" s="329" t="inlineStr">
        <is>
          <t>現金流量表勾稽項目</t>
        </is>
      </c>
      <c r="I4" s="352" t="n"/>
      <c r="J4" s="353" t="n"/>
    </row>
    <row r="5" ht="22.8" customHeight="1" s="53" thickBot="1">
      <c r="A5" s="354" t="n"/>
      <c r="B5" s="75" t="inlineStr">
        <is>
          <t>預計數</t>
        </is>
      </c>
      <c r="C5" s="485" t="n"/>
      <c r="D5" s="486" t="inlineStr">
        <is>
          <t>借方</t>
        </is>
      </c>
      <c r="E5" s="487" t="n"/>
      <c r="F5" s="486" t="inlineStr">
        <is>
          <t>貸方</t>
        </is>
      </c>
      <c r="G5" s="77" t="inlineStr">
        <is>
          <t>預計數</t>
        </is>
      </c>
      <c r="H5" s="358" t="n"/>
      <c r="I5" s="359" t="n"/>
      <c r="J5" s="360" t="n"/>
    </row>
    <row r="6">
      <c r="A6" s="4" t="inlineStr">
        <is>
          <t xml:space="preserve">資產                                                        </t>
        </is>
      </c>
      <c r="B6" s="419" t="n"/>
      <c r="C6" s="367" t="n"/>
      <c r="D6" s="420" t="n"/>
      <c r="E6" s="368" t="n"/>
      <c r="F6" s="420" t="n"/>
      <c r="G6" s="421" t="n"/>
      <c r="H6" s="111" t="inlineStr">
        <is>
          <t xml:space="preserve">▼業務活動之現金流量                                          </t>
        </is>
      </c>
      <c r="I6" s="129" t="n"/>
      <c r="J6" s="130" t="n"/>
      <c r="L6" s="30" t="inlineStr">
        <is>
          <t>114年12月</t>
        </is>
      </c>
      <c r="M6" s="27" t="inlineStr">
        <is>
          <t>差異數要再加(減)</t>
        </is>
      </c>
      <c r="N6" s="30" t="n"/>
      <c r="O6" s="27" t="inlineStr">
        <is>
          <t>比較增減</t>
        </is>
      </c>
      <c r="P6" s="30" t="n"/>
      <c r="Q6" s="27" t="inlineStr">
        <is>
          <t>調整項目</t>
        </is>
      </c>
      <c r="R6" s="30" t="n"/>
    </row>
    <row r="7">
      <c r="A7" s="78" t="inlineStr">
        <is>
          <t xml:space="preserve">　流動資產                                                    </t>
        </is>
      </c>
      <c r="B7" s="422">
        <f>SUM(B8:B16)</f>
        <v/>
      </c>
      <c r="C7" s="367" t="n"/>
      <c r="D7" s="420" t="n"/>
      <c r="E7" s="368" t="n"/>
      <c r="F7" s="420" t="n"/>
      <c r="G7" s="423">
        <f>SUM(G8:G16)</f>
        <v/>
      </c>
      <c r="H7" s="112" t="inlineStr">
        <is>
          <t xml:space="preserve">　　本期賸餘（短絀）                                            </t>
        </is>
      </c>
      <c r="I7" s="8" t="inlineStr">
        <is>
          <t>A</t>
        </is>
      </c>
      <c r="J7" s="73">
        <f>OFFSET(A480,0,$K$1-1)</f>
        <v/>
      </c>
      <c r="K7" s="369">
        <f>-SUMIF($C$7:$C$127,I7,$D$7:$D$127)+SUMIF($E$7:$E$127,I7,$F$7:$F$127)</f>
        <v/>
      </c>
      <c r="L7" s="478">
        <f>VLOOKUP(A7,$A$140:$AX$249,$K$1,FALSE)</f>
        <v/>
      </c>
      <c r="M7" s="478">
        <f>L7-G7</f>
        <v/>
      </c>
      <c r="N7" s="30" t="n"/>
      <c r="O7" s="425">
        <f>L7-B7</f>
        <v/>
      </c>
      <c r="P7" s="30">
        <f>J7-K7</f>
        <v/>
      </c>
      <c r="Q7" s="426">
        <f>D7-F7</f>
        <v/>
      </c>
      <c r="R7" s="144" t="n"/>
    </row>
    <row r="8">
      <c r="A8" s="79" t="inlineStr">
        <is>
          <t xml:space="preserve">　　現金                                                        </t>
        </is>
      </c>
      <c r="B8" s="427">
        <f>VLOOKUP(A8,$A$309:$AX$418,$K$1,FALSE)</f>
        <v/>
      </c>
      <c r="C8" s="367" t="inlineStr">
        <is>
          <t>B</t>
        </is>
      </c>
      <c r="D8" s="428">
        <f>IF(G8-B8&gt;0,G8-B8,"0")</f>
        <v/>
      </c>
      <c r="E8" s="375" t="inlineStr">
        <is>
          <t>B</t>
        </is>
      </c>
      <c r="F8" s="428">
        <f>IF(G8-B8&lt;0,B8-G8,"0")</f>
        <v/>
      </c>
      <c r="G8" s="429">
        <f>J87</f>
        <v/>
      </c>
      <c r="H8" s="112" t="inlineStr">
        <is>
          <t xml:space="preserve">　　利息股利之調整                                              </t>
        </is>
      </c>
      <c r="I8" s="8" t="n"/>
      <c r="J8" s="73">
        <f>OFFSET(A481,0,$K$1-1)</f>
        <v/>
      </c>
      <c r="K8" s="369">
        <f>SUM(K9:K11)</f>
        <v/>
      </c>
      <c r="L8" s="478">
        <f>VLOOKUP(A8,$A$140:$AX$249,$K$1,FALSE)</f>
        <v/>
      </c>
      <c r="M8" s="478">
        <f>L8-G8</f>
        <v/>
      </c>
      <c r="N8" s="30" t="n"/>
      <c r="O8" s="425">
        <f>L8-B8</f>
        <v/>
      </c>
      <c r="P8" s="30">
        <f>J8-K8</f>
        <v/>
      </c>
      <c r="Q8" s="426">
        <f>D8-F8</f>
        <v/>
      </c>
      <c r="R8" s="144" t="n"/>
    </row>
    <row r="9" ht="32.4" customHeight="1" s="53">
      <c r="A9" s="79" t="inlineStr">
        <is>
          <t xml:space="preserve">　　流動金融資產                                                </t>
        </is>
      </c>
      <c r="B9" s="427">
        <f>VLOOKUP(A9,$A$309:$AX$418,$K$1,FALSE)</f>
        <v/>
      </c>
      <c r="C9" s="375" t="n">
        <v>231</v>
      </c>
      <c r="D9" s="428">
        <f>J50*-1</f>
        <v/>
      </c>
      <c r="E9" s="430" t="n">
        <v>211</v>
      </c>
      <c r="F9" s="431">
        <f>J42</f>
        <v/>
      </c>
      <c r="G9" s="429">
        <f>B9+D9-F9+D10-F10</f>
        <v/>
      </c>
      <c r="H9" s="112" t="inlineStr">
        <is>
          <t xml:space="preserve">　　　利息收入                                                    </t>
        </is>
      </c>
      <c r="I9" s="8" t="n"/>
      <c r="J9" s="73">
        <f>OFFSET(A482,0,$K$1-1)</f>
        <v/>
      </c>
      <c r="K9" s="369">
        <f>J9</f>
        <v/>
      </c>
      <c r="L9" s="478">
        <f>VLOOKUP(A9,$A$140:$AX$249,$K$1,FALSE)</f>
        <v/>
      </c>
      <c r="M9" s="478">
        <f>L9-G9</f>
        <v/>
      </c>
      <c r="N9" s="30" t="n"/>
      <c r="O9" s="425">
        <f>L9-B9</f>
        <v/>
      </c>
      <c r="P9" s="30">
        <f>J9-K9</f>
        <v/>
      </c>
      <c r="Q9" s="426">
        <f>D9-F9</f>
        <v/>
      </c>
      <c r="R9" s="144" t="n"/>
    </row>
    <row r="10">
      <c r="A10" s="79" t="n"/>
      <c r="B10" s="427" t="n"/>
      <c r="C10" s="375" t="n">
        <v>125</v>
      </c>
      <c r="D10" s="428" t="n"/>
      <c r="E10" s="430" t="n"/>
      <c r="F10" s="432" t="n"/>
      <c r="G10" s="429" t="n"/>
      <c r="H10" s="112" t="inlineStr">
        <is>
          <t xml:space="preserve">　　　股利收入                                                    </t>
        </is>
      </c>
      <c r="I10" s="8" t="n"/>
      <c r="J10" s="73">
        <f>OFFSET(A483,0,$K$1-1)</f>
        <v/>
      </c>
      <c r="K10" s="369">
        <f>J10</f>
        <v/>
      </c>
      <c r="L10" s="478" t="n"/>
      <c r="M10" s="478">
        <f>L10-G10</f>
        <v/>
      </c>
      <c r="N10" s="30" t="n"/>
      <c r="O10" s="425">
        <f>L10-B10</f>
        <v/>
      </c>
      <c r="P10" s="30">
        <f>J10-K10</f>
        <v/>
      </c>
      <c r="Q10" s="426">
        <f>D10-F10</f>
        <v/>
      </c>
      <c r="R10" s="144" t="n"/>
    </row>
    <row r="11">
      <c r="A11" s="79" t="inlineStr">
        <is>
          <t xml:space="preserve">　　應收款項                                                    </t>
        </is>
      </c>
      <c r="B11" s="427">
        <f>VLOOKUP(A11,$A$309:$AX$418,$K$1,FALSE)</f>
        <v/>
      </c>
      <c r="C11" s="375" t="n">
        <v>151</v>
      </c>
      <c r="D11" s="428" t="n"/>
      <c r="E11" s="430" t="n">
        <v>151</v>
      </c>
      <c r="F11" s="432" t="n"/>
      <c r="G11" s="429">
        <f>B11+D11-F11</f>
        <v/>
      </c>
      <c r="H11" s="112" t="inlineStr">
        <is>
          <t xml:space="preserve">　　　利息費用                                                    </t>
        </is>
      </c>
      <c r="I11" s="8" t="n"/>
      <c r="J11" s="73">
        <f>OFFSET(A484,0,$K$1-1)</f>
        <v/>
      </c>
      <c r="K11" s="369">
        <f>J11</f>
        <v/>
      </c>
      <c r="L11" s="478">
        <f>VLOOKUP(A11,$A$140:$AX$249,$K$1,FALSE)</f>
        <v/>
      </c>
      <c r="M11" s="478">
        <f>L11-G11</f>
        <v/>
      </c>
      <c r="N11" s="30" t="n"/>
      <c r="O11" s="425">
        <f>L11-B11</f>
        <v/>
      </c>
      <c r="P11" s="30">
        <f>J11-K11</f>
        <v/>
      </c>
      <c r="Q11" s="426">
        <f>D11-F11</f>
        <v/>
      </c>
      <c r="R11" s="144" t="n"/>
    </row>
    <row r="12">
      <c r="A12" s="2" t="n">
        <v>0</v>
      </c>
      <c r="B12" s="427" t="n"/>
      <c r="C12" s="375" t="n"/>
      <c r="D12" s="428" t="n"/>
      <c r="E12" s="430" t="n"/>
      <c r="F12" s="432" t="n"/>
      <c r="G12" s="433" t="n"/>
      <c r="H12" s="112" t="inlineStr">
        <is>
          <t xml:space="preserve">　　未計利息股利之本期賸餘（短絀）                              </t>
        </is>
      </c>
      <c r="I12" s="8" t="n"/>
      <c r="J12" s="73">
        <f>OFFSET(A485,0,$K$1-1)</f>
        <v/>
      </c>
      <c r="K12" s="369">
        <f>K7+K8</f>
        <v/>
      </c>
      <c r="L12" s="478" t="n"/>
      <c r="M12" s="478">
        <f>L12-G12</f>
        <v/>
      </c>
      <c r="N12" s="30" t="n"/>
      <c r="O12" s="425">
        <f>L12-B12</f>
        <v/>
      </c>
      <c r="P12" s="30">
        <f>J12-K12</f>
        <v/>
      </c>
      <c r="Q12" s="426">
        <f>D12-F12</f>
        <v/>
      </c>
      <c r="R12" s="144" t="n"/>
    </row>
    <row r="13">
      <c r="A13" s="80" t="inlineStr">
        <is>
          <t xml:space="preserve">　　存貨                                                        </t>
        </is>
      </c>
      <c r="B13" s="427">
        <f>VLOOKUP(A13,$A$309:$AX$418,$K$1,FALSE)</f>
        <v/>
      </c>
      <c r="C13" s="375" t="n">
        <v>151</v>
      </c>
      <c r="D13" s="428" t="n"/>
      <c r="E13" s="430" t="n">
        <v>151</v>
      </c>
      <c r="F13" s="432" t="n"/>
      <c r="G13" s="429">
        <f>B13+D13-F13</f>
        <v/>
      </c>
      <c r="H13" s="112" t="inlineStr">
        <is>
          <t xml:space="preserve">　　調整項目                                                    </t>
        </is>
      </c>
      <c r="I13" s="8" t="n"/>
      <c r="J13" s="73">
        <f>OFFSET(A486,0,$K$1-1)</f>
        <v/>
      </c>
      <c r="K13" s="369">
        <f>SUM(K14,K24,K27,K34,K33)</f>
        <v/>
      </c>
      <c r="L13" s="478">
        <f>VLOOKUP(A13,$A$140:$AX$249,$K$1,FALSE)</f>
        <v/>
      </c>
      <c r="M13" s="478">
        <f>L13-G13</f>
        <v/>
      </c>
      <c r="N13" s="30" t="n"/>
      <c r="O13" s="425">
        <f>L13-B13</f>
        <v/>
      </c>
      <c r="P13" s="30">
        <f>J13-K13</f>
        <v/>
      </c>
      <c r="Q13" s="426">
        <f>D13-F13</f>
        <v/>
      </c>
      <c r="R13" s="144" t="n"/>
    </row>
    <row r="14">
      <c r="A14" s="81" t="inlineStr">
        <is>
          <t xml:space="preserve">　　生產性生物資產－流動                                        </t>
        </is>
      </c>
      <c r="B14" s="427">
        <f>VLOOKUP(A14,$A$309:$AX$418,$K$1,FALSE)</f>
        <v/>
      </c>
      <c r="C14" s="375" t="n">
        <v>151</v>
      </c>
      <c r="D14" s="428" t="n"/>
      <c r="E14" s="430" t="n">
        <v>151</v>
      </c>
      <c r="F14" s="432" t="n"/>
      <c r="G14" s="429">
        <f>B14+D14-F14</f>
        <v/>
      </c>
      <c r="H14" s="112" t="inlineStr">
        <is>
          <t xml:space="preserve">　　　折舊、減損及折耗                                            </t>
        </is>
      </c>
      <c r="I14" s="8" t="n"/>
      <c r="J14" s="73">
        <f>OFFSET(A487,0,$K$1-1)</f>
        <v/>
      </c>
      <c r="K14" s="369">
        <f>SUM(K15:K23)</f>
        <v/>
      </c>
      <c r="L14" s="478">
        <f>VLOOKUP(A14,$A$140:$AX$249,$K$1,FALSE)</f>
        <v/>
      </c>
      <c r="M14" s="478">
        <f>L14-G14</f>
        <v/>
      </c>
      <c r="N14" s="30" t="n"/>
      <c r="O14" s="425">
        <f>L14-B14</f>
        <v/>
      </c>
      <c r="P14" s="30">
        <f>J14-K14</f>
        <v/>
      </c>
      <c r="Q14" s="426">
        <f>D14-F14</f>
        <v/>
      </c>
      <c r="R14" s="144" t="n"/>
    </row>
    <row r="15">
      <c r="A15" s="80" t="inlineStr">
        <is>
          <t xml:space="preserve">　　預付款項                                                    </t>
        </is>
      </c>
      <c r="B15" s="427">
        <f>VLOOKUP(A15,$A$309:$AX$418,$K$1,FALSE)</f>
        <v/>
      </c>
      <c r="C15" s="375" t="n">
        <v>151</v>
      </c>
      <c r="D15" s="428" t="n"/>
      <c r="E15" s="430" t="n">
        <v>151</v>
      </c>
      <c r="F15" s="432" t="n"/>
      <c r="G15" s="429">
        <f>B15+D15-F15</f>
        <v/>
      </c>
      <c r="H15" s="112" t="inlineStr">
        <is>
          <t xml:space="preserve">　　　　土地改良物                                                  </t>
        </is>
      </c>
      <c r="I15" s="91" t="n">
        <v>101</v>
      </c>
      <c r="J15" s="121">
        <f>OFFSET(A488,0,$K$1-1)</f>
        <v/>
      </c>
      <c r="K15" s="369">
        <f>-SUMIF($C$7:$C$127,I15,$D$7:$D$127)+SUMIF($E$7:$E$127,I15,$F$7:$F$127)</f>
        <v/>
      </c>
      <c r="L15" s="478">
        <f>VLOOKUP(A15,$A$140:$AX$249,$K$1,FALSE)</f>
        <v/>
      </c>
      <c r="M15" s="478">
        <f>L15-G15</f>
        <v/>
      </c>
      <c r="N15" s="30" t="n"/>
      <c r="O15" s="425">
        <f>L15-B15</f>
        <v/>
      </c>
      <c r="P15" s="30">
        <f>J15-K15</f>
        <v/>
      </c>
      <c r="Q15" s="426">
        <f>D15-F15</f>
        <v/>
      </c>
      <c r="R15" s="144" t="n"/>
    </row>
    <row r="16">
      <c r="A16" s="80" t="inlineStr">
        <is>
          <t xml:space="preserve">　　短期貸墊款                                                  </t>
        </is>
      </c>
      <c r="B16" s="427">
        <f>VLOOKUP(A16,$A$309:$AX$418,$K$1,FALSE)</f>
        <v/>
      </c>
      <c r="C16" s="375" t="n">
        <v>151</v>
      </c>
      <c r="D16" s="428" t="n"/>
      <c r="E16" s="430" t="n">
        <v>212</v>
      </c>
      <c r="F16" s="432">
        <f>J43</f>
        <v/>
      </c>
      <c r="G16" s="429">
        <f>B16+D16-F16</f>
        <v/>
      </c>
      <c r="H16" s="112" t="inlineStr">
        <is>
          <t xml:space="preserve">　　　　房屋及建築                                                  </t>
        </is>
      </c>
      <c r="I16" s="91" t="n">
        <v>102</v>
      </c>
      <c r="J16" s="121">
        <f>OFFSET(A489,0,$K$1-1)</f>
        <v/>
      </c>
      <c r="K16" s="369">
        <f>-SUMIF($C$7:$C$127,I16,$D$7:$D$127)+SUMIF($E$7:$E$127,I16,$F$7:$F$127)</f>
        <v/>
      </c>
      <c r="L16" s="478">
        <f>VLOOKUP(A16,$A$140:$AX$249,$K$1,FALSE)</f>
        <v/>
      </c>
      <c r="M16" s="478">
        <f>L16-G16</f>
        <v/>
      </c>
      <c r="N16" s="30" t="n"/>
      <c r="O16" s="425">
        <f>L16-B16</f>
        <v/>
      </c>
      <c r="P16" s="30">
        <f>J16-K16</f>
        <v/>
      </c>
      <c r="Q16" s="426">
        <f>D16-F16</f>
        <v/>
      </c>
      <c r="R16" s="144" t="n"/>
    </row>
    <row r="17" ht="48.6" customHeight="1" s="53">
      <c r="A17" s="78" t="inlineStr">
        <is>
          <t xml:space="preserve">　投資、長期應收款、貸墊款及準備金                            </t>
        </is>
      </c>
      <c r="B17" s="422">
        <f>SUM(B18:B21)</f>
        <v/>
      </c>
      <c r="C17" s="380" t="n"/>
      <c r="D17" s="374" t="n"/>
      <c r="E17" s="434" t="n"/>
      <c r="F17" s="435" t="n"/>
      <c r="G17" s="423">
        <f>SUM(G18:G21)</f>
        <v/>
      </c>
      <c r="H17" s="112" t="inlineStr">
        <is>
          <t xml:space="preserve">　　　　機械及設備                                                  </t>
        </is>
      </c>
      <c r="I17" s="91" t="n">
        <v>103</v>
      </c>
      <c r="J17" s="121">
        <f>OFFSET(A490,0,$K$1-1)</f>
        <v/>
      </c>
      <c r="K17" s="369">
        <f>-SUMIF($C$7:$C$127,I17,$D$7:$D$127)+SUMIF($E$7:$E$127,I17,$F$7:$F$127)</f>
        <v/>
      </c>
      <c r="L17" s="478">
        <f>VLOOKUP(A17,$A$140:$AX$249,$K$1,FALSE)</f>
        <v/>
      </c>
      <c r="M17" s="478">
        <f>L17-G17</f>
        <v/>
      </c>
      <c r="N17" s="30" t="n"/>
      <c r="O17" s="425">
        <f>L17-B17</f>
        <v/>
      </c>
      <c r="P17" s="30">
        <f>J17-K17</f>
        <v/>
      </c>
      <c r="Q17" s="426">
        <f>D17-F17</f>
        <v/>
      </c>
      <c r="R17" s="144" t="n"/>
    </row>
    <row r="18" ht="32.4" customHeight="1" s="53">
      <c r="A18" s="80" t="inlineStr">
        <is>
          <t xml:space="preserve">　　採權益法之投資                                              </t>
        </is>
      </c>
      <c r="B18" s="427">
        <f>VLOOKUP(A18,$A$309:$AX$418,$K$1,FALSE)</f>
        <v/>
      </c>
      <c r="C18" s="380" t="n"/>
      <c r="D18" s="126" t="n"/>
      <c r="E18" s="127" t="n"/>
      <c r="F18" s="126" t="n"/>
      <c r="G18" s="429">
        <f>D18+F18+B18</f>
        <v/>
      </c>
      <c r="H18" s="112" t="inlineStr">
        <is>
          <t xml:space="preserve">　　　　交通及運輸設備                                              </t>
        </is>
      </c>
      <c r="I18" s="91" t="n">
        <v>104</v>
      </c>
      <c r="J18" s="121">
        <f>OFFSET(A491,0,$K$1-1)</f>
        <v/>
      </c>
      <c r="K18" s="369">
        <f>-SUMIF($C$7:$C$127,I18,$D$7:$D$127)+SUMIF($E$7:$E$127,I18,$F$7:$F$127)</f>
        <v/>
      </c>
      <c r="L18" s="478">
        <f>VLOOKUP(A18,$A$140:$AX$249,$K$1,FALSE)</f>
        <v/>
      </c>
      <c r="M18" s="478">
        <f>L18-G18</f>
        <v/>
      </c>
      <c r="N18" s="30" t="n"/>
      <c r="O18" s="425">
        <f>L18-B18</f>
        <v/>
      </c>
      <c r="P18" s="30">
        <f>J18-K18</f>
        <v/>
      </c>
      <c r="Q18" s="426">
        <f>D18-F18</f>
        <v/>
      </c>
      <c r="R18" s="144" t="n"/>
    </row>
    <row r="19" ht="32.4" customHeight="1" s="53">
      <c r="A19" s="80" t="inlineStr">
        <is>
          <t xml:space="preserve">　　非流動金融資產                                              </t>
        </is>
      </c>
      <c r="B19" s="427">
        <f>VLOOKUP(A19,$A$309:$AX$418,$K$1,FALSE)</f>
        <v/>
      </c>
      <c r="C19" s="381" t="n">
        <v>241</v>
      </c>
      <c r="D19" s="436">
        <f>J52*-1</f>
        <v/>
      </c>
      <c r="E19" s="437" t="n">
        <v>221</v>
      </c>
      <c r="F19" s="438">
        <f>J45</f>
        <v/>
      </c>
      <c r="G19" s="429">
        <f>B19+D19-F19</f>
        <v/>
      </c>
      <c r="H19" s="112" t="inlineStr">
        <is>
          <t xml:space="preserve">　　　　什項設備                                                    </t>
        </is>
      </c>
      <c r="I19" s="91" t="n">
        <v>105</v>
      </c>
      <c r="J19" s="121">
        <f>OFFSET(A492,0,$K$1-1)</f>
        <v/>
      </c>
      <c r="K19" s="369">
        <f>-SUMIF($C$7:$C$127,I19,$D$7:$D$127)+SUMIF($E$7:$E$127,I19,$F$7:$F$127)</f>
        <v/>
      </c>
      <c r="L19" s="478">
        <f>VLOOKUP(A19,$A$140:$AX$249,$K$1,FALSE)</f>
        <v/>
      </c>
      <c r="M19" s="478">
        <f>L19-G19</f>
        <v/>
      </c>
      <c r="N19" s="30" t="n"/>
      <c r="O19" s="425">
        <f>L19-B19</f>
        <v/>
      </c>
      <c r="P19" s="30">
        <f>J19-K19</f>
        <v/>
      </c>
      <c r="Q19" s="426">
        <f>D19-F19</f>
        <v/>
      </c>
      <c r="R19" s="144" t="n"/>
    </row>
    <row r="20">
      <c r="A20" s="80" t="inlineStr">
        <is>
          <t xml:space="preserve">　　長期應收款                                                  </t>
        </is>
      </c>
      <c r="B20" s="427">
        <f>VLOOKUP(A20,$A$309:$AX$418,$K$1,FALSE)</f>
        <v/>
      </c>
      <c r="C20" s="380" t="n"/>
      <c r="D20" s="374" t="n"/>
      <c r="E20" s="434" t="n"/>
      <c r="F20" s="435" t="n"/>
      <c r="G20" s="433">
        <f>B20+D20-F20</f>
        <v/>
      </c>
      <c r="H20" s="112" t="inlineStr">
        <is>
          <t xml:space="preserve">　　　　租賃資產                                                    </t>
        </is>
      </c>
      <c r="I20" s="91" t="n">
        <v>106</v>
      </c>
      <c r="J20" s="121">
        <f>OFFSET(A493,0,$K$1-1)</f>
        <v/>
      </c>
      <c r="K20" s="369">
        <f>-SUMIF($C$7:$C$127,I20,$D$7:$D$127)+SUMIF($E$7:$E$127,I20,$F$7:$F$127)</f>
        <v/>
      </c>
      <c r="L20" s="478">
        <f>VLOOKUP(A20,$A$140:$AX$249,$K$1,FALSE)</f>
        <v/>
      </c>
      <c r="M20" s="478">
        <f>L20-G20</f>
        <v/>
      </c>
      <c r="N20" s="30" t="n"/>
      <c r="O20" s="425">
        <f>L20-B20</f>
        <v/>
      </c>
      <c r="P20" s="30">
        <f>J20-K20</f>
        <v/>
      </c>
      <c r="Q20" s="426">
        <f>D20-F20</f>
        <v/>
      </c>
      <c r="R20" s="144" t="n"/>
    </row>
    <row r="21">
      <c r="A21" s="80" t="inlineStr">
        <is>
          <t xml:space="preserve">　　準備金                                                      </t>
        </is>
      </c>
      <c r="B21" s="427">
        <f>VLOOKUP(A21,$A$309:$AX$418,$K$1,FALSE)</f>
        <v/>
      </c>
      <c r="C21" s="380" t="n">
        <v>242</v>
      </c>
      <c r="D21" s="374">
        <f>J53*-1</f>
        <v/>
      </c>
      <c r="E21" s="434" t="n">
        <v>222</v>
      </c>
      <c r="F21" s="435">
        <f>J46</f>
        <v/>
      </c>
      <c r="G21" s="429">
        <f>B21+SUM(D21:D25)-SUM(F21:F25)</f>
        <v/>
      </c>
      <c r="H21" s="112" t="inlineStr">
        <is>
          <t xml:space="preserve">　　　　租賃權益改良                                                </t>
        </is>
      </c>
      <c r="I21" s="91" t="n">
        <v>107</v>
      </c>
      <c r="J21" s="121">
        <f>OFFSET(A494,0,$K$1-1)</f>
        <v/>
      </c>
      <c r="K21" s="369">
        <f>-SUMIF($C$7:$C$127,I21,$D$7:$D$127)+SUMIF($E$7:$E$127,I21,$F$7:$F$127)</f>
        <v/>
      </c>
      <c r="L21" s="478">
        <f>VLOOKUP(A21,$A$140:$AX$249,$K$1,FALSE)</f>
        <v/>
      </c>
      <c r="M21" s="478">
        <f>L21-G21</f>
        <v/>
      </c>
      <c r="N21" s="30" t="n"/>
      <c r="O21" s="425">
        <f>L21-B21</f>
        <v/>
      </c>
      <c r="P21" s="30">
        <f>J21-K21</f>
        <v/>
      </c>
      <c r="Q21" s="426">
        <f>D21-F21</f>
        <v/>
      </c>
      <c r="R21" s="144" t="n"/>
    </row>
    <row r="22">
      <c r="A22" s="3" t="n">
        <v>0</v>
      </c>
      <c r="B22" s="427" t="n"/>
      <c r="C22" s="382" t="n">
        <v>401</v>
      </c>
      <c r="D22" s="428">
        <f>J90</f>
        <v/>
      </c>
      <c r="E22" s="439" t="n">
        <v>402</v>
      </c>
      <c r="F22" s="432">
        <f>-J91</f>
        <v/>
      </c>
      <c r="G22" s="433" t="n"/>
      <c r="H22" s="112" t="inlineStr">
        <is>
          <t xml:space="preserve">　　　　代管資產                                                    </t>
        </is>
      </c>
      <c r="I22" s="91" t="n">
        <v>108</v>
      </c>
      <c r="J22" s="121">
        <f>OFFSET(A495,0,$K$1-1)</f>
        <v/>
      </c>
      <c r="K22" s="369">
        <f>-SUMIF($C$7:$C$127,I22,$D$7:$D$127)+SUMIF($E$7:$E$127,I22,$F$7:$F$127)</f>
        <v/>
      </c>
      <c r="L22" s="478" t="n"/>
      <c r="M22" s="478">
        <f>L22-G22</f>
        <v/>
      </c>
      <c r="N22" s="30" t="n"/>
      <c r="O22" s="425">
        <f>L22-B22</f>
        <v/>
      </c>
      <c r="P22" s="30">
        <f>J22-K22</f>
        <v/>
      </c>
      <c r="Q22" s="426">
        <f>D22-F22</f>
        <v/>
      </c>
      <c r="R22" s="144" t="n"/>
    </row>
    <row r="23">
      <c r="A23" s="3" t="n">
        <v>0</v>
      </c>
      <c r="B23" s="427" t="n"/>
      <c r="C23" s="382" t="n">
        <v>403</v>
      </c>
      <c r="D23" s="428">
        <f>J93</f>
        <v/>
      </c>
      <c r="E23" s="439" t="n"/>
      <c r="F23" s="431" t="n"/>
      <c r="G23" s="433" t="n"/>
      <c r="H23" s="112" t="inlineStr">
        <is>
          <t xml:space="preserve">　　　　生產性生物資產－非流動                                      </t>
        </is>
      </c>
      <c r="I23" s="91" t="n">
        <v>109</v>
      </c>
      <c r="J23" s="121">
        <f>OFFSET(A496,0,$K$1-1)</f>
        <v/>
      </c>
      <c r="K23" s="369">
        <f>-SUMIF($C$7:$C$127,I23,$D$7:$D$127)+SUMIF($E$7:$E$127,I23,$F$7:$F$127)</f>
        <v/>
      </c>
      <c r="L23" s="478" t="n"/>
      <c r="M23" s="478">
        <f>L23-G23</f>
        <v/>
      </c>
      <c r="N23" s="30" t="n"/>
      <c r="O23" s="425">
        <f>L23-B23</f>
        <v/>
      </c>
      <c r="P23" s="30">
        <f>J23-K23</f>
        <v/>
      </c>
      <c r="Q23" s="426">
        <f>D23-F23</f>
        <v/>
      </c>
      <c r="R23" s="144" t="n"/>
    </row>
    <row r="24">
      <c r="A24" s="3" t="n">
        <v>0</v>
      </c>
      <c r="B24" s="427" t="n"/>
      <c r="C24" s="382" t="n"/>
      <c r="D24" s="428" t="n"/>
      <c r="E24" s="439" t="n"/>
      <c r="F24" s="432" t="n"/>
      <c r="G24" s="433" t="n"/>
      <c r="H24" s="112" t="inlineStr">
        <is>
          <t xml:space="preserve">　　　攤銷                                                        </t>
        </is>
      </c>
      <c r="I24" s="91" t="n"/>
      <c r="J24" s="121">
        <f>OFFSET(A497,0,$K$1-1)</f>
        <v/>
      </c>
      <c r="K24" s="369">
        <f>SUM(K25:K26)</f>
        <v/>
      </c>
      <c r="L24" s="478" t="n"/>
      <c r="M24" s="478">
        <f>L24-G24</f>
        <v/>
      </c>
      <c r="N24" s="30" t="n"/>
      <c r="O24" s="425">
        <f>L24-B24</f>
        <v/>
      </c>
      <c r="P24" s="30">
        <f>J24-K24</f>
        <v/>
      </c>
      <c r="Q24" s="426">
        <f>D24-F24</f>
        <v/>
      </c>
      <c r="R24" s="144" t="n"/>
    </row>
    <row r="25">
      <c r="A25" s="78" t="n"/>
      <c r="B25" s="427" t="n"/>
      <c r="C25" s="382" t="n">
        <v>125</v>
      </c>
      <c r="D25" s="428">
        <f>J32*-1</f>
        <v/>
      </c>
      <c r="E25" s="439" t="n"/>
      <c r="F25" s="432" t="n"/>
      <c r="G25" s="433" t="n"/>
      <c r="H25" s="112" t="inlineStr">
        <is>
          <t xml:space="preserve">　　　　攤銷電腦軟體                                                </t>
        </is>
      </c>
      <c r="I25" s="8" t="n">
        <v>111</v>
      </c>
      <c r="J25" s="73">
        <f>OFFSET(A498,0,$K$1-1)</f>
        <v/>
      </c>
      <c r="K25" s="369">
        <f>-SUMIF($C$7:$C$127,I25,$D$7:$D$127)+SUMIF($E$7:$E$127,I25,$F$7:$F$127)</f>
        <v/>
      </c>
      <c r="L25" s="478" t="n"/>
      <c r="M25" s="478">
        <f>L25-G25</f>
        <v/>
      </c>
      <c r="N25" s="30" t="n"/>
      <c r="O25" s="425">
        <f>L25-B25</f>
        <v/>
      </c>
      <c r="P25" s="30">
        <f>J25-K25</f>
        <v/>
      </c>
      <c r="Q25" s="426">
        <f>D25-F25</f>
        <v/>
      </c>
      <c r="R25" s="144" t="n"/>
    </row>
    <row r="26" ht="32.4" customHeight="1" s="53">
      <c r="A26" s="78" t="inlineStr">
        <is>
          <t xml:space="preserve">　不動產、廠房及設備                                          </t>
        </is>
      </c>
      <c r="B26" s="422">
        <f>SUM(B27:B52)</f>
        <v/>
      </c>
      <c r="C26" s="375" t="n"/>
      <c r="D26" s="428" t="n"/>
      <c r="E26" s="430" t="n"/>
      <c r="F26" s="432" t="n"/>
      <c r="G26" s="423">
        <f>SUM(G27:G52)</f>
        <v/>
      </c>
      <c r="H26" s="112" t="inlineStr">
        <is>
          <t xml:space="preserve">　　　　其他攤銷費用                                                </t>
        </is>
      </c>
      <c r="I26" s="8" t="n">
        <v>112</v>
      </c>
      <c r="J26" s="73">
        <f>OFFSET(A499,0,$K$1-1)</f>
        <v/>
      </c>
      <c r="K26" s="369">
        <f>-SUMIF($C$7:$C$127,I26,$D$7:$D$127)+SUMIF($E$7:$E$127,I26,$F$7:$F$127)</f>
        <v/>
      </c>
      <c r="L26" s="478">
        <f>VLOOKUP(A26,$A$140:$AX$249,$K$1,FALSE)</f>
        <v/>
      </c>
      <c r="M26" s="478">
        <f>L26-G26</f>
        <v/>
      </c>
      <c r="N26" s="30" t="n"/>
      <c r="O26" s="425">
        <f>L26-B26</f>
        <v/>
      </c>
      <c r="P26" s="30">
        <f>J26-K26</f>
        <v/>
      </c>
      <c r="Q26" s="426">
        <f>D26-F26</f>
        <v/>
      </c>
      <c r="R26" s="144" t="n"/>
    </row>
    <row r="27">
      <c r="A27" s="80" t="inlineStr">
        <is>
          <t xml:space="preserve">　　土地                                                        </t>
        </is>
      </c>
      <c r="B27" s="427">
        <f>VLOOKUP(A27,$A$309:$AX$418,$K$1,FALSE)</f>
        <v/>
      </c>
      <c r="C27" s="384" t="n">
        <v>121</v>
      </c>
      <c r="D27" s="440" t="n"/>
      <c r="E27" s="441" t="n"/>
      <c r="F27" s="442" t="n"/>
      <c r="G27" s="429">
        <f>B27+SUM(D27)-SUM(F27)</f>
        <v/>
      </c>
      <c r="H27" s="112" t="inlineStr">
        <is>
          <t xml:space="preserve">　　　其他                                                        </t>
        </is>
      </c>
      <c r="I27" s="8" t="n"/>
      <c r="J27" s="73">
        <f>OFFSET(A500,0,$K$1-1)</f>
        <v/>
      </c>
      <c r="K27" s="369">
        <f>K28+K29+K32</f>
        <v/>
      </c>
      <c r="L27" s="478">
        <f>VLOOKUP(A27,$A$140:$AX$249,$K$1,FALSE)</f>
        <v/>
      </c>
      <c r="M27" s="478">
        <f>L27-G27</f>
        <v/>
      </c>
      <c r="N27" s="30" t="n"/>
      <c r="O27" s="425">
        <f>L27-B27</f>
        <v/>
      </c>
      <c r="P27" s="30">
        <f>J27-K27</f>
        <v/>
      </c>
      <c r="Q27" s="426">
        <f>D27-F27</f>
        <v/>
      </c>
      <c r="R27" s="144" t="n"/>
    </row>
    <row r="28">
      <c r="A28" s="2" t="n">
        <v>0</v>
      </c>
      <c r="B28" s="427" t="n"/>
      <c r="C28" s="384" t="n"/>
      <c r="D28" s="440" t="n"/>
      <c r="E28" s="441" t="n"/>
      <c r="F28" s="442" t="n"/>
      <c r="G28" s="433" t="n"/>
      <c r="H28" s="214" t="inlineStr">
        <is>
          <t xml:space="preserve">　　　　應付退休及離職金                                            </t>
        </is>
      </c>
      <c r="I28" s="215" t="n">
        <v>122</v>
      </c>
      <c r="J28" s="73">
        <f>OFFSET(A501,0,$K$1-1)</f>
        <v/>
      </c>
      <c r="K28" s="369">
        <f>-SUMIF($C$7:$C$127,I28,$D$7:$D$127)+SUMIF($E$7:$E$127,I28,$F$7:$F$127)</f>
        <v/>
      </c>
      <c r="L28" s="478" t="n"/>
      <c r="M28" s="478">
        <f>L28-G28</f>
        <v/>
      </c>
      <c r="N28" s="30" t="n"/>
      <c r="O28" s="425">
        <f>L28-B28</f>
        <v/>
      </c>
      <c r="P28" s="30">
        <f>J28-K28</f>
        <v/>
      </c>
      <c r="Q28" s="426">
        <f>D28-F28</f>
        <v/>
      </c>
      <c r="R28" s="144" t="n"/>
    </row>
    <row r="29">
      <c r="A29" s="80" t="inlineStr">
        <is>
          <t xml:space="preserve">　　土地改良物                                                  </t>
        </is>
      </c>
      <c r="B29" s="427">
        <f>VLOOKUP(A29,$A$309:$AX$418,$K$1,FALSE)</f>
        <v/>
      </c>
      <c r="C29" s="384" t="n">
        <v>251</v>
      </c>
      <c r="D29" s="440">
        <f>J57*-1</f>
        <v/>
      </c>
      <c r="E29" s="441" t="n">
        <v>101</v>
      </c>
      <c r="F29" s="442">
        <f>J15</f>
        <v/>
      </c>
      <c r="G29" s="429">
        <f>B29+SUM(D29:D32)-SUM(F29:F32)</f>
        <v/>
      </c>
      <c r="H29" s="214" t="inlineStr">
        <is>
          <t xml:space="preserve">　　　　遞延收入                                                    </t>
        </is>
      </c>
      <c r="I29" s="215" t="n"/>
      <c r="J29" s="73">
        <f>OFFSET(A502,0,$K$1-1)</f>
        <v/>
      </c>
      <c r="K29" s="369">
        <f>SUM(K30:K31)</f>
        <v/>
      </c>
      <c r="L29" s="478">
        <f>VLOOKUP(A29,$A$140:$AX$249,$K$1,FALSE)</f>
        <v/>
      </c>
      <c r="M29" s="478">
        <f>L29-G29</f>
        <v/>
      </c>
      <c r="N29" s="30" t="n"/>
      <c r="O29" s="425">
        <f>L29-B29</f>
        <v/>
      </c>
      <c r="P29" s="30">
        <f>J29-K29</f>
        <v/>
      </c>
      <c r="Q29" s="426">
        <f>D29-F29</f>
        <v/>
      </c>
      <c r="R29" s="144" t="n"/>
    </row>
    <row r="30">
      <c r="A30" s="80" t="n">
        <v>0</v>
      </c>
      <c r="B30" s="427" t="n"/>
      <c r="C30" s="384" t="n">
        <v>404</v>
      </c>
      <c r="D30" s="440">
        <f>J96</f>
        <v/>
      </c>
      <c r="E30" s="441" t="n"/>
      <c r="F30" s="442" t="n"/>
      <c r="G30" s="433" t="n"/>
      <c r="H30" s="214" t="inlineStr">
        <is>
          <t xml:space="preserve">　　　　　遞延收入-其他補助收入                                       </t>
        </is>
      </c>
      <c r="I30" s="215" t="n">
        <v>123</v>
      </c>
      <c r="J30" s="73">
        <f>OFFSET(A503,0,$K$1-1)</f>
        <v/>
      </c>
      <c r="K30" s="369">
        <f>-SUMIF($C$7:$C$127,I30,$D$7:$D$127)+SUMIF($E$7:$E$127,I30,$F$7:$F$127)</f>
        <v/>
      </c>
      <c r="L30" s="478" t="n"/>
      <c r="M30" s="478">
        <f>L30-G30</f>
        <v/>
      </c>
      <c r="N30" s="30" t="n"/>
      <c r="O30" s="425">
        <f>L30-B30</f>
        <v/>
      </c>
      <c r="P30" s="30">
        <f>J30-K30</f>
        <v/>
      </c>
      <c r="Q30" s="426">
        <f>D30-F30</f>
        <v/>
      </c>
      <c r="R30" s="144" t="n"/>
    </row>
    <row r="31">
      <c r="A31" s="2" t="n">
        <v>0</v>
      </c>
      <c r="B31" s="427" t="n"/>
      <c r="C31" s="384" t="n"/>
      <c r="D31" s="440" t="n"/>
      <c r="E31" s="441" t="n"/>
      <c r="F31" s="442" t="n"/>
      <c r="G31" s="433" t="n"/>
      <c r="H31" s="214" t="inlineStr">
        <is>
          <t xml:space="preserve">　　　　　遞延收入-受贈收入                                           </t>
        </is>
      </c>
      <c r="I31" s="215" t="n">
        <v>124</v>
      </c>
      <c r="J31" s="73">
        <f>OFFSET(A504,0,$K$1-1)</f>
        <v/>
      </c>
      <c r="K31" s="369">
        <f>-SUMIF($C$7:$C$127,I31,$D$7:$D$127)+SUMIF($E$7:$E$127,I31,$F$7:$F$127)</f>
        <v/>
      </c>
      <c r="L31" s="478" t="n"/>
      <c r="M31" s="478">
        <f>L31-G31</f>
        <v/>
      </c>
      <c r="N31" s="30" t="n"/>
      <c r="O31" s="425">
        <f>L31-B31</f>
        <v/>
      </c>
      <c r="P31" s="30">
        <f>J31-K31</f>
        <v/>
      </c>
      <c r="Q31" s="426">
        <f>D31-F31</f>
        <v/>
      </c>
      <c r="R31" s="144" t="n"/>
    </row>
    <row r="32">
      <c r="A32" s="3" t="n">
        <v>0</v>
      </c>
      <c r="B32" s="427" t="n"/>
      <c r="C32" s="385" t="n"/>
      <c r="D32" s="440" t="n"/>
      <c r="E32" s="443" t="n"/>
      <c r="F32" s="442" t="n"/>
      <c r="G32" s="433" t="n"/>
      <c r="H32" s="214" t="inlineStr">
        <is>
          <t xml:space="preserve">　　　　其他                                                        </t>
        </is>
      </c>
      <c r="I32" s="215" t="n">
        <v>125</v>
      </c>
      <c r="J32" s="73">
        <f>OFFSET(A505,0,$K$1-1)</f>
        <v/>
      </c>
      <c r="K32" s="369" t="n"/>
      <c r="L32" s="478" t="n"/>
      <c r="M32" s="478">
        <f>L32-G32</f>
        <v/>
      </c>
      <c r="N32" s="30" t="n"/>
      <c r="O32" s="425">
        <f>L32-B32</f>
        <v/>
      </c>
      <c r="P32" s="30">
        <f>J32-K32</f>
        <v/>
      </c>
      <c r="Q32" s="426">
        <f>D32-F32</f>
        <v/>
      </c>
      <c r="R32" s="144" t="n"/>
    </row>
    <row r="33">
      <c r="A33" s="80" t="inlineStr">
        <is>
          <t xml:space="preserve">　　房屋及建築                                                  </t>
        </is>
      </c>
      <c r="B33" s="427">
        <f>VLOOKUP(A33,$A$309:$AX$418,$K$1,FALSE)</f>
        <v/>
      </c>
      <c r="C33" s="384" t="n">
        <v>252</v>
      </c>
      <c r="D33" s="440">
        <f>J58*-1</f>
        <v/>
      </c>
      <c r="E33" s="441" t="n">
        <v>102</v>
      </c>
      <c r="F33" s="442">
        <f>J16</f>
        <v/>
      </c>
      <c r="G33" s="429">
        <f>B33+SUM(D33:D36)-SUM(F33:F36)</f>
        <v/>
      </c>
      <c r="H33" s="214" t="inlineStr">
        <is>
          <t xml:space="preserve">　　　流動資產淨減（淨增）                                        </t>
        </is>
      </c>
      <c r="I33" s="215" t="n">
        <v>151</v>
      </c>
      <c r="J33" s="73">
        <f>OFFSET(A506,0,$K$1-1)</f>
        <v/>
      </c>
      <c r="K33" s="369">
        <f>-SUMIF($C$7:$C$127,I33,$D$7:$D$127)+SUMIF($E$7:$E$127,I33,$F$7:$F$127)</f>
        <v/>
      </c>
      <c r="L33" s="478">
        <f>VLOOKUP(A33,$A$140:$AX$249,$K$1,FALSE)</f>
        <v/>
      </c>
      <c r="M33" s="478">
        <f>L33-G33</f>
        <v/>
      </c>
      <c r="N33" s="30" t="n"/>
      <c r="O33" s="425">
        <f>L33-B33</f>
        <v/>
      </c>
      <c r="P33" s="30">
        <f>J33-K33</f>
        <v/>
      </c>
      <c r="Q33" s="426">
        <f>D33-F33</f>
        <v/>
      </c>
      <c r="R33" s="144" t="n"/>
    </row>
    <row r="34">
      <c r="A34" s="2" t="n">
        <v>0</v>
      </c>
      <c r="B34" s="427" t="n"/>
      <c r="C34" s="384" t="n">
        <v>405</v>
      </c>
      <c r="D34" s="440">
        <f>J97</f>
        <v/>
      </c>
      <c r="E34" s="441" t="n"/>
      <c r="F34" s="442" t="n"/>
      <c r="G34" s="433" t="n"/>
      <c r="H34" s="214" t="inlineStr">
        <is>
          <t xml:space="preserve">　　　流動負債淨增（淨減）                                        </t>
        </is>
      </c>
      <c r="I34" s="215" t="n">
        <v>161</v>
      </c>
      <c r="J34" s="73">
        <f>OFFSET(A507,0,$K$1-1)</f>
        <v/>
      </c>
      <c r="K34" s="369">
        <f>-SUMIF($C$7:$C$127,I34,$D$7:$D$127)+SUMIF($E$7:$E$127,I34,$F$7:$F$127)</f>
        <v/>
      </c>
      <c r="L34" s="478" t="n"/>
      <c r="M34" s="478">
        <f>L34-G34</f>
        <v/>
      </c>
      <c r="N34" s="30" t="n"/>
      <c r="O34" s="425">
        <f>L34-B34</f>
        <v/>
      </c>
      <c r="P34" s="30">
        <f>J34-K34</f>
        <v/>
      </c>
      <c r="Q34" s="426">
        <f>D34-F34</f>
        <v/>
      </c>
      <c r="R34" s="144" t="n"/>
    </row>
    <row r="35">
      <c r="A35" s="2" t="n">
        <v>0</v>
      </c>
      <c r="B35" s="427" t="n"/>
      <c r="C35" s="384" t="n"/>
      <c r="D35" s="440" t="n"/>
      <c r="E35" s="441" t="n"/>
      <c r="F35" s="442" t="n"/>
      <c r="G35" s="433" t="n"/>
      <c r="H35" s="214" t="inlineStr">
        <is>
          <t xml:space="preserve">　　未計利息股利之現金流入（流出）                              </t>
        </is>
      </c>
      <c r="I35" s="215" t="n"/>
      <c r="J35" s="73">
        <f>OFFSET(A508,0,$K$1-1)</f>
        <v/>
      </c>
      <c r="K35" s="369">
        <f>K12+K13</f>
        <v/>
      </c>
      <c r="L35" s="478" t="n"/>
      <c r="M35" s="478">
        <f>L35-G35</f>
        <v/>
      </c>
      <c r="N35" s="30" t="n"/>
      <c r="O35" s="425">
        <f>L35-B35</f>
        <v/>
      </c>
      <c r="P35" s="30">
        <f>J35-K35</f>
        <v/>
      </c>
      <c r="Q35" s="426">
        <f>D35-F35</f>
        <v/>
      </c>
      <c r="R35" s="144" t="n"/>
    </row>
    <row r="36">
      <c r="A36" s="3" t="n">
        <v>0</v>
      </c>
      <c r="B36" s="427" t="n"/>
      <c r="C36" s="385" t="n"/>
      <c r="D36" s="440" t="n"/>
      <c r="E36" s="443" t="n"/>
      <c r="F36" s="442" t="n"/>
      <c r="G36" s="433" t="n"/>
      <c r="H36" s="112" t="inlineStr">
        <is>
          <t xml:space="preserve">　　收取利息                                                    </t>
        </is>
      </c>
      <c r="I36" s="180" t="n"/>
      <c r="J36" s="73">
        <f>OFFSET(A509,0,$K$1-1)</f>
        <v/>
      </c>
      <c r="K36" s="369">
        <f>J36</f>
        <v/>
      </c>
      <c r="L36" s="478" t="n"/>
      <c r="M36" s="478">
        <f>L36-G36</f>
        <v/>
      </c>
      <c r="N36" s="30" t="n"/>
      <c r="O36" s="425">
        <f>L36-B36</f>
        <v/>
      </c>
      <c r="P36" s="30">
        <f>J36-K36</f>
        <v/>
      </c>
      <c r="Q36" s="426">
        <f>D36-F36</f>
        <v/>
      </c>
      <c r="R36" s="144" t="n"/>
    </row>
    <row r="37">
      <c r="A37" s="80" t="inlineStr">
        <is>
          <t xml:space="preserve">　　機械及設備                                                  </t>
        </is>
      </c>
      <c r="B37" s="427">
        <f>VLOOKUP(A37,$A$309:$AX$418,$K$1,FALSE)</f>
        <v/>
      </c>
      <c r="C37" s="384" t="n">
        <v>253</v>
      </c>
      <c r="D37" s="440">
        <f>J59*-1</f>
        <v/>
      </c>
      <c r="E37" s="441" t="n">
        <v>103</v>
      </c>
      <c r="F37" s="442">
        <f>J17</f>
        <v/>
      </c>
      <c r="G37" s="429">
        <f>B37+SUM(D37:D41)-SUM(F37:F41)</f>
        <v/>
      </c>
      <c r="H37" s="112" t="inlineStr">
        <is>
          <t xml:space="preserve">　　收取股利                                                    </t>
        </is>
      </c>
      <c r="I37" s="180" t="n"/>
      <c r="J37" s="73">
        <f>OFFSET(A510,0,$K$1-1)</f>
        <v/>
      </c>
      <c r="K37" s="369">
        <f>J37</f>
        <v/>
      </c>
      <c r="L37" s="478">
        <f>VLOOKUP(A37,$A$140:$AX$249,$K$1,FALSE)</f>
        <v/>
      </c>
      <c r="M37" s="478">
        <f>L37-G37</f>
        <v/>
      </c>
      <c r="N37" s="30" t="n"/>
      <c r="O37" s="425">
        <f>L37-B37</f>
        <v/>
      </c>
      <c r="P37" s="30">
        <f>J37-K37</f>
        <v/>
      </c>
      <c r="Q37" s="426">
        <f>D37-F37</f>
        <v/>
      </c>
      <c r="R37" s="144" t="n"/>
    </row>
    <row r="38" ht="20.4" customHeight="1" s="53" thickBot="1">
      <c r="A38" s="2" t="n">
        <v>0</v>
      </c>
      <c r="B38" s="427" t="n"/>
      <c r="C38" s="385" t="n">
        <v>407</v>
      </c>
      <c r="D38" s="440">
        <f>J101</f>
        <v/>
      </c>
      <c r="E38" s="441" t="n"/>
      <c r="F38" s="442" t="n"/>
      <c r="G38" s="433" t="n"/>
      <c r="H38" s="112" t="inlineStr">
        <is>
          <t xml:space="preserve">　　支付利息                                                    </t>
        </is>
      </c>
      <c r="I38" s="180" t="n"/>
      <c r="J38" s="73">
        <f>OFFSET(A511,0,$K$1-1)</f>
        <v/>
      </c>
      <c r="K38" s="444">
        <f>J38</f>
        <v/>
      </c>
      <c r="L38" s="478" t="n"/>
      <c r="M38" s="478">
        <f>L38-G38</f>
        <v/>
      </c>
      <c r="N38" s="30" t="n"/>
      <c r="O38" s="425">
        <f>L38-B38</f>
        <v/>
      </c>
      <c r="P38" s="30">
        <f>J38-K38</f>
        <v/>
      </c>
      <c r="Q38" s="426">
        <f>D38-F38</f>
        <v/>
      </c>
      <c r="R38" s="144" t="n"/>
    </row>
    <row r="39">
      <c r="A39" s="3" t="n">
        <v>0</v>
      </c>
      <c r="B39" s="427" t="n"/>
      <c r="C39" s="385" t="n">
        <v>409</v>
      </c>
      <c r="D39" s="440">
        <f>J105</f>
        <v/>
      </c>
      <c r="E39" s="443" t="n">
        <v>412</v>
      </c>
      <c r="F39" s="442">
        <f>-J109</f>
        <v/>
      </c>
      <c r="G39" s="433" t="n"/>
      <c r="H39" s="111" t="inlineStr">
        <is>
          <t xml:space="preserve">▼業務活動之淨現金流入（流出）                                </t>
        </is>
      </c>
      <c r="I39" s="180" t="n"/>
      <c r="J39" s="248">
        <f>OFFSET(A512,0,$K$1-1)</f>
        <v/>
      </c>
      <c r="K39" s="445">
        <f>K36+K37+K38+K35</f>
        <v/>
      </c>
      <c r="L39" s="478" t="n"/>
      <c r="M39" s="478">
        <f>L39-G39</f>
        <v/>
      </c>
      <c r="N39" s="30" t="n"/>
      <c r="O39" s="425">
        <f>L39-B39</f>
        <v/>
      </c>
      <c r="P39" s="30">
        <f>J39-K39</f>
        <v/>
      </c>
      <c r="Q39" s="426">
        <f>D39-F39</f>
        <v/>
      </c>
      <c r="R39" s="144" t="n"/>
    </row>
    <row r="40">
      <c r="A40" s="3" t="n">
        <v>0</v>
      </c>
      <c r="B40" s="427" t="n"/>
      <c r="C40" s="261" t="n"/>
      <c r="D40" s="186" t="n"/>
      <c r="E40" s="446" t="n"/>
      <c r="F40" s="447" t="n"/>
      <c r="G40" s="433" t="n"/>
      <c r="H40" s="111" t="inlineStr">
        <is>
          <t xml:space="preserve">▼投資活動之現金流量                                          </t>
        </is>
      </c>
      <c r="I40" s="180" t="n"/>
      <c r="J40" s="248">
        <f>OFFSET(A513,0,$K$1-1)</f>
        <v/>
      </c>
      <c r="K40" s="448">
        <f>SUM(K41,K44,K47,K48,K49,K51,K54,K64)</f>
        <v/>
      </c>
      <c r="L40" s="478" t="n"/>
      <c r="M40" s="478">
        <f>L40-G40</f>
        <v/>
      </c>
      <c r="N40" s="30" t="n"/>
      <c r="O40" s="425">
        <f>L40-B40</f>
        <v/>
      </c>
      <c r="P40" s="30">
        <f>J40-K40</f>
        <v/>
      </c>
      <c r="Q40" s="426">
        <f>D40-F40</f>
        <v/>
      </c>
      <c r="R40" s="144" t="n"/>
    </row>
    <row r="41">
      <c r="A41" s="50" t="n"/>
      <c r="B41" s="50" t="n"/>
      <c r="C41" s="232" t="n"/>
      <c r="D41" s="440" t="n"/>
      <c r="E41" s="232" t="n"/>
      <c r="F41" s="233" t="n"/>
      <c r="H41" s="112" t="inlineStr">
        <is>
          <t xml:space="preserve">　　減少流動金融資產及短期貸墊款                                </t>
        </is>
      </c>
      <c r="I41" s="180" t="n"/>
      <c r="J41" s="248">
        <f>OFFSET(A514,0,$K$1-1)</f>
        <v/>
      </c>
      <c r="K41" s="449">
        <f>K42+K43</f>
        <v/>
      </c>
      <c r="L41" s="478" t="n"/>
      <c r="M41" s="478">
        <f>L41-G41</f>
        <v/>
      </c>
      <c r="N41" s="30" t="n"/>
      <c r="O41" s="425">
        <f>L41-B41</f>
        <v/>
      </c>
      <c r="P41" s="30">
        <f>J41-K41</f>
        <v/>
      </c>
      <c r="Q41" s="426">
        <f>D41-F41</f>
        <v/>
      </c>
      <c r="R41" s="144" t="n"/>
    </row>
    <row r="42" ht="20.4" customHeight="1" s="53" thickBot="1">
      <c r="A42" s="50" t="inlineStr">
        <is>
          <t xml:space="preserve">　　交通及運輸設備                                              </t>
        </is>
      </c>
      <c r="B42" s="427">
        <f>VLOOKUP(A42,$A$309:$AX$418,$K$1,FALSE)</f>
        <v/>
      </c>
      <c r="C42" s="384" t="n">
        <v>254</v>
      </c>
      <c r="D42" s="440">
        <f>J60*-1</f>
        <v/>
      </c>
      <c r="E42" s="441" t="n">
        <v>104</v>
      </c>
      <c r="F42" s="442">
        <f>J18</f>
        <v/>
      </c>
      <c r="G42" s="450">
        <f>B42+SUM(D42:D44)-SUM(F42:F44)</f>
        <v/>
      </c>
      <c r="H42" s="214" t="inlineStr">
        <is>
          <t xml:space="preserve">　　　減少流動金融資產                                            </t>
        </is>
      </c>
      <c r="I42" s="215" t="n">
        <v>211</v>
      </c>
      <c r="J42" s="248">
        <f>OFFSET(A515,0,$K$1-1)</f>
        <v/>
      </c>
      <c r="K42" s="451">
        <f>-SUMIF($C$7:$C$127,I42,$D$7:$D$127)+SUMIF($E$7:$E$135,I42,$F$7:$F$127)</f>
        <v/>
      </c>
      <c r="L42" s="478">
        <f>VLOOKUP(A42,$A$140:$AX$249,$K$1,FALSE)</f>
        <v/>
      </c>
      <c r="M42" s="478">
        <f>L42-G42</f>
        <v/>
      </c>
      <c r="N42" s="30" t="n"/>
      <c r="O42" s="425">
        <f>L42-B42</f>
        <v/>
      </c>
      <c r="P42" s="30">
        <f>J42-K42</f>
        <v/>
      </c>
      <c r="Q42" s="426">
        <f>D42-F42</f>
        <v/>
      </c>
      <c r="R42" s="144" t="n"/>
    </row>
    <row r="43">
      <c r="A43" s="50" t="n"/>
      <c r="B43" s="427" t="n"/>
      <c r="C43" s="385" t="n">
        <v>410</v>
      </c>
      <c r="D43" s="440">
        <f>J106</f>
        <v/>
      </c>
      <c r="E43" s="443" t="n">
        <v>413</v>
      </c>
      <c r="F43" s="442">
        <f>J110*-1</f>
        <v/>
      </c>
      <c r="G43" s="452" t="n"/>
      <c r="H43" s="216" t="inlineStr">
        <is>
          <t xml:space="preserve">　　　減少短期墊款                                                </t>
        </is>
      </c>
      <c r="I43" s="217" t="n">
        <v>212</v>
      </c>
      <c r="J43" s="73">
        <f>OFFSET(A516,0,$K$1-1)</f>
        <v/>
      </c>
      <c r="K43" s="453">
        <f>-SUMIF($C$7:$C$127,I43,$D$7:$D$127)+SUMIF($E$7:$E$135,I43,$F$7:$F$127)</f>
        <v/>
      </c>
      <c r="L43" s="478" t="n"/>
      <c r="M43" s="478">
        <f>L43-G43</f>
        <v/>
      </c>
      <c r="N43" s="30" t="n"/>
      <c r="O43" s="425">
        <f>L43-B43</f>
        <v/>
      </c>
      <c r="P43" s="30">
        <f>J43-K43</f>
        <v/>
      </c>
      <c r="Q43" s="426">
        <f>D43-F43</f>
        <v/>
      </c>
      <c r="R43" s="144" t="n"/>
    </row>
    <row r="44">
      <c r="A44" s="50" t="n"/>
      <c r="B44" s="427" t="n"/>
      <c r="C44" s="385" t="n"/>
      <c r="D44" s="440" t="n"/>
      <c r="E44" s="443" t="n"/>
      <c r="F44" s="442" t="n"/>
      <c r="G44" s="452" t="n"/>
      <c r="H44" s="112" t="inlineStr">
        <is>
          <t xml:space="preserve">　　減少投資、長期應收款、貸墊款及準備金                        </t>
        </is>
      </c>
      <c r="I44" s="180" t="n"/>
      <c r="J44" s="73">
        <f>OFFSET(A517,0,$K$1-1)</f>
        <v/>
      </c>
      <c r="K44" s="369">
        <f>SUM(K45:K46)</f>
        <v/>
      </c>
      <c r="L44" s="478" t="n"/>
      <c r="M44" s="478">
        <f>L44-G44</f>
        <v/>
      </c>
      <c r="N44" s="30" t="n"/>
      <c r="O44" s="425">
        <f>L44-B44</f>
        <v/>
      </c>
      <c r="P44" s="30">
        <f>J44-K44</f>
        <v/>
      </c>
      <c r="Q44" s="426">
        <f>D44-F44</f>
        <v/>
      </c>
      <c r="R44" s="144" t="n"/>
    </row>
    <row r="45">
      <c r="A45" s="80" t="inlineStr">
        <is>
          <t xml:space="preserve">　　什項設備                                                    </t>
        </is>
      </c>
      <c r="B45" s="427">
        <f>VLOOKUP(A45,$A$309:$AX$418,$K$1,FALSE)</f>
        <v/>
      </c>
      <c r="C45" s="384" t="n">
        <v>255</v>
      </c>
      <c r="D45" s="440">
        <f>J61*-1</f>
        <v/>
      </c>
      <c r="E45" s="441" t="n">
        <v>105</v>
      </c>
      <c r="F45" s="442">
        <f>J19</f>
        <v/>
      </c>
      <c r="G45" s="429">
        <f>B45+SUM(D45:D48)-SUM(F45:F48)</f>
        <v/>
      </c>
      <c r="H45" s="112" t="inlineStr">
        <is>
          <t xml:space="preserve">　　　減少投資                                                    </t>
        </is>
      </c>
      <c r="I45" s="180" t="n">
        <v>221</v>
      </c>
      <c r="J45" s="73">
        <f>OFFSET(A518,0,$K$1-1)</f>
        <v/>
      </c>
      <c r="K45" s="369">
        <f>-SUMIF($C$7:$C$127,I45,$D$7:$D$127)+SUMIF($E$7:$E$135,I45,$F$7:$F$127)</f>
        <v/>
      </c>
      <c r="L45" s="478">
        <f>VLOOKUP(A45,$A$140:$AX$249,$K$1,FALSE)</f>
        <v/>
      </c>
      <c r="M45" s="478">
        <f>L45-G45</f>
        <v/>
      </c>
      <c r="N45" s="30" t="n"/>
      <c r="O45" s="425">
        <f>L45-B45</f>
        <v/>
      </c>
      <c r="P45" s="30">
        <f>J45-K45</f>
        <v/>
      </c>
      <c r="Q45" s="426">
        <f>D45-F45</f>
        <v/>
      </c>
      <c r="R45" s="144" t="n"/>
    </row>
    <row r="46">
      <c r="A46" s="3" t="n">
        <v>0</v>
      </c>
      <c r="B46" s="427" t="n"/>
      <c r="C46" s="385" t="n">
        <v>408</v>
      </c>
      <c r="D46" s="440">
        <f>J102</f>
        <v/>
      </c>
      <c r="E46" s="443" t="n"/>
      <c r="F46" s="442" t="n"/>
      <c r="G46" s="433" t="n"/>
      <c r="H46" s="112" t="inlineStr">
        <is>
          <t xml:space="preserve">　　　減少準備金                                                  </t>
        </is>
      </c>
      <c r="I46" s="180" t="n">
        <v>222</v>
      </c>
      <c r="J46" s="73">
        <f>OFFSET(A519,0,$K$1-1)</f>
        <v/>
      </c>
      <c r="K46" s="369">
        <f>-SUMIF($C$7:$C$127,I46,$D$7:$D$127)+SUMIF($E$7:$E$135,I46,$F$7:$F$127)</f>
        <v/>
      </c>
      <c r="L46" s="478" t="n"/>
      <c r="M46" s="478">
        <f>L46-G46</f>
        <v/>
      </c>
      <c r="N46" s="30" t="n"/>
      <c r="O46" s="425">
        <f>L46-B46</f>
        <v/>
      </c>
      <c r="P46" s="30">
        <f>J46-K46</f>
        <v/>
      </c>
      <c r="Q46" s="426">
        <f>D46-F46</f>
        <v/>
      </c>
      <c r="R46" s="144" t="n"/>
    </row>
    <row r="47">
      <c r="A47" s="3" t="n">
        <v>0</v>
      </c>
      <c r="B47" s="427" t="n"/>
      <c r="C47" s="385" t="n">
        <v>411</v>
      </c>
      <c r="D47" s="440">
        <f>J107</f>
        <v/>
      </c>
      <c r="E47" s="443" t="n">
        <v>414</v>
      </c>
      <c r="F47" s="442">
        <f>-J111</f>
        <v/>
      </c>
      <c r="G47" s="433" t="n"/>
      <c r="H47" s="112" t="inlineStr">
        <is>
          <t xml:space="preserve">　　收取利息                                                    </t>
        </is>
      </c>
      <c r="I47" s="180" t="n"/>
      <c r="J47" s="73">
        <f>OFFSET(A520,0,$K$1-1)</f>
        <v/>
      </c>
      <c r="K47" s="369">
        <f>J47</f>
        <v/>
      </c>
      <c r="L47" s="478" t="n"/>
      <c r="M47" s="478">
        <f>L47-G47</f>
        <v/>
      </c>
      <c r="N47" s="30" t="n"/>
      <c r="O47" s="425">
        <f>L47-B47</f>
        <v/>
      </c>
      <c r="P47" s="30">
        <f>J47-K47</f>
        <v/>
      </c>
      <c r="Q47" s="426">
        <f>D47-F47</f>
        <v/>
      </c>
      <c r="R47" s="144" t="n"/>
    </row>
    <row r="48">
      <c r="A48" s="3" t="n">
        <v>0</v>
      </c>
      <c r="B48" s="427" t="n"/>
      <c r="C48" s="385" t="n">
        <v>406</v>
      </c>
      <c r="D48" s="440">
        <f>J98</f>
        <v/>
      </c>
      <c r="E48" s="443" t="n"/>
      <c r="F48" s="442" t="n"/>
      <c r="G48" s="433" t="n"/>
      <c r="H48" s="112" t="inlineStr">
        <is>
          <t xml:space="preserve">　　收取股利                                                    </t>
        </is>
      </c>
      <c r="I48" s="186" t="n"/>
      <c r="J48" s="73">
        <f>OFFSET(A521,0,$K$1-1)</f>
        <v/>
      </c>
      <c r="K48" s="369">
        <f>J48</f>
        <v/>
      </c>
      <c r="L48" s="478" t="n"/>
      <c r="M48" s="478">
        <f>L48-G48</f>
        <v/>
      </c>
      <c r="N48" s="30" t="n"/>
      <c r="O48" s="425">
        <f>L48-B48</f>
        <v/>
      </c>
      <c r="P48" s="30">
        <f>J48-K48</f>
        <v/>
      </c>
      <c r="Q48" s="426">
        <f>D48-F48</f>
        <v/>
      </c>
      <c r="R48" s="144" t="n"/>
    </row>
    <row r="49">
      <c r="A49" s="80" t="inlineStr">
        <is>
          <t xml:space="preserve">　　租賃資產                                                    </t>
        </is>
      </c>
      <c r="B49" s="427">
        <f>VLOOKUP(A49,$A$309:$AX$413,$K$1,FALSE)</f>
        <v/>
      </c>
      <c r="C49" s="384" t="n"/>
      <c r="D49" s="440" t="n"/>
      <c r="E49" s="441" t="n">
        <v>106</v>
      </c>
      <c r="F49" s="442">
        <f>J20</f>
        <v/>
      </c>
      <c r="G49" s="433">
        <f>B49+D49-F49</f>
        <v/>
      </c>
      <c r="H49" s="112" t="inlineStr">
        <is>
          <t xml:space="preserve">　　增加流動金融資產及短期貸墊款                                </t>
        </is>
      </c>
      <c r="I49" s="186" t="n"/>
      <c r="J49" s="121">
        <f>OFFSET(A522,0,$K$1-1)</f>
        <v/>
      </c>
      <c r="K49" s="369">
        <f>K50</f>
        <v/>
      </c>
      <c r="L49" s="478">
        <f>VLOOKUP(A49,$A$140:$AX$249,$K$1,FALSE)</f>
        <v/>
      </c>
      <c r="M49" s="478">
        <f>L49-G49</f>
        <v/>
      </c>
      <c r="N49" s="30" t="n"/>
      <c r="O49" s="425">
        <f>L49-B49</f>
        <v/>
      </c>
      <c r="P49" s="30">
        <f>J49-K49</f>
        <v/>
      </c>
      <c r="Q49" s="426">
        <f>D49-F49</f>
        <v/>
      </c>
      <c r="R49" s="144" t="n"/>
    </row>
    <row r="50" ht="32.4" customHeight="1" s="53">
      <c r="A50" s="80" t="inlineStr">
        <is>
          <t xml:space="preserve">　　租賃權益改良                                                </t>
        </is>
      </c>
      <c r="B50" s="427">
        <f>VLOOKUP(A50,$A$309:$AX$418,$K$1,FALSE)</f>
        <v/>
      </c>
      <c r="C50" s="384" t="n">
        <v>257</v>
      </c>
      <c r="D50" s="454">
        <f>J63*-1</f>
        <v/>
      </c>
      <c r="E50" s="441" t="n">
        <v>107</v>
      </c>
      <c r="F50" s="442">
        <f>J21</f>
        <v/>
      </c>
      <c r="G50" s="433">
        <f>B50+D50-F50</f>
        <v/>
      </c>
      <c r="H50" s="112" t="inlineStr">
        <is>
          <t xml:space="preserve">　　　增加流動金融資產                                            </t>
        </is>
      </c>
      <c r="I50" s="181" t="n">
        <v>231</v>
      </c>
      <c r="J50" s="121">
        <f>OFFSET(A523,0,$K$1-1)</f>
        <v/>
      </c>
      <c r="K50" s="369">
        <f>-SUMIF($C$7:$C$127,I50,$D$7:$D$127)+SUMIF($E$7:$E$135,I50,$F$7:$F$127)</f>
        <v/>
      </c>
      <c r="L50" s="478">
        <f>VLOOKUP(A50,$A$140:$AX$249,$K$1,FALSE)</f>
        <v/>
      </c>
      <c r="M50" s="478">
        <f>L50-G50</f>
        <v/>
      </c>
      <c r="N50" s="30" t="n"/>
      <c r="O50" s="425">
        <f>L50-B49</f>
        <v/>
      </c>
      <c r="P50" s="30">
        <f>J50-K50</f>
        <v/>
      </c>
      <c r="Q50" s="426">
        <f>D49-F49</f>
        <v/>
      </c>
      <c r="R50" s="144" t="n"/>
    </row>
    <row r="51" ht="32.4" customHeight="1" s="53">
      <c r="A51" s="79" t="inlineStr">
        <is>
          <t xml:space="preserve">　　購建中固定資產                                              </t>
        </is>
      </c>
      <c r="B51" s="427">
        <f>VLOOKUP(A51,$A$309:$AX$418,$K$1,FALSE)</f>
        <v/>
      </c>
      <c r="C51" s="384" t="n">
        <v>256</v>
      </c>
      <c r="D51" s="440">
        <f>J62*-1</f>
        <v/>
      </c>
      <c r="E51" s="441" t="n">
        <v>404</v>
      </c>
      <c r="F51" s="442">
        <f>J96</f>
        <v/>
      </c>
      <c r="G51" s="429">
        <f>B51+SUM(D51:D53)-SUM(F51:F53)</f>
        <v/>
      </c>
      <c r="H51" s="112" t="inlineStr">
        <is>
          <t xml:space="preserve">　　增加投資、長期應收款、貸墊款及準備金                        </t>
        </is>
      </c>
      <c r="I51" s="180" t="n"/>
      <c r="J51" s="73">
        <f>OFFSET(A524,0,$K$1-1)</f>
        <v/>
      </c>
      <c r="K51" s="369">
        <f>SUM(K52:K53)</f>
        <v/>
      </c>
      <c r="L51" s="478">
        <f>VLOOKUP(A51,$A$140:$AX$249,$K$1,FALSE)</f>
        <v/>
      </c>
      <c r="M51" s="478">
        <f>L51-G51</f>
        <v/>
      </c>
      <c r="N51" s="30" t="n"/>
      <c r="O51" s="425">
        <f>L51-B50</f>
        <v/>
      </c>
      <c r="P51" s="30">
        <f>J51-K51</f>
        <v/>
      </c>
      <c r="Q51" s="426">
        <f>D50-F50</f>
        <v/>
      </c>
      <c r="R51" s="144" t="n"/>
    </row>
    <row r="52">
      <c r="A52" s="3" t="n"/>
      <c r="B52" s="427" t="n"/>
      <c r="C52" s="385" t="n"/>
      <c r="D52" s="440" t="n"/>
      <c r="E52" s="441" t="n">
        <v>405</v>
      </c>
      <c r="F52" s="442">
        <f>J97</f>
        <v/>
      </c>
      <c r="G52" s="433" t="n"/>
      <c r="H52" s="112" t="inlineStr">
        <is>
          <t xml:space="preserve">　　　增加投資                                                    </t>
        </is>
      </c>
      <c r="I52" s="180" t="n">
        <v>241</v>
      </c>
      <c r="J52" s="73">
        <f>OFFSET(A525,0,$K$1-1)</f>
        <v/>
      </c>
      <c r="K52" s="369">
        <f>-SUMIF($C$7:$C$127,I52,$D$7:$D$127)+SUMIF($E$7:$E$135,I52,$F$7:$F$127)</f>
        <v/>
      </c>
      <c r="L52" s="478" t="n"/>
      <c r="M52" s="478">
        <f>L52-G52</f>
        <v/>
      </c>
      <c r="N52" s="30" t="n"/>
      <c r="O52" s="425">
        <f>L52-B51</f>
        <v/>
      </c>
      <c r="P52" s="30">
        <f>J52-K52</f>
        <v/>
      </c>
      <c r="Q52" s="426">
        <f>D51-F51</f>
        <v/>
      </c>
      <c r="R52" s="144" t="n"/>
    </row>
    <row r="53">
      <c r="A53" s="126" t="n"/>
      <c r="B53" s="126" t="n"/>
      <c r="C53" s="236" t="n"/>
      <c r="D53" s="455" t="n"/>
      <c r="E53" s="293" t="n">
        <v>406</v>
      </c>
      <c r="F53" s="291">
        <f>J98</f>
        <v/>
      </c>
      <c r="G53" s="126" t="n"/>
      <c r="H53" s="112" t="inlineStr">
        <is>
          <t xml:space="preserve">　　　增加準備金                                                  </t>
        </is>
      </c>
      <c r="I53" s="180" t="n">
        <v>242</v>
      </c>
      <c r="J53" s="73">
        <f>OFFSET(A526,0,$K$1-1)</f>
        <v/>
      </c>
      <c r="K53" s="369">
        <f>-SUMIF($C$7:$C$127,I53,$D$7:$D$127)+SUMIF($E$7:$E$135,I53,$F$7:$F$127)</f>
        <v/>
      </c>
      <c r="L53" s="478" t="n"/>
      <c r="M53" s="478">
        <f>L53-G52</f>
        <v/>
      </c>
      <c r="N53" s="30" t="n"/>
      <c r="O53" s="425">
        <f>L53-B52</f>
        <v/>
      </c>
      <c r="P53" s="30">
        <f>J53-K53</f>
        <v/>
      </c>
      <c r="Q53" s="426">
        <f>D52-F52</f>
        <v/>
      </c>
      <c r="R53" s="144" t="n"/>
    </row>
    <row r="54" ht="32.4" customHeight="1" s="53">
      <c r="A54" s="78" t="inlineStr">
        <is>
          <t xml:space="preserve">　生物資產－非流動                                            </t>
        </is>
      </c>
      <c r="B54" s="422">
        <f>SUM(B55)</f>
        <v/>
      </c>
      <c r="C54" s="384" t="n"/>
      <c r="D54" s="440" t="n"/>
      <c r="E54" s="441" t="n"/>
      <c r="F54" s="442" t="n"/>
      <c r="G54" s="423">
        <f>SUM(G55)</f>
        <v/>
      </c>
      <c r="H54" s="112" t="inlineStr">
        <is>
          <t xml:space="preserve">　　增加不動產、廠房及設備、礦產資源                            </t>
        </is>
      </c>
      <c r="I54" s="180" t="n"/>
      <c r="J54" s="73">
        <f>OFFSET(A527,0,$K$1-1)</f>
        <v/>
      </c>
      <c r="K54" s="369">
        <f>K55</f>
        <v/>
      </c>
      <c r="L54" s="478">
        <f>VLOOKUP(A54,$A$140:$AX$249,$K$1,FALSE)</f>
        <v/>
      </c>
      <c r="M54" s="478">
        <f>L54-G54</f>
        <v/>
      </c>
      <c r="N54" s="30" t="n"/>
      <c r="O54" s="425">
        <f>L54-B54</f>
        <v/>
      </c>
      <c r="P54" s="30">
        <f>J54-K54</f>
        <v/>
      </c>
      <c r="Q54" s="426">
        <f>D54-F54</f>
        <v/>
      </c>
      <c r="R54" s="144" t="n"/>
    </row>
    <row r="55" ht="27.6" customHeight="1" s="53">
      <c r="A55" s="82" t="inlineStr">
        <is>
          <t xml:space="preserve">　　生產性生物資產－非流動                                      </t>
        </is>
      </c>
      <c r="B55" s="427">
        <f>VLOOKUP(A55,$A$309:$AX$418,$K$1,FALSE)</f>
        <v/>
      </c>
      <c r="C55" s="384" t="n"/>
      <c r="D55" s="440" t="n"/>
      <c r="E55" s="441" t="n">
        <v>109</v>
      </c>
      <c r="F55" s="442">
        <f>J23</f>
        <v/>
      </c>
      <c r="G55" s="429">
        <f>B55+SUM(D55:D55)-SUM(F55:F55)</f>
        <v/>
      </c>
      <c r="H55" s="112" t="inlineStr">
        <is>
          <t xml:space="preserve">　　　增加不動產、廠房及設備                                      </t>
        </is>
      </c>
      <c r="I55" s="180" t="n"/>
      <c r="J55" s="73">
        <f>OFFSET(A528,0,$K$1-1)</f>
        <v/>
      </c>
      <c r="K55" s="369">
        <f>K56</f>
        <v/>
      </c>
      <c r="L55" s="478">
        <f>VLOOKUP(A55,$A$140:$AX$249,$K$1,FALSE)</f>
        <v/>
      </c>
      <c r="M55" s="478">
        <f>L55-G55</f>
        <v/>
      </c>
      <c r="N55" s="30" t="n"/>
      <c r="O55" s="425">
        <f>L55-B55</f>
        <v/>
      </c>
      <c r="P55" s="30">
        <f>J55-K55</f>
        <v/>
      </c>
      <c r="Q55" s="426">
        <f>D55-F55</f>
        <v/>
      </c>
      <c r="R55" s="144" t="n"/>
    </row>
    <row r="56">
      <c r="A56" s="78" t="inlineStr">
        <is>
          <t xml:space="preserve">　無形資產                                                    </t>
        </is>
      </c>
      <c r="B56" s="422">
        <f>SUM(B57)</f>
        <v/>
      </c>
      <c r="C56" s="384" t="n"/>
      <c r="D56" s="440" t="n"/>
      <c r="E56" s="441" t="n"/>
      <c r="F56" s="442" t="n"/>
      <c r="G56" s="423">
        <f>SUM(G57)</f>
        <v/>
      </c>
      <c r="H56" s="112" t="inlineStr">
        <is>
          <t xml:space="preserve">　　　　固定資產之增置                                              </t>
        </is>
      </c>
      <c r="I56" s="180" t="n"/>
      <c r="J56" s="73">
        <f>OFFSET(A529,0,$K$1-1)</f>
        <v/>
      </c>
      <c r="K56" s="369">
        <f>SUM(K57:K63)</f>
        <v/>
      </c>
      <c r="L56" s="478">
        <f>VLOOKUP(A56,$A$140:$AX$249,$K$1,FALSE)</f>
        <v/>
      </c>
      <c r="M56" s="478">
        <f>L56-G56</f>
        <v/>
      </c>
      <c r="N56" s="30" t="n"/>
      <c r="O56" s="425">
        <f>L56-B56</f>
        <v/>
      </c>
      <c r="P56" s="30">
        <f>J56-K56</f>
        <v/>
      </c>
      <c r="Q56" s="426">
        <f>D56-F56</f>
        <v/>
      </c>
      <c r="R56" s="144" t="n"/>
    </row>
    <row r="57">
      <c r="A57" s="80" t="inlineStr">
        <is>
          <t xml:space="preserve">　　無形資產                                                    </t>
        </is>
      </c>
      <c r="B57" s="427">
        <f>VLOOKUP(A57,$A$309:$AX$418,$K$1,FALSE)</f>
        <v/>
      </c>
      <c r="C57" s="384" t="n"/>
      <c r="D57" s="440" t="n"/>
      <c r="E57" s="441" t="n">
        <v>111</v>
      </c>
      <c r="F57" s="442">
        <f>J25</f>
        <v/>
      </c>
      <c r="G57" s="429">
        <f>B57+SUM(D57:D59)-SUM(F57:F59)</f>
        <v/>
      </c>
      <c r="H57" s="112" t="inlineStr">
        <is>
          <t xml:space="preserve">　　　　　土地改良物                                                  </t>
        </is>
      </c>
      <c r="I57" s="180" t="n">
        <v>251</v>
      </c>
      <c r="J57" s="73">
        <f>OFFSET(A530,0,$K$1-1)</f>
        <v/>
      </c>
      <c r="K57" s="369">
        <f>-SUMIF($C$7:$C$127,I57,$D$7:$D$127)+SUMIF($E$7:$E$127,I57,$F$7:$F$127)</f>
        <v/>
      </c>
      <c r="L57" s="478">
        <f>VLOOKUP(A57,$A$140:$AX$249,$K$1,FALSE)</f>
        <v/>
      </c>
      <c r="M57" s="478">
        <f>L57-G57</f>
        <v/>
      </c>
      <c r="N57" s="30" t="n"/>
      <c r="O57" s="425">
        <f>L57-B57</f>
        <v/>
      </c>
      <c r="P57" s="30">
        <f>J57-K57</f>
        <v/>
      </c>
      <c r="Q57" s="426">
        <f>D57-F57</f>
        <v/>
      </c>
      <c r="R57" s="144" t="n"/>
    </row>
    <row r="58">
      <c r="A58" s="2" t="n">
        <v>0</v>
      </c>
      <c r="B58" s="427" t="n"/>
      <c r="C58" s="384" t="n">
        <v>415</v>
      </c>
      <c r="D58" s="440">
        <f>J113</f>
        <v/>
      </c>
      <c r="E58" s="441" t="n">
        <v>416</v>
      </c>
      <c r="F58" s="442">
        <f>J114*-1</f>
        <v/>
      </c>
      <c r="G58" s="433" t="n"/>
      <c r="H58" s="112" t="inlineStr">
        <is>
          <t xml:space="preserve">　　　　　房屋及建築                                                  </t>
        </is>
      </c>
      <c r="I58" s="180" t="n">
        <v>252</v>
      </c>
      <c r="J58" s="73">
        <f>OFFSET(A531,0,$K$1-1)</f>
        <v/>
      </c>
      <c r="K58" s="369">
        <f>-SUMIF($C$7:$C$127,I58,$D$7:$D$127)+SUMIF($E$7:$E$127,I58,$F$7:$F$127)</f>
        <v/>
      </c>
      <c r="L58" s="478" t="n"/>
      <c r="M58" s="478">
        <f>L58-G58</f>
        <v/>
      </c>
      <c r="N58" s="30" t="n"/>
      <c r="O58" s="425">
        <f>L58-B58</f>
        <v/>
      </c>
      <c r="P58" s="30">
        <f>J58-K58</f>
        <v/>
      </c>
      <c r="Q58" s="426">
        <f>D58-F58</f>
        <v/>
      </c>
      <c r="R58" s="144" t="n"/>
    </row>
    <row r="59">
      <c r="A59" s="3" t="n">
        <v>0</v>
      </c>
      <c r="B59" s="427" t="n"/>
      <c r="C59" s="385" t="n">
        <v>258</v>
      </c>
      <c r="D59" s="440">
        <f>J65*-1</f>
        <v/>
      </c>
      <c r="E59" s="443" t="n">
        <v>112</v>
      </c>
      <c r="F59" s="456" t="n"/>
      <c r="G59" s="433" t="n"/>
      <c r="H59" s="112" t="inlineStr">
        <is>
          <t xml:space="preserve">　　　　　機械及設備                                                  </t>
        </is>
      </c>
      <c r="I59" s="180" t="n">
        <v>253</v>
      </c>
      <c r="J59" s="73">
        <f>OFFSET(A532,0,$K$1-1)</f>
        <v/>
      </c>
      <c r="K59" s="369">
        <f>-SUMIF($C$7:$C$127,I59,$D$7:$D$127)+SUMIF($E$7:$E$127,I59,$F$7:$F$127)</f>
        <v/>
      </c>
      <c r="L59" s="478" t="n"/>
      <c r="M59" s="478">
        <f>L59-G59</f>
        <v/>
      </c>
      <c r="N59" s="30" t="n"/>
      <c r="O59" s="425">
        <f>L59-B59</f>
        <v/>
      </c>
      <c r="P59" s="30">
        <f>J59-K59</f>
        <v/>
      </c>
      <c r="Q59" s="426">
        <f>D59-F59</f>
        <v/>
      </c>
      <c r="R59" s="144" t="n"/>
    </row>
    <row r="60">
      <c r="A60" s="3" t="n">
        <v>0</v>
      </c>
      <c r="B60" s="427" t="n"/>
      <c r="C60" s="385" t="n"/>
      <c r="D60" s="440" t="n"/>
      <c r="E60" s="443" t="n"/>
      <c r="F60" s="442" t="n"/>
      <c r="G60" s="433" t="n"/>
      <c r="H60" s="112" t="inlineStr">
        <is>
          <t xml:space="preserve">　　　　　交通及運輸設備                                              </t>
        </is>
      </c>
      <c r="I60" s="180" t="n">
        <v>254</v>
      </c>
      <c r="J60" s="73">
        <f>OFFSET(A533,0,$K$1-1)</f>
        <v/>
      </c>
      <c r="K60" s="369">
        <f>-SUMIF($C$7:$C$127,I60,$D$7:$D$127)+SUMIF($E$7:$E$127,I60,$F$7:$F$127)</f>
        <v/>
      </c>
      <c r="L60" s="478" t="n"/>
      <c r="M60" s="478">
        <f>L60-G60</f>
        <v/>
      </c>
      <c r="N60" s="30" t="n"/>
      <c r="O60" s="425">
        <f>L60-B60</f>
        <v/>
      </c>
      <c r="P60" s="30">
        <f>J60-K60</f>
        <v/>
      </c>
      <c r="Q60" s="426">
        <f>D60-F60</f>
        <v/>
      </c>
      <c r="R60" s="144" t="n"/>
    </row>
    <row r="61" ht="20.4" customHeight="1" s="53">
      <c r="A61" s="78" t="inlineStr">
        <is>
          <t xml:space="preserve">　其他資產                                                    </t>
        </is>
      </c>
      <c r="B61" s="457">
        <f>SUM(B62,B65,B68)</f>
        <v/>
      </c>
      <c r="C61" s="384" t="n"/>
      <c r="D61" s="440" t="n"/>
      <c r="E61" s="441" t="n"/>
      <c r="F61" s="442" t="n"/>
      <c r="G61" s="457">
        <f>SUM(G62,G65,G68)</f>
        <v/>
      </c>
      <c r="H61" s="112" t="inlineStr">
        <is>
          <t xml:space="preserve">　　　　　什項設備                                                    </t>
        </is>
      </c>
      <c r="I61" s="180" t="n">
        <v>255</v>
      </c>
      <c r="J61" s="73">
        <f>OFFSET(A534,0,$K$1-1)</f>
        <v/>
      </c>
      <c r="K61" s="369">
        <f>-SUMIF($C$7:$C$127,I61,$D$7:$D$127)+SUMIF($E$7:$E$127,I61,$F$7:$F$127)</f>
        <v/>
      </c>
      <c r="L61" s="478">
        <f>VLOOKUP(A61,$A$140:$AX$249,$K$1,FALSE)</f>
        <v/>
      </c>
      <c r="M61" s="478">
        <f>L61-G61</f>
        <v/>
      </c>
      <c r="N61" s="30" t="n"/>
      <c r="O61" s="425">
        <f>L61-B61</f>
        <v/>
      </c>
      <c r="P61" s="30">
        <f>J61-K61</f>
        <v/>
      </c>
      <c r="Q61" s="426">
        <f>D61-F61</f>
        <v/>
      </c>
      <c r="R61" s="144" t="n"/>
    </row>
    <row r="62">
      <c r="A62" s="80" t="inlineStr">
        <is>
          <t xml:space="preserve">　　遞延資產                                                    </t>
        </is>
      </c>
      <c r="B62" s="427">
        <f>VLOOKUP(A62,$A$309:$AX$418,$K$1,FALSE)</f>
        <v/>
      </c>
      <c r="C62" s="384" t="n"/>
      <c r="D62" s="440" t="n"/>
      <c r="E62" s="441" t="n">
        <v>112</v>
      </c>
      <c r="F62" s="442">
        <f>J26-F59</f>
        <v/>
      </c>
      <c r="G62" s="429">
        <f>B62+SUM(D62:D64)-SUM(F62:F64)</f>
        <v/>
      </c>
      <c r="H62" s="112" t="inlineStr">
        <is>
          <t xml:space="preserve">　　　　　購建中固定資產                                              </t>
        </is>
      </c>
      <c r="I62" s="180" t="n">
        <v>256</v>
      </c>
      <c r="J62" s="73">
        <f>OFFSET(A535,0,$K$1-1)</f>
        <v/>
      </c>
      <c r="K62" s="369">
        <f>-SUMIF($C$7:$C$127,I62,$D$7:$D$127)+SUMIF($E$7:$E$127,I62,$F$7:$F$127)</f>
        <v/>
      </c>
      <c r="L62" s="478">
        <f>VLOOKUP(A62,$A$140:$AX$249,$K$1,FALSE)</f>
        <v/>
      </c>
      <c r="M62" s="478">
        <f>L62-G62</f>
        <v/>
      </c>
      <c r="N62" s="30" t="n"/>
      <c r="O62" s="425">
        <f>L62-B62</f>
        <v/>
      </c>
      <c r="P62" s="30">
        <f>J62-K62</f>
        <v/>
      </c>
      <c r="Q62" s="426">
        <f>D62-F62</f>
        <v/>
      </c>
      <c r="R62" s="144" t="n"/>
    </row>
    <row r="63">
      <c r="A63" s="2" t="n">
        <v>0</v>
      </c>
      <c r="B63" s="427" t="n"/>
      <c r="C63" s="384" t="n"/>
      <c r="D63" s="440">
        <f>J126</f>
        <v/>
      </c>
      <c r="E63" s="441" t="n"/>
      <c r="F63" s="442">
        <f>J127*-1</f>
        <v/>
      </c>
      <c r="G63" s="429" t="n"/>
      <c r="H63" s="112" t="inlineStr">
        <is>
          <t xml:space="preserve">　　　　　租賃權益改良                                                </t>
        </is>
      </c>
      <c r="I63" s="180" t="n">
        <v>257</v>
      </c>
      <c r="J63" s="73">
        <f>OFFSET(A536,0,$K$1-1)</f>
        <v/>
      </c>
      <c r="K63" s="369">
        <f>-SUMIF($C$7:$C$127,I63,$D$7:$D$127)+SUMIF($E$7:$E$127,I63,$F$7:$F$127)</f>
        <v/>
      </c>
      <c r="L63" s="478" t="n"/>
      <c r="M63" s="478">
        <f>L63-G63</f>
        <v/>
      </c>
      <c r="N63" s="30" t="n"/>
      <c r="O63" s="425">
        <f>L63-B63</f>
        <v/>
      </c>
      <c r="P63" s="30">
        <f>J63-K63</f>
        <v/>
      </c>
      <c r="Q63" s="426">
        <f>D63-F63</f>
        <v/>
      </c>
      <c r="R63" s="144" t="n"/>
    </row>
    <row r="64">
      <c r="A64" s="2" t="n">
        <v>0</v>
      </c>
      <c r="B64" s="427" t="n"/>
      <c r="C64" s="384" t="n">
        <v>259</v>
      </c>
      <c r="D64" s="440">
        <f>J67*-1</f>
        <v/>
      </c>
      <c r="E64" s="441" t="n"/>
      <c r="F64" s="442" t="n"/>
      <c r="G64" s="429" t="n"/>
      <c r="H64" s="112" t="inlineStr">
        <is>
          <t xml:space="preserve">　　增加無形資產及其他資產                                      </t>
        </is>
      </c>
      <c r="I64" s="180" t="n"/>
      <c r="J64" s="73">
        <f>OFFSET(A537,0,$K$1-1)</f>
        <v/>
      </c>
      <c r="K64" s="369">
        <f>K65+K66</f>
        <v/>
      </c>
      <c r="L64" s="478" t="n"/>
      <c r="M64" s="478">
        <f>L64-G64</f>
        <v/>
      </c>
      <c r="N64" s="30" t="n"/>
      <c r="O64" s="425">
        <f>L64-B64</f>
        <v/>
      </c>
      <c r="P64" s="30">
        <f>J64-K64</f>
        <v/>
      </c>
      <c r="Q64" s="426">
        <f>D64-F64</f>
        <v/>
      </c>
      <c r="R64" s="144" t="n"/>
    </row>
    <row r="65">
      <c r="A65" s="80" t="inlineStr">
        <is>
          <t xml:space="preserve">　　什項資產                                                    </t>
        </is>
      </c>
      <c r="B65" s="427">
        <f>VLOOKUP(A65,$A$309:$AX$418,$K$1,FALSE)</f>
        <v/>
      </c>
      <c r="C65" s="384" t="n">
        <v>417</v>
      </c>
      <c r="D65" s="440">
        <f>F111</f>
        <v/>
      </c>
      <c r="E65" s="441" t="n">
        <v>108</v>
      </c>
      <c r="F65" s="442">
        <f>J22</f>
        <v/>
      </c>
      <c r="G65" s="429">
        <f>B65+SUM(D65:D67)-SUM(F65:F67)</f>
        <v/>
      </c>
      <c r="H65" s="112" t="inlineStr">
        <is>
          <t xml:space="preserve">　　　增加無形資產                                                </t>
        </is>
      </c>
      <c r="I65" s="180" t="n">
        <v>258</v>
      </c>
      <c r="J65" s="73">
        <f>OFFSET(A538,0,$K$1-1)</f>
        <v/>
      </c>
      <c r="K65" s="369">
        <f>-SUMIF($C$7:$C$127,I65,$D$7:$D$127)+SUMIF($E$7:$E$127,I65,$F$7:$F$127)</f>
        <v/>
      </c>
      <c r="L65" s="478">
        <f>VLOOKUP(A65,$A$140:$AX$249,$K$1,FALSE)</f>
        <v/>
      </c>
      <c r="M65" s="478">
        <f>L65-G65</f>
        <v/>
      </c>
      <c r="N65" s="30" t="n"/>
      <c r="O65" s="425">
        <f>L65-B65</f>
        <v/>
      </c>
      <c r="P65" s="30">
        <f>J65-K65</f>
        <v/>
      </c>
      <c r="Q65" s="426">
        <f>D65-F65</f>
        <v/>
      </c>
      <c r="R65" s="144" t="n"/>
    </row>
    <row r="66">
      <c r="A66" s="4" t="n">
        <v>0</v>
      </c>
      <c r="B66" s="427" t="n"/>
      <c r="C66" s="384" t="n"/>
      <c r="D66" s="440" t="n"/>
      <c r="E66" s="441" t="n"/>
      <c r="F66" s="442" t="n"/>
      <c r="G66" s="433" t="n"/>
      <c r="H66" s="112" t="inlineStr">
        <is>
          <t xml:space="preserve">　　　增加其他資產                                                </t>
        </is>
      </c>
      <c r="I66" s="180" t="n"/>
      <c r="J66" s="73">
        <f>OFFSET(A539,0,$K$1-1)</f>
        <v/>
      </c>
      <c r="K66" s="369">
        <f>K67</f>
        <v/>
      </c>
      <c r="L66" s="478" t="n"/>
      <c r="M66" s="478">
        <f>L66-G66</f>
        <v/>
      </c>
      <c r="N66" s="30" t="n"/>
      <c r="O66" s="425">
        <f>L66-B66</f>
        <v/>
      </c>
      <c r="P66" s="30">
        <f>J66-K66</f>
        <v/>
      </c>
      <c r="Q66" s="426">
        <f>D66-F66</f>
        <v/>
      </c>
      <c r="R66" s="144" t="n"/>
    </row>
    <row r="67">
      <c r="A67" s="3" t="n">
        <v>0</v>
      </c>
      <c r="B67" s="427" t="n"/>
      <c r="C67" s="385" t="n"/>
      <c r="D67" s="440" t="n"/>
      <c r="E67" s="443" t="n"/>
      <c r="F67" s="442" t="n"/>
      <c r="G67" s="433" t="n"/>
      <c r="H67" s="112" t="inlineStr">
        <is>
          <t xml:space="preserve">　　　　增加遞延費用                                                </t>
        </is>
      </c>
      <c r="I67" s="180" t="n">
        <v>259</v>
      </c>
      <c r="J67" s="73">
        <f>OFFSET(A540,0,$K$1-1)</f>
        <v/>
      </c>
      <c r="K67" s="369">
        <f>-SUMIF($C$7:$C$127,I67,$D$7:$D$127)+SUMIF($E$7:$E$127,I67,$F$7:$F$127)</f>
        <v/>
      </c>
      <c r="L67" s="478" t="n"/>
      <c r="M67" s="478">
        <f>L67-G67</f>
        <v/>
      </c>
      <c r="N67" s="30" t="n"/>
      <c r="O67" s="425">
        <f>L67-B67</f>
        <v/>
      </c>
      <c r="P67" s="30">
        <f>J67-K67</f>
        <v/>
      </c>
      <c r="Q67" s="426">
        <f>D67-F67</f>
        <v/>
      </c>
      <c r="R67" s="144" t="n"/>
    </row>
    <row r="68">
      <c r="A68" s="80" t="n"/>
      <c r="B68" s="427" t="n"/>
      <c r="C68" s="384" t="n"/>
      <c r="D68" s="440" t="n"/>
      <c r="E68" s="441" t="n"/>
      <c r="F68" s="442" t="n"/>
      <c r="G68" s="433">
        <f>B68+D68-F68</f>
        <v/>
      </c>
      <c r="H68" s="111" t="inlineStr">
        <is>
          <t xml:space="preserve">▼投資活動之淨現金流入（流出）                                </t>
        </is>
      </c>
      <c r="I68" s="180" t="n"/>
      <c r="J68" s="73">
        <f>OFFSET(A541,0,$K$1-1)</f>
        <v/>
      </c>
      <c r="K68" s="369">
        <f>K40</f>
        <v/>
      </c>
      <c r="L68" s="478" t="n"/>
      <c r="M68" s="478" t="n"/>
      <c r="N68" s="30" t="n"/>
      <c r="O68" s="425" t="n"/>
      <c r="P68" s="30">
        <f>J68-K68</f>
        <v/>
      </c>
      <c r="Q68" s="426">
        <f>D68-F68</f>
        <v/>
      </c>
      <c r="R68" s="144" t="n"/>
    </row>
    <row r="69">
      <c r="A69" s="4" t="inlineStr">
        <is>
          <t>合      計</t>
        </is>
      </c>
      <c r="B69" s="422">
        <f>B7+B17+B26+B54+B56+B61</f>
        <v/>
      </c>
      <c r="C69" s="384" t="n"/>
      <c r="D69" s="440" t="n"/>
      <c r="E69" s="441" t="n"/>
      <c r="F69" s="442" t="n"/>
      <c r="G69" s="458">
        <f>G7+G17+G26+G54+G56+G61</f>
        <v/>
      </c>
      <c r="H69" s="111" t="inlineStr">
        <is>
          <t xml:space="preserve">▼籌資活動之現金流量                                          </t>
        </is>
      </c>
      <c r="I69" s="180" t="n"/>
      <c r="J69" s="73">
        <f>OFFSET(A542,0,$K$1-1)</f>
        <v/>
      </c>
      <c r="K69" s="369">
        <f>K70+K72+K74+K81+K79+K83</f>
        <v/>
      </c>
      <c r="L69" s="478">
        <f>VLOOKUP(A69,$A$140:$AX$249,$K$1,FALSE)</f>
        <v/>
      </c>
      <c r="M69" s="478">
        <f>L69-G69</f>
        <v/>
      </c>
      <c r="N69" s="30" t="n"/>
      <c r="O69" s="425">
        <f>L69-B69</f>
        <v/>
      </c>
      <c r="P69" s="30">
        <f>J69-K69</f>
        <v/>
      </c>
      <c r="Q69" s="426">
        <f>D69-F69</f>
        <v/>
      </c>
      <c r="R69" s="144" t="n"/>
    </row>
    <row r="70">
      <c r="A70" s="4" t="inlineStr">
        <is>
          <t xml:space="preserve">負債                                                        </t>
        </is>
      </c>
      <c r="B70" s="422">
        <f>B71+B78+B83</f>
        <v/>
      </c>
      <c r="C70" s="384" t="n"/>
      <c r="D70" s="440" t="n"/>
      <c r="E70" s="441" t="n"/>
      <c r="F70" s="442" t="n"/>
      <c r="G70" s="423">
        <f>G71+G78+G83</f>
        <v/>
      </c>
      <c r="H70" s="112" t="inlineStr">
        <is>
          <t xml:space="preserve">　　增加短期債務、流動金融負債及其他負債                        </t>
        </is>
      </c>
      <c r="I70" s="180" t="n"/>
      <c r="J70" s="73">
        <f>OFFSET(A543,0,$K$1-1)</f>
        <v/>
      </c>
      <c r="K70" s="369">
        <f>K71</f>
        <v/>
      </c>
      <c r="L70" s="478">
        <f>VLOOKUP(A70,$A$253:$AX$305,$K$1,FALSE)</f>
        <v/>
      </c>
      <c r="M70" s="478">
        <f>L70-G70</f>
        <v/>
      </c>
      <c r="N70" s="30" t="n"/>
      <c r="O70" s="425">
        <f>L70-B70</f>
        <v/>
      </c>
      <c r="P70" s="30">
        <f>J70-K70</f>
        <v/>
      </c>
      <c r="Q70" s="426">
        <f>D70-F70</f>
        <v/>
      </c>
      <c r="R70" s="144" t="n"/>
    </row>
    <row r="71">
      <c r="A71" s="78" t="inlineStr">
        <is>
          <t xml:space="preserve">　流動負債                                                    </t>
        </is>
      </c>
      <c r="B71" s="422">
        <f>SUM(B72:B77)</f>
        <v/>
      </c>
      <c r="C71" s="384" t="n"/>
      <c r="D71" s="440" t="n"/>
      <c r="E71" s="441" t="n"/>
      <c r="F71" s="442" t="n"/>
      <c r="G71" s="423">
        <f>SUM(G72:G77)</f>
        <v/>
      </c>
      <c r="H71" s="112" t="inlineStr">
        <is>
          <t xml:space="preserve">　　　增加其他負債                                                </t>
        </is>
      </c>
      <c r="I71" s="180" t="n">
        <v>311</v>
      </c>
      <c r="J71" s="73">
        <f>OFFSET(A544,0,$K$1-1)</f>
        <v/>
      </c>
      <c r="K71" s="369">
        <f>-SUMIF($C$7:$C$127,I71,$D$7:$D$127)+SUMIF($E$7:$E$127,I71,$F$7:$F$127)</f>
        <v/>
      </c>
      <c r="L71" s="478">
        <f>VLOOKUP(A71,$A$253:$AX$305,$K$1,FALSE)</f>
        <v/>
      </c>
      <c r="M71" s="478">
        <f>L71-G71</f>
        <v/>
      </c>
      <c r="N71" s="30" t="n"/>
      <c r="O71" s="425">
        <f>L71-B71</f>
        <v/>
      </c>
      <c r="P71" s="30">
        <f>J71-K71</f>
        <v/>
      </c>
      <c r="Q71" s="426">
        <f>D71-F71</f>
        <v/>
      </c>
      <c r="R71" s="144" t="n"/>
    </row>
    <row r="72">
      <c r="A72" s="80" t="inlineStr">
        <is>
          <t xml:space="preserve">　　短期債務                                                    </t>
        </is>
      </c>
      <c r="B72" s="427">
        <f>VLOOKUP(A72,$A$423:$AX$475,$K$1,FALSE)</f>
        <v/>
      </c>
      <c r="C72" s="385" t="n">
        <v>322</v>
      </c>
      <c r="D72" s="454">
        <f>J82*-1</f>
        <v/>
      </c>
      <c r="E72" s="441" t="n">
        <v>418</v>
      </c>
      <c r="F72" s="442">
        <f>D81</f>
        <v/>
      </c>
      <c r="G72" s="429">
        <f>B72+SUM(F72:F73)-SUM(D72:D73)</f>
        <v/>
      </c>
      <c r="H72" s="112" t="inlineStr">
        <is>
          <t xml:space="preserve">　　增加長期負債                                                </t>
        </is>
      </c>
      <c r="I72" s="180" t="n"/>
      <c r="J72" s="73">
        <f>OFFSET(A545,0,$K$1-1)</f>
        <v/>
      </c>
      <c r="K72" s="369">
        <f>K73</f>
        <v/>
      </c>
      <c r="L72" s="478">
        <f>VLOOKUP(A72,$A$253:$AX$305,$K$1,FALSE)</f>
        <v/>
      </c>
      <c r="M72" s="478">
        <f>L72-G72</f>
        <v/>
      </c>
      <c r="N72" s="30" t="n"/>
      <c r="O72" s="425">
        <f>L72-B72</f>
        <v/>
      </c>
      <c r="P72" s="30">
        <f>J72-K72</f>
        <v/>
      </c>
      <c r="Q72" s="426">
        <f>D72-F72</f>
        <v/>
      </c>
      <c r="R72" s="144" t="n"/>
    </row>
    <row r="73" ht="20.25" customHeight="1" s="53">
      <c r="A73" s="3" t="n">
        <v>0</v>
      </c>
      <c r="B73" s="427" t="n"/>
      <c r="C73" s="385" t="n">
        <v>316</v>
      </c>
      <c r="D73" s="440" t="n"/>
      <c r="E73" s="443" t="n"/>
      <c r="F73" s="442" t="n"/>
      <c r="G73" s="433" t="n"/>
      <c r="H73" s="112" t="inlineStr">
        <is>
          <t xml:space="preserve">　　　增加長期債務                                                </t>
        </is>
      </c>
      <c r="I73" s="180" t="n">
        <v>312</v>
      </c>
      <c r="J73" s="73">
        <f>OFFSET(A546,0,$K$1-1)</f>
        <v/>
      </c>
      <c r="K73" s="369">
        <f>-SUMIF($C$7:$C$127,I73,$D$7:$D$127)+SUMIF($E$7:$E$127,I73,$F$7:$F$127)</f>
        <v/>
      </c>
      <c r="L73" s="478" t="n"/>
      <c r="M73" s="478">
        <f>L73-G73</f>
        <v/>
      </c>
      <c r="N73" s="30" t="n"/>
      <c r="O73" s="425">
        <f>L73-B73</f>
        <v/>
      </c>
      <c r="P73" s="30">
        <f>J73-K73</f>
        <v/>
      </c>
      <c r="Q73" s="426">
        <f>D73-F73</f>
        <v/>
      </c>
      <c r="R73" s="144" t="n"/>
    </row>
    <row r="74" ht="21" customHeight="1" s="53">
      <c r="A74" s="80" t="inlineStr">
        <is>
          <t xml:space="preserve">　　應付款項                                                    </t>
        </is>
      </c>
      <c r="B74" s="427">
        <f>VLOOKUP(A74,$A$423:$AX$475,$K$1,FALSE)</f>
        <v/>
      </c>
      <c r="C74" s="384" t="n"/>
      <c r="D74" s="440" t="n"/>
      <c r="E74" s="441" t="n">
        <v>161</v>
      </c>
      <c r="F74" s="442" t="n"/>
      <c r="G74" s="429">
        <f>B74+SUM(F74:F75)-SUM(D74:D75)</f>
        <v/>
      </c>
      <c r="H74" s="112" t="inlineStr">
        <is>
          <t xml:space="preserve">　　增加基金、公積及填補短絀                                    </t>
        </is>
      </c>
      <c r="I74" s="180" t="n"/>
      <c r="J74" s="73">
        <f>OFFSET(A547,0,$K$1-1)</f>
        <v/>
      </c>
      <c r="K74" s="369">
        <f>SUM(K75)</f>
        <v/>
      </c>
      <c r="L74" s="478">
        <f>VLOOKUP(A74,$A$253:$AX$305,$K$1,FALSE)</f>
        <v/>
      </c>
      <c r="M74" s="478">
        <f>L74-G74</f>
        <v/>
      </c>
      <c r="N74" s="30" t="n"/>
      <c r="O74" s="425">
        <f>L74-B74</f>
        <v/>
      </c>
      <c r="P74" s="30">
        <f>J74-K74</f>
        <v/>
      </c>
      <c r="Q74" s="426">
        <f>D74-F74</f>
        <v/>
      </c>
      <c r="R74" s="144" t="n"/>
    </row>
    <row r="75" ht="18.75" customHeight="1" s="53">
      <c r="A75" s="3" t="n">
        <v>0</v>
      </c>
      <c r="B75" s="427" t="n"/>
      <c r="C75" s="385" t="n"/>
      <c r="D75" s="440" t="n"/>
      <c r="E75" s="443" t="n"/>
      <c r="F75" s="442" t="n"/>
      <c r="G75" s="433" t="n"/>
      <c r="H75" s="112" t="inlineStr">
        <is>
          <t xml:space="preserve">　　　增加基金                                                    </t>
        </is>
      </c>
      <c r="I75" s="180" t="n"/>
      <c r="J75" s="73">
        <f>OFFSET(A548,0,$K$1-1)</f>
        <v/>
      </c>
      <c r="K75" s="369">
        <f>SUM(K76:K78)</f>
        <v/>
      </c>
      <c r="L75" s="478" t="n"/>
      <c r="M75" s="478">
        <f>L75-G75</f>
        <v/>
      </c>
      <c r="N75" s="30" t="n"/>
      <c r="O75" s="425">
        <f>L75-B75</f>
        <v/>
      </c>
      <c r="P75" s="30">
        <f>J75-K75</f>
        <v/>
      </c>
      <c r="Q75" s="426">
        <f>D75-F75</f>
        <v/>
      </c>
      <c r="R75" s="144" t="n"/>
    </row>
    <row r="76" ht="20.25" customHeight="1" s="53">
      <c r="A76" s="80" t="inlineStr">
        <is>
          <t xml:space="preserve">　　預收款項                                                    </t>
        </is>
      </c>
      <c r="B76" s="427">
        <f>VLOOKUP(A76,$A$423:$AX$475,$K$1,FALSE)</f>
        <v/>
      </c>
      <c r="C76" s="384" t="n"/>
      <c r="D76" s="440" t="n"/>
      <c r="E76" s="441" t="n">
        <v>161</v>
      </c>
      <c r="F76" s="442">
        <f>J34</f>
        <v/>
      </c>
      <c r="G76" s="429">
        <f>B76+SUM(F76:F77)-SUM(D76:D77)</f>
        <v/>
      </c>
      <c r="H76" s="112" t="inlineStr">
        <is>
          <t xml:space="preserve">　　　　國庫撥款增置固定資產                                        </t>
        </is>
      </c>
      <c r="I76" s="180" t="n">
        <v>313</v>
      </c>
      <c r="J76" s="73">
        <f>OFFSET(A549,0,$K$1-1)</f>
        <v/>
      </c>
      <c r="K76" s="369">
        <f>-SUMIF($C$7:$C$127,I76,$D$7:$D$127)+SUMIF($E$7:$E$127,I76,$F$7:$F$127)</f>
        <v/>
      </c>
      <c r="L76" s="478">
        <f>VLOOKUP(A76,$A$253:$AX$305,$K$1,FALSE)</f>
        <v/>
      </c>
      <c r="M76" s="478">
        <f>L76-G76</f>
        <v/>
      </c>
      <c r="N76" s="30" t="n"/>
      <c r="O76" s="425">
        <f>L76-B76</f>
        <v/>
      </c>
      <c r="P76" s="30">
        <f>J76-K76</f>
        <v/>
      </c>
      <c r="Q76" s="426">
        <f>D76-F76</f>
        <v/>
      </c>
      <c r="R76" s="144" t="n"/>
    </row>
    <row r="77">
      <c r="A77" s="3" t="n">
        <v>0</v>
      </c>
      <c r="B77" s="427" t="n"/>
      <c r="C77" s="385" t="n"/>
      <c r="D77" s="440" t="n"/>
      <c r="E77" s="443" t="n"/>
      <c r="F77" s="442" t="n"/>
      <c r="G77" s="433" t="n"/>
      <c r="H77" s="112" t="inlineStr">
        <is>
          <t xml:space="preserve">　　　　國庫增撥無形資產                                            </t>
        </is>
      </c>
      <c r="I77" s="180" t="n">
        <v>314</v>
      </c>
      <c r="J77" s="73">
        <f>OFFSET(A550,0,$K$1-1)</f>
        <v/>
      </c>
      <c r="K77" s="369">
        <f>-SUMIF($C$7:$C$127,I77,$D$7:$D$127)+SUMIF($E$7:$E$127,I77,$F$7:$F$127)</f>
        <v/>
      </c>
      <c r="L77" s="478" t="n"/>
      <c r="M77" s="478">
        <f>L77-G77</f>
        <v/>
      </c>
      <c r="N77" s="30" t="n"/>
      <c r="O77" s="425">
        <f>L77-B77</f>
        <v/>
      </c>
      <c r="P77" s="30">
        <f>J77-K77</f>
        <v/>
      </c>
      <c r="Q77" s="426">
        <f>D77-F77</f>
        <v/>
      </c>
      <c r="R77" s="144" t="n"/>
    </row>
    <row r="78">
      <c r="A78" s="78" t="inlineStr">
        <is>
          <t xml:space="preserve">　長期負債                                                    </t>
        </is>
      </c>
      <c r="B78" s="459">
        <f>SUM(B81)</f>
        <v/>
      </c>
      <c r="C78" s="384" t="n"/>
      <c r="D78" s="440" t="n"/>
      <c r="E78" s="441" t="n"/>
      <c r="F78" s="442" t="n"/>
      <c r="G78" s="460">
        <f>SUM(G81)</f>
        <v/>
      </c>
      <c r="H78" s="112" t="inlineStr">
        <is>
          <t xml:space="preserve">　　　　國庫增撥遞延資產                                            </t>
        </is>
      </c>
      <c r="I78" s="180" t="n">
        <v>315</v>
      </c>
      <c r="J78" s="73">
        <f>OFFSET(A551,0,$K$1-1)</f>
        <v/>
      </c>
      <c r="K78" s="369">
        <f>-SUMIF($C$7:$C$127,I78,$D$7:$D$127)+SUMIF($E$7:$E$127,I78,$F$7:$F$127)</f>
        <v/>
      </c>
      <c r="L78" s="478">
        <f>VLOOKUP(A78,$A$253:$AX$305,$K$1,FALSE)</f>
        <v/>
      </c>
      <c r="M78" s="478">
        <f>L78-G78</f>
        <v/>
      </c>
      <c r="N78" s="30" t="n"/>
      <c r="O78" s="425">
        <f>L78-B78</f>
        <v/>
      </c>
      <c r="P78" s="30">
        <f>J78-K78</f>
        <v/>
      </c>
      <c r="Q78" s="426">
        <f>D78-F78</f>
        <v/>
      </c>
      <c r="R78" s="144" t="n"/>
    </row>
    <row r="79">
      <c r="A79" s="169" t="n"/>
      <c r="B79" s="461" t="n"/>
      <c r="C79" s="395" t="n"/>
      <c r="D79" s="462" t="n"/>
      <c r="E79" s="463" t="n"/>
      <c r="F79" s="447" t="n"/>
      <c r="G79" s="394" t="n"/>
      <c r="H79" s="112" t="inlineStr">
        <is>
          <t xml:space="preserve">　　減少短期債務、流動金融負債及其他負債                        </t>
        </is>
      </c>
      <c r="I79" s="180" t="n"/>
      <c r="J79" s="73">
        <f>OFFSET(A552,0,$K$1-1)</f>
        <v/>
      </c>
      <c r="K79" s="387" t="n"/>
      <c r="L79" s="478" t="n"/>
      <c r="M79" s="478" t="n"/>
      <c r="N79" s="30" t="n"/>
      <c r="O79" s="425" t="n"/>
      <c r="P79" s="30" t="n"/>
      <c r="Q79" s="426" t="n"/>
      <c r="R79" s="144" t="n"/>
    </row>
    <row r="80">
      <c r="A80" s="169" t="n"/>
      <c r="B80" s="461" t="n"/>
      <c r="C80" s="395" t="n"/>
      <c r="D80" s="462" t="n"/>
      <c r="E80" s="463" t="n"/>
      <c r="F80" s="447" t="n"/>
      <c r="G80" s="394" t="n"/>
      <c r="H80" s="112" t="inlineStr">
        <is>
          <t xml:space="preserve">　　　減少短期債務                                                </t>
        </is>
      </c>
      <c r="I80" s="180" t="n">
        <v>316</v>
      </c>
      <c r="J80" s="73">
        <f>OFFSET(A553,0,$K$1-1)</f>
        <v/>
      </c>
      <c r="K80" s="369">
        <f>-SUMIF($C$7:$C$127,I80,$D$7:$D$127)+SUMIF($E$7:$E$127,I80,$F$7:$F$127)</f>
        <v/>
      </c>
      <c r="L80" s="478" t="n"/>
      <c r="M80" s="478" t="n"/>
      <c r="N80" s="30" t="n"/>
      <c r="O80" s="425" t="n"/>
      <c r="P80" s="30" t="n"/>
      <c r="Q80" s="426" t="n"/>
      <c r="R80" s="144" t="n"/>
    </row>
    <row r="81">
      <c r="A81" s="80" t="inlineStr">
        <is>
          <t xml:space="preserve">　　長期債務                                                    </t>
        </is>
      </c>
      <c r="B81" s="427">
        <f>VLOOKUP(A81,$A$423:$AX$475,$K$1,FALSE)</f>
        <v/>
      </c>
      <c r="C81" s="384" t="n">
        <v>418</v>
      </c>
      <c r="D81" s="440">
        <f>J116</f>
        <v/>
      </c>
      <c r="E81" s="441" t="n">
        <v>312</v>
      </c>
      <c r="F81" s="442">
        <f>J73</f>
        <v/>
      </c>
      <c r="G81" s="429">
        <f>B81+SUM(F81:F82)-SUM(D81:D82)</f>
        <v/>
      </c>
      <c r="H81" s="112" t="inlineStr">
        <is>
          <t xml:space="preserve">　　減少長期負債                                                </t>
        </is>
      </c>
      <c r="I81" s="180" t="n"/>
      <c r="J81" s="73">
        <f>OFFSET(A554,0,$K$1-1)</f>
        <v/>
      </c>
      <c r="K81" s="369">
        <f>K82</f>
        <v/>
      </c>
      <c r="L81" s="478">
        <f>VLOOKUP(A81,$A$253:$AX$305,$K$1,FALSE)</f>
        <v/>
      </c>
      <c r="M81" s="478">
        <f>L81-G81</f>
        <v/>
      </c>
      <c r="N81" s="30" t="n"/>
      <c r="O81" s="425">
        <f>L81-B81</f>
        <v/>
      </c>
      <c r="P81" s="30">
        <f>J81-K81</f>
        <v/>
      </c>
      <c r="Q81" s="426">
        <f>D81-F81</f>
        <v/>
      </c>
      <c r="R81" s="144" t="n"/>
    </row>
    <row r="82">
      <c r="A82" s="3" t="n">
        <v>0</v>
      </c>
      <c r="B82" s="427" t="n"/>
      <c r="C82" s="385" t="n">
        <v>322</v>
      </c>
      <c r="D82" s="440" t="n"/>
      <c r="E82" s="443" t="n"/>
      <c r="F82" s="442" t="n"/>
      <c r="G82" s="433" t="n"/>
      <c r="H82" s="112" t="inlineStr">
        <is>
          <t xml:space="preserve">　　　減少長期債務                                                </t>
        </is>
      </c>
      <c r="I82" s="180" t="n">
        <v>322</v>
      </c>
      <c r="J82" s="73">
        <f>OFFSET(A555,0,$K$1-1)</f>
        <v/>
      </c>
      <c r="K82" s="369">
        <f>-SUMIF($C$7:$C$127,I82,$D$7:$D$127)+SUMIF($E$7:$E$127,I82,$F$7:$F$127)</f>
        <v/>
      </c>
      <c r="L82" s="478" t="n"/>
      <c r="M82" s="478">
        <f>L82-G82</f>
        <v/>
      </c>
      <c r="N82" s="30" t="n"/>
      <c r="O82" s="425">
        <f>L82-B82</f>
        <v/>
      </c>
      <c r="P82" s="30">
        <f>J82-K82</f>
        <v/>
      </c>
      <c r="Q82" s="426">
        <f>D72-F82</f>
        <v/>
      </c>
      <c r="R82" s="144" t="n"/>
    </row>
    <row r="83">
      <c r="A83" s="78" t="inlineStr">
        <is>
          <t xml:space="preserve">　其他負債                                                    </t>
        </is>
      </c>
      <c r="B83" s="422">
        <f>SUM(B84,B90)</f>
        <v/>
      </c>
      <c r="C83" s="384" t="n"/>
      <c r="D83" s="440" t="n"/>
      <c r="E83" s="441" t="n"/>
      <c r="F83" s="442" t="n"/>
      <c r="G83" s="460">
        <f>SUM(G84,G90)</f>
        <v/>
      </c>
      <c r="H83" s="112" t="inlineStr">
        <is>
          <t xml:space="preserve">　　支付利息                                                    </t>
        </is>
      </c>
      <c r="I83" s="180" t="n"/>
      <c r="J83" s="73">
        <f>OFFSET(A556,0,$K$1-1)</f>
        <v/>
      </c>
      <c r="K83" s="369">
        <f>J83</f>
        <v/>
      </c>
      <c r="L83" s="478">
        <f>VLOOKUP(A83,$A$253:$AX$305,$K$1,FALSE)</f>
        <v/>
      </c>
      <c r="M83" s="478">
        <f>L83-G83</f>
        <v/>
      </c>
      <c r="N83" s="30" t="n"/>
      <c r="O83" s="425">
        <f>L83-B83</f>
        <v/>
      </c>
      <c r="P83" s="30">
        <f>J83-K83</f>
        <v/>
      </c>
      <c r="Q83" s="426">
        <f>D83-F83</f>
        <v/>
      </c>
      <c r="R83" s="144" t="n"/>
    </row>
    <row r="84">
      <c r="A84" s="80" t="inlineStr">
        <is>
          <t xml:space="preserve">　　什項負債                                                    </t>
        </is>
      </c>
      <c r="B84" s="427">
        <f>VLOOKUP(A84,$A$423:$AX$475,$K$1,FALSE)</f>
        <v/>
      </c>
      <c r="C84" s="384" t="n">
        <v>321</v>
      </c>
      <c r="D84" s="440" t="n"/>
      <c r="E84" s="441" t="n"/>
      <c r="F84" s="442" t="n"/>
      <c r="G84" s="429">
        <f>B84+SUM(F84:F89)-SUM(D84:D89)</f>
        <v/>
      </c>
      <c r="H84" s="111" t="inlineStr">
        <is>
          <t xml:space="preserve">▼籌資活動之淨現金流入（流出）                                </t>
        </is>
      </c>
      <c r="I84" s="180" t="n"/>
      <c r="J84" s="73">
        <f>OFFSET(A557,0,$K$1-1)</f>
        <v/>
      </c>
      <c r="K84" s="369">
        <f>K69</f>
        <v/>
      </c>
      <c r="L84" s="478">
        <f>VLOOKUP(A84,$A$253:$AX$305,$K$1,FALSE)</f>
        <v/>
      </c>
      <c r="M84" s="478">
        <f>L84-G84</f>
        <v/>
      </c>
      <c r="N84" s="30" t="n"/>
      <c r="O84" s="425">
        <f>L84-B84</f>
        <v/>
      </c>
      <c r="P84" s="30">
        <f>J84-K84</f>
        <v/>
      </c>
      <c r="Q84" s="426">
        <f>D84-F84</f>
        <v/>
      </c>
      <c r="R84" s="144" t="n"/>
    </row>
    <row r="85">
      <c r="A85" s="4" t="n">
        <v>0</v>
      </c>
      <c r="B85" s="427" t="n"/>
      <c r="C85" s="384" t="n">
        <v>402</v>
      </c>
      <c r="D85" s="440">
        <f>J91*-1</f>
        <v/>
      </c>
      <c r="E85" s="441" t="n">
        <v>122</v>
      </c>
      <c r="F85" s="442">
        <f>J28</f>
        <v/>
      </c>
      <c r="G85" s="433" t="n"/>
      <c r="H85" s="111" t="inlineStr">
        <is>
          <t xml:space="preserve">▼現金及約當現金之淨增（淨減）                                </t>
        </is>
      </c>
      <c r="I85" s="180" t="inlineStr">
        <is>
          <t>B</t>
        </is>
      </c>
      <c r="J85" s="73">
        <f>OFFSET(A558,0,$K$1-1)</f>
        <v/>
      </c>
      <c r="K85" s="369">
        <f>J85</f>
        <v/>
      </c>
      <c r="L85" s="478" t="n"/>
      <c r="M85" s="478">
        <f>L85-G85</f>
        <v/>
      </c>
      <c r="N85" s="30" t="n"/>
      <c r="O85" s="425">
        <f>L85-B85</f>
        <v/>
      </c>
      <c r="P85" s="30">
        <f>J85-K85</f>
        <v/>
      </c>
      <c r="Q85" s="426">
        <f>D85-F85</f>
        <v/>
      </c>
      <c r="R85" s="144" t="n"/>
    </row>
    <row r="86">
      <c r="A86" s="3" t="n">
        <v>0</v>
      </c>
      <c r="B86" s="427" t="n"/>
      <c r="C86" s="385" t="n"/>
      <c r="D86" s="440" t="n"/>
      <c r="E86" s="443" t="n">
        <v>401</v>
      </c>
      <c r="F86" s="442">
        <f>J90</f>
        <v/>
      </c>
      <c r="G86" s="433" t="n"/>
      <c r="H86" s="111" t="inlineStr">
        <is>
          <t xml:space="preserve">▼期初現金及約當現金                                          </t>
        </is>
      </c>
      <c r="I86" s="180" t="n"/>
      <c r="J86" s="73">
        <f>OFFSET(A559,0,$K$1-1)</f>
        <v/>
      </c>
      <c r="K86" s="369">
        <f>B8</f>
        <v/>
      </c>
      <c r="L86" s="478" t="n"/>
      <c r="M86" s="478">
        <f>L86-G86</f>
        <v/>
      </c>
      <c r="N86" s="30" t="n"/>
      <c r="O86" s="425">
        <f>L86-B86</f>
        <v/>
      </c>
      <c r="P86" s="30">
        <f>J86-K86</f>
        <v/>
      </c>
      <c r="Q86" s="426">
        <f>D86-F86</f>
        <v/>
      </c>
      <c r="R86" s="144" t="n"/>
    </row>
    <row r="87">
      <c r="A87" s="3" t="n">
        <v>0</v>
      </c>
      <c r="B87" s="427" t="n"/>
      <c r="C87" s="385" t="n"/>
      <c r="D87" s="440" t="n"/>
      <c r="E87" s="443" t="n"/>
      <c r="F87" s="442" t="n"/>
      <c r="G87" s="433" t="n"/>
      <c r="H87" s="111" t="inlineStr">
        <is>
          <t xml:space="preserve">▼期末現金及約當現金                                          </t>
        </is>
      </c>
      <c r="I87" s="180" t="n"/>
      <c r="J87" s="73">
        <f>OFFSET(A560,0,$K$1-1)</f>
        <v/>
      </c>
      <c r="K87" s="369">
        <f>G8</f>
        <v/>
      </c>
      <c r="L87" s="478" t="n"/>
      <c r="M87" s="478">
        <f>L87-G87</f>
        <v/>
      </c>
      <c r="N87" s="30" t="n"/>
      <c r="O87" s="425">
        <f>L87-B87</f>
        <v/>
      </c>
      <c r="P87" s="30">
        <f>J87-K87</f>
        <v/>
      </c>
      <c r="Q87" s="426">
        <f>D87-F87</f>
        <v/>
      </c>
      <c r="R87" s="144" t="n"/>
    </row>
    <row r="88">
      <c r="A88" s="3" t="n">
        <v>0</v>
      </c>
      <c r="B88" s="427" t="n"/>
      <c r="C88" s="385" t="n"/>
      <c r="D88" s="440" t="n"/>
      <c r="E88" s="443" t="n"/>
      <c r="F88" s="442" t="n"/>
      <c r="G88" s="433" t="n"/>
      <c r="H88" s="111" t="inlineStr">
        <is>
          <t xml:space="preserve">▼不影響現金流量之投資與籌資活動                              </t>
        </is>
      </c>
      <c r="J88" s="73">
        <f>OFFSET(A561,0,$K$1-1)</f>
        <v/>
      </c>
      <c r="K88" s="369" t="n"/>
      <c r="L88" s="478" t="n"/>
      <c r="M88" s="478">
        <f>L88-G88</f>
        <v/>
      </c>
      <c r="N88" s="30" t="n"/>
      <c r="O88" s="425">
        <f>L88-B88</f>
        <v/>
      </c>
      <c r="P88" s="30">
        <f>J88-K88</f>
        <v/>
      </c>
      <c r="Q88" s="426">
        <f>D88-F88</f>
        <v/>
      </c>
      <c r="R88" s="144" t="n"/>
    </row>
    <row r="89" ht="32.4" customHeight="1" s="53">
      <c r="A89" s="3" t="n">
        <v>0</v>
      </c>
      <c r="B89" s="427" t="n"/>
      <c r="C89" s="385" t="n"/>
      <c r="D89" s="440" t="n"/>
      <c r="E89" s="443" t="n"/>
      <c r="F89" s="442" t="n"/>
      <c r="G89" s="433" t="n"/>
      <c r="H89" s="112" t="inlineStr">
        <is>
          <t xml:space="preserve">　　退休離職準備金與應付退休及離職金同額增加(+)或減少(-)之金額  </t>
        </is>
      </c>
      <c r="I89" s="180" t="n"/>
      <c r="J89" s="73">
        <f>OFFSET(A562,0,$K$1-1)</f>
        <v/>
      </c>
      <c r="K89" s="369">
        <f>K90+K91</f>
        <v/>
      </c>
      <c r="L89" s="478" t="n"/>
      <c r="M89" s="478">
        <f>L89-G89</f>
        <v/>
      </c>
      <c r="N89" s="30" t="n"/>
      <c r="O89" s="425">
        <f>L89-B89</f>
        <v/>
      </c>
      <c r="P89" s="30">
        <f>J89-K89</f>
        <v/>
      </c>
      <c r="Q89" s="426">
        <f>D89-F89</f>
        <v/>
      </c>
      <c r="R89" s="144" t="n"/>
    </row>
    <row r="90">
      <c r="A90" s="80" t="inlineStr">
        <is>
          <t xml:space="preserve">　　遞延負債                                                    </t>
        </is>
      </c>
      <c r="B90" s="427">
        <f>VLOOKUP(A90,$A$423:$AX$475,$K$1,FALSE)</f>
        <v/>
      </c>
      <c r="C90" s="385" t="n">
        <v>124</v>
      </c>
      <c r="D90" s="440">
        <f>J31*-1</f>
        <v/>
      </c>
      <c r="E90" s="464" t="n">
        <v>311</v>
      </c>
      <c r="F90" s="442">
        <f>J71</f>
        <v/>
      </c>
      <c r="G90" s="429">
        <f>B90+SUM(F90:F96)-SUM(D90:D96)</f>
        <v/>
      </c>
      <c r="H90" s="112" t="inlineStr">
        <is>
          <t xml:space="preserve">　　　退休離職準備金與應付退休及離職金同額增加之金額(+)           </t>
        </is>
      </c>
      <c r="I90" s="180" t="n">
        <v>401</v>
      </c>
      <c r="J90" s="73">
        <f>OFFSET(A563,0,$K$1-1)</f>
        <v/>
      </c>
      <c r="K90" s="369">
        <f>(SUMIF($C$7:$C$127,I90,$D$7:$D$127)+SUMIF($E$7:$E$127,I90,$F$7:$F$127))/2</f>
        <v/>
      </c>
      <c r="L90" s="478">
        <f>VLOOKUP(A90,$A$253:$AX$305,$K$1,FALSE)</f>
        <v/>
      </c>
      <c r="M90" s="478">
        <f>L90-G90</f>
        <v/>
      </c>
      <c r="N90" s="30" t="n"/>
      <c r="O90" s="425">
        <f>L90-B90</f>
        <v/>
      </c>
      <c r="P90" s="30">
        <f>J90-K90</f>
        <v/>
      </c>
      <c r="Q90" s="426">
        <f>D90-F90</f>
        <v/>
      </c>
      <c r="R90" s="144" t="n"/>
    </row>
    <row r="91">
      <c r="A91" s="3" t="n">
        <v>0</v>
      </c>
      <c r="B91" s="427" t="n"/>
      <c r="C91" s="241" t="n">
        <v>123</v>
      </c>
      <c r="D91" s="440">
        <f>-J30</f>
        <v/>
      </c>
      <c r="E91" s="464" t="n">
        <v>403</v>
      </c>
      <c r="F91" s="442">
        <f>J93</f>
        <v/>
      </c>
      <c r="G91" s="433" t="n"/>
      <c r="H91" s="112" t="inlineStr">
        <is>
          <t xml:space="preserve">　　　退休離職準備金與應付退休及離職金同額減少之金額(-)           </t>
        </is>
      </c>
      <c r="I91" s="180" t="n">
        <v>402</v>
      </c>
      <c r="J91" s="73">
        <f>OFFSET(A564,0,$K$1-1)</f>
        <v/>
      </c>
      <c r="K91" s="387">
        <f>(SUMIF($C$7:$C$127,I91,$D$7:$D$127)+SUMIF($E$7:$E$127,I91,$F$7:$F$127))/2*-1</f>
        <v/>
      </c>
      <c r="L91" s="478" t="n"/>
      <c r="M91" s="478">
        <f>L91-G91</f>
        <v/>
      </c>
      <c r="N91" s="30" t="n"/>
      <c r="O91" s="425">
        <f>L91-B91</f>
        <v/>
      </c>
      <c r="P91" s="30">
        <f>J91-K91</f>
        <v/>
      </c>
      <c r="Q91" s="426">
        <f>D91-F91</f>
        <v/>
      </c>
      <c r="R91" s="144" t="n"/>
    </row>
    <row r="92">
      <c r="A92" s="3" t="n">
        <v>0</v>
      </c>
      <c r="B92" s="427" t="n"/>
      <c r="C92" s="385" t="n"/>
      <c r="D92" s="440" t="n"/>
      <c r="E92" s="292" t="n">
        <v>407</v>
      </c>
      <c r="F92" s="262">
        <f>J101</f>
        <v/>
      </c>
      <c r="G92" s="433" t="n"/>
      <c r="H92" s="112" t="inlineStr">
        <is>
          <t xml:space="preserve">　　其他準備金與遞延收入同額增加之金額                          </t>
        </is>
      </c>
      <c r="I92" s="180" t="n"/>
      <c r="J92" s="73">
        <f>OFFSET(A565,0,$K$1-1)</f>
        <v/>
      </c>
      <c r="K92" s="369">
        <f>K93</f>
        <v/>
      </c>
      <c r="L92" s="478" t="n"/>
      <c r="M92" s="478">
        <f>L92-G92</f>
        <v/>
      </c>
      <c r="N92" s="30" t="n"/>
      <c r="O92" s="425">
        <f>L92-B92</f>
        <v/>
      </c>
      <c r="P92" s="30">
        <f>J92-K92</f>
        <v/>
      </c>
      <c r="Q92" s="426">
        <f>D92-F92</f>
        <v/>
      </c>
      <c r="R92" s="144" t="n"/>
    </row>
    <row r="93">
      <c r="A93" s="3" t="n">
        <v>0</v>
      </c>
      <c r="B93" s="427" t="n"/>
      <c r="C93" s="385" t="n"/>
      <c r="D93" s="440" t="n"/>
      <c r="E93" s="464" t="n">
        <v>408</v>
      </c>
      <c r="F93" s="442">
        <f>J102</f>
        <v/>
      </c>
      <c r="G93" s="433" t="n"/>
      <c r="H93" s="112" t="inlineStr">
        <is>
          <t xml:space="preserve">　　　其他準備金與遞延收入同額增加之金額                          </t>
        </is>
      </c>
      <c r="I93" s="180" t="n">
        <v>403</v>
      </c>
      <c r="J93" s="73">
        <f>OFFSET(A566,0,$K$1-1)</f>
        <v/>
      </c>
      <c r="K93" s="369">
        <f>(SUMIF($C$7:$C$127,I93,$D$7:$D$127)+SUMIF($E$7:$E$127,I93,$F$7:$F$127))/2</f>
        <v/>
      </c>
      <c r="L93" s="478" t="n"/>
      <c r="M93" s="478">
        <f>L93-G93</f>
        <v/>
      </c>
      <c r="N93" s="30" t="n"/>
      <c r="O93" s="425">
        <f>L93-B93</f>
        <v/>
      </c>
      <c r="P93" s="30">
        <f>J93-K93</f>
        <v/>
      </c>
      <c r="Q93" s="426">
        <f>D93-F93</f>
        <v/>
      </c>
      <c r="R93" s="144" t="n"/>
    </row>
    <row r="94" ht="32.4" customHeight="1" s="53">
      <c r="A94" s="105" t="n"/>
      <c r="B94" s="465" t="n"/>
      <c r="C94" s="398" t="n"/>
      <c r="D94" s="455" t="n"/>
      <c r="E94" s="466" t="n">
        <v>410</v>
      </c>
      <c r="F94" s="467" t="n"/>
      <c r="G94" s="378" t="n"/>
      <c r="H94" s="112" t="inlineStr">
        <is>
          <t xml:space="preserve">　　以前年度購建中固定資產科目，調整轉入不動產、廠房及設備科目之</t>
        </is>
      </c>
      <c r="I94" s="180" t="n"/>
      <c r="J94" s="73">
        <f>OFFSET(A567,0,$K$1-1)</f>
        <v/>
      </c>
      <c r="K94" s="369">
        <f>K95</f>
        <v/>
      </c>
      <c r="P94">
        <f>J94-K94</f>
        <v/>
      </c>
      <c r="R94" s="144" t="n"/>
    </row>
    <row r="95">
      <c r="A95" s="105" t="n"/>
      <c r="B95" s="465" t="n"/>
      <c r="C95" s="398" t="n"/>
      <c r="D95" s="455" t="n"/>
      <c r="E95" s="468" t="n"/>
      <c r="F95" s="447" t="n"/>
      <c r="G95" s="378" t="n"/>
      <c r="H95" s="112" t="inlineStr">
        <is>
          <t xml:space="preserve">　　　調整轉入不動產、廠房及設備科目明細                          </t>
        </is>
      </c>
      <c r="I95" s="180" t="n"/>
      <c r="J95" s="73">
        <f>OFFSET(A568,0,$K$1-1)</f>
        <v/>
      </c>
      <c r="K95" s="369">
        <f>K96+K97+K98</f>
        <v/>
      </c>
      <c r="L95" s="478" t="n"/>
      <c r="N95" s="30" t="n"/>
      <c r="O95" s="425">
        <f>L95-B96</f>
        <v/>
      </c>
      <c r="P95" s="30">
        <f>J95-K95</f>
        <v/>
      </c>
      <c r="Q95" s="426">
        <f>D96-F96</f>
        <v/>
      </c>
      <c r="R95" s="144" t="n"/>
    </row>
    <row r="96">
      <c r="A96" s="3" t="n">
        <v>0</v>
      </c>
      <c r="B96" s="427" t="n"/>
      <c r="C96" s="385" t="n"/>
      <c r="D96" s="440" t="n"/>
      <c r="E96" s="261" t="n"/>
      <c r="F96" s="186" t="n"/>
      <c r="G96" s="433" t="n"/>
      <c r="H96" s="112" t="inlineStr">
        <is>
          <t xml:space="preserve">　　　　土地改良物                                                  </t>
        </is>
      </c>
      <c r="I96" s="180" t="n">
        <v>404</v>
      </c>
      <c r="J96" s="73">
        <f>OFFSET(A569,0,$K$1-1)</f>
        <v/>
      </c>
      <c r="K96" s="369">
        <f>(SUMIF($C$7:$C$127,I96,$D$7:$D$127)+SUMIF($E$7:$E$127,I96,$F$7:$F$127))/2</f>
        <v/>
      </c>
      <c r="N96" s="30" t="n"/>
      <c r="O96" s="425">
        <f>L97-B97</f>
        <v/>
      </c>
      <c r="P96" s="30">
        <f>J96-K96</f>
        <v/>
      </c>
      <c r="Q96" s="426">
        <f>D97-F97</f>
        <v/>
      </c>
      <c r="R96" s="144" t="n"/>
    </row>
    <row r="97">
      <c r="A97" s="84" t="inlineStr">
        <is>
          <t xml:space="preserve">淨值                                                        </t>
        </is>
      </c>
      <c r="B97" s="422">
        <f>B98+B110+B116+B125</f>
        <v/>
      </c>
      <c r="C97" s="384" t="n"/>
      <c r="D97" s="440" t="n"/>
      <c r="E97" s="441" t="n"/>
      <c r="F97" s="442" t="n"/>
      <c r="G97" s="422">
        <f>G98+G110+G116+G125</f>
        <v/>
      </c>
      <c r="H97" s="112" t="inlineStr">
        <is>
          <t xml:space="preserve">　　　　房屋及建築                                                  </t>
        </is>
      </c>
      <c r="I97" s="180" t="n">
        <v>405</v>
      </c>
      <c r="J97" s="73">
        <f>OFFSET(A570,0,$K$1-1)</f>
        <v/>
      </c>
      <c r="K97" s="369">
        <f>(SUMIF($C$7:$C$127,I97,$D$7:$D$127)+SUMIF($E$7:$E$127,I97,$F$7:$F$127))/2</f>
        <v/>
      </c>
      <c r="L97" s="478">
        <f>VLOOKUP(A97,$A$253:$AX$305,$K$1,FALSE)</f>
        <v/>
      </c>
      <c r="M97" s="478">
        <f>L97-G97</f>
        <v/>
      </c>
      <c r="N97" s="30" t="n"/>
      <c r="O97" s="425">
        <f>L98-B98</f>
        <v/>
      </c>
      <c r="P97" s="30">
        <f>J97-K97</f>
        <v/>
      </c>
      <c r="Q97" s="426">
        <f>D98-F98</f>
        <v/>
      </c>
      <c r="R97" s="144" t="n"/>
    </row>
    <row r="98">
      <c r="A98" s="85" t="inlineStr">
        <is>
          <t xml:space="preserve">　基金                                                        </t>
        </is>
      </c>
      <c r="B98" s="422">
        <f>SUM(B99:B101)</f>
        <v/>
      </c>
      <c r="C98" s="384" t="n"/>
      <c r="D98" s="440" t="n"/>
      <c r="E98" s="441" t="n"/>
      <c r="F98" s="442" t="n"/>
      <c r="G98" s="422">
        <f>SUM(G99:G101)</f>
        <v/>
      </c>
      <c r="H98" s="220" t="inlineStr">
        <is>
          <t xml:space="preserve">　　　　什項設備                                                    </t>
        </is>
      </c>
      <c r="I98" s="267" t="n">
        <v>406</v>
      </c>
      <c r="J98" s="73">
        <f>OFFSET(A571,0,$K$1-1)</f>
        <v/>
      </c>
      <c r="K98" s="369">
        <f>(SUMIF($C$7:$C$127,I98,$D$7:$D$127)+SUMIF($E$7:$E$127,I98,$F$7:$F$127))/2</f>
        <v/>
      </c>
      <c r="L98" s="478">
        <f>VLOOKUP(A98,$A$253:$AX$305,$K$1,FALSE)</f>
        <v/>
      </c>
      <c r="M98" s="478">
        <f>L98-G98</f>
        <v/>
      </c>
      <c r="N98" s="30" t="n"/>
      <c r="O98" s="425">
        <f>L99-B99</f>
        <v/>
      </c>
      <c r="P98" s="30">
        <f>J98-K98</f>
        <v/>
      </c>
      <c r="Q98" s="426">
        <f>D99-F99</f>
        <v/>
      </c>
      <c r="R98" s="144" t="n"/>
    </row>
    <row r="99">
      <c r="A99" s="86" t="inlineStr">
        <is>
          <t xml:space="preserve">　　基金                                                        </t>
        </is>
      </c>
      <c r="B99" s="427">
        <f>VLOOKUP(A99,$A$423:$AX$475,$K$1,FALSE)</f>
        <v/>
      </c>
      <c r="C99" s="245" t="n"/>
      <c r="D99" s="440" t="n"/>
      <c r="E99" s="384" t="n">
        <v>313</v>
      </c>
      <c r="F99" s="442">
        <f>J76</f>
        <v/>
      </c>
      <c r="G99" s="469">
        <f>B99+SUM(F99:F109)-SUM(D99:D109)</f>
        <v/>
      </c>
      <c r="H99" s="112" t="inlineStr">
        <is>
          <t xml:space="preserve">　不動產、廠房及設備與遞延收入同額增加(+)或減少(-)之金額    </t>
        </is>
      </c>
      <c r="I99" s="180" t="n"/>
      <c r="J99" s="73">
        <f>OFFSET(A572,0,$K$1-1)</f>
        <v/>
      </c>
      <c r="K99" s="369">
        <f>K100</f>
        <v/>
      </c>
      <c r="L99" s="478">
        <f>VLOOKUP(A99,$A$253:$AX$305,$K$1,FALSE)</f>
        <v/>
      </c>
      <c r="M99" s="478">
        <f>L99-G99</f>
        <v/>
      </c>
      <c r="N99" s="30" t="n"/>
      <c r="O99" s="425">
        <f>L100-B100</f>
        <v/>
      </c>
      <c r="P99" s="30">
        <f>J99-K99</f>
        <v/>
      </c>
      <c r="Q99" s="426">
        <f>D100-F100</f>
        <v/>
      </c>
      <c r="R99" s="144" t="n"/>
    </row>
    <row r="100">
      <c r="A100" s="89" t="n">
        <v>0</v>
      </c>
      <c r="B100" s="427" t="n"/>
      <c r="C100" s="375" t="n"/>
      <c r="D100" s="428" t="n"/>
      <c r="E100" s="87" t="n">
        <v>314</v>
      </c>
      <c r="F100" s="431">
        <f>J77</f>
        <v/>
      </c>
      <c r="G100" s="427" t="n"/>
      <c r="H100" s="112" t="inlineStr">
        <is>
          <t xml:space="preserve">　　不動產、廠房及設備與遞延收入同額增加明細(+)             </t>
        </is>
      </c>
      <c r="I100" s="180" t="n"/>
      <c r="J100" s="73">
        <f>OFFSET(A573,0,$K$1-1)</f>
        <v/>
      </c>
      <c r="K100" s="369">
        <f>K101+K102</f>
        <v/>
      </c>
      <c r="L100" s="478" t="n"/>
      <c r="M100" s="478">
        <f>L100-G100</f>
        <v/>
      </c>
      <c r="N100" s="30" t="n"/>
      <c r="O100" s="425">
        <f>L101-B101</f>
        <v/>
      </c>
      <c r="P100" s="30">
        <f>J100-K100</f>
        <v/>
      </c>
      <c r="Q100" s="426">
        <f>D101-F101</f>
        <v/>
      </c>
      <c r="R100" s="144" t="n"/>
    </row>
    <row r="101">
      <c r="A101" s="50" t="n">
        <v>0</v>
      </c>
      <c r="B101" s="427" t="n"/>
      <c r="C101" s="91" t="n">
        <v>412</v>
      </c>
      <c r="D101" s="428">
        <f>-J109</f>
        <v/>
      </c>
      <c r="E101" s="87" t="n">
        <v>315</v>
      </c>
      <c r="F101" s="431">
        <f>J78</f>
        <v/>
      </c>
      <c r="G101" s="427" t="n"/>
      <c r="H101" s="211" t="inlineStr">
        <is>
          <t xml:space="preserve">　　　　機械及設備                                                  </t>
        </is>
      </c>
      <c r="I101" s="268" t="n">
        <v>407</v>
      </c>
      <c r="J101" s="73">
        <f>OFFSET(A574,0,$K$1-1)</f>
        <v/>
      </c>
      <c r="K101" s="369">
        <f>(SUMIF($C$7:$C$127,I101,$D$7:$D$127)+SUMIF($E$7:$E$127,I101,$F$7:$F$127))/2</f>
        <v/>
      </c>
      <c r="L101" s="478" t="n"/>
      <c r="M101" s="478">
        <f>L101-G101</f>
        <v/>
      </c>
      <c r="N101" s="30" t="n"/>
      <c r="O101" s="425">
        <f>L102-B102</f>
        <v/>
      </c>
      <c r="P101" s="30">
        <f>J101-K101</f>
        <v/>
      </c>
      <c r="Q101" s="426">
        <f>D102-F102</f>
        <v/>
      </c>
      <c r="R101" s="144" t="n"/>
    </row>
    <row r="102">
      <c r="A102" s="50" t="n">
        <v>0</v>
      </c>
      <c r="B102" s="427" t="n"/>
      <c r="C102" s="91" t="n">
        <v>413</v>
      </c>
      <c r="D102" s="470">
        <f>-J110</f>
        <v/>
      </c>
      <c r="E102" s="87" t="n">
        <v>409</v>
      </c>
      <c r="F102" s="432">
        <f>J105</f>
        <v/>
      </c>
      <c r="G102" s="427" t="n"/>
      <c r="H102" s="211" t="inlineStr">
        <is>
          <t xml:space="preserve">　　　　什項設備                                                    </t>
        </is>
      </c>
      <c r="I102" s="180" t="n">
        <v>408</v>
      </c>
      <c r="J102" s="73">
        <f>OFFSET(A575,0,$K$1-1)</f>
        <v/>
      </c>
      <c r="K102" s="369">
        <f>(SUMIF($C$7:$C$127,I102,$D$7:$D$127)+SUMIF($E$7:$E$127,I102,$F$7:$F$127))/2</f>
        <v/>
      </c>
      <c r="L102" s="478" t="n"/>
      <c r="M102" s="478">
        <f>L102-G102</f>
        <v/>
      </c>
      <c r="N102" s="30" t="n"/>
      <c r="O102" s="425">
        <f>L103-B103</f>
        <v/>
      </c>
      <c r="P102" s="30">
        <f>J102-K102</f>
        <v/>
      </c>
      <c r="Q102" s="426">
        <f>D103-F103</f>
        <v/>
      </c>
      <c r="R102" s="144" t="n"/>
    </row>
    <row r="103">
      <c r="A103" s="50" t="n">
        <v>0</v>
      </c>
      <c r="B103" s="427" t="n"/>
      <c r="C103" s="91" t="n">
        <v>414</v>
      </c>
      <c r="D103" s="470">
        <f>-J111</f>
        <v/>
      </c>
      <c r="E103" s="375" t="n">
        <v>410</v>
      </c>
      <c r="F103" s="431">
        <f>J106</f>
        <v/>
      </c>
      <c r="G103" s="427" t="n"/>
      <c r="H103" s="211" t="inlineStr">
        <is>
          <t xml:space="preserve">　不動產、廠房及設備與基金同額增加(+)或減少(-)之金額        </t>
        </is>
      </c>
      <c r="I103" s="180" t="n"/>
      <c r="J103" s="73">
        <f>OFFSET(A576,0,$K$1-1)</f>
        <v/>
      </c>
      <c r="K103" s="369">
        <f>K104+K108</f>
        <v/>
      </c>
      <c r="L103" s="478" t="n"/>
      <c r="M103" s="478">
        <f>L103-G103</f>
        <v/>
      </c>
      <c r="N103" s="30" t="n"/>
      <c r="O103" s="425">
        <f>L104-B104</f>
        <v/>
      </c>
      <c r="P103" s="30">
        <f>J103-K103</f>
        <v/>
      </c>
      <c r="Q103" s="426">
        <f>D104-F104</f>
        <v/>
      </c>
      <c r="R103" s="144" t="n"/>
    </row>
    <row r="104">
      <c r="A104" s="50" t="n">
        <v>0</v>
      </c>
      <c r="B104" s="427" t="n"/>
      <c r="C104" s="91" t="n">
        <v>416</v>
      </c>
      <c r="D104" s="470">
        <f>F58</f>
        <v/>
      </c>
      <c r="E104" s="375" t="n">
        <v>411</v>
      </c>
      <c r="F104" s="431">
        <f>J107</f>
        <v/>
      </c>
      <c r="G104" s="427" t="n"/>
      <c r="H104" s="211" t="inlineStr">
        <is>
          <t xml:space="preserve">　　　撥入不動產、廠房及設備明細(+)                               </t>
        </is>
      </c>
      <c r="I104" s="180" t="n"/>
      <c r="J104" s="73">
        <f>OFFSET(A577,0,$K$1-1)</f>
        <v/>
      </c>
      <c r="K104" s="369">
        <f>SUM(K105:K107)</f>
        <v/>
      </c>
      <c r="L104" s="478" t="n"/>
      <c r="M104" s="478">
        <f>L104-G104</f>
        <v/>
      </c>
      <c r="N104" s="30" t="n"/>
      <c r="O104" s="425">
        <f>L105-B105</f>
        <v/>
      </c>
      <c r="P104" s="30">
        <f>J104-K104</f>
        <v/>
      </c>
      <c r="Q104" s="426">
        <f>D105-F105</f>
        <v/>
      </c>
      <c r="R104" s="144" t="n"/>
    </row>
    <row r="105">
      <c r="A105" s="50" t="n"/>
      <c r="B105" s="50" t="n"/>
      <c r="C105" s="91" t="n"/>
      <c r="D105" s="428" t="n"/>
      <c r="E105" s="375" t="n">
        <v>415</v>
      </c>
      <c r="F105" s="90">
        <f>J113</f>
        <v/>
      </c>
      <c r="G105" s="50" t="n"/>
      <c r="H105" s="112" t="inlineStr">
        <is>
          <t xml:space="preserve">　　　　機械及設備                                                  </t>
        </is>
      </c>
      <c r="I105" s="180" t="n">
        <v>409</v>
      </c>
      <c r="J105" s="73">
        <f>OFFSET(A578,0,$K$1-1)</f>
        <v/>
      </c>
      <c r="K105" s="369">
        <f>(SUMIF($C$7:$C$127,I105,$D$7:$D$127)+SUMIF($E$7:$E$127,I105,$F$7:$F$127))/2</f>
        <v/>
      </c>
      <c r="L105" s="478" t="n"/>
      <c r="M105" s="478">
        <f>L105-G105</f>
        <v/>
      </c>
      <c r="N105" s="30" t="n"/>
      <c r="O105" s="425">
        <f>L106-B106</f>
        <v/>
      </c>
      <c r="P105" s="30">
        <f>J105-K105</f>
        <v/>
      </c>
      <c r="Q105" s="426">
        <f>D106-F106</f>
        <v/>
      </c>
      <c r="R105" s="144" t="n"/>
    </row>
    <row r="106">
      <c r="A106" s="50" t="n"/>
      <c r="B106" s="50" t="n"/>
      <c r="C106" s="375" t="n"/>
      <c r="D106" s="428" t="n"/>
      <c r="G106" s="50" t="n"/>
      <c r="H106" s="112" t="inlineStr">
        <is>
          <t xml:space="preserve">　　　　交通及運輸設備                                              </t>
        </is>
      </c>
      <c r="I106" s="180" t="n">
        <v>410</v>
      </c>
      <c r="J106" s="73">
        <f>OFFSET(A579,0,$K$1-1)</f>
        <v/>
      </c>
      <c r="K106" s="369">
        <f>(SUMIF($C$7:$C$127,I106,$D$7:$D$127)+SUMIF($E$7:$E$127,I106,$F$7:$F$127))/2</f>
        <v/>
      </c>
      <c r="L106" s="478" t="n"/>
      <c r="M106" s="478">
        <f>L106-G106</f>
        <v/>
      </c>
      <c r="N106" s="30" t="n"/>
      <c r="O106" s="425">
        <f>L107-B107</f>
        <v/>
      </c>
      <c r="P106" s="30">
        <f>J106-K106</f>
        <v/>
      </c>
      <c r="Q106" s="426">
        <f>D107-F107</f>
        <v/>
      </c>
      <c r="R106" s="144" t="n"/>
    </row>
    <row r="107">
      <c r="A107" s="50" t="n"/>
      <c r="B107" s="50" t="n"/>
      <c r="C107" s="127" t="n">
        <v>72</v>
      </c>
      <c r="D107" s="471">
        <f>IF(J119&lt;0,J119*-1,0)</f>
        <v/>
      </c>
      <c r="E107" s="472" t="n"/>
      <c r="F107" s="396" t="n"/>
      <c r="G107" s="50" t="n"/>
      <c r="H107" s="112" t="inlineStr">
        <is>
          <t xml:space="preserve">　　　　什項設備                                                    </t>
        </is>
      </c>
      <c r="I107" s="180" t="n">
        <v>411</v>
      </c>
      <c r="J107" s="73">
        <f>OFFSET(A580,0,$K$1-1)</f>
        <v/>
      </c>
      <c r="K107" s="369">
        <f>(SUMIF($C$7:$C$127,I107,$D$7:$D$127)+SUMIF($E$7:$E$127,I107,$F$7:$F$127))/2</f>
        <v/>
      </c>
      <c r="L107" s="478" t="n"/>
      <c r="M107" s="478">
        <f>L107-G107</f>
        <v/>
      </c>
      <c r="N107" s="30" t="n"/>
      <c r="O107" s="425">
        <f>L108-B108</f>
        <v/>
      </c>
      <c r="P107" s="30">
        <f>J107-K107</f>
        <v/>
      </c>
      <c r="Q107" s="426">
        <f>D108-F108</f>
        <v/>
      </c>
      <c r="R107" s="144" t="n"/>
    </row>
    <row r="108">
      <c r="A108" s="89" t="n">
        <v>0</v>
      </c>
      <c r="B108" s="427" t="n"/>
      <c r="C108" s="127" t="n"/>
      <c r="D108" s="428" t="n"/>
      <c r="E108" s="375" t="n">
        <v>72</v>
      </c>
      <c r="F108" s="396">
        <f>IF(J119&gt;0,J119,0)</f>
        <v/>
      </c>
      <c r="G108" s="427" t="n"/>
      <c r="H108" s="211" t="inlineStr">
        <is>
          <t xml:space="preserve">　　　撥出不動產、廠房及設備明細(-)                               </t>
        </is>
      </c>
      <c r="I108" s="180" t="n"/>
      <c r="J108" s="73">
        <f>OFFSET(A581,0,$K$1-1)</f>
        <v/>
      </c>
      <c r="K108" s="369">
        <f>K109+K110+K111</f>
        <v/>
      </c>
      <c r="L108" s="478" t="n"/>
      <c r="M108" s="478">
        <f>L108-G108</f>
        <v/>
      </c>
      <c r="N108" s="30" t="n"/>
      <c r="O108" s="425">
        <f>L109-B109</f>
        <v/>
      </c>
      <c r="P108" s="30">
        <f>J108-K108</f>
        <v/>
      </c>
      <c r="Q108" s="426">
        <f>D109-F109</f>
        <v/>
      </c>
      <c r="R108" s="144" t="n"/>
    </row>
    <row r="109">
      <c r="A109" s="78" t="n"/>
      <c r="B109" s="427" t="n"/>
      <c r="D109" s="428" t="n"/>
      <c r="E109" s="375" t="n"/>
      <c r="F109" s="432">
        <f>J131</f>
        <v/>
      </c>
      <c r="G109" s="427" t="n"/>
      <c r="H109" s="112" t="inlineStr">
        <is>
          <t xml:space="preserve">　　　　機械及設備                                                  </t>
        </is>
      </c>
      <c r="I109" s="180" t="n">
        <v>412</v>
      </c>
      <c r="J109" s="73">
        <f>OFFSET(A582,0,$K$1-1)</f>
        <v/>
      </c>
      <c r="K109" s="387">
        <f>(SUMIF($C$7:$C$127,I109,$D$7:$D$127)+SUMIF($E$7:$E$127,I109,$F$7:$F$127))/2*-1</f>
        <v/>
      </c>
      <c r="L109" s="478" t="n"/>
      <c r="M109" s="478">
        <f>L109-G109</f>
        <v/>
      </c>
      <c r="N109" s="30" t="n"/>
      <c r="O109" s="425">
        <f>L110-B110</f>
        <v/>
      </c>
      <c r="P109" s="30">
        <f>J109-K109</f>
        <v/>
      </c>
      <c r="Q109" s="426">
        <f>D110-F110</f>
        <v/>
      </c>
      <c r="R109" s="144" t="n"/>
    </row>
    <row r="110">
      <c r="A110" s="78" t="inlineStr">
        <is>
          <t xml:space="preserve">　公積                                                        </t>
        </is>
      </c>
      <c r="B110" s="422">
        <f>SUM(B111:B115)</f>
        <v/>
      </c>
      <c r="C110" s="375" t="n"/>
      <c r="D110" s="428" t="n"/>
      <c r="E110" s="430" t="n"/>
      <c r="F110" s="432" t="n"/>
      <c r="G110" s="423">
        <f>SUM(G111:G115)</f>
        <v/>
      </c>
      <c r="H110" s="112" t="inlineStr">
        <is>
          <t xml:space="preserve">　　　　交通及運輸設備                                              </t>
        </is>
      </c>
      <c r="I110" s="180" t="n">
        <v>413</v>
      </c>
      <c r="J110" s="73">
        <f>OFFSET(A583,0,$K$1-1)</f>
        <v/>
      </c>
      <c r="K110" s="387">
        <f>(SUMIF($C$7:$C$127,I110,$D$7:$D$127)+SUMIF($E$7:$E$127,I110,$F$7:$F$127))/2*-1</f>
        <v/>
      </c>
      <c r="L110" s="478">
        <f>VLOOKUP(A110,$A$253:$AX$305,$K$1,FALSE)</f>
        <v/>
      </c>
      <c r="M110" s="478">
        <f>L110-G110</f>
        <v/>
      </c>
      <c r="N110" s="30" t="n"/>
      <c r="O110" s="425">
        <f>L111-B111</f>
        <v/>
      </c>
      <c r="P110" s="30">
        <f>J110-K110</f>
        <v/>
      </c>
      <c r="Q110" s="426">
        <f>D111-F111</f>
        <v/>
      </c>
      <c r="R110" s="144" t="n"/>
    </row>
    <row r="111">
      <c r="A111" s="80" t="inlineStr">
        <is>
          <t xml:space="preserve">　　資本公積                                                    </t>
        </is>
      </c>
      <c r="B111" s="427">
        <f>VLOOKUP(A111,$A$423:$AX$475,$K$1,FALSE)</f>
        <v/>
      </c>
      <c r="C111" s="375" t="n"/>
      <c r="D111" s="428" t="n"/>
      <c r="E111" s="430" t="n">
        <v>417</v>
      </c>
      <c r="F111" s="432">
        <f>J115</f>
        <v/>
      </c>
      <c r="G111" s="429">
        <f>B111+SUM(F111:F113)-SUM(D111:D113)</f>
        <v/>
      </c>
      <c r="H111" s="112" t="inlineStr">
        <is>
          <t xml:space="preserve">　　　　什項設備                                                    </t>
        </is>
      </c>
      <c r="I111" s="180" t="n">
        <v>414</v>
      </c>
      <c r="J111" s="73">
        <f>OFFSET(A584,0,$K$1-1)</f>
        <v/>
      </c>
      <c r="K111" s="387">
        <f>(SUMIF($C$7:$C$127,I111,$D$7:$D$127)+SUMIF($E$7:$E$127,I111,$F$7:$F$127))/2*-1</f>
        <v/>
      </c>
      <c r="L111" s="478">
        <f>VLOOKUP(A111,$A$253:$AX$305,$K$1,FALSE)</f>
        <v/>
      </c>
      <c r="M111" s="478">
        <f>L111-G111</f>
        <v/>
      </c>
      <c r="N111" s="30" t="n"/>
      <c r="O111" s="425">
        <f>L112-B112</f>
        <v/>
      </c>
      <c r="P111" s="30">
        <f>J111-K111</f>
        <v/>
      </c>
      <c r="Q111" s="426">
        <f>D112-F112</f>
        <v/>
      </c>
      <c r="R111" s="144" t="n"/>
    </row>
    <row r="112">
      <c r="A112" s="2" t="n">
        <v>0</v>
      </c>
      <c r="B112" s="427" t="n"/>
      <c r="C112" s="473" t="n">
        <v>71</v>
      </c>
      <c r="D112" s="471">
        <f>IF(J118&lt;0,J118*-1,0)</f>
        <v/>
      </c>
      <c r="E112" s="430" t="n">
        <v>71</v>
      </c>
      <c r="F112" s="431">
        <f>IF(J133&gt;0,J133,0)</f>
        <v/>
      </c>
      <c r="G112" s="433" t="n"/>
      <c r="H112" s="211" t="inlineStr">
        <is>
          <t xml:space="preserve">　無形資產與基金同額增加(+)或減少(-)之金額                  </t>
        </is>
      </c>
      <c r="I112" s="186" t="n"/>
      <c r="J112" s="73" t="n"/>
      <c r="K112" s="369">
        <f>K113+K114</f>
        <v/>
      </c>
      <c r="L112" s="478" t="n"/>
      <c r="M112" s="478">
        <f>L112-G112</f>
        <v/>
      </c>
      <c r="N112" s="30" t="n"/>
      <c r="O112" s="425">
        <f>L113-B113</f>
        <v/>
      </c>
      <c r="P112" s="30">
        <f>J112-K112</f>
        <v/>
      </c>
      <c r="Q112" s="426">
        <f>D113-F113</f>
        <v/>
      </c>
      <c r="R112" s="144" t="n"/>
    </row>
    <row r="113">
      <c r="A113" s="3" t="n">
        <v>0</v>
      </c>
      <c r="B113" s="427" t="n"/>
      <c r="C113" s="473" t="n"/>
      <c r="D113" s="428" t="n"/>
      <c r="E113" s="439" t="n"/>
      <c r="F113" s="432" t="n"/>
      <c r="G113" s="433" t="n"/>
      <c r="H113" s="112" t="inlineStr">
        <is>
          <t xml:space="preserve">　　　無形資產與基金同額增加之金額(+)                             </t>
        </is>
      </c>
      <c r="I113" s="180" t="n">
        <v>415</v>
      </c>
      <c r="J113" s="73">
        <f>OFFSET(A585,0,$K$1-1)</f>
        <v/>
      </c>
      <c r="K113" s="369">
        <f>(SUMIF($C$7:$C$127,I113,$D$7:$D$127)+SUMIF($E$7:$E$127,I113,$F$7:$F$127))/2</f>
        <v/>
      </c>
      <c r="L113" s="478" t="n"/>
      <c r="M113" s="478">
        <f>L113-G113</f>
        <v/>
      </c>
      <c r="N113" s="30" t="n"/>
      <c r="O113" s="425">
        <f>L114-B114</f>
        <v/>
      </c>
      <c r="P113" s="30">
        <f>J113-K113</f>
        <v/>
      </c>
      <c r="Q113" s="426">
        <f>D114-F114</f>
        <v/>
      </c>
      <c r="R113" s="144" t="n"/>
    </row>
    <row r="114">
      <c r="A114" s="80" t="inlineStr">
        <is>
          <t xml:space="preserve">　　特別公積                                                    </t>
        </is>
      </c>
      <c r="B114" s="427">
        <f>VLOOKUP(A114,$A$423:$AX$475,$K$1,FALSE)</f>
        <v/>
      </c>
      <c r="C114" s="474" t="n"/>
      <c r="D114" s="428">
        <f>J131</f>
        <v/>
      </c>
      <c r="E114" s="430" t="n"/>
      <c r="F114" s="432" t="n"/>
      <c r="G114" s="429">
        <f>B114+SUM(F114:F115)-SUM(D114:D115)</f>
        <v/>
      </c>
      <c r="H114" s="112" t="inlineStr">
        <is>
          <t xml:space="preserve">　　　無形資產與基金同額減少之金額(-)                             </t>
        </is>
      </c>
      <c r="I114" s="180" t="n">
        <v>416</v>
      </c>
      <c r="J114" s="73">
        <f>OFFSET(A586,0,$K$1-1)</f>
        <v/>
      </c>
      <c r="K114" s="369">
        <f>-(SUMIF($C$7:$C$127,I114,$D$7:$D$127)+SUMIF($E$7:$E$127,I114,$F$7:$F$127))/2</f>
        <v/>
      </c>
      <c r="L114" s="478">
        <f>VLOOKUP(A114,$A$253:$AX$305,$K$1,FALSE)</f>
        <v/>
      </c>
      <c r="M114" s="478">
        <f>L114-G114</f>
        <v/>
      </c>
      <c r="N114" s="30" t="n"/>
      <c r="O114" s="425">
        <f>L115-B115</f>
        <v/>
      </c>
      <c r="P114" s="30">
        <f>J114-K114</f>
        <v/>
      </c>
      <c r="Q114" s="426">
        <f>D115-F115</f>
        <v/>
      </c>
      <c r="R114" s="144" t="n"/>
    </row>
    <row r="115">
      <c r="A115" s="3" t="n">
        <v>0</v>
      </c>
      <c r="B115" s="427" t="n"/>
      <c r="C115" s="473" t="n"/>
      <c r="D115" s="428" t="n"/>
      <c r="E115" s="439" t="n"/>
      <c r="F115" s="432" t="n"/>
      <c r="G115" s="433" t="n"/>
      <c r="H115" s="112" t="inlineStr">
        <is>
          <t xml:space="preserve">　　應付代管資產轉列受贈公積之金額                              </t>
        </is>
      </c>
      <c r="I115" s="180" t="n">
        <v>417</v>
      </c>
      <c r="J115" s="73">
        <f>OFFSET(A587,0,$K$1-1)</f>
        <v/>
      </c>
      <c r="K115" s="369">
        <f>(SUMIF($C$7:$C$127,I115,$D$7:$D$127)+SUMIF($E$7:$E$127,I115,$F$7:$F$127))/2</f>
        <v/>
      </c>
      <c r="L115" s="478" t="n"/>
      <c r="M115" s="478">
        <f>L115-G115</f>
        <v/>
      </c>
      <c r="N115" s="30" t="n"/>
      <c r="O115" s="425">
        <f>L116-B116</f>
        <v/>
      </c>
      <c r="P115" s="30">
        <f>J115-K115</f>
        <v/>
      </c>
      <c r="Q115" s="426">
        <f>D116-F116</f>
        <v/>
      </c>
      <c r="R115" s="144" t="n"/>
    </row>
    <row r="116">
      <c r="A116" s="78" t="inlineStr">
        <is>
          <t xml:space="preserve">　累積餘絀                                                    </t>
        </is>
      </c>
      <c r="B116" s="422">
        <f>SUM(B117:B121)</f>
        <v/>
      </c>
      <c r="C116" s="474" t="n"/>
      <c r="D116" s="428" t="n"/>
      <c r="E116" s="430" t="n"/>
      <c r="F116" s="432" t="n"/>
      <c r="G116" s="423">
        <f>SUM(G117:G121)</f>
        <v/>
      </c>
      <c r="H116" s="112" t="inlineStr">
        <is>
          <t xml:space="preserve">　　長期債務1年內到期部分轉列應付到期長期負債之金額             </t>
        </is>
      </c>
      <c r="I116" s="180" t="n">
        <v>418</v>
      </c>
      <c r="J116" s="73">
        <f>OFFSET(A588,0,$K$1-1)</f>
        <v/>
      </c>
      <c r="K116" s="369">
        <f>(SUMIF($C$7:$C$127,I116,$D$7:$D$127)+SUMIF($E$7:$E$127,I116,$F$7:$F$127))/2</f>
        <v/>
      </c>
      <c r="L116" s="478">
        <f>VLOOKUP(A116,$A$253:$AX$305,$K$1,FALSE)</f>
        <v/>
      </c>
      <c r="M116" s="478">
        <f>L116-G116</f>
        <v/>
      </c>
      <c r="N116" s="30" t="n"/>
      <c r="O116" s="425">
        <f>L117-B117</f>
        <v/>
      </c>
      <c r="P116" s="30">
        <f>J116-K116</f>
        <v/>
      </c>
      <c r="Q116" s="426">
        <f>D117-F117</f>
        <v/>
      </c>
      <c r="R116" s="144" t="n"/>
    </row>
    <row r="117">
      <c r="A117" s="80" t="inlineStr">
        <is>
          <t xml:space="preserve">　　累積賸餘                                                    </t>
        </is>
      </c>
      <c r="B117" s="427">
        <f>VLOOKUP(A117,$A$423:$AX$475,$K$1,FALSE)</f>
        <v/>
      </c>
      <c r="C117" s="474" t="n"/>
      <c r="D117" s="428" t="n"/>
      <c r="E117" s="375" t="inlineStr">
        <is>
          <t>A</t>
        </is>
      </c>
      <c r="F117" s="432">
        <f>IF(J7&gt;0,J7,0)</f>
        <v/>
      </c>
      <c r="G117" s="429">
        <f>B117+SUM(F117:F120)-SUM(D117:D120)</f>
        <v/>
      </c>
      <c r="H117" s="112" t="inlineStr">
        <is>
          <t xml:space="preserve">　　盈餘分配與虧損填補之金額                                    </t>
        </is>
      </c>
      <c r="I117" s="180" t="n"/>
      <c r="J117" s="73">
        <f>OFFSET(A589,0,$K$1-1)</f>
        <v/>
      </c>
      <c r="K117" s="369">
        <f>K118+K119</f>
        <v/>
      </c>
      <c r="L117" s="478">
        <f>VLOOKUP(A117,$A$253:$AX$305,$K$1,FALSE)</f>
        <v/>
      </c>
      <c r="M117" s="478">
        <f>L117-G117</f>
        <v/>
      </c>
      <c r="N117" s="30" t="n"/>
      <c r="O117" s="425">
        <f>L118-B118</f>
        <v/>
      </c>
      <c r="P117" s="30">
        <f>J117-K117</f>
        <v/>
      </c>
      <c r="Q117" s="426">
        <f>D118-F118</f>
        <v/>
      </c>
      <c r="R117" s="144" t="n"/>
    </row>
    <row r="118">
      <c r="A118" s="3" t="n">
        <v>0</v>
      </c>
      <c r="B118" s="427" t="n"/>
      <c r="C118" s="474" t="n">
        <v>71</v>
      </c>
      <c r="D118" s="428">
        <f>IF(J123&gt;0,J123,0)</f>
        <v/>
      </c>
      <c r="E118" s="375" t="n"/>
      <c r="F118" s="431" t="n"/>
      <c r="G118" s="401" t="n"/>
      <c r="H118" s="112" t="inlineStr">
        <is>
          <t xml:space="preserve">　　　提存(撥用-)公積                                             </t>
        </is>
      </c>
      <c r="I118" s="180" t="n">
        <v>71</v>
      </c>
      <c r="J118" s="73">
        <f>OFFSET(A590,0,$K$1-1)</f>
        <v/>
      </c>
      <c r="K118" s="387">
        <f>-(SUMIF($C$7:$C$127,I118,$D$7:$D$127)+SUMIF($E$7:$E$127,I118,$F$7:$F$127))/2</f>
        <v/>
      </c>
      <c r="L118" s="478" t="n"/>
      <c r="M118" s="478">
        <f>L118-G118</f>
        <v/>
      </c>
      <c r="N118" s="30" t="n"/>
      <c r="O118" s="425">
        <f>L119-B119</f>
        <v/>
      </c>
      <c r="P118" s="30">
        <f>J118-K118</f>
        <v/>
      </c>
      <c r="Q118" s="426">
        <f>D119-F119</f>
        <v/>
      </c>
      <c r="R118" s="144" t="n"/>
    </row>
    <row r="119" ht="20.4" customHeight="1" s="53" thickBot="1">
      <c r="A119" s="3" t="n"/>
      <c r="B119" s="427" t="n"/>
      <c r="C119" s="430" t="n">
        <v>72</v>
      </c>
      <c r="D119" s="471">
        <f>IF(J119&gt;0,J119,0)</f>
        <v/>
      </c>
      <c r="E119" s="434" t="n"/>
      <c r="F119" s="376" t="n"/>
      <c r="G119" s="401" t="n"/>
      <c r="H119" s="198" t="inlineStr">
        <is>
          <t xml:space="preserve">　　　賸餘撥充(折減-)基金                                         </t>
        </is>
      </c>
      <c r="I119" s="180" t="n">
        <v>72</v>
      </c>
      <c r="J119" s="73">
        <f>OFFSET(A591,0,$K$1-1)</f>
        <v/>
      </c>
      <c r="K119" s="387">
        <f>-(SUMIF($C$7:$C$127,I119,$D$7:$D$127)+SUMIF($E$7:$E$127,I119,$F$7:$F$127))/2</f>
        <v/>
      </c>
      <c r="L119" s="478" t="n"/>
      <c r="M119" s="478">
        <f>L119-G119</f>
        <v/>
      </c>
      <c r="N119" s="30" t="n"/>
      <c r="O119" s="425">
        <f>L120-B121</f>
        <v/>
      </c>
      <c r="P119" s="30">
        <f>J119-K119</f>
        <v/>
      </c>
      <c r="Q119" s="426">
        <f>D121-F121</f>
        <v/>
      </c>
      <c r="R119" s="144" t="n"/>
    </row>
    <row r="120">
      <c r="A120" s="100" t="n"/>
      <c r="B120" s="465" t="n"/>
      <c r="C120" s="430" t="n"/>
      <c r="D120" s="432" t="n"/>
      <c r="E120" s="434" t="n"/>
      <c r="F120" s="376" t="n"/>
      <c r="G120" s="401" t="n"/>
      <c r="H120" s="112" t="n"/>
      <c r="I120" s="180" t="n"/>
      <c r="J120" s="121" t="n"/>
      <c r="K120" s="369">
        <f>(SUMIF($C$7:$C$127,I120,$D$7:$D$127)+SUMIF($E$7:$E$127,I120,$F$7:$F$127))/2</f>
        <v/>
      </c>
      <c r="L120" s="478" t="n"/>
      <c r="M120" s="478">
        <f>L120-G120</f>
        <v/>
      </c>
      <c r="N120" s="30" t="n"/>
      <c r="O120" s="425">
        <f>L123-B122</f>
        <v/>
      </c>
      <c r="P120" s="30" t="n"/>
      <c r="Q120" s="426">
        <f>D122-F122</f>
        <v/>
      </c>
      <c r="R120" s="144" t="n"/>
    </row>
    <row r="121">
      <c r="A121" s="80" t="inlineStr">
        <is>
          <t xml:space="preserve">　　累積短絀                                                    </t>
        </is>
      </c>
      <c r="B121" s="427">
        <f>VLOOKUP(A121,$A$423:$AX$475,$K$1,FALSE)</f>
        <v/>
      </c>
      <c r="C121" s="375" t="inlineStr">
        <is>
          <t>A</t>
        </is>
      </c>
      <c r="D121" s="428">
        <f>IF(J7&lt;0,J7*-1,0)</f>
        <v/>
      </c>
      <c r="E121" s="430" t="n"/>
      <c r="F121" s="431" t="n"/>
      <c r="G121" s="488">
        <f>B121+SUM(F121:F124)-SUM(D121:D124)</f>
        <v/>
      </c>
      <c r="H121" s="112" t="n"/>
      <c r="I121" s="180" t="n"/>
      <c r="J121" s="121" t="n"/>
      <c r="K121" s="369">
        <f>(SUMIF($C$7:$C$127,I121,$D$7:$D$127)+SUMIF($E$7:$E$127,I121,$F$7:$F$127))/2</f>
        <v/>
      </c>
      <c r="L121" s="478">
        <f>VLOOKUP(A121,$A$253:$AX$305,$K$1,FALSE)</f>
        <v/>
      </c>
      <c r="M121" s="478">
        <f>L121-G121</f>
        <v/>
      </c>
      <c r="N121" s="30" t="n"/>
      <c r="O121" s="425">
        <f>L124-B123</f>
        <v/>
      </c>
      <c r="P121" s="30" t="n"/>
      <c r="Q121" s="426">
        <f>D123-F123</f>
        <v/>
      </c>
      <c r="R121" s="144" t="n"/>
    </row>
    <row r="122">
      <c r="A122" s="3" t="n">
        <v>0</v>
      </c>
      <c r="B122" s="427" t="n"/>
      <c r="C122" s="382" t="n"/>
      <c r="D122" s="428" t="n"/>
      <c r="E122" s="430" t="n">
        <v>71</v>
      </c>
      <c r="F122" s="396">
        <f>IF(J118&lt;0,J118*-1,0)</f>
        <v/>
      </c>
      <c r="G122" s="401" t="n"/>
      <c r="H122" s="112" t="n"/>
      <c r="I122" s="180" t="n"/>
      <c r="J122" s="121" t="n"/>
      <c r="K122" s="369">
        <f>SUM(K123:K124)</f>
        <v/>
      </c>
      <c r="L122" s="478" t="n"/>
      <c r="M122" s="478">
        <f>L122-G122</f>
        <v/>
      </c>
      <c r="N122" s="30" t="n"/>
      <c r="O122" s="425">
        <f>L125-B124</f>
        <v/>
      </c>
      <c r="P122" s="30" t="n"/>
      <c r="Q122" s="426">
        <f>D125-F125</f>
        <v/>
      </c>
      <c r="R122" s="144" t="n"/>
    </row>
    <row r="123">
      <c r="A123" s="3" t="n"/>
      <c r="B123" s="427" t="n"/>
      <c r="C123" s="382" t="n"/>
      <c r="D123" s="428" t="n"/>
      <c r="E123" s="430" t="n">
        <v>72</v>
      </c>
      <c r="F123" s="396">
        <f>IF(J119&lt;0,J119*-1,0)</f>
        <v/>
      </c>
      <c r="G123" s="401" t="n"/>
      <c r="H123" s="112" t="n"/>
      <c r="I123" s="180" t="n"/>
      <c r="J123" s="121" t="n"/>
      <c r="K123" s="369">
        <f>-(SUMIF($C$7:$C$127,I123,$D$7:$D$127)+SUMIF($E$7:$E$127,I123,$F$7:$F$127))/2</f>
        <v/>
      </c>
      <c r="L123" s="478" t="n"/>
      <c r="M123" s="478">
        <f>L123-G123</f>
        <v/>
      </c>
      <c r="N123" s="30" t="n"/>
      <c r="O123" s="425">
        <f>L126-B125</f>
        <v/>
      </c>
      <c r="P123" s="30" t="n"/>
      <c r="Q123" s="426">
        <f>D126-F126</f>
        <v/>
      </c>
      <c r="R123" s="144" t="n"/>
    </row>
    <row r="124" ht="20.4" customHeight="1" s="53" thickBot="1">
      <c r="A124" s="100" t="n"/>
      <c r="B124" s="465" t="n"/>
      <c r="C124" s="475" t="n"/>
      <c r="D124" s="428" t="n"/>
      <c r="E124" s="434" t="n">
        <v>73</v>
      </c>
      <c r="F124" s="435">
        <f>D120</f>
        <v/>
      </c>
      <c r="G124" s="401" t="n"/>
      <c r="H124" s="198" t="n"/>
      <c r="I124" s="199" t="n"/>
      <c r="J124" s="122" t="n"/>
      <c r="K124" s="444">
        <f>-(SUMIF($C$7:$C$127,I124,$D$7:$D$127)+SUMIF($E$7:$E$127,I124,$F$7:$F$127))/2</f>
        <v/>
      </c>
      <c r="L124" s="478" t="n"/>
      <c r="M124" s="478">
        <f>L124-G124</f>
        <v/>
      </c>
      <c r="O124" s="425">
        <f>L127-B126</f>
        <v/>
      </c>
      <c r="Q124" s="426">
        <f>D127-F127</f>
        <v/>
      </c>
      <c r="R124" s="144" t="n"/>
    </row>
    <row r="125">
      <c r="A125" s="78" t="inlineStr">
        <is>
          <t xml:space="preserve">　淨值其他項目                                                </t>
        </is>
      </c>
      <c r="B125" s="422">
        <f>SUM(B126:B127)</f>
        <v/>
      </c>
      <c r="C125" s="375" t="n"/>
      <c r="D125" s="428" t="n"/>
      <c r="E125" s="430" t="n"/>
      <c r="F125" s="432" t="n"/>
      <c r="G125" s="402">
        <f>SUM(G126:G127)</f>
        <v/>
      </c>
      <c r="H125" s="220" t="n"/>
      <c r="I125" s="180" t="n"/>
      <c r="J125" s="246" t="n"/>
      <c r="K125" s="489" t="n"/>
      <c r="L125" s="478">
        <f>VLOOKUP(A125,$A$253:$AX$305,$K$1,FALSE)</f>
        <v/>
      </c>
      <c r="M125" s="478">
        <f>L124-G124</f>
        <v/>
      </c>
      <c r="O125" s="425">
        <f>L127-B128</f>
        <v/>
      </c>
      <c r="Q125" s="426">
        <f>D128-F128</f>
        <v/>
      </c>
      <c r="R125" s="144" t="n"/>
    </row>
    <row r="126">
      <c r="A126" s="81" t="inlineStr">
        <is>
          <t xml:space="preserve">　　累積其他綜合餘絀                                            </t>
        </is>
      </c>
      <c r="B126" s="427">
        <f>VLOOKUP(A126,$A$423:$AX$475,$K$1,FALSE)</f>
        <v/>
      </c>
      <c r="C126" s="375" t="n"/>
      <c r="D126" s="428" t="n"/>
      <c r="E126" s="430" t="n"/>
      <c r="F126" s="432" t="n"/>
      <c r="G126" s="488">
        <f>B126+F126-D126</f>
        <v/>
      </c>
      <c r="H126" s="220" t="n"/>
      <c r="I126" s="180" t="n"/>
      <c r="J126" s="246" t="n"/>
      <c r="K126" s="489" t="n"/>
      <c r="L126" s="478">
        <f>VLOOKUP(A126,$A$253:$AX$305,$K$1,FALSE)</f>
        <v/>
      </c>
      <c r="M126" s="478">
        <f>L125-G125</f>
        <v/>
      </c>
      <c r="R126" s="144" t="n"/>
    </row>
    <row r="127">
      <c r="A127" s="80" t="n">
        <v>0</v>
      </c>
      <c r="B127" s="427" t="n"/>
      <c r="C127" s="375" t="n"/>
      <c r="D127" s="428" t="n"/>
      <c r="E127" s="430" t="n"/>
      <c r="F127" s="432" t="n"/>
      <c r="G127" s="488" t="n"/>
      <c r="H127" s="220" t="n"/>
      <c r="I127" s="180" t="n"/>
      <c r="J127" s="246" t="n"/>
      <c r="K127" s="489" t="n"/>
      <c r="L127" s="478">
        <f>VLOOKUP(A128,$A$253:$AX$305,$K$1,FALSE)</f>
        <v/>
      </c>
      <c r="M127" s="478">
        <f>L126-G126</f>
        <v/>
      </c>
      <c r="R127" s="144" t="n"/>
    </row>
    <row r="128" ht="20.4" customHeight="1" s="53" thickBot="1">
      <c r="A128" s="83" t="inlineStr">
        <is>
          <t>合      計</t>
        </is>
      </c>
      <c r="B128" s="479">
        <f>B70+B97</f>
        <v/>
      </c>
      <c r="C128" s="480" t="n"/>
      <c r="D128" s="481" t="n"/>
      <c r="E128" s="482" t="n"/>
      <c r="F128" s="481" t="n"/>
      <c r="G128" s="490">
        <f>G70+G97</f>
        <v/>
      </c>
      <c r="H128" s="220" t="n"/>
      <c r="I128" s="180" t="n"/>
      <c r="J128" s="246" t="n"/>
      <c r="K128" s="489" t="n"/>
      <c r="M128" s="478">
        <f>L127-G128</f>
        <v/>
      </c>
      <c r="R128" s="144" t="n"/>
    </row>
    <row r="129">
      <c r="A129" s="74" t="n"/>
      <c r="B129" s="74" t="n"/>
      <c r="C129" s="74" t="n"/>
      <c r="D129" s="74" t="n"/>
      <c r="E129" s="74" t="n"/>
      <c r="F129" s="74" t="n"/>
      <c r="G129" s="74" t="n"/>
      <c r="H129" s="220" t="n"/>
      <c r="I129" s="180" t="n"/>
      <c r="J129" s="246" t="n"/>
      <c r="K129" s="489" t="n"/>
      <c r="M129" s="478">
        <f>L131-G133</f>
        <v/>
      </c>
      <c r="R129" s="144" t="n"/>
    </row>
    <row r="130">
      <c r="A130" s="74" t="n"/>
      <c r="D130" s="483">
        <f>SUM(D6:D127)</f>
        <v/>
      </c>
      <c r="E130" s="19" t="n"/>
      <c r="F130" s="483">
        <f>SUM(F6:F127)</f>
        <v/>
      </c>
      <c r="H130" s="220" t="n"/>
      <c r="I130" s="180" t="n"/>
      <c r="J130" s="246" t="n"/>
      <c r="K130" s="489" t="n"/>
      <c r="M130" s="478">
        <f>L132-G134</f>
        <v/>
      </c>
      <c r="R130" s="144" t="n"/>
    </row>
    <row r="131">
      <c r="A131" s="74" t="n"/>
      <c r="C131" s="6" t="n"/>
      <c r="D131" s="483">
        <f>D130-F130</f>
        <v/>
      </c>
      <c r="E131" s="15" t="n"/>
      <c r="F131" s="483">
        <f>F130-D130</f>
        <v/>
      </c>
      <c r="H131" s="119" t="n"/>
      <c r="I131" s="115" t="n"/>
      <c r="J131" s="116" t="n"/>
      <c r="K131" s="411" t="n"/>
      <c r="M131" s="478">
        <f>L133-G135</f>
        <v/>
      </c>
      <c r="R131" s="144" t="n"/>
    </row>
    <row r="132">
      <c r="A132" s="74" t="n"/>
      <c r="B132" s="484">
        <f>B69-B70-B97</f>
        <v/>
      </c>
      <c r="C132" s="6" t="n"/>
      <c r="E132" s="15" t="n"/>
      <c r="G132" s="484">
        <f>G69-G70-G97</f>
        <v/>
      </c>
      <c r="H132" s="119" t="n"/>
      <c r="I132" s="115" t="n"/>
      <c r="J132" s="116" t="n"/>
      <c r="K132" s="411" t="n"/>
      <c r="M132" s="478">
        <f>L134-G136</f>
        <v/>
      </c>
      <c r="R132" s="144" t="n"/>
    </row>
    <row r="133">
      <c r="A133" s="74" t="n"/>
      <c r="C133" s="30" t="n"/>
      <c r="D133" s="30" t="n"/>
      <c r="E133" s="30" t="n"/>
      <c r="F133" s="30" t="n"/>
      <c r="G133" s="30" t="n"/>
      <c r="H133" s="119" t="n"/>
      <c r="I133" s="115" t="n"/>
      <c r="J133" s="116" t="n"/>
      <c r="K133" s="411" t="n"/>
      <c r="M133" s="478">
        <f>L135-G137</f>
        <v/>
      </c>
    </row>
    <row r="134">
      <c r="A134" s="74" t="n"/>
      <c r="B134" s="74" t="n"/>
      <c r="C134" s="74" t="n"/>
      <c r="D134" s="74" t="n"/>
      <c r="E134" s="74" t="n"/>
      <c r="F134" s="74" t="n"/>
      <c r="G134" s="74" t="n"/>
      <c r="H134" s="119" t="n"/>
      <c r="I134" s="115" t="n"/>
      <c r="J134" s="116" t="n"/>
      <c r="K134" s="411" t="n"/>
      <c r="M134" s="478">
        <f>L136-G136</f>
        <v/>
      </c>
    </row>
    <row r="135">
      <c r="A135" s="74" t="n"/>
      <c r="B135" s="74" t="n"/>
      <c r="C135" s="74" t="n"/>
      <c r="D135" s="74" t="n"/>
      <c r="E135" s="74" t="n"/>
      <c r="F135" s="74" t="n"/>
      <c r="G135" s="74" t="n"/>
      <c r="H135" s="1" t="n"/>
      <c r="I135" s="1" t="n"/>
      <c r="J135" s="1" t="n"/>
    </row>
    <row r="254" ht="16.2" customHeight="1" s="53"/>
    <row r="255" ht="16.2" customHeight="1" s="53"/>
    <row r="256" ht="16.2" customHeight="1" s="53"/>
    <row r="257" ht="16.2" customHeight="1" s="53"/>
    <row r="258" ht="16.2" customHeight="1" s="53"/>
    <row r="259" ht="16.2" customHeight="1" s="53"/>
    <row r="260" ht="16.2" customHeight="1" s="53"/>
    <row r="261" ht="16.2" customHeight="1" s="53"/>
    <row r="262" ht="16.2" customHeight="1" s="53"/>
    <row r="263" ht="16.2" customHeight="1" s="53"/>
    <row r="264" ht="16.2" customHeight="1" s="53"/>
    <row r="265" ht="16.2" customHeight="1" s="53"/>
    <row r="266" ht="16.2" customHeight="1" s="53"/>
    <row r="267" ht="16.2" customHeight="1" s="53"/>
    <row r="268" ht="16.2" customHeight="1" s="53"/>
    <row r="269" ht="16.2" customHeight="1" s="53"/>
    <row r="270" ht="16.2" customHeight="1" s="53"/>
    <row r="271" ht="16.2" customHeight="1" s="53"/>
    <row r="272" ht="16.2" customHeight="1" s="53"/>
    <row r="273" ht="16.2" customHeight="1" s="53"/>
    <row r="274" ht="16.2" customHeight="1" s="53"/>
    <row r="275" ht="16.2" customHeight="1" s="53"/>
    <row r="276" ht="16.2" customHeight="1" s="53"/>
    <row r="277" ht="16.2" customHeight="1" s="53"/>
    <row r="278" ht="16.2" customHeight="1" s="53"/>
    <row r="279" ht="16.2" customHeight="1" s="53"/>
    <row r="280" ht="16.2" customHeight="1" s="53"/>
    <row r="281" ht="16.2" customHeight="1" s="53"/>
    <row r="282" ht="16.2" customHeight="1" s="53"/>
    <row r="283" ht="16.2" customHeight="1" s="53"/>
    <row r="284" ht="16.2" customHeight="1" s="53"/>
    <row r="285" ht="16.2" customHeight="1" s="53"/>
    <row r="286" ht="16.2" customHeight="1" s="53"/>
    <row r="287" ht="16.2" customHeight="1" s="53"/>
    <row r="288" ht="16.2" customHeight="1" s="53"/>
    <row r="289" ht="16.2" customHeight="1" s="53"/>
    <row r="290" ht="16.2" customHeight="1" s="53"/>
    <row r="291" ht="16.2" customHeight="1" s="53"/>
    <row r="292" ht="16.2" customHeight="1" s="53"/>
    <row r="293" ht="16.2" customHeight="1" s="53"/>
    <row r="294" ht="16.2" customHeight="1" s="53"/>
    <row r="295" ht="16.2" customHeight="1" s="53"/>
    <row r="296" ht="16.2" customHeight="1" s="53"/>
    <row r="297" ht="16.2" customHeight="1" s="53"/>
    <row r="298" ht="16.2" customHeight="1" s="53"/>
    <row r="299" ht="16.2" customHeight="1" s="53"/>
    <row r="300" ht="16.2" customHeight="1" s="53"/>
    <row r="301" ht="16.2" customHeight="1" s="53"/>
    <row r="302" ht="16.2" customHeight="1" s="53"/>
    <row r="303" ht="16.2" customHeight="1" s="53"/>
    <row r="304" ht="16.2" customHeight="1" s="53"/>
    <row r="305" ht="16.2" customHeight="1" s="53"/>
    <row r="306" ht="16.2" customHeight="1" s="53"/>
    <row r="307" ht="16.2" customHeight="1" s="53"/>
    <row r="308" ht="16.2" customHeight="1" s="53"/>
    <row r="311" ht="16.2" customHeight="1" s="53"/>
    <row r="312" ht="16.2" customHeight="1" s="53"/>
    <row r="313" ht="16.2" customHeight="1" s="53"/>
    <row r="314" ht="16.2" customHeight="1" s="53"/>
    <row r="315" ht="16.2" customHeight="1" s="53"/>
    <row r="316" ht="16.2" customHeight="1" s="53"/>
    <row r="317" ht="16.2" customHeight="1" s="53"/>
    <row r="318" ht="16.2" customHeight="1" s="53"/>
    <row r="319" ht="16.2" customHeight="1" s="53"/>
    <row r="320" ht="16.2" customHeight="1" s="53"/>
    <row r="321" ht="16.2" customHeight="1" s="53"/>
    <row r="322" ht="16.2" customHeight="1" s="53"/>
    <row r="323" ht="16.2" customHeight="1" s="53"/>
    <row r="324" ht="16.2" customHeight="1" s="53"/>
    <row r="325" ht="16.2" customHeight="1" s="53"/>
    <row r="326" ht="16.2" customHeight="1" s="53"/>
    <row r="327" ht="16.2" customHeight="1" s="53"/>
    <row r="328" ht="16.2" customHeight="1" s="53"/>
    <row r="329" ht="16.2" customHeight="1" s="53"/>
    <row r="330" ht="16.2" customHeight="1" s="53"/>
    <row r="331" ht="16.2" customHeight="1" s="53"/>
    <row r="332" ht="16.2" customHeight="1" s="53"/>
    <row r="333" ht="16.2" customHeight="1" s="53"/>
    <row r="334" ht="16.2" customHeight="1" s="53"/>
    <row r="335" ht="16.2" customHeight="1" s="53"/>
    <row r="336" ht="16.2" customHeight="1" s="53"/>
    <row r="337" ht="16.2" customHeight="1" s="53"/>
    <row r="338" ht="16.2" customHeight="1" s="53"/>
    <row r="339" ht="16.2" customHeight="1" s="53"/>
    <row r="340" ht="16.2" customHeight="1" s="53"/>
    <row r="341" ht="16.2" customHeight="1" s="53"/>
    <row r="342" ht="16.2" customHeight="1" s="53"/>
    <row r="343" ht="16.2" customHeight="1" s="53"/>
    <row r="344" ht="16.2" customHeight="1" s="53"/>
    <row r="345" ht="16.2" customHeight="1" s="53"/>
    <row r="346" ht="16.2" customHeight="1" s="53"/>
    <row r="347" ht="16.2" customHeight="1" s="53"/>
    <row r="348" ht="16.2" customHeight="1" s="53"/>
    <row r="349" ht="16.2" customHeight="1" s="53"/>
    <row r="350" ht="16.2" customHeight="1" s="53"/>
    <row r="351" ht="16.2" customHeight="1" s="53"/>
    <row r="352" ht="16.2" customHeight="1" s="53"/>
    <row r="353" ht="16.2" customHeight="1" s="53"/>
    <row r="354" ht="16.2" customHeight="1" s="53"/>
    <row r="355" ht="16.2" customHeight="1" s="53"/>
    <row r="356" ht="16.2" customHeight="1" s="53"/>
    <row r="357" ht="16.2" customHeight="1" s="53"/>
    <row r="358" ht="16.2" customHeight="1" s="53"/>
    <row r="359" ht="16.2" customHeight="1" s="53"/>
    <row r="360" ht="16.2" customHeight="1" s="53"/>
    <row r="361" ht="16.2" customHeight="1" s="53"/>
    <row r="362" ht="16.2" customHeight="1" s="53"/>
    <row r="363" ht="16.2" customHeight="1" s="53"/>
    <row r="364" ht="16.2" customHeight="1" s="53"/>
    <row r="365" ht="16.2" customHeight="1" s="53"/>
    <row r="366" ht="16.2" customHeight="1" s="53"/>
    <row r="367" ht="16.2" customHeight="1" s="53"/>
    <row r="368" ht="16.2" customHeight="1" s="53"/>
    <row r="369" ht="16.2" customHeight="1" s="53"/>
    <row r="370" ht="16.2" customHeight="1" s="53"/>
    <row r="371" ht="16.2" customHeight="1" s="53"/>
    <row r="372" ht="16.2" customHeight="1" s="53"/>
    <row r="373" ht="16.2" customHeight="1" s="53"/>
    <row r="374" ht="16.2" customHeight="1" s="53"/>
    <row r="375" ht="16.2" customHeight="1" s="53"/>
    <row r="376" ht="16.2" customHeight="1" s="53"/>
    <row r="377" ht="16.2" customHeight="1" s="53"/>
    <row r="378" ht="16.2" customHeight="1" s="53"/>
    <row r="379" ht="16.2" customHeight="1" s="53"/>
    <row r="380" ht="16.2" customHeight="1" s="53"/>
    <row r="381" ht="16.2" customHeight="1" s="53"/>
    <row r="382" ht="16.2" customHeight="1" s="53"/>
    <row r="383" ht="16.2" customHeight="1" s="53"/>
    <row r="384" ht="16.2" customHeight="1" s="53"/>
    <row r="385" ht="16.2" customHeight="1" s="53"/>
    <row r="386" ht="16.2" customHeight="1" s="53"/>
    <row r="387" ht="16.2" customHeight="1" s="53"/>
    <row r="388" ht="16.2" customHeight="1" s="53"/>
    <row r="389" ht="16.2" customHeight="1" s="53"/>
    <row r="390" ht="16.2" customHeight="1" s="53"/>
    <row r="391" ht="16.2" customHeight="1" s="53"/>
    <row r="392" ht="16.2" customHeight="1" s="53"/>
    <row r="393" ht="16.2" customHeight="1" s="53"/>
    <row r="394" ht="16.2" customHeight="1" s="53"/>
    <row r="395" ht="16.2" customHeight="1" s="53"/>
    <row r="396" ht="16.2" customHeight="1" s="53"/>
    <row r="397" ht="16.2" customHeight="1" s="53"/>
    <row r="398" ht="16.2" customHeight="1" s="53"/>
    <row r="399" ht="16.2" customHeight="1" s="53"/>
    <row r="400" ht="16.2" customHeight="1" s="53"/>
    <row r="401" ht="16.2" customHeight="1" s="53"/>
    <row r="402" ht="16.2" customHeight="1" s="53"/>
    <row r="403" ht="16.2" customHeight="1" s="53"/>
    <row r="404" ht="16.2" customHeight="1" s="53"/>
    <row r="405" ht="16.2" customHeight="1" s="53"/>
    <row r="406" ht="16.2" customHeight="1" s="53"/>
    <row r="407" ht="16.2" customHeight="1" s="53"/>
    <row r="408" ht="16.2" customHeight="1" s="53"/>
    <row r="409" ht="16.2" customHeight="1" s="53"/>
    <row r="410" ht="16.2" customHeight="1" s="53"/>
    <row r="427" ht="16.2" customHeight="1" s="53"/>
    <row r="428" ht="16.2" customHeight="1" s="53"/>
    <row r="429" ht="16.2" customHeight="1" s="53"/>
    <row r="430" ht="16.2" customHeight="1" s="53"/>
    <row r="431" ht="16.2" customHeight="1" s="53"/>
    <row r="432" ht="16.2" customHeight="1" s="53"/>
    <row r="433" ht="16.2" customHeight="1" s="53"/>
    <row r="434" ht="16.2" customHeight="1" s="53"/>
    <row r="435" ht="16.2" customHeight="1" s="53"/>
    <row r="436" ht="16.2" customHeight="1" s="53"/>
    <row r="437" ht="16.2" customHeight="1" s="53"/>
    <row r="438" ht="16.2" customHeight="1" s="53"/>
    <row r="439" ht="16.2" customHeight="1" s="53"/>
    <row r="440" ht="16.2" customHeight="1" s="53"/>
    <row r="441" ht="16.2" customHeight="1" s="53"/>
    <row r="442" ht="16.2" customHeight="1" s="53"/>
    <row r="443" ht="16.2" customHeight="1" s="53"/>
    <row r="444" ht="16.2" customHeight="1" s="53"/>
    <row r="445" ht="16.2" customHeight="1" s="53"/>
    <row r="446" ht="16.2" customHeight="1" s="53"/>
    <row r="447" ht="16.2" customHeight="1" s="53"/>
    <row r="448" ht="16.2" customHeight="1" s="53"/>
    <row r="449" ht="16.2" customHeight="1" s="53"/>
    <row r="450" ht="16.2" customHeight="1" s="53"/>
    <row r="451" ht="16.2" customHeight="1" s="53"/>
    <row r="452" ht="16.2" customHeight="1" s="53"/>
    <row r="453" ht="16.2" customHeight="1" s="53"/>
    <row r="454" ht="16.2" customHeight="1" s="53"/>
    <row r="455" ht="16.2" customHeight="1" s="53"/>
    <row r="456" ht="16.2" customHeight="1" s="53"/>
    <row r="457" ht="16.2" customHeight="1" s="53"/>
    <row r="458" ht="16.2" customHeight="1" s="53"/>
    <row r="459" ht="16.2" customHeight="1" s="53"/>
    <row r="460" ht="16.2" customHeight="1" s="53"/>
    <row r="461" ht="16.2" customHeight="1" s="53"/>
    <row r="462" ht="16.2" customHeight="1" s="53"/>
    <row r="463" ht="16.2" customHeight="1" s="53"/>
    <row r="464" ht="16.2" customHeight="1" s="53"/>
    <row r="465" ht="16.2" customHeight="1" s="53"/>
    <row r="466" ht="16.2" customHeight="1" s="53"/>
    <row r="467" ht="16.2" customHeight="1" s="53"/>
    <row r="468" ht="16.2" customHeight="1" s="53"/>
    <row r="469" ht="16.2" customHeight="1" s="53"/>
    <row r="470" ht="16.2" customHeight="1" s="53"/>
    <row r="471" ht="16.2" customHeight="1" s="53"/>
    <row r="472" ht="16.2" customHeight="1" s="53"/>
    <row r="473" ht="16.2" customHeight="1" s="53"/>
    <row r="474" ht="16.2" customHeight="1" s="53"/>
    <row r="475" ht="16.2" customHeight="1" s="53"/>
    <row r="476" ht="16.2" customHeight="1" s="53"/>
    <row r="477" ht="16.2" customHeight="1" s="53"/>
    <row r="478" ht="16.2" customHeight="1" s="53"/>
    <row r="479" ht="16.2" customHeight="1" s="53"/>
    <row r="480" ht="16.2" customHeight="1" s="53"/>
    <row r="481" ht="16.2" customHeight="1" s="53"/>
    <row r="484" ht="16.2" customHeight="1" s="53"/>
    <row r="485" ht="16.2" customHeight="1" s="53"/>
    <row r="486" ht="16.2" customHeight="1" s="53"/>
    <row r="487" ht="16.2" customHeight="1" s="53"/>
    <row r="488" ht="16.2" customHeight="1" s="53"/>
    <row r="489" ht="16.2" customHeight="1" s="53"/>
    <row r="490" ht="16.2" customHeight="1" s="53"/>
    <row r="491" ht="16.2" customHeight="1" s="53"/>
    <row r="492" ht="16.2" customHeight="1" s="53"/>
    <row r="493" ht="16.2" customHeight="1" s="53"/>
    <row r="494" ht="16.2" customHeight="1" s="53"/>
    <row r="495" ht="16.2" customHeight="1" s="53"/>
    <row r="496" ht="16.2" customHeight="1" s="53"/>
    <row r="497" ht="16.2" customHeight="1" s="53"/>
    <row r="498" ht="16.2" customHeight="1" s="53"/>
    <row r="499" ht="16.2" customHeight="1" s="53"/>
    <row r="500" ht="16.2" customHeight="1" s="53"/>
    <row r="501" ht="16.2" customHeight="1" s="53"/>
    <row r="502" ht="16.2" customHeight="1" s="53"/>
    <row r="503" ht="16.2" customHeight="1" s="53"/>
    <row r="504" ht="16.2" customHeight="1" s="53"/>
    <row r="505" ht="16.2" customHeight="1" s="53"/>
    <row r="506" ht="16.2" customHeight="1" s="53"/>
    <row r="507" ht="16.2" customHeight="1" s="53"/>
    <row r="508" ht="16.2" customHeight="1" s="53"/>
    <row r="509" ht="16.2" customHeight="1" s="53"/>
    <row r="510" ht="16.2" customHeight="1" s="53"/>
    <row r="511" ht="16.2" customHeight="1" s="53"/>
    <row r="512" ht="16.2" customHeight="1" s="53"/>
    <row r="513" ht="16.2" customHeight="1" s="53"/>
    <row r="514" ht="16.2" customHeight="1" s="53"/>
    <row r="515" ht="16.2" customHeight="1" s="53"/>
    <row r="516" ht="16.2" customHeight="1" s="53"/>
    <row r="517" ht="16.2" customHeight="1" s="53"/>
    <row r="518" ht="16.2" customHeight="1" s="53"/>
    <row r="519" ht="16.2" customHeight="1" s="53"/>
    <row r="520" ht="16.2" customHeight="1" s="53"/>
    <row r="521" ht="16.2" customHeight="1" s="53"/>
    <row r="522" ht="16.2" customHeight="1" s="53"/>
    <row r="523" ht="16.2" customHeight="1" s="53"/>
    <row r="524" ht="16.2" customHeight="1" s="53"/>
    <row r="525" ht="16.2" customHeight="1" s="53"/>
    <row r="526" ht="16.2" customHeight="1" s="53"/>
    <row r="527" ht="16.2" customHeight="1" s="53"/>
    <row r="528" ht="16.2" customHeight="1" s="53"/>
    <row r="529" ht="16.2" customHeight="1" s="53"/>
    <row r="530" ht="16.2" customHeight="1" s="53"/>
    <row r="531" ht="16.2" customHeight="1" s="53"/>
    <row r="532" ht="16.2" customHeight="1" s="53"/>
    <row r="533" ht="16.2" customHeight="1" s="53"/>
    <row r="534" ht="16.2" customHeight="1" s="53"/>
    <row r="535" ht="16.2" customHeight="1" s="53"/>
    <row r="536" ht="16.2" customHeight="1" s="53"/>
    <row r="537" ht="16.2" customHeight="1" s="53"/>
    <row r="538" ht="16.2" customHeight="1" s="53"/>
    <row r="539" ht="16.2" customHeight="1" s="53"/>
    <row r="540" ht="16.2" customHeight="1" s="53"/>
    <row r="541" ht="16.2" customHeight="1" s="53"/>
    <row r="542" ht="16.2" customHeight="1" s="53"/>
    <row r="543" ht="16.2" customHeight="1" s="53"/>
    <row r="544" ht="16.2" customHeight="1" s="53"/>
    <row r="545" ht="16.2" customHeight="1" s="53"/>
    <row r="546" ht="16.2" customHeight="1" s="53"/>
    <row r="547" ht="16.2" customHeight="1" s="53"/>
    <row r="548" ht="16.2" customHeight="1" s="53"/>
    <row r="549" ht="16.2" customHeight="1" s="53"/>
    <row r="550" ht="16.2" customHeight="1" s="53"/>
    <row r="551" ht="16.2" customHeight="1" s="53"/>
    <row r="552" ht="16.2" customHeight="1" s="53"/>
    <row r="553" ht="16.2" customHeight="1" s="53"/>
    <row r="554" ht="16.2" customHeight="1" s="53"/>
    <row r="555" ht="16.2" customHeight="1" s="53"/>
    <row r="556" ht="16.2" customHeight="1" s="53"/>
    <row r="557" ht="16.2" customHeight="1" s="53"/>
    <row r="558" ht="16.2" customHeight="1" s="53"/>
    <row r="559" ht="16.2" customHeight="1" s="53"/>
    <row r="560" ht="16.2" customHeight="1" s="53"/>
    <row r="561" ht="16.2" customHeight="1" s="53"/>
    <row r="562" ht="16.2" customHeight="1" s="53"/>
    <row r="563" ht="16.2" customHeight="1" s="53"/>
    <row r="564" ht="16.2" customHeight="1" s="53"/>
    <row r="565" ht="16.2" customHeight="1" s="53"/>
    <row r="566" ht="16.2" customHeight="1" s="53"/>
    <row r="567" ht="16.2" customHeight="1" s="53"/>
    <row r="568" ht="16.2" customHeight="1" s="53"/>
    <row r="569" ht="16.2" customHeight="1" s="53"/>
    <row r="570" ht="16.2" customHeight="1" s="53"/>
    <row r="571" ht="16.2" customHeight="1" s="53"/>
    <row r="572" ht="16.2" customHeight="1" s="53"/>
    <row r="573" ht="16.2" customHeight="1" s="53"/>
    <row r="574" ht="16.2" customHeight="1" s="53"/>
    <row r="575" ht="16.2" customHeight="1" s="53"/>
    <row r="576" ht="16.2" customHeight="1" s="53"/>
    <row r="577" ht="16.2" customHeight="1" s="53"/>
    <row r="578" ht="16.2" customHeight="1" s="53"/>
    <row r="579" ht="16.2" customHeight="1" s="53"/>
    <row r="580" ht="16.2" customHeight="1" s="53"/>
    <row r="581" ht="16.2" customHeight="1" s="53"/>
    <row r="582" ht="16.2" customHeight="1" s="53"/>
    <row r="583" ht="16.2" customHeight="1" s="53"/>
    <row r="584" ht="16.2" customHeight="1" s="53"/>
    <row r="585" ht="16.2" customHeight="1" s="53"/>
    <row r="586" ht="16.2" customHeight="1" s="53"/>
    <row r="587" ht="16.2" customHeight="1" s="53"/>
    <row r="588" ht="16.2" customHeight="1" s="53"/>
    <row r="589" ht="16.2" customHeight="1" s="53"/>
    <row r="590" ht="16.2" customHeight="1" s="53"/>
    <row r="591" ht="16.2" customHeight="1" s="53"/>
    <row r="592" ht="16.2" customHeight="1" s="53"/>
  </sheetData>
  <autoFilter ref="A5:AX5">
    <filterColumn colId="7" hiddenButton="0" showButton="0"/>
    <filterColumn colId="8" hiddenButton="0" showButton="0"/>
  </autoFilter>
  <mergeCells count="6">
    <mergeCell ref="A1:J1"/>
    <mergeCell ref="C4:F4"/>
    <mergeCell ref="A4:A5"/>
    <mergeCell ref="A3:J3"/>
    <mergeCell ref="A2:J2"/>
    <mergeCell ref="H4:J5"/>
  </mergeCells>
  <conditionalFormatting sqref="D8:D15">
    <cfRule type="expression" priority="4" dxfId="4">
      <formula>"""=if(IF(ISBLANK(c8),0, 1) *IF(ISBLANK(d8),0, 1)=1)"""</formula>
    </cfRule>
  </conditionalFormatting>
  <conditionalFormatting sqref="J7:J38">
    <cfRule type="cellIs" priority="10" operator="notEqual" dxfId="0" stopIfTrue="1">
      <formula>$K7</formula>
    </cfRule>
  </conditionalFormatting>
  <conditionalFormatting sqref="J39:J42">
    <cfRule type="cellIs" priority="3" operator="notEqual" dxfId="0" stopIfTrue="1">
      <formula>#REF!</formula>
    </cfRule>
  </conditionalFormatting>
  <conditionalFormatting sqref="J43:J134">
    <cfRule type="cellIs" priority="1" operator="notEqual" dxfId="0" stopIfTrue="1">
      <formula>$K43</formula>
    </cfRule>
  </conditionalFormatting>
  <conditionalFormatting sqref="M7:M93 M97:M134">
    <cfRule type="cellIs" priority="29" operator="notEqual" dxfId="0" stopIfTrue="1">
      <formula>0</formula>
    </cfRule>
  </conditionalFormatting>
  <printOptions horizontalCentered="1"/>
  <pageMargins left="0.5511811023622047" right="0.4724409448818898" top="0.4330708661417323" bottom="0.2755905511811024" header="0.3937007874015748" footer="0.1181102362204725"/>
  <pageSetup orientation="portrait" paperSize="9" scale="38" horizontalDpi="1200" verticalDpi="1200"/>
  <headerFooter alignWithMargins="0">
    <oddHeader/>
    <oddFooter>&amp;C&amp;16 1-1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 codeName="Sheet9">
    <tabColor theme="0" tint="-0.1499984740745262"/>
    <outlinePr summaryBelow="1" summaryRight="1"/>
    <pageSetUpPr/>
  </sheetPr>
  <dimension ref="A1:R135"/>
  <sheetViews>
    <sheetView showZeros="0" zoomScale="70" zoomScaleNormal="70" zoomScaleSheetLayoutView="120" workbookViewId="0">
      <selection activeCell="G14" sqref="G14"/>
    </sheetView>
  </sheetViews>
  <sheetFormatPr baseColWidth="8" defaultColWidth="9" defaultRowHeight="19.8"/>
  <cols>
    <col width="21.6640625" customWidth="1" style="5" min="1" max="1"/>
    <col width="16" customWidth="1" style="5" min="2" max="2"/>
    <col width="5.44140625" customWidth="1" style="325" min="3" max="3"/>
    <col width="11.88671875" customWidth="1" style="5" min="4" max="4"/>
    <col width="5.33203125" customWidth="1" style="325" min="5" max="5"/>
    <col width="12.21875" customWidth="1" style="5" min="6" max="6"/>
    <col width="14.44140625" customWidth="1" style="5" min="7" max="7"/>
    <col width="64.44140625" customWidth="1" style="5" min="8" max="8"/>
    <col width="5.21875" customWidth="1" style="5" min="9" max="9"/>
    <col width="10.6640625" customWidth="1" style="5" min="10" max="10"/>
    <col width="11.33203125" customWidth="1" style="1" min="11" max="11"/>
    <col width="13" customWidth="1" style="1" min="12" max="12"/>
    <col width="17.44140625" bestFit="1" customWidth="1" style="1" min="13" max="13"/>
    <col width="9" customWidth="1" style="1" min="14" max="14"/>
    <col width="18.44140625" bestFit="1" customWidth="1" style="1" min="15" max="15"/>
    <col width="9" customWidth="1" style="1" min="16" max="16"/>
    <col width="14" bestFit="1" customWidth="1" style="1" min="17" max="17"/>
    <col width="9" customWidth="1" style="1" min="18" max="16384"/>
  </cols>
  <sheetData>
    <row r="1" ht="22.2" customHeight="1" s="53">
      <c r="A1" s="322">
        <f>OFFSET(A139,0,K1-1)</f>
        <v/>
      </c>
      <c r="K1" s="13">
        <f>L1+2</f>
        <v/>
      </c>
      <c r="L1" s="1" t="n">
        <v>4</v>
      </c>
    </row>
    <row r="2" ht="22.2" customHeight="1" s="53">
      <c r="A2" s="322" t="inlineStr">
        <is>
          <t>預計平衡表與現金流量表勾稽底稿</t>
        </is>
      </c>
    </row>
    <row r="3" ht="20.4" customHeight="1" s="53" thickBot="1">
      <c r="A3" s="324" t="inlineStr">
        <is>
          <t>中華民國115年度</t>
        </is>
      </c>
    </row>
    <row r="4" ht="22.2" customHeight="1" s="53">
      <c r="A4" s="348" t="inlineStr">
        <is>
          <t>科目</t>
        </is>
      </c>
      <c r="B4" s="349" t="inlineStr">
        <is>
          <t>114.12.31</t>
        </is>
      </c>
      <c r="C4" s="328" t="inlineStr">
        <is>
          <t>調整項目</t>
        </is>
      </c>
      <c r="D4" s="350" t="n"/>
      <c r="E4" s="350" t="n"/>
      <c r="F4" s="351" t="n"/>
      <c r="G4" s="349" t="inlineStr">
        <is>
          <t>115.12.31</t>
        </is>
      </c>
      <c r="H4" s="329" t="inlineStr">
        <is>
          <t>現金流量表勾稽項目</t>
        </is>
      </c>
      <c r="I4" s="352" t="n"/>
      <c r="J4" s="353" t="n"/>
    </row>
    <row r="5" ht="22.8" customHeight="1" s="53" thickBot="1">
      <c r="A5" s="354" t="n"/>
      <c r="B5" s="75" t="inlineStr">
        <is>
          <t>預計數</t>
        </is>
      </c>
      <c r="C5" s="485" t="n"/>
      <c r="D5" s="486" t="inlineStr">
        <is>
          <t>借方</t>
        </is>
      </c>
      <c r="E5" s="487" t="n"/>
      <c r="F5" s="486" t="inlineStr">
        <is>
          <t>貸方</t>
        </is>
      </c>
      <c r="G5" s="77" t="inlineStr">
        <is>
          <t>預計數</t>
        </is>
      </c>
      <c r="H5" s="358" t="n"/>
      <c r="I5" s="359" t="n"/>
      <c r="J5" s="360" t="n"/>
    </row>
    <row r="6">
      <c r="A6" s="4" t="inlineStr">
        <is>
          <t xml:space="preserve">資產                                                        </t>
        </is>
      </c>
      <c r="B6" s="419" t="n"/>
      <c r="C6" s="367" t="n"/>
      <c r="D6" s="420" t="n"/>
      <c r="E6" s="368" t="n"/>
      <c r="F6" s="420" t="n"/>
      <c r="G6" s="421" t="n"/>
      <c r="H6" s="111" t="inlineStr">
        <is>
          <t xml:space="preserve">▼業務活動之現金流量                                          </t>
        </is>
      </c>
      <c r="I6" s="129" t="n"/>
      <c r="J6" s="130" t="n"/>
      <c r="L6" s="30" t="inlineStr">
        <is>
          <t>114年12月</t>
        </is>
      </c>
      <c r="M6" s="27" t="inlineStr">
        <is>
          <t>差異數要再加(減)</t>
        </is>
      </c>
      <c r="N6" s="30" t="n"/>
      <c r="O6" s="27" t="inlineStr">
        <is>
          <t>比較增減</t>
        </is>
      </c>
      <c r="P6" s="30" t="n"/>
      <c r="Q6" s="27" t="inlineStr">
        <is>
          <t>調整項目</t>
        </is>
      </c>
      <c r="R6" s="30" t="n"/>
    </row>
    <row r="7">
      <c r="A7" s="78" t="inlineStr">
        <is>
          <t xml:space="preserve">　流動資產                                                    </t>
        </is>
      </c>
      <c r="B7" s="422">
        <f>SUM(B8:B16)</f>
        <v/>
      </c>
      <c r="C7" s="367" t="n"/>
      <c r="D7" s="420" t="n"/>
      <c r="E7" s="368" t="n"/>
      <c r="F7" s="420" t="n"/>
      <c r="G7" s="423">
        <f>SUM(G8:G16)</f>
        <v/>
      </c>
      <c r="H7" s="112" t="inlineStr">
        <is>
          <t xml:space="preserve">　　本期賸餘（短絀）                                            </t>
        </is>
      </c>
      <c r="I7" s="8" t="inlineStr">
        <is>
          <t>A</t>
        </is>
      </c>
      <c r="J7" s="73">
        <f>OFFSET(A480,0,$K$1-1)</f>
        <v/>
      </c>
      <c r="K7" s="369">
        <f>-SUMIF($C$7:$C$127,I7,$D$7:$D$127)+SUMIF($E$7:$E$127,I7,$F$7:$F$127)</f>
        <v/>
      </c>
      <c r="L7" s="478">
        <f>VLOOKUP(A7,$A$140:$AX$249,$K$1,FALSE)</f>
        <v/>
      </c>
      <c r="M7" s="478">
        <f>L7-G7</f>
        <v/>
      </c>
      <c r="N7" s="30" t="n"/>
      <c r="O7" s="425">
        <f>L7-B7</f>
        <v/>
      </c>
      <c r="P7" s="30">
        <f>J7-K7</f>
        <v/>
      </c>
      <c r="Q7" s="426">
        <f>D7-F7</f>
        <v/>
      </c>
      <c r="R7" s="144" t="n"/>
    </row>
    <row r="8">
      <c r="A8" s="79" t="inlineStr">
        <is>
          <t xml:space="preserve">　　現金                                                        </t>
        </is>
      </c>
      <c r="B8" s="427">
        <f>VLOOKUP(A8,$A$309:$AX$418,$K$1,FALSE)</f>
        <v/>
      </c>
      <c r="C8" s="367" t="inlineStr">
        <is>
          <t>B</t>
        </is>
      </c>
      <c r="D8" s="428">
        <f>IF(G8-B8&gt;0,G8-B8,"0")</f>
        <v/>
      </c>
      <c r="E8" s="375" t="inlineStr">
        <is>
          <t>B</t>
        </is>
      </c>
      <c r="F8" s="428">
        <f>IF(G8-B8&lt;0,B8-G8,"0")</f>
        <v/>
      </c>
      <c r="G8" s="429">
        <f>J87</f>
        <v/>
      </c>
      <c r="H8" s="112" t="inlineStr">
        <is>
          <t xml:space="preserve">　　利息股利之調整                                              </t>
        </is>
      </c>
      <c r="I8" s="8" t="n"/>
      <c r="J8" s="73">
        <f>OFFSET(A481,0,$K$1-1)</f>
        <v/>
      </c>
      <c r="K8" s="369">
        <f>SUM(K9:K11)</f>
        <v/>
      </c>
      <c r="L8" s="478">
        <f>VLOOKUP(A8,$A$140:$AX$249,$K$1,FALSE)</f>
        <v/>
      </c>
      <c r="M8" s="478">
        <f>L8-G8</f>
        <v/>
      </c>
      <c r="N8" s="30" t="n"/>
      <c r="O8" s="425">
        <f>L8-B8</f>
        <v/>
      </c>
      <c r="P8" s="30">
        <f>J8-K8</f>
        <v/>
      </c>
      <c r="Q8" s="426">
        <f>D8-F8</f>
        <v/>
      </c>
      <c r="R8" s="144" t="n"/>
    </row>
    <row r="9" ht="32.4" customHeight="1" s="53">
      <c r="A9" s="79" t="inlineStr">
        <is>
          <t xml:space="preserve">　　流動金融資產                                                </t>
        </is>
      </c>
      <c r="B9" s="427">
        <f>VLOOKUP(A9,$A$309:$AX$418,$K$1,FALSE)</f>
        <v/>
      </c>
      <c r="C9" s="375" t="n">
        <v>231</v>
      </c>
      <c r="D9" s="428">
        <f>J50*-1</f>
        <v/>
      </c>
      <c r="E9" s="430" t="n">
        <v>211</v>
      </c>
      <c r="F9" s="431">
        <f>J42</f>
        <v/>
      </c>
      <c r="G9" s="429">
        <f>B9+D9-F9+D10-F10</f>
        <v/>
      </c>
      <c r="H9" s="112" t="inlineStr">
        <is>
          <t xml:space="preserve">　　　利息收入                                                    </t>
        </is>
      </c>
      <c r="I9" s="8" t="n"/>
      <c r="J9" s="73">
        <f>OFFSET(A482,0,$K$1-1)</f>
        <v/>
      </c>
      <c r="K9" s="369">
        <f>J9</f>
        <v/>
      </c>
      <c r="L9" s="478">
        <f>VLOOKUP(A9,$A$140:$AX$249,$K$1,FALSE)</f>
        <v/>
      </c>
      <c r="M9" s="478">
        <f>L9-G9</f>
        <v/>
      </c>
      <c r="N9" s="30" t="n"/>
      <c r="O9" s="425">
        <f>L9-B9</f>
        <v/>
      </c>
      <c r="P9" s="30">
        <f>J9-K9</f>
        <v/>
      </c>
      <c r="Q9" s="426">
        <f>D9-F9</f>
        <v/>
      </c>
      <c r="R9" s="144" t="n"/>
    </row>
    <row r="10">
      <c r="A10" s="79" t="n"/>
      <c r="B10" s="427" t="n"/>
      <c r="C10" s="375" t="n">
        <v>125</v>
      </c>
      <c r="D10" s="428" t="n"/>
      <c r="E10" s="430" t="n"/>
      <c r="F10" s="432" t="n"/>
      <c r="G10" s="429" t="n"/>
      <c r="H10" s="112" t="inlineStr">
        <is>
          <t xml:space="preserve">　　　股利收入                                                    </t>
        </is>
      </c>
      <c r="I10" s="8" t="n"/>
      <c r="J10" s="73">
        <f>OFFSET(A483,0,$K$1-1)</f>
        <v/>
      </c>
      <c r="K10" s="369">
        <f>J10</f>
        <v/>
      </c>
      <c r="L10" s="478" t="n"/>
      <c r="M10" s="478">
        <f>L10-G10</f>
        <v/>
      </c>
      <c r="N10" s="30" t="n"/>
      <c r="O10" s="425">
        <f>L10-B10</f>
        <v/>
      </c>
      <c r="P10" s="30">
        <f>J10-K10</f>
        <v/>
      </c>
      <c r="Q10" s="426">
        <f>D10-F10</f>
        <v/>
      </c>
      <c r="R10" s="144" t="n"/>
    </row>
    <row r="11">
      <c r="A11" s="79" t="inlineStr">
        <is>
          <t xml:space="preserve">　　應收款項                                                    </t>
        </is>
      </c>
      <c r="B11" s="427">
        <f>VLOOKUP(A11,$A$309:$AX$418,$K$1,FALSE)</f>
        <v/>
      </c>
      <c r="C11" s="375" t="n">
        <v>151</v>
      </c>
      <c r="D11" s="428" t="n"/>
      <c r="E11" s="430" t="n">
        <v>151</v>
      </c>
      <c r="F11" s="432" t="n"/>
      <c r="G11" s="429">
        <f>B11+D11-F11</f>
        <v/>
      </c>
      <c r="H11" s="112" t="inlineStr">
        <is>
          <t xml:space="preserve">　　　利息費用                                                    </t>
        </is>
      </c>
      <c r="I11" s="8" t="n"/>
      <c r="J11" s="73">
        <f>OFFSET(A484,0,$K$1-1)</f>
        <v/>
      </c>
      <c r="K11" s="369">
        <f>J11</f>
        <v/>
      </c>
      <c r="L11" s="478">
        <f>VLOOKUP(A11,$A$140:$AX$249,$K$1,FALSE)</f>
        <v/>
      </c>
      <c r="M11" s="478">
        <f>L11-G11</f>
        <v/>
      </c>
      <c r="N11" s="30" t="n"/>
      <c r="O11" s="425">
        <f>L11-B11</f>
        <v/>
      </c>
      <c r="P11" s="30">
        <f>J11-K11</f>
        <v/>
      </c>
      <c r="Q11" s="426">
        <f>D11-F11</f>
        <v/>
      </c>
      <c r="R11" s="144" t="n"/>
    </row>
    <row r="12">
      <c r="A12" s="2" t="n">
        <v>0</v>
      </c>
      <c r="B12" s="427" t="n"/>
      <c r="C12" s="375" t="n"/>
      <c r="D12" s="428" t="n"/>
      <c r="E12" s="430" t="n"/>
      <c r="F12" s="432" t="n"/>
      <c r="G12" s="433" t="n"/>
      <c r="H12" s="112" t="inlineStr">
        <is>
          <t xml:space="preserve">　　未計利息股利之本期賸餘（短絀）                              </t>
        </is>
      </c>
      <c r="I12" s="8" t="n"/>
      <c r="J12" s="73">
        <f>OFFSET(A485,0,$K$1-1)</f>
        <v/>
      </c>
      <c r="K12" s="369">
        <f>K7+K8</f>
        <v/>
      </c>
      <c r="L12" s="478" t="n"/>
      <c r="M12" s="478">
        <f>L12-G12</f>
        <v/>
      </c>
      <c r="N12" s="30" t="n"/>
      <c r="O12" s="425">
        <f>L12-B12</f>
        <v/>
      </c>
      <c r="P12" s="30">
        <f>J12-K12</f>
        <v/>
      </c>
      <c r="Q12" s="426">
        <f>D12-F12</f>
        <v/>
      </c>
      <c r="R12" s="144" t="n"/>
    </row>
    <row r="13">
      <c r="A13" s="80" t="inlineStr">
        <is>
          <t xml:space="preserve">　　存貨                                                        </t>
        </is>
      </c>
      <c r="B13" s="427">
        <f>VLOOKUP(A13,$A$309:$AX$418,$K$1,FALSE)</f>
        <v/>
      </c>
      <c r="C13" s="375" t="n">
        <v>151</v>
      </c>
      <c r="D13" s="428" t="n"/>
      <c r="E13" s="430" t="n">
        <v>151</v>
      </c>
      <c r="F13" s="432" t="n"/>
      <c r="G13" s="429">
        <f>B13+D13-F13</f>
        <v/>
      </c>
      <c r="H13" s="112" t="inlineStr">
        <is>
          <t xml:space="preserve">　　調整項目                                                    </t>
        </is>
      </c>
      <c r="I13" s="8" t="n"/>
      <c r="J13" s="73">
        <f>OFFSET(A486,0,$K$1-1)</f>
        <v/>
      </c>
      <c r="K13" s="369">
        <f>SUM(K14,K24,K27,K34,K33)</f>
        <v/>
      </c>
      <c r="L13" s="478">
        <f>VLOOKUP(A13,$A$140:$AX$249,$K$1,FALSE)</f>
        <v/>
      </c>
      <c r="M13" s="478">
        <f>L13-G13</f>
        <v/>
      </c>
      <c r="N13" s="30" t="n"/>
      <c r="O13" s="425">
        <f>L13-B13</f>
        <v/>
      </c>
      <c r="P13" s="30">
        <f>J13-K13</f>
        <v/>
      </c>
      <c r="Q13" s="426">
        <f>D13-F13</f>
        <v/>
      </c>
      <c r="R13" s="144" t="n"/>
    </row>
    <row r="14">
      <c r="A14" s="81" t="inlineStr">
        <is>
          <t xml:space="preserve">　　生產性生物資產－流動                                        </t>
        </is>
      </c>
      <c r="B14" s="427">
        <f>VLOOKUP(A14,$A$309:$AX$418,$K$1,FALSE)</f>
        <v/>
      </c>
      <c r="C14" s="375" t="n">
        <v>151</v>
      </c>
      <c r="D14" s="428" t="n"/>
      <c r="E14" s="430" t="n">
        <v>151</v>
      </c>
      <c r="F14" s="432" t="n"/>
      <c r="G14" s="429">
        <f>B14+D14-F14</f>
        <v/>
      </c>
      <c r="H14" s="112" t="inlineStr">
        <is>
          <t xml:space="preserve">　　　折舊、減損及折耗                                            </t>
        </is>
      </c>
      <c r="I14" s="8" t="n"/>
      <c r="J14" s="73">
        <f>OFFSET(A487,0,$K$1-1)</f>
        <v/>
      </c>
      <c r="K14" s="369">
        <f>SUM(K15:K23)</f>
        <v/>
      </c>
      <c r="L14" s="478">
        <f>VLOOKUP(A14,$A$140:$AX$249,$K$1,FALSE)</f>
        <v/>
      </c>
      <c r="M14" s="478">
        <f>L14-G14</f>
        <v/>
      </c>
      <c r="N14" s="30" t="n"/>
      <c r="O14" s="425">
        <f>L14-B14</f>
        <v/>
      </c>
      <c r="P14" s="30">
        <f>J14-K14</f>
        <v/>
      </c>
      <c r="Q14" s="426">
        <f>D14-F14</f>
        <v/>
      </c>
      <c r="R14" s="144" t="n"/>
    </row>
    <row r="15">
      <c r="A15" s="80" t="inlineStr">
        <is>
          <t xml:space="preserve">　　預付款項                                                    </t>
        </is>
      </c>
      <c r="B15" s="427">
        <f>VLOOKUP(A15,$A$309:$AX$418,$K$1,FALSE)</f>
        <v/>
      </c>
      <c r="C15" s="375" t="n">
        <v>151</v>
      </c>
      <c r="D15" s="428" t="n"/>
      <c r="E15" s="430" t="n">
        <v>151</v>
      </c>
      <c r="F15" s="432" t="n"/>
      <c r="G15" s="429">
        <f>B15+D15-F15</f>
        <v/>
      </c>
      <c r="H15" s="112" t="inlineStr">
        <is>
          <t xml:space="preserve">　　　　土地改良物                                                  </t>
        </is>
      </c>
      <c r="I15" s="91" t="n">
        <v>101</v>
      </c>
      <c r="J15" s="121">
        <f>OFFSET(A488,0,$K$1-1)</f>
        <v/>
      </c>
      <c r="K15" s="369">
        <f>-SUMIF($C$7:$C$127,I15,$D$7:$D$127)+SUMIF($E$7:$E$127,I15,$F$7:$F$127)</f>
        <v/>
      </c>
      <c r="L15" s="478">
        <f>VLOOKUP(A15,$A$140:$AX$249,$K$1,FALSE)</f>
        <v/>
      </c>
      <c r="M15" s="478">
        <f>L15-G15</f>
        <v/>
      </c>
      <c r="N15" s="30" t="n"/>
      <c r="O15" s="425">
        <f>L15-B15</f>
        <v/>
      </c>
      <c r="P15" s="30">
        <f>J15-K15</f>
        <v/>
      </c>
      <c r="Q15" s="426">
        <f>D15-F15</f>
        <v/>
      </c>
      <c r="R15" s="144" t="n"/>
    </row>
    <row r="16">
      <c r="A16" s="80" t="inlineStr">
        <is>
          <t xml:space="preserve">　　短期貸墊款                                                  </t>
        </is>
      </c>
      <c r="B16" s="427">
        <f>VLOOKUP(A16,$A$309:$AX$418,$K$1,FALSE)</f>
        <v/>
      </c>
      <c r="C16" s="375" t="n">
        <v>151</v>
      </c>
      <c r="D16" s="428" t="n"/>
      <c r="E16" s="430" t="n">
        <v>212</v>
      </c>
      <c r="F16" s="432">
        <f>J43</f>
        <v/>
      </c>
      <c r="G16" s="429">
        <f>B16+D16-F16</f>
        <v/>
      </c>
      <c r="H16" s="112" t="inlineStr">
        <is>
          <t xml:space="preserve">　　　　房屋及建築                                                  </t>
        </is>
      </c>
      <c r="I16" s="91" t="n">
        <v>102</v>
      </c>
      <c r="J16" s="121">
        <f>OFFSET(A489,0,$K$1-1)</f>
        <v/>
      </c>
      <c r="K16" s="369">
        <f>-SUMIF($C$7:$C$127,I16,$D$7:$D$127)+SUMIF($E$7:$E$127,I16,$F$7:$F$127)</f>
        <v/>
      </c>
      <c r="L16" s="478">
        <f>VLOOKUP(A16,$A$140:$AX$249,$K$1,FALSE)</f>
        <v/>
      </c>
      <c r="M16" s="478">
        <f>L16-G16</f>
        <v/>
      </c>
      <c r="N16" s="30" t="n"/>
      <c r="O16" s="425">
        <f>L16-B16</f>
        <v/>
      </c>
      <c r="P16" s="30">
        <f>J16-K16</f>
        <v/>
      </c>
      <c r="Q16" s="426">
        <f>D16-F16</f>
        <v/>
      </c>
      <c r="R16" s="144" t="n"/>
    </row>
    <row r="17" ht="48.6" customHeight="1" s="53">
      <c r="A17" s="78" t="inlineStr">
        <is>
          <t xml:space="preserve">　投資、長期應收款、貸墊款及準備金                            </t>
        </is>
      </c>
      <c r="B17" s="422">
        <f>SUM(B18:B21)</f>
        <v/>
      </c>
      <c r="C17" s="380" t="n"/>
      <c r="D17" s="374" t="n"/>
      <c r="E17" s="434" t="n"/>
      <c r="F17" s="435" t="n"/>
      <c r="G17" s="423">
        <f>SUM(G18:G21)</f>
        <v/>
      </c>
      <c r="H17" s="112" t="inlineStr">
        <is>
          <t xml:space="preserve">　　　　機械及設備                                                  </t>
        </is>
      </c>
      <c r="I17" s="91" t="n">
        <v>103</v>
      </c>
      <c r="J17" s="121">
        <f>OFFSET(A490,0,$K$1-1)</f>
        <v/>
      </c>
      <c r="K17" s="369">
        <f>-SUMIF($C$7:$C$127,I17,$D$7:$D$127)+SUMIF($E$7:$E$127,I17,$F$7:$F$127)</f>
        <v/>
      </c>
      <c r="L17" s="478">
        <f>VLOOKUP(A17,$A$140:$AX$249,$K$1,FALSE)</f>
        <v/>
      </c>
      <c r="M17" s="478">
        <f>L17-G17</f>
        <v/>
      </c>
      <c r="N17" s="30" t="n"/>
      <c r="O17" s="425">
        <f>L17-B17</f>
        <v/>
      </c>
      <c r="P17" s="30">
        <f>J17-K17</f>
        <v/>
      </c>
      <c r="Q17" s="426">
        <f>D17-F17</f>
        <v/>
      </c>
      <c r="R17" s="144" t="n"/>
    </row>
    <row r="18" ht="32.4" customHeight="1" s="53">
      <c r="A18" s="80" t="inlineStr">
        <is>
          <t xml:space="preserve">　　採權益法之投資                                              </t>
        </is>
      </c>
      <c r="B18" s="427">
        <f>VLOOKUP(A18,$A$309:$AX$418,$K$1,FALSE)</f>
        <v/>
      </c>
      <c r="C18" s="380" t="n"/>
      <c r="D18" s="126" t="n"/>
      <c r="E18" s="127" t="n"/>
      <c r="F18" s="126" t="n"/>
      <c r="G18" s="429">
        <f>D18+F18+B18</f>
        <v/>
      </c>
      <c r="H18" s="112" t="inlineStr">
        <is>
          <t xml:space="preserve">　　　　交通及運輸設備                                              </t>
        </is>
      </c>
      <c r="I18" s="91" t="n">
        <v>104</v>
      </c>
      <c r="J18" s="121">
        <f>OFFSET(A491,0,$K$1-1)</f>
        <v/>
      </c>
      <c r="K18" s="369">
        <f>-SUMIF($C$7:$C$127,I18,$D$7:$D$127)+SUMIF($E$7:$E$127,I18,$F$7:$F$127)</f>
        <v/>
      </c>
      <c r="L18" s="478">
        <f>VLOOKUP(A18,$A$140:$AX$249,$K$1,FALSE)</f>
        <v/>
      </c>
      <c r="M18" s="478">
        <f>L18-G18</f>
        <v/>
      </c>
      <c r="N18" s="30" t="n"/>
      <c r="O18" s="425">
        <f>L18-B18</f>
        <v/>
      </c>
      <c r="P18" s="30">
        <f>J18-K18</f>
        <v/>
      </c>
      <c r="Q18" s="426">
        <f>D18-F18</f>
        <v/>
      </c>
      <c r="R18" s="144" t="n"/>
    </row>
    <row r="19" ht="32.4" customHeight="1" s="53">
      <c r="A19" s="80" t="inlineStr">
        <is>
          <t xml:space="preserve">　　非流動金融資產                                              </t>
        </is>
      </c>
      <c r="B19" s="427">
        <f>VLOOKUP(A19,$A$309:$AX$418,$K$1,FALSE)</f>
        <v/>
      </c>
      <c r="C19" s="381" t="n">
        <v>241</v>
      </c>
      <c r="D19" s="436">
        <f>J52*-1</f>
        <v/>
      </c>
      <c r="E19" s="437" t="n">
        <v>221</v>
      </c>
      <c r="F19" s="438">
        <f>J45</f>
        <v/>
      </c>
      <c r="G19" s="429">
        <f>B19+D19-F19</f>
        <v/>
      </c>
      <c r="H19" s="112" t="inlineStr">
        <is>
          <t xml:space="preserve">　　　　什項設備                                                    </t>
        </is>
      </c>
      <c r="I19" s="91" t="n">
        <v>105</v>
      </c>
      <c r="J19" s="121">
        <f>OFFSET(A492,0,$K$1-1)</f>
        <v/>
      </c>
      <c r="K19" s="369">
        <f>-SUMIF($C$7:$C$127,I19,$D$7:$D$127)+SUMIF($E$7:$E$127,I19,$F$7:$F$127)</f>
        <v/>
      </c>
      <c r="L19" s="478">
        <f>VLOOKUP(A19,$A$140:$AX$249,$K$1,FALSE)</f>
        <v/>
      </c>
      <c r="M19" s="478">
        <f>L19-G19</f>
        <v/>
      </c>
      <c r="N19" s="30" t="n"/>
      <c r="O19" s="425">
        <f>L19-B19</f>
        <v/>
      </c>
      <c r="P19" s="30">
        <f>J19-K19</f>
        <v/>
      </c>
      <c r="Q19" s="426">
        <f>D19-F19</f>
        <v/>
      </c>
      <c r="R19" s="144" t="n"/>
    </row>
    <row r="20">
      <c r="A20" s="80" t="inlineStr">
        <is>
          <t xml:space="preserve">　　長期應收款                                                  </t>
        </is>
      </c>
      <c r="B20" s="427">
        <f>VLOOKUP(A20,$A$309:$AX$418,$K$1,FALSE)</f>
        <v/>
      </c>
      <c r="C20" s="380" t="n"/>
      <c r="D20" s="374" t="n"/>
      <c r="E20" s="434" t="n"/>
      <c r="F20" s="435" t="n"/>
      <c r="G20" s="433">
        <f>B20+D20-F20</f>
        <v/>
      </c>
      <c r="H20" s="112" t="inlineStr">
        <is>
          <t xml:space="preserve">　　　　租賃資產                                                    </t>
        </is>
      </c>
      <c r="I20" s="91" t="n">
        <v>106</v>
      </c>
      <c r="J20" s="121">
        <f>OFFSET(A493,0,$K$1-1)</f>
        <v/>
      </c>
      <c r="K20" s="369">
        <f>-SUMIF($C$7:$C$127,I20,$D$7:$D$127)+SUMIF($E$7:$E$127,I20,$F$7:$F$127)</f>
        <v/>
      </c>
      <c r="L20" s="478">
        <f>VLOOKUP(A20,$A$140:$AX$249,$K$1,FALSE)</f>
        <v/>
      </c>
      <c r="M20" s="478">
        <f>L20-G20</f>
        <v/>
      </c>
      <c r="N20" s="30" t="n"/>
      <c r="O20" s="425">
        <f>L20-B20</f>
        <v/>
      </c>
      <c r="P20" s="30">
        <f>J20-K20</f>
        <v/>
      </c>
      <c r="Q20" s="426">
        <f>D20-F20</f>
        <v/>
      </c>
      <c r="R20" s="144" t="n"/>
    </row>
    <row r="21">
      <c r="A21" s="80" t="inlineStr">
        <is>
          <t xml:space="preserve">　　準備金                                                      </t>
        </is>
      </c>
      <c r="B21" s="427">
        <f>VLOOKUP(A21,$A$309:$AX$418,$K$1,FALSE)</f>
        <v/>
      </c>
      <c r="C21" s="380" t="n">
        <v>242</v>
      </c>
      <c r="D21" s="374">
        <f>J53*-1</f>
        <v/>
      </c>
      <c r="E21" s="434" t="n">
        <v>222</v>
      </c>
      <c r="F21" s="435">
        <f>J46</f>
        <v/>
      </c>
      <c r="G21" s="429">
        <f>B21+SUM(D21:D25)-SUM(F21:F25)</f>
        <v/>
      </c>
      <c r="H21" s="112" t="inlineStr">
        <is>
          <t xml:space="preserve">　　　　租賃權益改良                                                </t>
        </is>
      </c>
      <c r="I21" s="91" t="n">
        <v>107</v>
      </c>
      <c r="J21" s="121">
        <f>OFFSET(A494,0,$K$1-1)</f>
        <v/>
      </c>
      <c r="K21" s="369">
        <f>-SUMIF($C$7:$C$127,I21,$D$7:$D$127)+SUMIF($E$7:$E$127,I21,$F$7:$F$127)</f>
        <v/>
      </c>
      <c r="L21" s="478">
        <f>VLOOKUP(A21,$A$140:$AX$249,$K$1,FALSE)</f>
        <v/>
      </c>
      <c r="M21" s="478">
        <f>L21-G21</f>
        <v/>
      </c>
      <c r="N21" s="30" t="n"/>
      <c r="O21" s="425">
        <f>L21-B21</f>
        <v/>
      </c>
      <c r="P21" s="30">
        <f>J21-K21</f>
        <v/>
      </c>
      <c r="Q21" s="426">
        <f>D21-F21</f>
        <v/>
      </c>
      <c r="R21" s="144" t="n"/>
    </row>
    <row r="22">
      <c r="A22" s="3" t="n">
        <v>0</v>
      </c>
      <c r="B22" s="427" t="n"/>
      <c r="C22" s="382" t="n">
        <v>401</v>
      </c>
      <c r="D22" s="428">
        <f>J90</f>
        <v/>
      </c>
      <c r="E22" s="439" t="n">
        <v>402</v>
      </c>
      <c r="F22" s="432">
        <f>-J91</f>
        <v/>
      </c>
      <c r="G22" s="433" t="n"/>
      <c r="H22" s="112" t="inlineStr">
        <is>
          <t xml:space="preserve">　　　　代管資產                                                    </t>
        </is>
      </c>
      <c r="I22" s="91" t="n">
        <v>108</v>
      </c>
      <c r="J22" s="121">
        <f>OFFSET(A495,0,$K$1-1)</f>
        <v/>
      </c>
      <c r="K22" s="369">
        <f>-SUMIF($C$7:$C$127,I22,$D$7:$D$127)+SUMIF($E$7:$E$127,I22,$F$7:$F$127)</f>
        <v/>
      </c>
      <c r="L22" s="478" t="n"/>
      <c r="M22" s="478">
        <f>L22-G22</f>
        <v/>
      </c>
      <c r="N22" s="30" t="n"/>
      <c r="O22" s="425">
        <f>L22-B22</f>
        <v/>
      </c>
      <c r="P22" s="30">
        <f>J22-K22</f>
        <v/>
      </c>
      <c r="Q22" s="426">
        <f>D22-F22</f>
        <v/>
      </c>
      <c r="R22" s="144" t="n"/>
    </row>
    <row r="23">
      <c r="A23" s="3" t="n">
        <v>0</v>
      </c>
      <c r="B23" s="427" t="n"/>
      <c r="C23" s="382" t="n">
        <v>403</v>
      </c>
      <c r="D23" s="428">
        <f>J93</f>
        <v/>
      </c>
      <c r="E23" s="439" t="n"/>
      <c r="F23" s="431" t="n"/>
      <c r="G23" s="433" t="n"/>
      <c r="H23" s="112" t="inlineStr">
        <is>
          <t xml:space="preserve">　　　　生產性生物資產－非流動                                      </t>
        </is>
      </c>
      <c r="I23" s="91" t="n">
        <v>109</v>
      </c>
      <c r="J23" s="121">
        <f>OFFSET(A496,0,$K$1-1)</f>
        <v/>
      </c>
      <c r="K23" s="369">
        <f>-SUMIF($C$7:$C$127,I23,$D$7:$D$127)+SUMIF($E$7:$E$127,I23,$F$7:$F$127)</f>
        <v/>
      </c>
      <c r="L23" s="478" t="n"/>
      <c r="M23" s="478">
        <f>L23-G23</f>
        <v/>
      </c>
      <c r="N23" s="30" t="n"/>
      <c r="O23" s="425">
        <f>L23-B23</f>
        <v/>
      </c>
      <c r="P23" s="30">
        <f>J23-K23</f>
        <v/>
      </c>
      <c r="Q23" s="426">
        <f>D23-F23</f>
        <v/>
      </c>
      <c r="R23" s="144" t="n"/>
    </row>
    <row r="24">
      <c r="A24" s="3" t="n">
        <v>0</v>
      </c>
      <c r="B24" s="427" t="n"/>
      <c r="C24" s="382" t="n"/>
      <c r="D24" s="428" t="n"/>
      <c r="E24" s="439" t="n"/>
      <c r="F24" s="432" t="n"/>
      <c r="G24" s="433" t="n"/>
      <c r="H24" s="112" t="inlineStr">
        <is>
          <t xml:space="preserve">　　　攤銷                                                        </t>
        </is>
      </c>
      <c r="I24" s="91" t="n"/>
      <c r="J24" s="121">
        <f>OFFSET(A497,0,$K$1-1)</f>
        <v/>
      </c>
      <c r="K24" s="369">
        <f>SUM(K25:K26)</f>
        <v/>
      </c>
      <c r="L24" s="478" t="n"/>
      <c r="M24" s="478">
        <f>L24-G24</f>
        <v/>
      </c>
      <c r="N24" s="30" t="n"/>
      <c r="O24" s="425">
        <f>L24-B24</f>
        <v/>
      </c>
      <c r="P24" s="30">
        <f>J24-K24</f>
        <v/>
      </c>
      <c r="Q24" s="426">
        <f>D24-F24</f>
        <v/>
      </c>
      <c r="R24" s="144" t="n"/>
    </row>
    <row r="25">
      <c r="A25" s="78" t="n"/>
      <c r="B25" s="427" t="n"/>
      <c r="C25" s="382" t="n">
        <v>125</v>
      </c>
      <c r="D25" s="428">
        <f>J32*-1</f>
        <v/>
      </c>
      <c r="E25" s="439" t="n"/>
      <c r="F25" s="432" t="n"/>
      <c r="G25" s="433" t="n"/>
      <c r="H25" s="112" t="inlineStr">
        <is>
          <t xml:space="preserve">　　　　攤銷電腦軟體                                                </t>
        </is>
      </c>
      <c r="I25" s="8" t="n">
        <v>111</v>
      </c>
      <c r="J25" s="73">
        <f>OFFSET(A498,0,$K$1-1)</f>
        <v/>
      </c>
      <c r="K25" s="369">
        <f>-SUMIF($C$7:$C$127,I25,$D$7:$D$127)+SUMIF($E$7:$E$127,I25,$F$7:$F$127)</f>
        <v/>
      </c>
      <c r="L25" s="478" t="n"/>
      <c r="M25" s="478">
        <f>L25-G25</f>
        <v/>
      </c>
      <c r="N25" s="30" t="n"/>
      <c r="O25" s="425">
        <f>L25-B25</f>
        <v/>
      </c>
      <c r="P25" s="30">
        <f>J25-K25</f>
        <v/>
      </c>
      <c r="Q25" s="426">
        <f>D25-F25</f>
        <v/>
      </c>
      <c r="R25" s="144" t="n"/>
    </row>
    <row r="26" ht="32.4" customHeight="1" s="53">
      <c r="A26" s="78" t="inlineStr">
        <is>
          <t xml:space="preserve">　不動產、廠房及設備                                          </t>
        </is>
      </c>
      <c r="B26" s="422">
        <f>SUM(B27:B52)</f>
        <v/>
      </c>
      <c r="C26" s="375" t="n"/>
      <c r="D26" s="428" t="n"/>
      <c r="E26" s="430" t="n"/>
      <c r="F26" s="432" t="n"/>
      <c r="G26" s="423">
        <f>SUM(G27:G52)</f>
        <v/>
      </c>
      <c r="H26" s="112" t="inlineStr">
        <is>
          <t xml:space="preserve">　　　　其他攤銷費用                                                </t>
        </is>
      </c>
      <c r="I26" s="8" t="n">
        <v>112</v>
      </c>
      <c r="J26" s="73">
        <f>OFFSET(A499,0,$K$1-1)</f>
        <v/>
      </c>
      <c r="K26" s="369">
        <f>-SUMIF($C$7:$C$127,I26,$D$7:$D$127)+SUMIF($E$7:$E$127,I26,$F$7:$F$127)</f>
        <v/>
      </c>
      <c r="L26" s="478">
        <f>VLOOKUP(A26,$A$140:$AX$249,$K$1,FALSE)</f>
        <v/>
      </c>
      <c r="M26" s="478">
        <f>L26-G26</f>
        <v/>
      </c>
      <c r="N26" s="30" t="n"/>
      <c r="O26" s="425">
        <f>L26-B26</f>
        <v/>
      </c>
      <c r="P26" s="30">
        <f>J26-K26</f>
        <v/>
      </c>
      <c r="Q26" s="426">
        <f>D26-F26</f>
        <v/>
      </c>
      <c r="R26" s="144" t="n"/>
    </row>
    <row r="27">
      <c r="A27" s="80" t="inlineStr">
        <is>
          <t xml:space="preserve">　　土地                                                        </t>
        </is>
      </c>
      <c r="B27" s="427">
        <f>VLOOKUP(A27,$A$309:$AX$418,$K$1,FALSE)</f>
        <v/>
      </c>
      <c r="C27" s="384" t="n">
        <v>121</v>
      </c>
      <c r="D27" s="440" t="n"/>
      <c r="E27" s="441" t="n"/>
      <c r="F27" s="442" t="n"/>
      <c r="G27" s="429">
        <f>B27+SUM(D27)-SUM(F27)</f>
        <v/>
      </c>
      <c r="H27" s="112" t="inlineStr">
        <is>
          <t xml:space="preserve">　　　其他                                                        </t>
        </is>
      </c>
      <c r="I27" s="8" t="n"/>
      <c r="J27" s="73">
        <f>OFFSET(A500,0,$K$1-1)</f>
        <v/>
      </c>
      <c r="K27" s="369">
        <f>K28+K29+K32</f>
        <v/>
      </c>
      <c r="L27" s="478">
        <f>VLOOKUP(A27,$A$140:$AX$249,$K$1,FALSE)</f>
        <v/>
      </c>
      <c r="M27" s="478">
        <f>L27-G27</f>
        <v/>
      </c>
      <c r="N27" s="30" t="n"/>
      <c r="O27" s="425">
        <f>L27-B27</f>
        <v/>
      </c>
      <c r="P27" s="30">
        <f>J27-K27</f>
        <v/>
      </c>
      <c r="Q27" s="426">
        <f>D27-F27</f>
        <v/>
      </c>
      <c r="R27" s="144" t="n"/>
    </row>
    <row r="28">
      <c r="A28" s="2" t="n">
        <v>0</v>
      </c>
      <c r="B28" s="427" t="n"/>
      <c r="C28" s="384" t="n"/>
      <c r="D28" s="440" t="n"/>
      <c r="E28" s="441" t="n"/>
      <c r="F28" s="442" t="n"/>
      <c r="G28" s="433" t="n"/>
      <c r="H28" s="214" t="inlineStr">
        <is>
          <t xml:space="preserve">　　　　應付退休及離職金                                            </t>
        </is>
      </c>
      <c r="I28" s="215" t="n">
        <v>122</v>
      </c>
      <c r="J28" s="73">
        <f>OFFSET(A501,0,$K$1-1)</f>
        <v/>
      </c>
      <c r="K28" s="369">
        <f>-SUMIF($C$7:$C$127,I28,$D$7:$D$127)+SUMIF($E$7:$E$127,I28,$F$7:$F$127)</f>
        <v/>
      </c>
      <c r="L28" s="478" t="n"/>
      <c r="M28" s="478">
        <f>L28-G28</f>
        <v/>
      </c>
      <c r="N28" s="30" t="n"/>
      <c r="O28" s="425">
        <f>L28-B28</f>
        <v/>
      </c>
      <c r="P28" s="30">
        <f>J28-K28</f>
        <v/>
      </c>
      <c r="Q28" s="426">
        <f>D28-F28</f>
        <v/>
      </c>
      <c r="R28" s="144" t="n"/>
    </row>
    <row r="29">
      <c r="A29" s="80" t="inlineStr">
        <is>
          <t xml:space="preserve">　　土地改良物                                                  </t>
        </is>
      </c>
      <c r="B29" s="427">
        <f>VLOOKUP(A29,$A$309:$AX$418,$K$1,FALSE)</f>
        <v/>
      </c>
      <c r="C29" s="384" t="n">
        <v>251</v>
      </c>
      <c r="D29" s="440">
        <f>J57*-1</f>
        <v/>
      </c>
      <c r="E29" s="441" t="n">
        <v>101</v>
      </c>
      <c r="F29" s="442">
        <f>J15</f>
        <v/>
      </c>
      <c r="G29" s="429">
        <f>B29+SUM(D29:D32)-SUM(F29:F32)</f>
        <v/>
      </c>
      <c r="H29" s="214" t="inlineStr">
        <is>
          <t xml:space="preserve">　　　　遞延收入                                                    </t>
        </is>
      </c>
      <c r="I29" s="215" t="n"/>
      <c r="J29" s="73">
        <f>OFFSET(A502,0,$K$1-1)</f>
        <v/>
      </c>
      <c r="K29" s="369">
        <f>SUM(K30:K31)</f>
        <v/>
      </c>
      <c r="L29" s="478">
        <f>VLOOKUP(A29,$A$140:$AX$249,$K$1,FALSE)</f>
        <v/>
      </c>
      <c r="M29" s="478">
        <f>L29-G29</f>
        <v/>
      </c>
      <c r="N29" s="30" t="n"/>
      <c r="O29" s="425">
        <f>L29-B29</f>
        <v/>
      </c>
      <c r="P29" s="30">
        <f>J29-K29</f>
        <v/>
      </c>
      <c r="Q29" s="426">
        <f>D29-F29</f>
        <v/>
      </c>
      <c r="R29" s="144" t="n"/>
    </row>
    <row r="30">
      <c r="A30" s="80" t="n">
        <v>0</v>
      </c>
      <c r="B30" s="427" t="n"/>
      <c r="C30" s="384" t="n">
        <v>404</v>
      </c>
      <c r="D30" s="440">
        <f>J96</f>
        <v/>
      </c>
      <c r="E30" s="441" t="n"/>
      <c r="F30" s="442" t="n"/>
      <c r="G30" s="433" t="n"/>
      <c r="H30" s="214" t="inlineStr">
        <is>
          <t xml:space="preserve">　　　　　遞延收入-其他補助收入                                       </t>
        </is>
      </c>
      <c r="I30" s="215" t="n">
        <v>123</v>
      </c>
      <c r="J30" s="73">
        <f>OFFSET(A503,0,$K$1-1)</f>
        <v/>
      </c>
      <c r="K30" s="369">
        <f>-SUMIF($C$7:$C$127,I30,$D$7:$D$127)+SUMIF($E$7:$E$127,I30,$F$7:$F$127)</f>
        <v/>
      </c>
      <c r="L30" s="478" t="n"/>
      <c r="M30" s="478">
        <f>L30-G30</f>
        <v/>
      </c>
      <c r="N30" s="30" t="n"/>
      <c r="O30" s="425">
        <f>L30-B30</f>
        <v/>
      </c>
      <c r="P30" s="30">
        <f>J30-K30</f>
        <v/>
      </c>
      <c r="Q30" s="426">
        <f>D30-F30</f>
        <v/>
      </c>
      <c r="R30" s="144" t="n"/>
    </row>
    <row r="31">
      <c r="A31" s="2" t="n">
        <v>0</v>
      </c>
      <c r="B31" s="427" t="n"/>
      <c r="C31" s="384" t="n"/>
      <c r="D31" s="440" t="n"/>
      <c r="E31" s="441" t="n"/>
      <c r="F31" s="442" t="n"/>
      <c r="G31" s="433" t="n"/>
      <c r="H31" s="214" t="inlineStr">
        <is>
          <t xml:space="preserve">　　　　　遞延收入-受贈收入                                           </t>
        </is>
      </c>
      <c r="I31" s="215" t="n">
        <v>124</v>
      </c>
      <c r="J31" s="73">
        <f>OFFSET(A504,0,$K$1-1)</f>
        <v/>
      </c>
      <c r="K31" s="369">
        <f>-SUMIF($C$7:$C$127,I31,$D$7:$D$127)+SUMIF($E$7:$E$127,I31,$F$7:$F$127)</f>
        <v/>
      </c>
      <c r="L31" s="478" t="n"/>
      <c r="M31" s="478">
        <f>L31-G31</f>
        <v/>
      </c>
      <c r="N31" s="30" t="n"/>
      <c r="O31" s="425">
        <f>L31-B31</f>
        <v/>
      </c>
      <c r="P31" s="30">
        <f>J31-K31</f>
        <v/>
      </c>
      <c r="Q31" s="426">
        <f>D31-F31</f>
        <v/>
      </c>
      <c r="R31" s="144" t="n"/>
    </row>
    <row r="32">
      <c r="A32" s="3" t="n">
        <v>0</v>
      </c>
      <c r="B32" s="427" t="n"/>
      <c r="C32" s="385" t="n"/>
      <c r="D32" s="440" t="n"/>
      <c r="E32" s="443" t="n"/>
      <c r="F32" s="442" t="n"/>
      <c r="G32" s="433" t="n"/>
      <c r="H32" s="214" t="inlineStr">
        <is>
          <t xml:space="preserve">　　　　其他                                                        </t>
        </is>
      </c>
      <c r="I32" s="215" t="n">
        <v>125</v>
      </c>
      <c r="J32" s="73">
        <f>OFFSET(A505,0,$K$1-1)</f>
        <v/>
      </c>
      <c r="K32" s="369" t="n"/>
      <c r="L32" s="478" t="n"/>
      <c r="M32" s="478">
        <f>L32-G32</f>
        <v/>
      </c>
      <c r="N32" s="30" t="n"/>
      <c r="O32" s="425">
        <f>L32-B32</f>
        <v/>
      </c>
      <c r="P32" s="30">
        <f>J32-K32</f>
        <v/>
      </c>
      <c r="Q32" s="426">
        <f>D32-F32</f>
        <v/>
      </c>
      <c r="R32" s="144" t="n"/>
    </row>
    <row r="33">
      <c r="A33" s="80" t="inlineStr">
        <is>
          <t xml:space="preserve">　　房屋及建築                                                  </t>
        </is>
      </c>
      <c r="B33" s="427">
        <f>VLOOKUP(A33,$A$309:$AX$418,$K$1,FALSE)</f>
        <v/>
      </c>
      <c r="C33" s="384" t="n">
        <v>252</v>
      </c>
      <c r="D33" s="440">
        <f>J58*-1</f>
        <v/>
      </c>
      <c r="E33" s="441" t="n">
        <v>102</v>
      </c>
      <c r="F33" s="442">
        <f>J16</f>
        <v/>
      </c>
      <c r="G33" s="429">
        <f>B33+SUM(D33:D36)-SUM(F33:F36)</f>
        <v/>
      </c>
      <c r="H33" s="214" t="inlineStr">
        <is>
          <t xml:space="preserve">　　　流動資產淨減（淨增）                                        </t>
        </is>
      </c>
      <c r="I33" s="215" t="n">
        <v>151</v>
      </c>
      <c r="J33" s="73">
        <f>OFFSET(A506,0,$K$1-1)</f>
        <v/>
      </c>
      <c r="K33" s="369">
        <f>-SUMIF($C$7:$C$127,I33,$D$7:$D$127)+SUMIF($E$7:$E$127,I33,$F$7:$F$127)</f>
        <v/>
      </c>
      <c r="L33" s="478">
        <f>VLOOKUP(A33,$A$140:$AX$249,$K$1,FALSE)</f>
        <v/>
      </c>
      <c r="M33" s="478">
        <f>L33-G33</f>
        <v/>
      </c>
      <c r="N33" s="30" t="n"/>
      <c r="O33" s="425">
        <f>L33-B33</f>
        <v/>
      </c>
      <c r="P33" s="30">
        <f>J33-K33</f>
        <v/>
      </c>
      <c r="Q33" s="426">
        <f>D33-F33</f>
        <v/>
      </c>
      <c r="R33" s="144" t="n"/>
    </row>
    <row r="34">
      <c r="A34" s="2" t="n">
        <v>0</v>
      </c>
      <c r="B34" s="427" t="n"/>
      <c r="C34" s="384" t="n">
        <v>405</v>
      </c>
      <c r="D34" s="440">
        <f>J97</f>
        <v/>
      </c>
      <c r="E34" s="441" t="n"/>
      <c r="F34" s="442" t="n"/>
      <c r="G34" s="433" t="n"/>
      <c r="H34" s="214" t="inlineStr">
        <is>
          <t xml:space="preserve">　　　流動負債淨增（淨減）                                        </t>
        </is>
      </c>
      <c r="I34" s="215" t="n">
        <v>161</v>
      </c>
      <c r="J34" s="73">
        <f>OFFSET(A507,0,$K$1-1)</f>
        <v/>
      </c>
      <c r="K34" s="369">
        <f>-SUMIF($C$7:$C$127,I34,$D$7:$D$127)+SUMIF($E$7:$E$127,I34,$F$7:$F$127)</f>
        <v/>
      </c>
      <c r="L34" s="478" t="n"/>
      <c r="M34" s="478">
        <f>L34-G34</f>
        <v/>
      </c>
      <c r="N34" s="30" t="n"/>
      <c r="O34" s="425">
        <f>L34-B34</f>
        <v/>
      </c>
      <c r="P34" s="30">
        <f>J34-K34</f>
        <v/>
      </c>
      <c r="Q34" s="426">
        <f>D34-F34</f>
        <v/>
      </c>
      <c r="R34" s="144" t="n"/>
    </row>
    <row r="35">
      <c r="A35" s="2" t="n">
        <v>0</v>
      </c>
      <c r="B35" s="427" t="n"/>
      <c r="C35" s="384" t="n"/>
      <c r="D35" s="440" t="n"/>
      <c r="E35" s="441" t="n"/>
      <c r="F35" s="442" t="n"/>
      <c r="G35" s="433" t="n"/>
      <c r="H35" s="214" t="inlineStr">
        <is>
          <t xml:space="preserve">　　未計利息股利之現金流入（流出）                              </t>
        </is>
      </c>
      <c r="I35" s="215" t="n"/>
      <c r="J35" s="73">
        <f>OFFSET(A508,0,$K$1-1)</f>
        <v/>
      </c>
      <c r="K35" s="369">
        <f>K12+K13</f>
        <v/>
      </c>
      <c r="L35" s="478" t="n"/>
      <c r="M35" s="478">
        <f>L35-G35</f>
        <v/>
      </c>
      <c r="N35" s="30" t="n"/>
      <c r="O35" s="425">
        <f>L35-B35</f>
        <v/>
      </c>
      <c r="P35" s="30">
        <f>J35-K35</f>
        <v/>
      </c>
      <c r="Q35" s="426">
        <f>D35-F35</f>
        <v/>
      </c>
      <c r="R35" s="144" t="n"/>
    </row>
    <row r="36">
      <c r="A36" s="3" t="n">
        <v>0</v>
      </c>
      <c r="B36" s="427" t="n"/>
      <c r="C36" s="385" t="n"/>
      <c r="D36" s="440" t="n"/>
      <c r="E36" s="443" t="n"/>
      <c r="F36" s="442" t="n"/>
      <c r="G36" s="433" t="n"/>
      <c r="H36" s="112" t="inlineStr">
        <is>
          <t xml:space="preserve">　　收取利息                                                    </t>
        </is>
      </c>
      <c r="I36" s="180" t="n"/>
      <c r="J36" s="73">
        <f>OFFSET(A509,0,$K$1-1)</f>
        <v/>
      </c>
      <c r="K36" s="369">
        <f>J36</f>
        <v/>
      </c>
      <c r="L36" s="478" t="n"/>
      <c r="M36" s="478">
        <f>L36-G36</f>
        <v/>
      </c>
      <c r="N36" s="30" t="n"/>
      <c r="O36" s="425">
        <f>L36-B36</f>
        <v/>
      </c>
      <c r="P36" s="30">
        <f>J36-K36</f>
        <v/>
      </c>
      <c r="Q36" s="426">
        <f>D36-F36</f>
        <v/>
      </c>
      <c r="R36" s="144" t="n"/>
    </row>
    <row r="37">
      <c r="A37" s="80" t="inlineStr">
        <is>
          <t xml:space="preserve">　　機械及設備                                                  </t>
        </is>
      </c>
      <c r="B37" s="427">
        <f>VLOOKUP(A37,$A$309:$AX$418,$K$1,FALSE)</f>
        <v/>
      </c>
      <c r="C37" s="384" t="n">
        <v>253</v>
      </c>
      <c r="D37" s="440">
        <f>J59*-1</f>
        <v/>
      </c>
      <c r="E37" s="441" t="n">
        <v>103</v>
      </c>
      <c r="F37" s="442">
        <f>J17</f>
        <v/>
      </c>
      <c r="G37" s="429">
        <f>B37+SUM(D37:D41)-SUM(F37:F41)</f>
        <v/>
      </c>
      <c r="H37" s="112" t="inlineStr">
        <is>
          <t xml:space="preserve">　　收取股利                                                    </t>
        </is>
      </c>
      <c r="I37" s="180" t="n"/>
      <c r="J37" s="73">
        <f>OFFSET(A510,0,$K$1-1)</f>
        <v/>
      </c>
      <c r="K37" s="369">
        <f>J37</f>
        <v/>
      </c>
      <c r="L37" s="478">
        <f>VLOOKUP(A37,$A$140:$AX$249,$K$1,FALSE)</f>
        <v/>
      </c>
      <c r="M37" s="478">
        <f>L37-G37</f>
        <v/>
      </c>
      <c r="N37" s="30" t="n"/>
      <c r="O37" s="425">
        <f>L37-B37</f>
        <v/>
      </c>
      <c r="P37" s="30">
        <f>J37-K37</f>
        <v/>
      </c>
      <c r="Q37" s="426">
        <f>D37-F37</f>
        <v/>
      </c>
      <c r="R37" s="144" t="n"/>
    </row>
    <row r="38" ht="20.4" customHeight="1" s="53" thickBot="1">
      <c r="A38" s="2" t="n">
        <v>0</v>
      </c>
      <c r="B38" s="427" t="n"/>
      <c r="C38" s="385" t="n">
        <v>407</v>
      </c>
      <c r="D38" s="440">
        <f>J101</f>
        <v/>
      </c>
      <c r="E38" s="441" t="n"/>
      <c r="F38" s="442" t="n"/>
      <c r="G38" s="433" t="n"/>
      <c r="H38" s="112" t="inlineStr">
        <is>
          <t xml:space="preserve">　　支付利息                                                    </t>
        </is>
      </c>
      <c r="I38" s="180" t="n"/>
      <c r="J38" s="73">
        <f>OFFSET(A511,0,$K$1-1)</f>
        <v/>
      </c>
      <c r="K38" s="444">
        <f>J38</f>
        <v/>
      </c>
      <c r="L38" s="478" t="n"/>
      <c r="M38" s="478">
        <f>L38-G38</f>
        <v/>
      </c>
      <c r="N38" s="30" t="n"/>
      <c r="O38" s="425">
        <f>L38-B38</f>
        <v/>
      </c>
      <c r="P38" s="30">
        <f>J38-K38</f>
        <v/>
      </c>
      <c r="Q38" s="426">
        <f>D38-F38</f>
        <v/>
      </c>
      <c r="R38" s="144" t="n"/>
    </row>
    <row r="39">
      <c r="A39" s="3" t="n">
        <v>0</v>
      </c>
      <c r="B39" s="427" t="n"/>
      <c r="C39" s="385" t="n">
        <v>409</v>
      </c>
      <c r="D39" s="440">
        <f>J105</f>
        <v/>
      </c>
      <c r="E39" s="443" t="n">
        <v>412</v>
      </c>
      <c r="F39" s="442">
        <f>-J109</f>
        <v/>
      </c>
      <c r="G39" s="433" t="n"/>
      <c r="H39" s="111" t="inlineStr">
        <is>
          <t xml:space="preserve">▼業務活動之淨現金流入（流出）                                </t>
        </is>
      </c>
      <c r="I39" s="180" t="n"/>
      <c r="J39" s="73">
        <f>OFFSET(A512,0,$K$1-1)</f>
        <v/>
      </c>
      <c r="K39" s="445">
        <f>K36+K37+K38+K35</f>
        <v/>
      </c>
      <c r="L39" s="478" t="n"/>
      <c r="M39" s="478">
        <f>L39-G39</f>
        <v/>
      </c>
      <c r="N39" s="30" t="n"/>
      <c r="O39" s="425">
        <f>L39-B39</f>
        <v/>
      </c>
      <c r="P39" s="30">
        <f>J39-K39</f>
        <v/>
      </c>
      <c r="Q39" s="426">
        <f>D39-F39</f>
        <v/>
      </c>
      <c r="R39" s="144" t="n"/>
    </row>
    <row r="40">
      <c r="A40" s="3" t="n">
        <v>0</v>
      </c>
      <c r="B40" s="427" t="n"/>
      <c r="C40" s="261" t="n"/>
      <c r="D40" s="186" t="n"/>
      <c r="E40" s="446" t="n"/>
      <c r="F40" s="447" t="n"/>
      <c r="G40" s="433" t="n"/>
      <c r="H40" s="111" t="inlineStr">
        <is>
          <t xml:space="preserve">▼投資活動之現金流量                                          </t>
        </is>
      </c>
      <c r="I40" s="180" t="n"/>
      <c r="J40" s="73">
        <f>OFFSET(A513,0,$K$1-1)</f>
        <v/>
      </c>
      <c r="K40" s="448">
        <f>SUM(K41,K44,K47,K48,K49,K51,K54,K64)</f>
        <v/>
      </c>
      <c r="L40" s="478" t="n"/>
      <c r="M40" s="478">
        <f>L40-G40</f>
        <v/>
      </c>
      <c r="N40" s="30" t="n"/>
      <c r="O40" s="425">
        <f>L40-B40</f>
        <v/>
      </c>
      <c r="P40" s="30">
        <f>J40-K40</f>
        <v/>
      </c>
      <c r="Q40" s="426">
        <f>D40-F40</f>
        <v/>
      </c>
      <c r="R40" s="144" t="n"/>
    </row>
    <row r="41">
      <c r="A41" s="50" t="n"/>
      <c r="B41" s="50" t="n"/>
      <c r="C41" s="232" t="n"/>
      <c r="D41" s="440" t="n"/>
      <c r="E41" s="232" t="n"/>
      <c r="F41" s="233" t="n"/>
      <c r="H41" s="112" t="inlineStr">
        <is>
          <t xml:space="preserve">　　減少流動金融資產及短期貸墊款                                </t>
        </is>
      </c>
      <c r="I41" s="180" t="n"/>
      <c r="J41" s="73">
        <f>OFFSET(A514,0,$K$1-1)</f>
        <v/>
      </c>
      <c r="K41" s="449">
        <f>K42+K43</f>
        <v/>
      </c>
      <c r="L41" s="478" t="n"/>
      <c r="M41" s="478">
        <f>L41-G41</f>
        <v/>
      </c>
      <c r="N41" s="30" t="n"/>
      <c r="O41" s="425">
        <f>L41-B41</f>
        <v/>
      </c>
      <c r="P41" s="30">
        <f>J41-K41</f>
        <v/>
      </c>
      <c r="Q41" s="426">
        <f>D41-F41</f>
        <v/>
      </c>
      <c r="R41" s="144" t="n"/>
    </row>
    <row r="42" ht="20.4" customHeight="1" s="53" thickBot="1">
      <c r="A42" s="50" t="inlineStr">
        <is>
          <t xml:space="preserve">　　交通及運輸設備                                              </t>
        </is>
      </c>
      <c r="B42" s="427">
        <f>VLOOKUP(A42,$A$309:$AX$418,$K$1,FALSE)</f>
        <v/>
      </c>
      <c r="C42" s="384" t="n">
        <v>254</v>
      </c>
      <c r="D42" s="440">
        <f>J60*-1</f>
        <v/>
      </c>
      <c r="E42" s="441" t="n">
        <v>104</v>
      </c>
      <c r="F42" s="442">
        <f>J18</f>
        <v/>
      </c>
      <c r="G42" s="450">
        <f>B42+SUM(D42:D44)-SUM(F42:F44)</f>
        <v/>
      </c>
      <c r="H42" s="214" t="inlineStr">
        <is>
          <t xml:space="preserve">　　　減少流動金融資產                                            </t>
        </is>
      </c>
      <c r="I42" s="215" t="n">
        <v>211</v>
      </c>
      <c r="J42" s="248">
        <f>OFFSET(A515,0,$K$1-1)</f>
        <v/>
      </c>
      <c r="K42" s="451">
        <f>-SUMIF($C$7:$C$127,I42,$D$7:$D$127)+SUMIF($E$7:$E$135,I42,$F$7:$F$127)</f>
        <v/>
      </c>
      <c r="L42" s="478">
        <f>VLOOKUP(A42,$A$140:$AX$249,$K$1,FALSE)</f>
        <v/>
      </c>
      <c r="M42" s="478">
        <f>L42-G42</f>
        <v/>
      </c>
      <c r="N42" s="30" t="n"/>
      <c r="O42" s="425">
        <f>L42-B42</f>
        <v/>
      </c>
      <c r="P42" s="30">
        <f>J42-K42</f>
        <v/>
      </c>
      <c r="Q42" s="426">
        <f>D42-F42</f>
        <v/>
      </c>
      <c r="R42" s="144" t="n"/>
    </row>
    <row r="43">
      <c r="A43" s="50" t="n"/>
      <c r="B43" s="427" t="n"/>
      <c r="C43" s="385" t="n">
        <v>410</v>
      </c>
      <c r="D43" s="440">
        <f>J106</f>
        <v/>
      </c>
      <c r="E43" s="443" t="n">
        <v>413</v>
      </c>
      <c r="F43" s="442">
        <f>J110*-1</f>
        <v/>
      </c>
      <c r="G43" s="452" t="n"/>
      <c r="H43" s="216" t="inlineStr">
        <is>
          <t xml:space="preserve">　　　減少短期墊款                                                </t>
        </is>
      </c>
      <c r="I43" s="217" t="n">
        <v>212</v>
      </c>
      <c r="J43" s="73">
        <f>OFFSET(A516,0,$K$1-1)</f>
        <v/>
      </c>
      <c r="K43" s="453">
        <f>-SUMIF($C$7:$C$127,I43,$D$7:$D$127)+SUMIF($E$7:$E$135,I43,$F$7:$F$127)</f>
        <v/>
      </c>
      <c r="L43" s="478" t="n"/>
      <c r="M43" s="478">
        <f>L43-G43</f>
        <v/>
      </c>
      <c r="N43" s="30" t="n"/>
      <c r="O43" s="425">
        <f>L43-B43</f>
        <v/>
      </c>
      <c r="P43" s="30">
        <f>J43-K43</f>
        <v/>
      </c>
      <c r="Q43" s="426">
        <f>D43-F43</f>
        <v/>
      </c>
      <c r="R43" s="144" t="n"/>
    </row>
    <row r="44">
      <c r="A44" s="50" t="n"/>
      <c r="B44" s="427" t="n"/>
      <c r="C44" s="385" t="n"/>
      <c r="D44" s="440" t="n"/>
      <c r="E44" s="443" t="n"/>
      <c r="F44" s="442" t="n"/>
      <c r="G44" s="452" t="n"/>
      <c r="H44" s="112" t="inlineStr">
        <is>
          <t xml:space="preserve">　　減少投資、長期應收款、貸墊款及準備金                        </t>
        </is>
      </c>
      <c r="I44" s="180" t="n"/>
      <c r="J44" s="73">
        <f>OFFSET(A517,0,$K$1-1)</f>
        <v/>
      </c>
      <c r="K44" s="369">
        <f>SUM(K45:K46)</f>
        <v/>
      </c>
      <c r="L44" s="478" t="n"/>
      <c r="M44" s="478">
        <f>L44-G44</f>
        <v/>
      </c>
      <c r="N44" s="30" t="n"/>
      <c r="O44" s="425">
        <f>L44-B44</f>
        <v/>
      </c>
      <c r="P44" s="30">
        <f>J44-K44</f>
        <v/>
      </c>
      <c r="Q44" s="426">
        <f>D44-F44</f>
        <v/>
      </c>
      <c r="R44" s="144" t="n"/>
    </row>
    <row r="45">
      <c r="A45" s="80" t="inlineStr">
        <is>
          <t xml:space="preserve">　　什項設備                                                    </t>
        </is>
      </c>
      <c r="B45" s="427">
        <f>VLOOKUP(A45,$A$309:$AX$418,$K$1,FALSE)</f>
        <v/>
      </c>
      <c r="C45" s="384" t="n">
        <v>255</v>
      </c>
      <c r="D45" s="440">
        <f>J61*-1</f>
        <v/>
      </c>
      <c r="E45" s="441" t="n">
        <v>105</v>
      </c>
      <c r="F45" s="442">
        <f>J19</f>
        <v/>
      </c>
      <c r="G45" s="429">
        <f>B45+SUM(D45:D48)-SUM(F45:F48)</f>
        <v/>
      </c>
      <c r="H45" s="112" t="inlineStr">
        <is>
          <t xml:space="preserve">　　　減少投資                                                    </t>
        </is>
      </c>
      <c r="I45" s="180" t="n">
        <v>221</v>
      </c>
      <c r="J45" s="73">
        <f>OFFSET(A518,0,$K$1-1)</f>
        <v/>
      </c>
      <c r="K45" s="369">
        <f>-SUMIF($C$7:$C$127,I45,$D$7:$D$127)+SUMIF($E$7:$E$135,I45,$F$7:$F$127)</f>
        <v/>
      </c>
      <c r="L45" s="478">
        <f>VLOOKUP(A45,$A$140:$AX$249,$K$1,FALSE)</f>
        <v/>
      </c>
      <c r="M45" s="478">
        <f>L45-G45</f>
        <v/>
      </c>
      <c r="N45" s="30" t="n"/>
      <c r="O45" s="425">
        <f>L45-B45</f>
        <v/>
      </c>
      <c r="P45" s="30">
        <f>J45-K45</f>
        <v/>
      </c>
      <c r="Q45" s="426">
        <f>D45-F45</f>
        <v/>
      </c>
      <c r="R45" s="144" t="n"/>
    </row>
    <row r="46">
      <c r="A46" s="3" t="n">
        <v>0</v>
      </c>
      <c r="B46" s="427" t="n"/>
      <c r="C46" s="385" t="n">
        <v>408</v>
      </c>
      <c r="D46" s="440">
        <f>J102</f>
        <v/>
      </c>
      <c r="E46" s="443" t="n"/>
      <c r="F46" s="442" t="n"/>
      <c r="G46" s="433" t="n"/>
      <c r="H46" s="112" t="inlineStr">
        <is>
          <t xml:space="preserve">　　　減少準備金                                                  </t>
        </is>
      </c>
      <c r="I46" s="180" t="n">
        <v>222</v>
      </c>
      <c r="J46" s="73">
        <f>OFFSET(A519,0,$K$1-1)</f>
        <v/>
      </c>
      <c r="K46" s="369">
        <f>-SUMIF($C$7:$C$127,I46,$D$7:$D$127)+SUMIF($E$7:$E$135,I46,$F$7:$F$127)</f>
        <v/>
      </c>
      <c r="L46" s="478" t="n"/>
      <c r="M46" s="478">
        <f>L46-G46</f>
        <v/>
      </c>
      <c r="N46" s="30" t="n"/>
      <c r="O46" s="425">
        <f>L46-B46</f>
        <v/>
      </c>
      <c r="P46" s="30">
        <f>J46-K46</f>
        <v/>
      </c>
      <c r="Q46" s="426">
        <f>D46-F46</f>
        <v/>
      </c>
      <c r="R46" s="144" t="n"/>
    </row>
    <row r="47">
      <c r="A47" s="3" t="n">
        <v>0</v>
      </c>
      <c r="B47" s="427" t="n"/>
      <c r="C47" s="385" t="n">
        <v>411</v>
      </c>
      <c r="D47" s="440">
        <f>J107</f>
        <v/>
      </c>
      <c r="E47" s="443" t="n">
        <v>414</v>
      </c>
      <c r="F47" s="442">
        <f>-J111</f>
        <v/>
      </c>
      <c r="G47" s="433" t="n"/>
      <c r="H47" s="112" t="inlineStr">
        <is>
          <t xml:space="preserve">　　收取利息                                                    </t>
        </is>
      </c>
      <c r="I47" s="180" t="n"/>
      <c r="J47" s="73">
        <f>OFFSET(A520,0,$K$1-1)</f>
        <v/>
      </c>
      <c r="K47" s="369">
        <f>J47</f>
        <v/>
      </c>
      <c r="L47" s="478" t="n"/>
      <c r="M47" s="478">
        <f>L47-G47</f>
        <v/>
      </c>
      <c r="N47" s="30" t="n"/>
      <c r="O47" s="425">
        <f>L47-B47</f>
        <v/>
      </c>
      <c r="P47" s="30">
        <f>J47-K47</f>
        <v/>
      </c>
      <c r="Q47" s="426">
        <f>D47-F47</f>
        <v/>
      </c>
      <c r="R47" s="144" t="n"/>
    </row>
    <row r="48">
      <c r="A48" s="3" t="n">
        <v>0</v>
      </c>
      <c r="B48" s="427" t="n"/>
      <c r="C48" s="385" t="n">
        <v>406</v>
      </c>
      <c r="D48" s="440">
        <f>J98</f>
        <v/>
      </c>
      <c r="E48" s="443" t="n"/>
      <c r="F48" s="442" t="n"/>
      <c r="G48" s="433" t="n"/>
      <c r="H48" s="112" t="inlineStr">
        <is>
          <t xml:space="preserve">　　收取股利                                                    </t>
        </is>
      </c>
      <c r="I48" s="186" t="n"/>
      <c r="J48" s="73">
        <f>OFFSET(A521,0,$K$1-1)</f>
        <v/>
      </c>
      <c r="K48" s="369">
        <f>J48</f>
        <v/>
      </c>
      <c r="L48" s="478" t="n"/>
      <c r="M48" s="478">
        <f>L48-G48</f>
        <v/>
      </c>
      <c r="N48" s="30" t="n"/>
      <c r="O48" s="425">
        <f>L48-B48</f>
        <v/>
      </c>
      <c r="P48" s="30">
        <f>J48-K48</f>
        <v/>
      </c>
      <c r="Q48" s="426">
        <f>D48-F48</f>
        <v/>
      </c>
      <c r="R48" s="144" t="n"/>
    </row>
    <row r="49">
      <c r="A49" s="80" t="inlineStr">
        <is>
          <t xml:space="preserve">　　租賃資產                                                    </t>
        </is>
      </c>
      <c r="B49" s="427">
        <f>VLOOKUP(A49,$A$309:$AX$413,$K$1,FALSE)</f>
        <v/>
      </c>
      <c r="C49" s="384" t="n"/>
      <c r="D49" s="440" t="n"/>
      <c r="E49" s="441" t="n">
        <v>106</v>
      </c>
      <c r="F49" s="442">
        <f>J20</f>
        <v/>
      </c>
      <c r="G49" s="433">
        <f>B49+D49-F49</f>
        <v/>
      </c>
      <c r="H49" s="112" t="inlineStr">
        <is>
          <t xml:space="preserve">　　增加流動金融資產及短期貸墊款                                </t>
        </is>
      </c>
      <c r="I49" s="186" t="n"/>
      <c r="J49" s="121">
        <f>OFFSET(A522,0,$K$1-1)</f>
        <v/>
      </c>
      <c r="K49" s="369">
        <f>K50</f>
        <v/>
      </c>
      <c r="L49" s="478">
        <f>VLOOKUP(A49,$A$140:$AX$249,$K$1,FALSE)</f>
        <v/>
      </c>
      <c r="M49" s="478">
        <f>L49-G49</f>
        <v/>
      </c>
      <c r="N49" s="30" t="n"/>
      <c r="O49" s="425">
        <f>L49-B49</f>
        <v/>
      </c>
      <c r="P49" s="30">
        <f>J49-K49</f>
        <v/>
      </c>
      <c r="Q49" s="426">
        <f>D49-F49</f>
        <v/>
      </c>
      <c r="R49" s="144" t="n"/>
    </row>
    <row r="50" ht="32.4" customHeight="1" s="53">
      <c r="A50" s="80" t="inlineStr">
        <is>
          <t xml:space="preserve">　　租賃權益改良                                                </t>
        </is>
      </c>
      <c r="B50" s="427">
        <f>VLOOKUP(A50,$A$309:$AX$418,$K$1,FALSE)</f>
        <v/>
      </c>
      <c r="C50" s="384" t="n">
        <v>257</v>
      </c>
      <c r="D50" s="454">
        <f>J63*-1</f>
        <v/>
      </c>
      <c r="E50" s="441" t="n">
        <v>107</v>
      </c>
      <c r="F50" s="442">
        <f>J21</f>
        <v/>
      </c>
      <c r="G50" s="433">
        <f>B50+D50-F50</f>
        <v/>
      </c>
      <c r="H50" s="112" t="inlineStr">
        <is>
          <t xml:space="preserve">　　　增加流動金融資產                                            </t>
        </is>
      </c>
      <c r="I50" s="181" t="n">
        <v>231</v>
      </c>
      <c r="J50" s="121">
        <f>OFFSET(A523,0,$K$1-1)</f>
        <v/>
      </c>
      <c r="K50" s="369">
        <f>-SUMIF($C$7:$C$127,I50,$D$7:$D$127)+SUMIF($E$7:$E$135,I50,$F$7:$F$127)</f>
        <v/>
      </c>
      <c r="L50" s="478">
        <f>VLOOKUP(A50,$A$140:$AX$249,$K$1,FALSE)</f>
        <v/>
      </c>
      <c r="M50" s="478">
        <f>L50-G50</f>
        <v/>
      </c>
      <c r="N50" s="30" t="n"/>
      <c r="O50" s="425">
        <f>L50-B49</f>
        <v/>
      </c>
      <c r="P50" s="30">
        <f>J50-K50</f>
        <v/>
      </c>
      <c r="Q50" s="426">
        <f>D49-F49</f>
        <v/>
      </c>
      <c r="R50" s="144" t="n"/>
    </row>
    <row r="51" ht="32.4" customHeight="1" s="53">
      <c r="A51" s="79" t="inlineStr">
        <is>
          <t xml:space="preserve">　　購建中固定資產                                              </t>
        </is>
      </c>
      <c r="B51" s="427">
        <f>VLOOKUP(A51,$A$309:$AX$418,$K$1,FALSE)</f>
        <v/>
      </c>
      <c r="C51" s="384" t="n">
        <v>256</v>
      </c>
      <c r="D51" s="454">
        <f>J62*-1</f>
        <v/>
      </c>
      <c r="E51" s="441" t="n">
        <v>404</v>
      </c>
      <c r="F51" s="442">
        <f>J96</f>
        <v/>
      </c>
      <c r="G51" s="429">
        <f>B51+SUM(D51:D53)-SUM(F51:F53)</f>
        <v/>
      </c>
      <c r="H51" s="112" t="inlineStr">
        <is>
          <t xml:space="preserve">　　增加投資、長期應收款、貸墊款及準備金                        </t>
        </is>
      </c>
      <c r="I51" s="180" t="n"/>
      <c r="J51" s="73">
        <f>OFFSET(A524,0,$K$1-1)</f>
        <v/>
      </c>
      <c r="K51" s="369">
        <f>SUM(K52:K53)</f>
        <v/>
      </c>
      <c r="L51" s="478">
        <f>VLOOKUP(A51,$A$140:$AX$249,$K$1,FALSE)</f>
        <v/>
      </c>
      <c r="M51" s="478">
        <f>L51-G51</f>
        <v/>
      </c>
      <c r="N51" s="30" t="n"/>
      <c r="O51" s="425">
        <f>L51-B50</f>
        <v/>
      </c>
      <c r="P51" s="30">
        <f>J51-K51</f>
        <v/>
      </c>
      <c r="Q51" s="426">
        <f>D50-F50</f>
        <v/>
      </c>
      <c r="R51" s="144" t="n"/>
    </row>
    <row r="52">
      <c r="A52" s="3" t="n"/>
      <c r="B52" s="427" t="n"/>
      <c r="C52" s="385" t="n"/>
      <c r="D52" s="440" t="n"/>
      <c r="E52" s="441" t="n">
        <v>405</v>
      </c>
      <c r="F52" s="442">
        <f>J97</f>
        <v/>
      </c>
      <c r="G52" s="433" t="n"/>
      <c r="H52" s="112" t="inlineStr">
        <is>
          <t xml:space="preserve">　　　增加投資                                                    </t>
        </is>
      </c>
      <c r="I52" s="180" t="n">
        <v>241</v>
      </c>
      <c r="J52" s="73">
        <f>OFFSET(A525,0,$K$1-1)</f>
        <v/>
      </c>
      <c r="K52" s="369">
        <f>-SUMIF($C$7:$C$127,I52,$D$7:$D$127)+SUMIF($E$7:$E$135,I52,$F$7:$F$127)</f>
        <v/>
      </c>
      <c r="L52" s="478" t="n"/>
      <c r="M52" s="478">
        <f>L52-G52</f>
        <v/>
      </c>
      <c r="N52" s="30" t="n"/>
      <c r="O52" s="425">
        <f>L52-B51</f>
        <v/>
      </c>
      <c r="P52" s="30">
        <f>J52-K52</f>
        <v/>
      </c>
      <c r="Q52" s="426">
        <f>D51-F51</f>
        <v/>
      </c>
      <c r="R52" s="144" t="n"/>
    </row>
    <row r="53">
      <c r="A53" s="126" t="n"/>
      <c r="B53" s="126" t="n"/>
      <c r="C53" s="236" t="n"/>
      <c r="D53" s="455" t="n"/>
      <c r="E53" s="236" t="n">
        <v>406</v>
      </c>
      <c r="F53" s="291">
        <f>J98</f>
        <v/>
      </c>
      <c r="G53" s="126" t="n"/>
      <c r="H53" s="112" t="inlineStr">
        <is>
          <t xml:space="preserve">　　　增加準備金                                                  </t>
        </is>
      </c>
      <c r="I53" s="180" t="n">
        <v>242</v>
      </c>
      <c r="J53" s="73">
        <f>OFFSET(A526,0,$K$1-1)</f>
        <v/>
      </c>
      <c r="K53" s="369">
        <f>-SUMIF($C$7:$C$127,I53,$D$7:$D$127)+SUMIF($E$7:$E$135,I53,$F$7:$F$127)</f>
        <v/>
      </c>
      <c r="L53" s="478" t="n"/>
      <c r="M53" s="478">
        <f>L53-G52</f>
        <v/>
      </c>
      <c r="N53" s="30" t="n"/>
      <c r="O53" s="425">
        <f>L53-B52</f>
        <v/>
      </c>
      <c r="P53" s="30">
        <f>J53-K53</f>
        <v/>
      </c>
      <c r="Q53" s="426">
        <f>D52-F52</f>
        <v/>
      </c>
      <c r="R53" s="144" t="n"/>
    </row>
    <row r="54" ht="32.4" customHeight="1" s="53">
      <c r="A54" s="78" t="inlineStr">
        <is>
          <t xml:space="preserve">　生物資產－非流動                                            </t>
        </is>
      </c>
      <c r="B54" s="422">
        <f>SUM(B55)</f>
        <v/>
      </c>
      <c r="C54" s="384" t="n"/>
      <c r="D54" s="440" t="n"/>
      <c r="E54" s="441" t="n"/>
      <c r="F54" s="442" t="n"/>
      <c r="G54" s="423">
        <f>SUM(G55)</f>
        <v/>
      </c>
      <c r="H54" s="112" t="inlineStr">
        <is>
          <t xml:space="preserve">　　增加不動產、廠房及設備、礦產資源                            </t>
        </is>
      </c>
      <c r="I54" s="180" t="n"/>
      <c r="J54" s="73">
        <f>OFFSET(A527,0,$K$1-1)</f>
        <v/>
      </c>
      <c r="K54" s="369">
        <f>K55</f>
        <v/>
      </c>
      <c r="L54" s="478">
        <f>VLOOKUP(A54,$A$140:$AX$249,$K$1,FALSE)</f>
        <v/>
      </c>
      <c r="M54" s="478">
        <f>L54-G54</f>
        <v/>
      </c>
      <c r="N54" s="30" t="n"/>
      <c r="O54" s="425">
        <f>L54-B54</f>
        <v/>
      </c>
      <c r="P54" s="30">
        <f>J54-K54</f>
        <v/>
      </c>
      <c r="Q54" s="426">
        <f>D54-F54</f>
        <v/>
      </c>
      <c r="R54" s="144" t="n"/>
    </row>
    <row r="55" ht="27.6" customHeight="1" s="53">
      <c r="A55" s="82" t="inlineStr">
        <is>
          <t xml:space="preserve">　　生產性生物資產－非流動                                      </t>
        </is>
      </c>
      <c r="B55" s="427">
        <f>VLOOKUP(A55,$A$309:$AX$418,$K$1,FALSE)</f>
        <v/>
      </c>
      <c r="C55" s="384" t="n"/>
      <c r="D55" s="440" t="n"/>
      <c r="E55" s="441" t="n">
        <v>109</v>
      </c>
      <c r="F55" s="442">
        <f>J23</f>
        <v/>
      </c>
      <c r="G55" s="429">
        <f>B55+SUM(D55:D55)-SUM(F55:F55)</f>
        <v/>
      </c>
      <c r="H55" s="112" t="inlineStr">
        <is>
          <t xml:space="preserve">　　　增加不動產、廠房及設備                                      </t>
        </is>
      </c>
      <c r="I55" s="180" t="n"/>
      <c r="J55" s="73">
        <f>OFFSET(A528,0,$K$1-1)</f>
        <v/>
      </c>
      <c r="K55" s="369">
        <f>K56</f>
        <v/>
      </c>
      <c r="L55" s="478">
        <f>VLOOKUP(A55,$A$140:$AX$249,$K$1,FALSE)</f>
        <v/>
      </c>
      <c r="M55" s="478">
        <f>L55-G55</f>
        <v/>
      </c>
      <c r="N55" s="30" t="n"/>
      <c r="O55" s="425">
        <f>L55-B55</f>
        <v/>
      </c>
      <c r="P55" s="30">
        <f>J55-K55</f>
        <v/>
      </c>
      <c r="Q55" s="426">
        <f>D55-F55</f>
        <v/>
      </c>
      <c r="R55" s="144" t="n"/>
    </row>
    <row r="56">
      <c r="A56" s="78" t="inlineStr">
        <is>
          <t xml:space="preserve">　無形資產                                                    </t>
        </is>
      </c>
      <c r="B56" s="422">
        <f>SUM(B57)</f>
        <v/>
      </c>
      <c r="C56" s="384" t="n"/>
      <c r="D56" s="440" t="n"/>
      <c r="E56" s="441" t="n"/>
      <c r="F56" s="442" t="n"/>
      <c r="G56" s="423">
        <f>SUM(G57)</f>
        <v/>
      </c>
      <c r="H56" s="112" t="inlineStr">
        <is>
          <t xml:space="preserve">　　　　固定資產之增置                                              </t>
        </is>
      </c>
      <c r="I56" s="180" t="n"/>
      <c r="J56" s="73">
        <f>OFFSET(A529,0,$K$1-1)</f>
        <v/>
      </c>
      <c r="K56" s="369">
        <f>SUM(K57:K63)</f>
        <v/>
      </c>
      <c r="L56" s="478">
        <f>VLOOKUP(A56,$A$140:$AX$249,$K$1,FALSE)</f>
        <v/>
      </c>
      <c r="M56" s="478">
        <f>L56-G56</f>
        <v/>
      </c>
      <c r="N56" s="30" t="n"/>
      <c r="O56" s="425">
        <f>L56-B56</f>
        <v/>
      </c>
      <c r="P56" s="30">
        <f>J56-K56</f>
        <v/>
      </c>
      <c r="Q56" s="426">
        <f>D56-F56</f>
        <v/>
      </c>
      <c r="R56" s="144" t="n"/>
    </row>
    <row r="57">
      <c r="A57" s="80" t="inlineStr">
        <is>
          <t xml:space="preserve">　　無形資產                                                    </t>
        </is>
      </c>
      <c r="B57" s="427">
        <f>VLOOKUP(A57,$A$309:$AX$418,$K$1,FALSE)</f>
        <v/>
      </c>
      <c r="C57" s="384" t="n"/>
      <c r="D57" s="440" t="n"/>
      <c r="E57" s="441" t="n">
        <v>111</v>
      </c>
      <c r="F57" s="442">
        <f>J25</f>
        <v/>
      </c>
      <c r="G57" s="429">
        <f>B57+SUM(D57:D59)-SUM(F57:F59)</f>
        <v/>
      </c>
      <c r="H57" s="112" t="inlineStr">
        <is>
          <t xml:space="preserve">　　　　　土地改良物                                                  </t>
        </is>
      </c>
      <c r="I57" s="180" t="n">
        <v>251</v>
      </c>
      <c r="J57" s="73">
        <f>OFFSET(A530,0,$K$1-1)</f>
        <v/>
      </c>
      <c r="K57" s="369">
        <f>-SUMIF($C$7:$C$127,I57,$D$7:$D$127)+SUMIF($E$7:$E$127,I57,$F$7:$F$127)</f>
        <v/>
      </c>
      <c r="L57" s="478">
        <f>VLOOKUP(A57,$A$140:$AX$249,$K$1,FALSE)</f>
        <v/>
      </c>
      <c r="M57" s="478">
        <f>L57-G57</f>
        <v/>
      </c>
      <c r="N57" s="30" t="n"/>
      <c r="O57" s="425">
        <f>L57-B57</f>
        <v/>
      </c>
      <c r="P57" s="30">
        <f>J57-K57</f>
        <v/>
      </c>
      <c r="Q57" s="426">
        <f>D57-F57</f>
        <v/>
      </c>
      <c r="R57" s="144" t="n"/>
    </row>
    <row r="58">
      <c r="A58" s="2" t="n">
        <v>0</v>
      </c>
      <c r="B58" s="427" t="n"/>
      <c r="C58" s="384" t="n">
        <v>415</v>
      </c>
      <c r="D58" s="440">
        <f>J113</f>
        <v/>
      </c>
      <c r="E58" s="441" t="n">
        <v>416</v>
      </c>
      <c r="F58" s="442">
        <f>J114*-1</f>
        <v/>
      </c>
      <c r="G58" s="433" t="n"/>
      <c r="H58" s="112" t="inlineStr">
        <is>
          <t xml:space="preserve">　　　　　房屋及建築                                                  </t>
        </is>
      </c>
      <c r="I58" s="180" t="n">
        <v>252</v>
      </c>
      <c r="J58" s="73">
        <f>OFFSET(A531,0,$K$1-1)</f>
        <v/>
      </c>
      <c r="K58" s="369">
        <f>-SUMIF($C$7:$C$127,I58,$D$7:$D$127)+SUMIF($E$7:$E$127,I58,$F$7:$F$127)</f>
        <v/>
      </c>
      <c r="L58" s="478" t="n"/>
      <c r="M58" s="478">
        <f>L58-G58</f>
        <v/>
      </c>
      <c r="N58" s="30" t="n"/>
      <c r="O58" s="425">
        <f>L58-B58</f>
        <v/>
      </c>
      <c r="P58" s="30">
        <f>J58-K58</f>
        <v/>
      </c>
      <c r="Q58" s="426">
        <f>D58-F58</f>
        <v/>
      </c>
      <c r="R58" s="144" t="n"/>
    </row>
    <row r="59">
      <c r="A59" s="3" t="n">
        <v>0</v>
      </c>
      <c r="B59" s="427" t="n"/>
      <c r="C59" s="385" t="n">
        <v>258</v>
      </c>
      <c r="D59" s="440">
        <f>J65*-1</f>
        <v/>
      </c>
      <c r="E59" s="443" t="n">
        <v>112</v>
      </c>
      <c r="F59" s="491" t="n"/>
      <c r="G59" s="433" t="n"/>
      <c r="H59" s="112" t="inlineStr">
        <is>
          <t xml:space="preserve">　　　　　機械及設備                                                  </t>
        </is>
      </c>
      <c r="I59" s="180" t="n">
        <v>253</v>
      </c>
      <c r="J59" s="73">
        <f>OFFSET(A532,0,$K$1-1)</f>
        <v/>
      </c>
      <c r="K59" s="369">
        <f>-SUMIF($C$7:$C$127,I59,$D$7:$D$127)+SUMIF($E$7:$E$127,I59,$F$7:$F$127)</f>
        <v/>
      </c>
      <c r="L59" s="478" t="n"/>
      <c r="M59" s="478">
        <f>L59-G59</f>
        <v/>
      </c>
      <c r="N59" s="30" t="n"/>
      <c r="O59" s="425">
        <f>L59-B59</f>
        <v/>
      </c>
      <c r="P59" s="30">
        <f>J59-K59</f>
        <v/>
      </c>
      <c r="Q59" s="426">
        <f>D59-F59</f>
        <v/>
      </c>
      <c r="R59" s="144" t="n"/>
    </row>
    <row r="60">
      <c r="A60" s="3" t="n">
        <v>0</v>
      </c>
      <c r="B60" s="427" t="n"/>
      <c r="C60" s="385" t="n"/>
      <c r="D60" s="440" t="n"/>
      <c r="E60" s="443" t="n"/>
      <c r="F60" s="442" t="n"/>
      <c r="G60" s="433" t="n"/>
      <c r="H60" s="112" t="inlineStr">
        <is>
          <t xml:space="preserve">　　　　　交通及運輸設備                                              </t>
        </is>
      </c>
      <c r="I60" s="180" t="n">
        <v>254</v>
      </c>
      <c r="J60" s="73">
        <f>OFFSET(A533,0,$K$1-1)</f>
        <v/>
      </c>
      <c r="K60" s="369">
        <f>-SUMIF($C$7:$C$127,I60,$D$7:$D$127)+SUMIF($E$7:$E$127,I60,$F$7:$F$127)</f>
        <v/>
      </c>
      <c r="L60" s="478" t="n"/>
      <c r="M60" s="478">
        <f>L60-G60</f>
        <v/>
      </c>
      <c r="N60" s="30" t="n"/>
      <c r="O60" s="425">
        <f>L60-B60</f>
        <v/>
      </c>
      <c r="P60" s="30">
        <f>J60-K60</f>
        <v/>
      </c>
      <c r="Q60" s="426">
        <f>D60-F60</f>
        <v/>
      </c>
      <c r="R60" s="144" t="n"/>
    </row>
    <row r="61" ht="20.4" customHeight="1" s="53">
      <c r="A61" s="78" t="inlineStr">
        <is>
          <t xml:space="preserve">　其他資產                                                    </t>
        </is>
      </c>
      <c r="B61" s="457">
        <f>SUM(B62,B65,B68)</f>
        <v/>
      </c>
      <c r="C61" s="384" t="n"/>
      <c r="D61" s="440" t="n"/>
      <c r="E61" s="441" t="n"/>
      <c r="F61" s="442" t="n"/>
      <c r="G61" s="457">
        <f>SUM(G62,G65,G68)</f>
        <v/>
      </c>
      <c r="H61" s="112" t="inlineStr">
        <is>
          <t xml:space="preserve">　　　　　什項設備                                                    </t>
        </is>
      </c>
      <c r="I61" s="180" t="n">
        <v>255</v>
      </c>
      <c r="J61" s="73">
        <f>OFFSET(A534,0,$K$1-1)</f>
        <v/>
      </c>
      <c r="K61" s="369">
        <f>-SUMIF($C$7:$C$127,I61,$D$7:$D$127)+SUMIF($E$7:$E$127,I61,$F$7:$F$127)</f>
        <v/>
      </c>
      <c r="L61" s="478">
        <f>VLOOKUP(A61,$A$140:$AX$249,$K$1,FALSE)</f>
        <v/>
      </c>
      <c r="M61" s="478">
        <f>L61-G61</f>
        <v/>
      </c>
      <c r="N61" s="30" t="n"/>
      <c r="O61" s="425">
        <f>L61-B61</f>
        <v/>
      </c>
      <c r="P61" s="30">
        <f>J61-K61</f>
        <v/>
      </c>
      <c r="Q61" s="426">
        <f>D61-F61</f>
        <v/>
      </c>
      <c r="R61" s="144" t="n"/>
    </row>
    <row r="62">
      <c r="A62" s="80" t="inlineStr">
        <is>
          <t xml:space="preserve">　　遞延資產                                                    </t>
        </is>
      </c>
      <c r="B62" s="427">
        <f>VLOOKUP(A62,$A$309:$AX$418,$K$1,FALSE)</f>
        <v/>
      </c>
      <c r="C62" s="384" t="n"/>
      <c r="D62" s="440" t="n"/>
      <c r="E62" s="441" t="n">
        <v>112</v>
      </c>
      <c r="F62" s="442">
        <f>J26-F59</f>
        <v/>
      </c>
      <c r="G62" s="429">
        <f>B62+SUM(D62:D64)-SUM(F62:F64)</f>
        <v/>
      </c>
      <c r="H62" s="112" t="inlineStr">
        <is>
          <t xml:space="preserve">　　　　　購建中固定資產                                              </t>
        </is>
      </c>
      <c r="I62" s="180" t="n">
        <v>256</v>
      </c>
      <c r="J62" s="73">
        <f>OFFSET(A535,0,$K$1-1)</f>
        <v/>
      </c>
      <c r="K62" s="369">
        <f>-SUMIF($C$7:$C$127,I62,$D$7:$D$127)+SUMIF($E$7:$E$127,I62,$F$7:$F$127)</f>
        <v/>
      </c>
      <c r="L62" s="478">
        <f>VLOOKUP(A62,$A$140:$AX$249,$K$1,FALSE)</f>
        <v/>
      </c>
      <c r="M62" s="478">
        <f>L62-G62</f>
        <v/>
      </c>
      <c r="N62" s="30" t="n"/>
      <c r="O62" s="425">
        <f>L62-B62</f>
        <v/>
      </c>
      <c r="P62" s="30">
        <f>J62-K62</f>
        <v/>
      </c>
      <c r="Q62" s="426">
        <f>D62-F62</f>
        <v/>
      </c>
      <c r="R62" s="144" t="n"/>
    </row>
    <row r="63">
      <c r="A63" s="2" t="n">
        <v>0</v>
      </c>
      <c r="B63" s="427" t="n"/>
      <c r="C63" s="384" t="n"/>
      <c r="D63" s="440">
        <f>J126</f>
        <v/>
      </c>
      <c r="E63" s="441" t="n"/>
      <c r="F63" s="442">
        <f>J127*-1</f>
        <v/>
      </c>
      <c r="G63" s="429" t="n"/>
      <c r="H63" s="112" t="inlineStr">
        <is>
          <t xml:space="preserve">　　　　　租賃權益改良                                                </t>
        </is>
      </c>
      <c r="I63" s="180" t="n">
        <v>257</v>
      </c>
      <c r="J63" s="73">
        <f>OFFSET(A536,0,$K$1-1)</f>
        <v/>
      </c>
      <c r="K63" s="369">
        <f>-SUMIF($C$7:$C$127,I63,$D$7:$D$127)+SUMIF($E$7:$E$127,I63,$F$7:$F$127)</f>
        <v/>
      </c>
      <c r="L63" s="478" t="n"/>
      <c r="M63" s="478">
        <f>L63-G63</f>
        <v/>
      </c>
      <c r="N63" s="30" t="n"/>
      <c r="O63" s="425">
        <f>L63-B63</f>
        <v/>
      </c>
      <c r="P63" s="30">
        <f>J63-K63</f>
        <v/>
      </c>
      <c r="Q63" s="426">
        <f>D63-F63</f>
        <v/>
      </c>
      <c r="R63" s="144" t="n"/>
    </row>
    <row r="64">
      <c r="A64" s="2" t="n">
        <v>0</v>
      </c>
      <c r="B64" s="427" t="n"/>
      <c r="C64" s="384" t="n">
        <v>259</v>
      </c>
      <c r="D64" s="440">
        <f>J67*-1</f>
        <v/>
      </c>
      <c r="E64" s="441" t="n"/>
      <c r="F64" s="442" t="n"/>
      <c r="G64" s="429" t="n"/>
      <c r="H64" s="112" t="inlineStr">
        <is>
          <t xml:space="preserve">　　增加無形資產及其他資產                                      </t>
        </is>
      </c>
      <c r="I64" s="180" t="n"/>
      <c r="J64" s="73">
        <f>OFFSET(A537,0,$K$1-1)</f>
        <v/>
      </c>
      <c r="K64" s="369">
        <f>K65+K66</f>
        <v/>
      </c>
      <c r="L64" s="478" t="n"/>
      <c r="M64" s="478">
        <f>L64-G64</f>
        <v/>
      </c>
      <c r="N64" s="30" t="n"/>
      <c r="O64" s="425">
        <f>L64-B64</f>
        <v/>
      </c>
      <c r="P64" s="30">
        <f>J64-K64</f>
        <v/>
      </c>
      <c r="Q64" s="426">
        <f>D64-F64</f>
        <v/>
      </c>
      <c r="R64" s="144" t="n"/>
    </row>
    <row r="65">
      <c r="A65" s="80" t="inlineStr">
        <is>
          <t xml:space="preserve">　　什項資產                                                    </t>
        </is>
      </c>
      <c r="B65" s="427">
        <f>VLOOKUP(A65,$A$309:$AX$418,$K$1,FALSE)</f>
        <v/>
      </c>
      <c r="C65" s="384" t="n">
        <v>417</v>
      </c>
      <c r="D65" s="440">
        <f>F111</f>
        <v/>
      </c>
      <c r="E65" s="441" t="n">
        <v>108</v>
      </c>
      <c r="F65" s="442">
        <f>J22</f>
        <v/>
      </c>
      <c r="G65" s="429">
        <f>B65+SUM(D65:D67)-SUM(F65:F67)</f>
        <v/>
      </c>
      <c r="H65" s="112" t="inlineStr">
        <is>
          <t xml:space="preserve">　　　增加無形資產                                                </t>
        </is>
      </c>
      <c r="I65" s="180" t="n">
        <v>258</v>
      </c>
      <c r="J65" s="73">
        <f>OFFSET(A538,0,$K$1-1)</f>
        <v/>
      </c>
      <c r="K65" s="369">
        <f>-SUMIF($C$7:$C$127,I65,$D$7:$D$127)+SUMIF($E$7:$E$127,I65,$F$7:$F$127)</f>
        <v/>
      </c>
      <c r="L65" s="478">
        <f>VLOOKUP(A65,$A$140:$AX$249,$K$1,FALSE)</f>
        <v/>
      </c>
      <c r="M65" s="478">
        <f>L65-G65</f>
        <v/>
      </c>
      <c r="N65" s="30" t="n"/>
      <c r="O65" s="425">
        <f>L65-B65</f>
        <v/>
      </c>
      <c r="P65" s="30">
        <f>J65-K65</f>
        <v/>
      </c>
      <c r="Q65" s="426">
        <f>D65-F65</f>
        <v/>
      </c>
      <c r="R65" s="144" t="n"/>
    </row>
    <row r="66">
      <c r="A66" s="4" t="n">
        <v>0</v>
      </c>
      <c r="B66" s="427" t="n"/>
      <c r="C66" s="384" t="n"/>
      <c r="D66" s="440" t="n"/>
      <c r="E66" s="441" t="n"/>
      <c r="F66" s="442" t="n"/>
      <c r="G66" s="433" t="n"/>
      <c r="H66" s="112" t="inlineStr">
        <is>
          <t xml:space="preserve">　　　增加其他資產                                                </t>
        </is>
      </c>
      <c r="I66" s="180" t="n"/>
      <c r="J66" s="73">
        <f>OFFSET(A539,0,$K$1-1)</f>
        <v/>
      </c>
      <c r="K66" s="369">
        <f>K67</f>
        <v/>
      </c>
      <c r="L66" s="478" t="n"/>
      <c r="M66" s="478">
        <f>L66-G66</f>
        <v/>
      </c>
      <c r="N66" s="30" t="n"/>
      <c r="O66" s="425">
        <f>L66-B66</f>
        <v/>
      </c>
      <c r="P66" s="30">
        <f>J66-K66</f>
        <v/>
      </c>
      <c r="Q66" s="426">
        <f>D66-F66</f>
        <v/>
      </c>
      <c r="R66" s="144" t="n"/>
    </row>
    <row r="67">
      <c r="A67" s="3" t="n">
        <v>0</v>
      </c>
      <c r="B67" s="427" t="n"/>
      <c r="C67" s="385" t="n"/>
      <c r="D67" s="440" t="n"/>
      <c r="E67" s="443" t="n"/>
      <c r="F67" s="442" t="n"/>
      <c r="G67" s="433" t="n"/>
      <c r="H67" s="112" t="inlineStr">
        <is>
          <t xml:space="preserve">　　　　增加遞延費用                                                </t>
        </is>
      </c>
      <c r="I67" s="180" t="n">
        <v>259</v>
      </c>
      <c r="J67" s="73">
        <f>OFFSET(A540,0,$K$1-1)</f>
        <v/>
      </c>
      <c r="K67" s="369">
        <f>-SUMIF($C$7:$C$127,I67,$D$7:$D$127)+SUMIF($E$7:$E$127,I67,$F$7:$F$127)</f>
        <v/>
      </c>
      <c r="L67" s="478" t="n"/>
      <c r="M67" s="478">
        <f>L67-G67</f>
        <v/>
      </c>
      <c r="N67" s="30" t="n"/>
      <c r="O67" s="425">
        <f>L67-B67</f>
        <v/>
      </c>
      <c r="P67" s="30">
        <f>J67-K67</f>
        <v/>
      </c>
      <c r="Q67" s="426">
        <f>D67-F67</f>
        <v/>
      </c>
      <c r="R67" s="144" t="n"/>
    </row>
    <row r="68">
      <c r="A68" s="80" t="n"/>
      <c r="B68" s="427" t="n"/>
      <c r="C68" s="384" t="n"/>
      <c r="D68" s="440" t="n"/>
      <c r="E68" s="441" t="n"/>
      <c r="F68" s="442" t="n"/>
      <c r="G68" s="433">
        <f>B68+D68-F68</f>
        <v/>
      </c>
      <c r="H68" s="111" t="inlineStr">
        <is>
          <t xml:space="preserve">▼投資活動之淨現金流入（流出）                                </t>
        </is>
      </c>
      <c r="I68" s="180" t="n"/>
      <c r="J68" s="73">
        <f>OFFSET(A541,0,$K$1-1)</f>
        <v/>
      </c>
      <c r="K68" s="369">
        <f>K40</f>
        <v/>
      </c>
      <c r="L68" s="478" t="n"/>
      <c r="M68" s="478" t="n"/>
      <c r="N68" s="30" t="n"/>
      <c r="O68" s="425" t="n"/>
      <c r="P68" s="30">
        <f>J68-K68</f>
        <v/>
      </c>
      <c r="Q68" s="426">
        <f>D68-F68</f>
        <v/>
      </c>
      <c r="R68" s="144" t="n"/>
    </row>
    <row r="69">
      <c r="A69" s="4" t="inlineStr">
        <is>
          <t>合      計</t>
        </is>
      </c>
      <c r="B69" s="422">
        <f>B7+B17+B26+B54+B56+B61</f>
        <v/>
      </c>
      <c r="C69" s="384" t="n"/>
      <c r="D69" s="440" t="n"/>
      <c r="E69" s="441" t="n"/>
      <c r="F69" s="442" t="n"/>
      <c r="G69" s="458">
        <f>G7+G17+G26+G54+G56+G61</f>
        <v/>
      </c>
      <c r="H69" s="111" t="inlineStr">
        <is>
          <t xml:space="preserve">▼籌資活動之現金流量                                          </t>
        </is>
      </c>
      <c r="I69" s="180" t="n"/>
      <c r="J69" s="73">
        <f>OFFSET(A542,0,$K$1-1)</f>
        <v/>
      </c>
      <c r="K69" s="369">
        <f>K70+K72+K74+K81+K79+K83</f>
        <v/>
      </c>
      <c r="L69" s="478">
        <f>VLOOKUP(A69,$A$140:$AX$249,$K$1,FALSE)</f>
        <v/>
      </c>
      <c r="M69" s="478">
        <f>L69-G69</f>
        <v/>
      </c>
      <c r="N69" s="30" t="n"/>
      <c r="O69" s="425">
        <f>L69-B69</f>
        <v/>
      </c>
      <c r="P69" s="30">
        <f>J69-K69</f>
        <v/>
      </c>
      <c r="Q69" s="426">
        <f>D69-F69</f>
        <v/>
      </c>
      <c r="R69" s="144" t="n"/>
    </row>
    <row r="70">
      <c r="A70" s="4" t="inlineStr">
        <is>
          <t xml:space="preserve">負債                                                        </t>
        </is>
      </c>
      <c r="B70" s="422">
        <f>B71+B78+B83</f>
        <v/>
      </c>
      <c r="C70" s="384" t="n"/>
      <c r="D70" s="440" t="n"/>
      <c r="E70" s="441" t="n"/>
      <c r="F70" s="442" t="n"/>
      <c r="G70" s="423">
        <f>G71+G78+G83</f>
        <v/>
      </c>
      <c r="H70" s="112" t="inlineStr">
        <is>
          <t xml:space="preserve">　　增加短期債務、流動金融負債及其他負債                        </t>
        </is>
      </c>
      <c r="I70" s="180" t="n"/>
      <c r="J70" s="73">
        <f>OFFSET(A543,0,$K$1-1)</f>
        <v/>
      </c>
      <c r="K70" s="369">
        <f>K71</f>
        <v/>
      </c>
      <c r="L70" s="478">
        <f>VLOOKUP(A70,$A$253:$AX$305,$K$1,FALSE)</f>
        <v/>
      </c>
      <c r="M70" s="478">
        <f>L70-G70</f>
        <v/>
      </c>
      <c r="N70" s="30" t="n"/>
      <c r="O70" s="425">
        <f>L70-B70</f>
        <v/>
      </c>
      <c r="P70" s="30">
        <f>J70-K70</f>
        <v/>
      </c>
      <c r="Q70" s="426">
        <f>D70-F70</f>
        <v/>
      </c>
      <c r="R70" s="144" t="n"/>
    </row>
    <row r="71">
      <c r="A71" s="78" t="inlineStr">
        <is>
          <t xml:space="preserve">　流動負債                                                    </t>
        </is>
      </c>
      <c r="B71" s="422">
        <f>SUM(B72:B77)</f>
        <v/>
      </c>
      <c r="C71" s="384" t="n"/>
      <c r="D71" s="440" t="n"/>
      <c r="E71" s="441" t="n"/>
      <c r="F71" s="442" t="n"/>
      <c r="G71" s="423">
        <f>SUM(G72:G77)</f>
        <v/>
      </c>
      <c r="H71" s="112" t="inlineStr">
        <is>
          <t xml:space="preserve">　　　增加其他負債                                                </t>
        </is>
      </c>
      <c r="I71" s="180" t="n">
        <v>311</v>
      </c>
      <c r="J71" s="73">
        <f>OFFSET(A544,0,$K$1-1)</f>
        <v/>
      </c>
      <c r="K71" s="369">
        <f>-SUMIF($C$7:$C$127,I71,$D$7:$D$127)+SUMIF($E$7:$E$127,I71,$F$7:$F$127)</f>
        <v/>
      </c>
      <c r="L71" s="478">
        <f>VLOOKUP(A71,$A$253:$AX$305,$K$1,FALSE)</f>
        <v/>
      </c>
      <c r="M71" s="478">
        <f>L71-G71</f>
        <v/>
      </c>
      <c r="N71" s="30" t="n"/>
      <c r="O71" s="425">
        <f>L71-B71</f>
        <v/>
      </c>
      <c r="P71" s="30">
        <f>J71-K71</f>
        <v/>
      </c>
      <c r="Q71" s="426">
        <f>D71-F71</f>
        <v/>
      </c>
      <c r="R71" s="144" t="n"/>
    </row>
    <row r="72">
      <c r="A72" s="80" t="inlineStr">
        <is>
          <t xml:space="preserve">　　短期債務                                                    </t>
        </is>
      </c>
      <c r="B72" s="427">
        <f>VLOOKUP(A72,$A$423:$AX$475,$K$1,FALSE)</f>
        <v/>
      </c>
      <c r="C72" s="385" t="n">
        <v>322</v>
      </c>
      <c r="D72" s="454">
        <f>J82*-1</f>
        <v/>
      </c>
      <c r="E72" s="441" t="n">
        <v>418</v>
      </c>
      <c r="F72" s="442">
        <f>D81</f>
        <v/>
      </c>
      <c r="G72" s="429">
        <f>B72+SUM(F72:F73)-SUM(D72:D73)</f>
        <v/>
      </c>
      <c r="H72" s="112" t="inlineStr">
        <is>
          <t xml:space="preserve">　　增加長期負債                                                </t>
        </is>
      </c>
      <c r="I72" s="180" t="n"/>
      <c r="J72" s="73">
        <f>OFFSET(A545,0,$K$1-1)</f>
        <v/>
      </c>
      <c r="K72" s="369">
        <f>K73</f>
        <v/>
      </c>
      <c r="L72" s="478">
        <f>VLOOKUP(A72,$A$253:$AX$305,$K$1,FALSE)</f>
        <v/>
      </c>
      <c r="M72" s="478">
        <f>L72-G72</f>
        <v/>
      </c>
      <c r="N72" s="30" t="n"/>
      <c r="O72" s="425">
        <f>L72-B72</f>
        <v/>
      </c>
      <c r="P72" s="30">
        <f>J72-K72</f>
        <v/>
      </c>
      <c r="Q72" s="426">
        <f>D72-F72</f>
        <v/>
      </c>
      <c r="R72" s="144" t="n"/>
    </row>
    <row r="73" ht="20.25" customHeight="1" s="53">
      <c r="A73" s="3" t="n">
        <v>0</v>
      </c>
      <c r="B73" s="427" t="n"/>
      <c r="C73" s="385" t="n">
        <v>316</v>
      </c>
      <c r="D73" s="440" t="n"/>
      <c r="E73" s="443" t="n"/>
      <c r="F73" s="442" t="n"/>
      <c r="G73" s="433" t="n"/>
      <c r="H73" s="112" t="inlineStr">
        <is>
          <t xml:space="preserve">　　　增加長期債務                                                </t>
        </is>
      </c>
      <c r="I73" s="180" t="n">
        <v>312</v>
      </c>
      <c r="J73" s="73">
        <f>OFFSET(A546,0,$K$1-1)</f>
        <v/>
      </c>
      <c r="K73" s="369">
        <f>-SUMIF($C$7:$C$127,I73,$D$7:$D$127)+SUMIF($E$7:$E$127,I73,$F$7:$F$127)</f>
        <v/>
      </c>
      <c r="L73" s="478" t="n"/>
      <c r="M73" s="478">
        <f>L73-G73</f>
        <v/>
      </c>
      <c r="N73" s="30" t="n"/>
      <c r="O73" s="425">
        <f>L73-B73</f>
        <v/>
      </c>
      <c r="P73" s="30">
        <f>J73-K73</f>
        <v/>
      </c>
      <c r="Q73" s="426">
        <f>D73-F73</f>
        <v/>
      </c>
      <c r="R73" s="144" t="n"/>
    </row>
    <row r="74" ht="21" customHeight="1" s="53">
      <c r="A74" s="80" t="inlineStr">
        <is>
          <t xml:space="preserve">　　應付款項                                                    </t>
        </is>
      </c>
      <c r="B74" s="427">
        <f>VLOOKUP(A74,$A$423:$AX$475,$K$1,FALSE)</f>
        <v/>
      </c>
      <c r="C74" s="384" t="n"/>
      <c r="D74" s="440" t="n"/>
      <c r="E74" s="441" t="n">
        <v>161</v>
      </c>
      <c r="F74" s="442" t="n"/>
      <c r="G74" s="429">
        <f>B74+SUM(F74:F75)-SUM(D74:D75)</f>
        <v/>
      </c>
      <c r="H74" s="112" t="inlineStr">
        <is>
          <t xml:space="preserve">　　增加基金、公積及填補短絀                                    </t>
        </is>
      </c>
      <c r="I74" s="180" t="n"/>
      <c r="J74" s="73">
        <f>OFFSET(A547,0,$K$1-1)</f>
        <v/>
      </c>
      <c r="K74" s="369">
        <f>SUM(K75)</f>
        <v/>
      </c>
      <c r="L74" s="478">
        <f>VLOOKUP(A74,$A$253:$AX$305,$K$1,FALSE)</f>
        <v/>
      </c>
      <c r="M74" s="478">
        <f>L74-G74</f>
        <v/>
      </c>
      <c r="N74" s="30" t="n"/>
      <c r="O74" s="425">
        <f>L74-B74</f>
        <v/>
      </c>
      <c r="P74" s="30">
        <f>J74-K74</f>
        <v/>
      </c>
      <c r="Q74" s="426">
        <f>D74-F74</f>
        <v/>
      </c>
      <c r="R74" s="144" t="n"/>
    </row>
    <row r="75" ht="18.75" customHeight="1" s="53">
      <c r="A75" s="3" t="n">
        <v>0</v>
      </c>
      <c r="B75" s="427" t="n"/>
      <c r="C75" s="385" t="n"/>
      <c r="D75" s="440" t="n"/>
      <c r="E75" s="443" t="n"/>
      <c r="F75" s="442" t="n"/>
      <c r="G75" s="433" t="n"/>
      <c r="H75" s="112" t="inlineStr">
        <is>
          <t xml:space="preserve">　　　增加基金                                                    </t>
        </is>
      </c>
      <c r="I75" s="180" t="n"/>
      <c r="J75" s="73">
        <f>OFFSET(A548,0,$K$1-1)</f>
        <v/>
      </c>
      <c r="K75" s="369">
        <f>SUM(K76:K78)</f>
        <v/>
      </c>
      <c r="L75" s="478" t="n"/>
      <c r="M75" s="478">
        <f>L75-G75</f>
        <v/>
      </c>
      <c r="N75" s="30" t="n"/>
      <c r="O75" s="425">
        <f>L75-B75</f>
        <v/>
      </c>
      <c r="P75" s="30">
        <f>J75-K75</f>
        <v/>
      </c>
      <c r="Q75" s="426">
        <f>D75-F75</f>
        <v/>
      </c>
      <c r="R75" s="144" t="n"/>
    </row>
    <row r="76" ht="20.25" customHeight="1" s="53">
      <c r="A76" s="80" t="inlineStr">
        <is>
          <t xml:space="preserve">　　預收款項                                                    </t>
        </is>
      </c>
      <c r="B76" s="427">
        <f>VLOOKUP(A76,$A$423:$AX$475,$K$1,FALSE)</f>
        <v/>
      </c>
      <c r="C76" s="384" t="n"/>
      <c r="D76" s="440" t="n"/>
      <c r="E76" s="441" t="n">
        <v>161</v>
      </c>
      <c r="F76" s="442">
        <f>J34</f>
        <v/>
      </c>
      <c r="G76" s="429">
        <f>B76+SUM(F76:F77)-SUM(D76:D77)</f>
        <v/>
      </c>
      <c r="H76" s="112" t="inlineStr">
        <is>
          <t xml:space="preserve">　　　　國庫撥款增置固定資產                                        </t>
        </is>
      </c>
      <c r="I76" s="180" t="n">
        <v>313</v>
      </c>
      <c r="J76" s="73">
        <f>OFFSET(A549,0,$K$1-1)</f>
        <v/>
      </c>
      <c r="K76" s="369">
        <f>-SUMIF($C$7:$C$127,I76,$D$7:$D$127)+SUMIF($E$7:$E$127,I76,$F$7:$F$127)</f>
        <v/>
      </c>
      <c r="L76" s="478">
        <f>VLOOKUP(A76,$A$253:$AX$305,$K$1,FALSE)</f>
        <v/>
      </c>
      <c r="M76" s="478">
        <f>L76-G76</f>
        <v/>
      </c>
      <c r="N76" s="30" t="n"/>
      <c r="O76" s="425">
        <f>L76-B76</f>
        <v/>
      </c>
      <c r="P76" s="30">
        <f>J76-K76</f>
        <v/>
      </c>
      <c r="Q76" s="426">
        <f>D76-F76</f>
        <v/>
      </c>
      <c r="R76" s="144" t="n"/>
    </row>
    <row r="77">
      <c r="A77" s="3" t="n">
        <v>0</v>
      </c>
      <c r="B77" s="427" t="n"/>
      <c r="C77" s="385" t="n"/>
      <c r="D77" s="440" t="n"/>
      <c r="E77" s="443" t="n"/>
      <c r="F77" s="442" t="n"/>
      <c r="G77" s="433" t="n"/>
      <c r="H77" s="112" t="inlineStr">
        <is>
          <t xml:space="preserve">　　　　國庫增撥無形資產                                            </t>
        </is>
      </c>
      <c r="I77" s="180" t="n">
        <v>314</v>
      </c>
      <c r="J77" s="73">
        <f>OFFSET(A550,0,$K$1-1)</f>
        <v/>
      </c>
      <c r="K77" s="369">
        <f>-SUMIF($C$7:$C$127,I77,$D$7:$D$127)+SUMIF($E$7:$E$127,I77,$F$7:$F$127)</f>
        <v/>
      </c>
      <c r="L77" s="478" t="n"/>
      <c r="M77" s="478">
        <f>L77-G77</f>
        <v/>
      </c>
      <c r="N77" s="30" t="n"/>
      <c r="O77" s="425">
        <f>L77-B77</f>
        <v/>
      </c>
      <c r="P77" s="30">
        <f>J77-K77</f>
        <v/>
      </c>
      <c r="Q77" s="426">
        <f>D77-F77</f>
        <v/>
      </c>
      <c r="R77" s="144" t="n"/>
    </row>
    <row r="78">
      <c r="A78" s="78" t="inlineStr">
        <is>
          <t xml:space="preserve">　長期負債                                                    </t>
        </is>
      </c>
      <c r="B78" s="459">
        <f>SUM(B81)</f>
        <v/>
      </c>
      <c r="C78" s="384" t="n"/>
      <c r="D78" s="440" t="n"/>
      <c r="E78" s="441" t="n"/>
      <c r="F78" s="442" t="n"/>
      <c r="G78" s="460">
        <f>SUM(G81)</f>
        <v/>
      </c>
      <c r="H78" s="112" t="inlineStr">
        <is>
          <t xml:space="preserve">　　　　國庫增撥遞延資產                                            </t>
        </is>
      </c>
      <c r="I78" s="180" t="n">
        <v>315</v>
      </c>
      <c r="J78" s="73">
        <f>OFFSET(A551,0,$K$1-1)</f>
        <v/>
      </c>
      <c r="K78" s="369">
        <f>-SUMIF($C$7:$C$127,I78,$D$7:$D$127)+SUMIF($E$7:$E$127,I78,$F$7:$F$127)</f>
        <v/>
      </c>
      <c r="L78" s="478">
        <f>VLOOKUP(A78,$A$253:$AX$305,$K$1,FALSE)</f>
        <v/>
      </c>
      <c r="M78" s="478">
        <f>L78-G78</f>
        <v/>
      </c>
      <c r="N78" s="30" t="n"/>
      <c r="O78" s="425">
        <f>L78-B78</f>
        <v/>
      </c>
      <c r="P78" s="30">
        <f>J78-K78</f>
        <v/>
      </c>
      <c r="Q78" s="426">
        <f>D78-F78</f>
        <v/>
      </c>
      <c r="R78" s="144" t="n"/>
    </row>
    <row r="79">
      <c r="A79" s="169" t="n"/>
      <c r="B79" s="461" t="n"/>
      <c r="C79" s="395" t="n"/>
      <c r="D79" s="462" t="n"/>
      <c r="E79" s="463" t="n"/>
      <c r="F79" s="447" t="n"/>
      <c r="G79" s="394" t="n"/>
      <c r="H79" s="112" t="inlineStr">
        <is>
          <t xml:space="preserve">　　減少短期債務、流動金融負債及其他負債                        </t>
        </is>
      </c>
      <c r="I79" s="180" t="n"/>
      <c r="J79" s="73">
        <f>OFFSET(A552,0,$K$1-1)</f>
        <v/>
      </c>
      <c r="K79" s="387" t="n"/>
      <c r="L79" s="478" t="n"/>
      <c r="M79" s="478" t="n"/>
      <c r="N79" s="30" t="n"/>
      <c r="O79" s="425" t="n"/>
      <c r="P79" s="30" t="n"/>
      <c r="Q79" s="426" t="n"/>
      <c r="R79" s="144" t="n"/>
    </row>
    <row r="80">
      <c r="A80" s="169" t="n"/>
      <c r="B80" s="461" t="n"/>
      <c r="C80" s="395" t="n"/>
      <c r="D80" s="462" t="n"/>
      <c r="E80" s="463" t="n"/>
      <c r="F80" s="447" t="n"/>
      <c r="G80" s="394" t="n"/>
      <c r="H80" s="112" t="inlineStr">
        <is>
          <t xml:space="preserve">　　　減少短期債務                                                </t>
        </is>
      </c>
      <c r="I80" s="180" t="n">
        <v>316</v>
      </c>
      <c r="J80" s="73">
        <f>OFFSET(A553,0,$K$1-1)</f>
        <v/>
      </c>
      <c r="K80" s="369">
        <f>-SUMIF($C$7:$C$127,I80,$D$7:$D$127)+SUMIF($E$7:$E$127,I80,$F$7:$F$127)</f>
        <v/>
      </c>
      <c r="L80" s="478" t="n"/>
      <c r="M80" s="478" t="n"/>
      <c r="N80" s="30" t="n"/>
      <c r="O80" s="425" t="n"/>
      <c r="P80" s="30" t="n"/>
      <c r="Q80" s="426" t="n"/>
      <c r="R80" s="144" t="n"/>
    </row>
    <row r="81">
      <c r="A81" s="80" t="inlineStr">
        <is>
          <t xml:space="preserve">　　長期債務                                                    </t>
        </is>
      </c>
      <c r="B81" s="427">
        <f>VLOOKUP(A81,$A$423:$AX$475,$K$1,FALSE)</f>
        <v/>
      </c>
      <c r="C81" s="384" t="n">
        <v>418</v>
      </c>
      <c r="D81" s="440">
        <f>J116</f>
        <v/>
      </c>
      <c r="E81" s="441" t="n">
        <v>312</v>
      </c>
      <c r="F81" s="442">
        <f>J73</f>
        <v/>
      </c>
      <c r="G81" s="429">
        <f>B81+SUM(F81:F82)-SUM(D81:D82)</f>
        <v/>
      </c>
      <c r="H81" s="112" t="inlineStr">
        <is>
          <t xml:space="preserve">　　減少長期負債                                                </t>
        </is>
      </c>
      <c r="I81" s="180" t="n"/>
      <c r="J81" s="73">
        <f>OFFSET(A554,0,$K$1-1)</f>
        <v/>
      </c>
      <c r="K81" s="369">
        <f>K82</f>
        <v/>
      </c>
      <c r="L81" s="478">
        <f>VLOOKUP(A81,$A$253:$AX$305,$K$1,FALSE)</f>
        <v/>
      </c>
      <c r="M81" s="478">
        <f>L81-G81</f>
        <v/>
      </c>
      <c r="N81" s="30" t="n"/>
      <c r="O81" s="425">
        <f>L81-B81</f>
        <v/>
      </c>
      <c r="P81" s="30">
        <f>J81-K81</f>
        <v/>
      </c>
      <c r="Q81" s="426">
        <f>D81-F81</f>
        <v/>
      </c>
      <c r="R81" s="144" t="n"/>
    </row>
    <row r="82">
      <c r="A82" s="3" t="n">
        <v>0</v>
      </c>
      <c r="B82" s="427" t="n"/>
      <c r="C82" s="385" t="n">
        <v>322</v>
      </c>
      <c r="D82" s="440" t="n"/>
      <c r="E82" s="443" t="n"/>
      <c r="F82" s="442" t="n"/>
      <c r="G82" s="433" t="n"/>
      <c r="H82" s="112" t="inlineStr">
        <is>
          <t xml:space="preserve">　　　減少長期債務                                                </t>
        </is>
      </c>
      <c r="I82" s="180" t="n">
        <v>322</v>
      </c>
      <c r="J82" s="73">
        <f>OFFSET(A555,0,$K$1-1)</f>
        <v/>
      </c>
      <c r="K82" s="369">
        <f>-SUMIF($C$7:$C$127,I82,$D$7:$D$127)+SUMIF($E$7:$E$127,I82,$F$7:$F$127)</f>
        <v/>
      </c>
      <c r="L82" s="478" t="n"/>
      <c r="M82" s="478">
        <f>L82-G82</f>
        <v/>
      </c>
      <c r="N82" s="30" t="n"/>
      <c r="O82" s="425">
        <f>L82-B82</f>
        <v/>
      </c>
      <c r="P82" s="30">
        <f>J82-K82</f>
        <v/>
      </c>
      <c r="Q82" s="426">
        <f>D72-F82</f>
        <v/>
      </c>
      <c r="R82" s="144" t="n"/>
    </row>
    <row r="83">
      <c r="A83" s="78" t="inlineStr">
        <is>
          <t xml:space="preserve">　其他負債                                                    </t>
        </is>
      </c>
      <c r="B83" s="422">
        <f>SUM(B84,B90)</f>
        <v/>
      </c>
      <c r="C83" s="384" t="n"/>
      <c r="D83" s="440" t="n"/>
      <c r="E83" s="441" t="n"/>
      <c r="F83" s="442" t="n"/>
      <c r="G83" s="460">
        <f>SUM(G84,G90)</f>
        <v/>
      </c>
      <c r="H83" s="112" t="inlineStr">
        <is>
          <t xml:space="preserve">　　支付利息                                                    </t>
        </is>
      </c>
      <c r="I83" s="180" t="n"/>
      <c r="J83" s="73">
        <f>OFFSET(A556,0,$K$1-1)</f>
        <v/>
      </c>
      <c r="K83" s="369">
        <f>J83</f>
        <v/>
      </c>
      <c r="L83" s="478">
        <f>VLOOKUP(A83,$A$253:$AX$305,$K$1,FALSE)</f>
        <v/>
      </c>
      <c r="M83" s="478">
        <f>L83-G83</f>
        <v/>
      </c>
      <c r="N83" s="30" t="n"/>
      <c r="O83" s="425">
        <f>L83-B83</f>
        <v/>
      </c>
      <c r="P83" s="30">
        <f>J83-K83</f>
        <v/>
      </c>
      <c r="Q83" s="426">
        <f>D83-F83</f>
        <v/>
      </c>
      <c r="R83" s="144" t="n"/>
    </row>
    <row r="84">
      <c r="A84" s="80" t="inlineStr">
        <is>
          <t xml:space="preserve">　　什項負債                                                    </t>
        </is>
      </c>
      <c r="B84" s="427">
        <f>VLOOKUP(A84,$A$423:$AX$475,$K$1,FALSE)</f>
        <v/>
      </c>
      <c r="C84" s="384" t="n">
        <v>321</v>
      </c>
      <c r="D84" s="440" t="n"/>
      <c r="E84" s="441" t="n"/>
      <c r="F84" s="442" t="n"/>
      <c r="G84" s="429">
        <f>B84+SUM(F84:F89)-SUM(D84:D89)</f>
        <v/>
      </c>
      <c r="H84" s="111" t="inlineStr">
        <is>
          <t xml:space="preserve">▼籌資活動之淨現金流入（流出）                                </t>
        </is>
      </c>
      <c r="I84" s="180" t="n"/>
      <c r="J84" s="73">
        <f>OFFSET(A557,0,$K$1-1)</f>
        <v/>
      </c>
      <c r="K84" s="369">
        <f>K69</f>
        <v/>
      </c>
      <c r="L84" s="478">
        <f>VLOOKUP(A84,$A$253:$AX$305,$K$1,FALSE)</f>
        <v/>
      </c>
      <c r="M84" s="478">
        <f>L84-G84</f>
        <v/>
      </c>
      <c r="N84" s="30" t="n"/>
      <c r="O84" s="425">
        <f>L84-B84</f>
        <v/>
      </c>
      <c r="P84" s="30">
        <f>J84-K84</f>
        <v/>
      </c>
      <c r="Q84" s="426">
        <f>D84-F84</f>
        <v/>
      </c>
      <c r="R84" s="144" t="n"/>
    </row>
    <row r="85">
      <c r="A85" s="4" t="n">
        <v>0</v>
      </c>
      <c r="B85" s="427" t="n"/>
      <c r="C85" s="384" t="n">
        <v>402</v>
      </c>
      <c r="D85" s="440">
        <f>J91*-1</f>
        <v/>
      </c>
      <c r="E85" s="384" t="n">
        <v>122</v>
      </c>
      <c r="F85" s="442">
        <f>J28</f>
        <v/>
      </c>
      <c r="G85" s="433" t="n"/>
      <c r="H85" s="111" t="inlineStr">
        <is>
          <t xml:space="preserve">▼現金及約當現金之淨增（淨減）                                </t>
        </is>
      </c>
      <c r="I85" s="180" t="inlineStr">
        <is>
          <t>B</t>
        </is>
      </c>
      <c r="J85" s="73">
        <f>OFFSET(A558,0,$K$1-1)</f>
        <v/>
      </c>
      <c r="K85" s="369">
        <f>J85</f>
        <v/>
      </c>
      <c r="L85" s="478" t="n"/>
      <c r="M85" s="478">
        <f>L85-G85</f>
        <v/>
      </c>
      <c r="N85" s="30" t="n"/>
      <c r="O85" s="425">
        <f>L85-B85</f>
        <v/>
      </c>
      <c r="P85" s="30">
        <f>J85-K85</f>
        <v/>
      </c>
      <c r="Q85" s="426">
        <f>D85-F85</f>
        <v/>
      </c>
      <c r="R85" s="144" t="n"/>
    </row>
    <row r="86">
      <c r="A86" s="3" t="n">
        <v>0</v>
      </c>
      <c r="B86" s="427" t="n"/>
      <c r="C86" s="385" t="n"/>
      <c r="D86" s="440" t="n"/>
      <c r="E86" s="443" t="n">
        <v>401</v>
      </c>
      <c r="F86" s="442">
        <f>J90</f>
        <v/>
      </c>
      <c r="G86" s="433" t="n"/>
      <c r="H86" s="111" t="inlineStr">
        <is>
          <t xml:space="preserve">▼期初現金及約當現金                                          </t>
        </is>
      </c>
      <c r="I86" s="180" t="n"/>
      <c r="J86" s="73">
        <f>OFFSET(A559,0,$K$1-1)</f>
        <v/>
      </c>
      <c r="K86" s="369">
        <f>B8</f>
        <v/>
      </c>
      <c r="L86" s="478" t="n"/>
      <c r="M86" s="478">
        <f>L86-G86</f>
        <v/>
      </c>
      <c r="N86" s="30" t="n"/>
      <c r="O86" s="425">
        <f>L86-B86</f>
        <v/>
      </c>
      <c r="P86" s="30">
        <f>J86-K86</f>
        <v/>
      </c>
      <c r="Q86" s="426">
        <f>D86-F86</f>
        <v/>
      </c>
      <c r="R86" s="144" t="n"/>
    </row>
    <row r="87">
      <c r="A87" s="3" t="n">
        <v>0</v>
      </c>
      <c r="B87" s="427" t="n"/>
      <c r="C87" s="385" t="n"/>
      <c r="D87" s="440" t="n"/>
      <c r="E87" s="443" t="n"/>
      <c r="F87" s="442" t="n"/>
      <c r="G87" s="433" t="n"/>
      <c r="H87" s="111" t="inlineStr">
        <is>
          <t xml:space="preserve">▼期末現金及約當現金                                          </t>
        </is>
      </c>
      <c r="I87" s="180" t="n"/>
      <c r="J87" s="73">
        <f>OFFSET(A560,0,$K$1-1)</f>
        <v/>
      </c>
      <c r="K87" s="369">
        <f>G8</f>
        <v/>
      </c>
      <c r="L87" s="478" t="n"/>
      <c r="M87" s="478">
        <f>L87-G87</f>
        <v/>
      </c>
      <c r="N87" s="30" t="n"/>
      <c r="O87" s="425">
        <f>L87-B87</f>
        <v/>
      </c>
      <c r="P87" s="30">
        <f>J87-K87</f>
        <v/>
      </c>
      <c r="Q87" s="426">
        <f>D87-F87</f>
        <v/>
      </c>
      <c r="R87" s="144" t="n"/>
    </row>
    <row r="88">
      <c r="A88" s="3" t="n">
        <v>0</v>
      </c>
      <c r="B88" s="427" t="n"/>
      <c r="C88" s="385" t="n"/>
      <c r="D88" s="440" t="n"/>
      <c r="E88" s="443" t="n"/>
      <c r="F88" s="442" t="n"/>
      <c r="G88" s="433" t="n"/>
      <c r="H88" s="111" t="inlineStr">
        <is>
          <t xml:space="preserve">▼不影響現金流量之投資與籌資活動                              </t>
        </is>
      </c>
      <c r="J88" s="73">
        <f>OFFSET(A561,0,$K$1-1)</f>
        <v/>
      </c>
      <c r="K88" s="369" t="n"/>
      <c r="L88" s="478" t="n"/>
      <c r="M88" s="478">
        <f>L88-G88</f>
        <v/>
      </c>
      <c r="N88" s="30" t="n"/>
      <c r="O88" s="425">
        <f>L88-B88</f>
        <v/>
      </c>
      <c r="P88" s="30">
        <f>J88-K88</f>
        <v/>
      </c>
      <c r="Q88" s="426">
        <f>D88-F88</f>
        <v/>
      </c>
      <c r="R88" s="144" t="n"/>
    </row>
    <row r="89" ht="32.4" customHeight="1" s="53">
      <c r="A89" s="3" t="n">
        <v>0</v>
      </c>
      <c r="B89" s="427" t="n"/>
      <c r="C89" s="385" t="n"/>
      <c r="D89" s="440" t="n"/>
      <c r="E89" s="443" t="n"/>
      <c r="F89" s="442" t="n"/>
      <c r="G89" s="433" t="n"/>
      <c r="H89" s="112" t="inlineStr">
        <is>
          <t xml:space="preserve">　　退休離職準備金與應付退休及離職金同額增加(+)或減少(-)之金額  </t>
        </is>
      </c>
      <c r="I89" s="180" t="n"/>
      <c r="J89" s="73">
        <f>OFFSET(A562,0,$K$1-1)</f>
        <v/>
      </c>
      <c r="K89" s="369">
        <f>K90+K91</f>
        <v/>
      </c>
      <c r="L89" s="478" t="n"/>
      <c r="M89" s="478">
        <f>L89-G89</f>
        <v/>
      </c>
      <c r="N89" s="30" t="n"/>
      <c r="O89" s="425">
        <f>L89-B89</f>
        <v/>
      </c>
      <c r="P89" s="30">
        <f>J89-K89</f>
        <v/>
      </c>
      <c r="Q89" s="426">
        <f>D89-F89</f>
        <v/>
      </c>
      <c r="R89" s="144" t="n"/>
    </row>
    <row r="90">
      <c r="A90" s="80" t="inlineStr">
        <is>
          <t xml:space="preserve">　　遞延負債                                                    </t>
        </is>
      </c>
      <c r="B90" s="427">
        <f>VLOOKUP(A90,$A$423:$AX$475,$K$1,FALSE)</f>
        <v/>
      </c>
      <c r="C90" s="385" t="n">
        <v>124</v>
      </c>
      <c r="D90" s="440">
        <f>J31*-1</f>
        <v/>
      </c>
      <c r="E90" s="464" t="n">
        <v>311</v>
      </c>
      <c r="F90" s="442">
        <f>J71</f>
        <v/>
      </c>
      <c r="G90" s="429">
        <f>B90+SUM(F90:F96)-SUM(D90:D96)</f>
        <v/>
      </c>
      <c r="H90" s="112" t="inlineStr">
        <is>
          <t xml:space="preserve">　　　退休離職準備金與應付退休及離職金同額增加之金額(+)           </t>
        </is>
      </c>
      <c r="I90" s="180" t="n">
        <v>401</v>
      </c>
      <c r="J90" s="73">
        <f>OFFSET(A563,0,$K$1-1)</f>
        <v/>
      </c>
      <c r="K90" s="369">
        <f>(SUMIF($C$7:$C$127,I90,$D$7:$D$127)+SUMIF($E$7:$E$127,I90,$F$7:$F$127))/2</f>
        <v/>
      </c>
      <c r="L90" s="478">
        <f>VLOOKUP(A90,$A$253:$AX$305,$K$1,FALSE)</f>
        <v/>
      </c>
      <c r="M90" s="478">
        <f>L90-G90</f>
        <v/>
      </c>
      <c r="N90" s="30" t="n"/>
      <c r="O90" s="425">
        <f>L90-B90</f>
        <v/>
      </c>
      <c r="P90" s="30">
        <f>J90-K90</f>
        <v/>
      </c>
      <c r="Q90" s="426">
        <f>D90-F90</f>
        <v/>
      </c>
      <c r="R90" s="144" t="n"/>
    </row>
    <row r="91">
      <c r="A91" s="3" t="n">
        <v>0</v>
      </c>
      <c r="B91" s="427" t="n"/>
      <c r="C91" s="241" t="n">
        <v>123</v>
      </c>
      <c r="D91" s="440">
        <f>-J30</f>
        <v/>
      </c>
      <c r="E91" s="464" t="n">
        <v>403</v>
      </c>
      <c r="F91" s="442">
        <f>J93</f>
        <v/>
      </c>
      <c r="G91" s="433" t="n"/>
      <c r="H91" s="112" t="inlineStr">
        <is>
          <t xml:space="preserve">　　　退休離職準備金與應付退休及離職金同額減少之金額(-)           </t>
        </is>
      </c>
      <c r="I91" s="180" t="n">
        <v>402</v>
      </c>
      <c r="J91" s="73">
        <f>OFFSET(A564,0,$K$1-1)</f>
        <v/>
      </c>
      <c r="K91" s="387">
        <f>(SUMIF($C$7:$C$127,I91,$D$7:$D$127)+SUMIF($E$7:$E$127,I91,$F$7:$F$127))/2*-1</f>
        <v/>
      </c>
      <c r="L91" s="478" t="n"/>
      <c r="M91" s="478">
        <f>L91-G91</f>
        <v/>
      </c>
      <c r="N91" s="30" t="n"/>
      <c r="O91" s="425">
        <f>L91-B91</f>
        <v/>
      </c>
      <c r="P91" s="30">
        <f>J91-K91</f>
        <v/>
      </c>
      <c r="Q91" s="426">
        <f>D91-F91</f>
        <v/>
      </c>
      <c r="R91" s="144" t="n"/>
    </row>
    <row r="92">
      <c r="A92" s="3" t="n">
        <v>0</v>
      </c>
      <c r="B92" s="427" t="n"/>
      <c r="C92" s="385" t="n"/>
      <c r="D92" s="440" t="n"/>
      <c r="E92" s="325" t="n">
        <v>407</v>
      </c>
      <c r="F92" s="262">
        <f>J101</f>
        <v/>
      </c>
      <c r="G92" s="433" t="n"/>
      <c r="H92" s="112" t="inlineStr">
        <is>
          <t xml:space="preserve">　　其他準備金與遞延收入同額增加之金額                          </t>
        </is>
      </c>
      <c r="I92" s="180" t="n"/>
      <c r="J92" s="73">
        <f>OFFSET(A565,0,$K$1-1)</f>
        <v/>
      </c>
      <c r="K92" s="369">
        <f>K93</f>
        <v/>
      </c>
      <c r="L92" s="478" t="n"/>
      <c r="M92" s="478">
        <f>L92-G92</f>
        <v/>
      </c>
      <c r="N92" s="30" t="n"/>
      <c r="O92" s="425">
        <f>L92-B92</f>
        <v/>
      </c>
      <c r="P92" s="30">
        <f>J92-K92</f>
        <v/>
      </c>
      <c r="Q92" s="426">
        <f>D92-F92</f>
        <v/>
      </c>
      <c r="R92" s="144" t="n"/>
    </row>
    <row r="93">
      <c r="A93" s="3" t="n">
        <v>0</v>
      </c>
      <c r="B93" s="427" t="n"/>
      <c r="C93" s="385" t="n"/>
      <c r="D93" s="440" t="n"/>
      <c r="E93" s="464" t="n">
        <v>408</v>
      </c>
      <c r="F93" s="442">
        <f>J102</f>
        <v/>
      </c>
      <c r="G93" s="433" t="n"/>
      <c r="H93" s="112" t="inlineStr">
        <is>
          <t xml:space="preserve">　　　其他準備金與遞延收入同額增加之金額                          </t>
        </is>
      </c>
      <c r="I93" s="180" t="n">
        <v>403</v>
      </c>
      <c r="J93" s="73">
        <f>OFFSET(A566,0,$K$1-1)</f>
        <v/>
      </c>
      <c r="K93" s="369">
        <f>(SUMIF($C$7:$C$127,I93,$D$7:$D$127)+SUMIF($E$7:$E$127,I93,$F$7:$F$127))/2</f>
        <v/>
      </c>
      <c r="L93" s="478" t="n"/>
      <c r="M93" s="478">
        <f>L93-G93</f>
        <v/>
      </c>
      <c r="N93" s="30" t="n"/>
      <c r="O93" s="425">
        <f>L93-B93</f>
        <v/>
      </c>
      <c r="P93" s="30">
        <f>J93-K93</f>
        <v/>
      </c>
      <c r="Q93" s="426">
        <f>D93-F93</f>
        <v/>
      </c>
      <c r="R93" s="144" t="n"/>
    </row>
    <row r="94" ht="32.4" customHeight="1" s="53">
      <c r="A94" s="105" t="n"/>
      <c r="B94" s="465" t="n"/>
      <c r="C94" s="398" t="n"/>
      <c r="D94" s="455" t="n"/>
      <c r="E94" s="466" t="n">
        <v>410</v>
      </c>
      <c r="F94" s="467" t="n"/>
      <c r="G94" s="378" t="n"/>
      <c r="H94" s="112" t="inlineStr">
        <is>
          <t xml:space="preserve">　　以前年度購建中固定資產科目，調整轉入不動產、廠房及設備科目之</t>
        </is>
      </c>
      <c r="I94" s="180" t="n"/>
      <c r="J94" s="73">
        <f>OFFSET(A567,0,$K$1-1)</f>
        <v/>
      </c>
      <c r="K94" s="369">
        <f>K95</f>
        <v/>
      </c>
      <c r="P94">
        <f>J94-K94</f>
        <v/>
      </c>
      <c r="R94" s="144" t="n"/>
    </row>
    <row r="95">
      <c r="A95" s="105" t="n"/>
      <c r="B95" s="465" t="n"/>
      <c r="C95" s="398" t="n"/>
      <c r="D95" s="455" t="n"/>
      <c r="E95" s="468" t="n"/>
      <c r="F95" s="447" t="n"/>
      <c r="G95" s="378" t="n"/>
      <c r="H95" s="112" t="inlineStr">
        <is>
          <t xml:space="preserve">　　　調整轉入不動產、廠房及設備科目明細                          </t>
        </is>
      </c>
      <c r="I95" s="180" t="n"/>
      <c r="J95" s="73">
        <f>OFFSET(A568,0,$K$1-1)</f>
        <v/>
      </c>
      <c r="K95" s="369">
        <f>K96+K97+K98</f>
        <v/>
      </c>
      <c r="L95" s="478" t="n"/>
      <c r="N95" s="30" t="n"/>
      <c r="O95" s="425">
        <f>L95-B96</f>
        <v/>
      </c>
      <c r="P95" s="30">
        <f>J95-K95</f>
        <v/>
      </c>
      <c r="Q95" s="426">
        <f>D96-F96</f>
        <v/>
      </c>
      <c r="R95" s="144" t="n"/>
    </row>
    <row r="96">
      <c r="A96" s="3" t="n">
        <v>0</v>
      </c>
      <c r="B96" s="427" t="n"/>
      <c r="C96" s="385" t="n"/>
      <c r="D96" s="440" t="n"/>
      <c r="E96" s="261" t="n"/>
      <c r="F96" s="186" t="n"/>
      <c r="G96" s="433" t="n"/>
      <c r="H96" s="112" t="inlineStr">
        <is>
          <t xml:space="preserve">　　　　土地改良物                                                  </t>
        </is>
      </c>
      <c r="I96" s="180" t="n">
        <v>404</v>
      </c>
      <c r="J96" s="73">
        <f>OFFSET(A569,0,$K$1-1)</f>
        <v/>
      </c>
      <c r="K96" s="369">
        <f>(SUMIF($C$7:$C$127,I96,$D$7:$D$127)+SUMIF($E$7:$E$127,I96,$F$7:$F$127))/2</f>
        <v/>
      </c>
      <c r="N96" s="30" t="n"/>
      <c r="O96" s="425">
        <f>L97-B97</f>
        <v/>
      </c>
      <c r="P96" s="30">
        <f>J96-K96</f>
        <v/>
      </c>
      <c r="Q96" s="426">
        <f>D97-F97</f>
        <v/>
      </c>
      <c r="R96" s="144" t="n"/>
    </row>
    <row r="97">
      <c r="A97" s="84" t="inlineStr">
        <is>
          <t xml:space="preserve">淨值                                                        </t>
        </is>
      </c>
      <c r="B97" s="422">
        <f>B98+B110+B116+B125</f>
        <v/>
      </c>
      <c r="C97" s="384" t="n"/>
      <c r="D97" s="440" t="n"/>
      <c r="E97" s="441" t="n"/>
      <c r="F97" s="442" t="n"/>
      <c r="G97" s="422">
        <f>G98+G110+G116+G125</f>
        <v/>
      </c>
      <c r="H97" s="112" t="inlineStr">
        <is>
          <t xml:space="preserve">　　　　房屋及建築                                                  </t>
        </is>
      </c>
      <c r="I97" s="180" t="n">
        <v>405</v>
      </c>
      <c r="J97" s="73">
        <f>OFFSET(A570,0,$K$1-1)</f>
        <v/>
      </c>
      <c r="K97" s="369">
        <f>(SUMIF($C$7:$C$127,I97,$D$7:$D$127)+SUMIF($E$7:$E$127,I97,$F$7:$F$127))/2</f>
        <v/>
      </c>
      <c r="L97" s="478">
        <f>VLOOKUP(A97,$A$253:$AX$305,$K$1,FALSE)</f>
        <v/>
      </c>
      <c r="M97" s="478">
        <f>L97-G97</f>
        <v/>
      </c>
      <c r="N97" s="30" t="n"/>
      <c r="O97" s="425">
        <f>L98-B98</f>
        <v/>
      </c>
      <c r="P97" s="30">
        <f>J97-K97</f>
        <v/>
      </c>
      <c r="Q97" s="426">
        <f>D98-F98</f>
        <v/>
      </c>
      <c r="R97" s="144" t="n"/>
    </row>
    <row r="98">
      <c r="A98" s="85" t="inlineStr">
        <is>
          <t xml:space="preserve">　基金                                                        </t>
        </is>
      </c>
      <c r="B98" s="422">
        <f>SUM(B99:B101)</f>
        <v/>
      </c>
      <c r="C98" s="384" t="n"/>
      <c r="D98" s="440" t="n"/>
      <c r="E98" s="441" t="n"/>
      <c r="F98" s="442" t="n"/>
      <c r="G98" s="422">
        <f>SUM(G99:G101)</f>
        <v/>
      </c>
      <c r="H98" s="220" t="inlineStr">
        <is>
          <t xml:space="preserve">　　　　什項設備                                                    </t>
        </is>
      </c>
      <c r="I98" s="267" t="n">
        <v>406</v>
      </c>
      <c r="J98" s="73">
        <f>OFFSET(A571,0,$K$1-1)</f>
        <v/>
      </c>
      <c r="K98" s="369">
        <f>(SUMIF($C$7:$C$127,I98,$D$7:$D$127)+SUMIF($E$7:$E$127,I98,$F$7:$F$127))/2</f>
        <v/>
      </c>
      <c r="L98" s="478">
        <f>VLOOKUP(A98,$A$253:$AX$305,$K$1,FALSE)</f>
        <v/>
      </c>
      <c r="M98" s="478">
        <f>L98-G98</f>
        <v/>
      </c>
      <c r="N98" s="30" t="n"/>
      <c r="O98" s="425">
        <f>L99-B99</f>
        <v/>
      </c>
      <c r="P98" s="30">
        <f>J98-K98</f>
        <v/>
      </c>
      <c r="Q98" s="426">
        <f>D99-F99</f>
        <v/>
      </c>
      <c r="R98" s="144" t="n"/>
    </row>
    <row r="99">
      <c r="A99" s="86" t="inlineStr">
        <is>
          <t xml:space="preserve">　　基金                                                        </t>
        </is>
      </c>
      <c r="B99" s="427">
        <f>VLOOKUP(A99,$A$423:$AX$475,$K$1,FALSE)</f>
        <v/>
      </c>
      <c r="C99" s="245" t="n"/>
      <c r="D99" s="440" t="n"/>
      <c r="E99" s="384" t="n">
        <v>313</v>
      </c>
      <c r="F99" s="442">
        <f>J76</f>
        <v/>
      </c>
      <c r="G99" s="469">
        <f>B99+SUM(F99:F109)-SUM(D99:D109)</f>
        <v/>
      </c>
      <c r="H99" s="112" t="inlineStr">
        <is>
          <t xml:space="preserve">　不動產、廠房及設備與遞延收入同額增加(+)或減少(-)之金額    </t>
        </is>
      </c>
      <c r="I99" s="180" t="n"/>
      <c r="J99" s="73">
        <f>OFFSET(A572,0,$K$1-1)</f>
        <v/>
      </c>
      <c r="K99" s="369">
        <f>K100</f>
        <v/>
      </c>
      <c r="L99" s="478">
        <f>VLOOKUP(A99,$A$253:$AX$305,$K$1,FALSE)</f>
        <v/>
      </c>
      <c r="M99" s="478">
        <f>L99-G99</f>
        <v/>
      </c>
      <c r="N99" s="30" t="n"/>
      <c r="O99" s="425">
        <f>L100-B100</f>
        <v/>
      </c>
      <c r="P99" s="30">
        <f>J99-K99</f>
        <v/>
      </c>
      <c r="Q99" s="426">
        <f>D100-F100</f>
        <v/>
      </c>
      <c r="R99" s="144" t="n"/>
    </row>
    <row r="100">
      <c r="A100" s="89" t="n">
        <v>0</v>
      </c>
      <c r="B100" s="427" t="n"/>
      <c r="C100" s="375" t="n"/>
      <c r="D100" s="428" t="n"/>
      <c r="E100" s="87" t="n">
        <v>314</v>
      </c>
      <c r="F100" s="431">
        <f>J77</f>
        <v/>
      </c>
      <c r="G100" s="427" t="n"/>
      <c r="H100" s="112" t="inlineStr">
        <is>
          <t xml:space="preserve">　　不動產、廠房及設備與遞延收入同額增加明細(+)             </t>
        </is>
      </c>
      <c r="I100" s="180" t="n"/>
      <c r="J100" s="73">
        <f>OFFSET(A573,0,$K$1-1)</f>
        <v/>
      </c>
      <c r="K100" s="369">
        <f>K101+K102</f>
        <v/>
      </c>
      <c r="L100" s="478" t="n"/>
      <c r="M100" s="478">
        <f>L100-G100</f>
        <v/>
      </c>
      <c r="N100" s="30" t="n"/>
      <c r="O100" s="425">
        <f>L101-B101</f>
        <v/>
      </c>
      <c r="P100" s="30">
        <f>J100-K100</f>
        <v/>
      </c>
      <c r="Q100" s="426">
        <f>D101-F101</f>
        <v/>
      </c>
      <c r="R100" s="144" t="n"/>
    </row>
    <row r="101">
      <c r="A101" s="50" t="n">
        <v>0</v>
      </c>
      <c r="B101" s="427" t="n"/>
      <c r="C101" s="91" t="n">
        <v>412</v>
      </c>
      <c r="D101" s="428">
        <f>-J109</f>
        <v/>
      </c>
      <c r="E101" s="87" t="n">
        <v>315</v>
      </c>
      <c r="F101" s="431">
        <f>J78</f>
        <v/>
      </c>
      <c r="G101" s="427" t="n"/>
      <c r="H101" s="211" t="inlineStr">
        <is>
          <t xml:space="preserve">　　　　機械及設備                                                  </t>
        </is>
      </c>
      <c r="I101" s="268" t="n">
        <v>407</v>
      </c>
      <c r="J101" s="73">
        <f>OFFSET(A574,0,$K$1-1)</f>
        <v/>
      </c>
      <c r="K101" s="369">
        <f>(SUMIF($C$7:$C$127,I101,$D$7:$D$127)+SUMIF($E$7:$E$127,I101,$F$7:$F$127))/2</f>
        <v/>
      </c>
      <c r="L101" s="478" t="n"/>
      <c r="M101" s="478">
        <f>L101-G101</f>
        <v/>
      </c>
      <c r="N101" s="30" t="n"/>
      <c r="O101" s="425">
        <f>L102-B102</f>
        <v/>
      </c>
      <c r="P101" s="30">
        <f>J101-K101</f>
        <v/>
      </c>
      <c r="Q101" s="426">
        <f>D102-F102</f>
        <v/>
      </c>
      <c r="R101" s="144" t="n"/>
    </row>
    <row r="102">
      <c r="A102" s="50" t="n">
        <v>0</v>
      </c>
      <c r="B102" s="427" t="n"/>
      <c r="C102" s="91" t="n">
        <v>413</v>
      </c>
      <c r="D102" s="470">
        <f>-J110</f>
        <v/>
      </c>
      <c r="E102" s="87" t="n">
        <v>409</v>
      </c>
      <c r="F102" s="432">
        <f>J105</f>
        <v/>
      </c>
      <c r="G102" s="427" t="n"/>
      <c r="H102" s="211" t="inlineStr">
        <is>
          <t xml:space="preserve">　　　　什項設備                                                    </t>
        </is>
      </c>
      <c r="I102" s="180" t="n">
        <v>408</v>
      </c>
      <c r="J102" s="73">
        <f>OFFSET(A575,0,$K$1-1)</f>
        <v/>
      </c>
      <c r="K102" s="369">
        <f>(SUMIF($C$7:$C$127,I102,$D$7:$D$127)+SUMIF($E$7:$E$127,I102,$F$7:$F$127))/2</f>
        <v/>
      </c>
      <c r="L102" s="478" t="n"/>
      <c r="M102" s="478">
        <f>L102-G102</f>
        <v/>
      </c>
      <c r="N102" s="30" t="n"/>
      <c r="O102" s="425">
        <f>L103-B103</f>
        <v/>
      </c>
      <c r="P102" s="30">
        <f>J102-K102</f>
        <v/>
      </c>
      <c r="Q102" s="426">
        <f>D103-F103</f>
        <v/>
      </c>
      <c r="R102" s="144" t="n"/>
    </row>
    <row r="103">
      <c r="A103" s="50" t="n">
        <v>0</v>
      </c>
      <c r="B103" s="427" t="n"/>
      <c r="C103" s="91" t="n">
        <v>414</v>
      </c>
      <c r="D103" s="470">
        <f>-J111</f>
        <v/>
      </c>
      <c r="E103" s="375" t="n">
        <v>410</v>
      </c>
      <c r="F103" s="431">
        <f>J106</f>
        <v/>
      </c>
      <c r="G103" s="427" t="n"/>
      <c r="H103" s="211" t="inlineStr">
        <is>
          <t xml:space="preserve">　不動產、廠房及設備與基金同額增加(+)或減少(-)之金額        </t>
        </is>
      </c>
      <c r="I103" s="180" t="n"/>
      <c r="J103" s="73">
        <f>OFFSET(A576,0,$K$1-1)</f>
        <v/>
      </c>
      <c r="K103" s="369">
        <f>K104+K108</f>
        <v/>
      </c>
      <c r="L103" s="478" t="n"/>
      <c r="M103" s="478">
        <f>L103-G103</f>
        <v/>
      </c>
      <c r="N103" s="30" t="n"/>
      <c r="O103" s="425">
        <f>L104-B104</f>
        <v/>
      </c>
      <c r="P103" s="30">
        <f>J103-K103</f>
        <v/>
      </c>
      <c r="Q103" s="426">
        <f>D104-F104</f>
        <v/>
      </c>
      <c r="R103" s="144" t="n"/>
    </row>
    <row r="104">
      <c r="A104" s="50" t="n">
        <v>0</v>
      </c>
      <c r="B104" s="427" t="n"/>
      <c r="C104" s="91" t="n">
        <v>416</v>
      </c>
      <c r="D104" s="470">
        <f>F58</f>
        <v/>
      </c>
      <c r="E104" s="375" t="n">
        <v>411</v>
      </c>
      <c r="F104" s="431">
        <f>J107</f>
        <v/>
      </c>
      <c r="G104" s="427" t="n"/>
      <c r="H104" s="211" t="inlineStr">
        <is>
          <t xml:space="preserve">　　　撥入不動產、廠房及設備明細(+)                               </t>
        </is>
      </c>
      <c r="I104" s="180" t="n"/>
      <c r="J104" s="73">
        <f>OFFSET(A577,0,$K$1-1)</f>
        <v/>
      </c>
      <c r="K104" s="369">
        <f>SUM(K105:K107)</f>
        <v/>
      </c>
      <c r="L104" s="478" t="n"/>
      <c r="M104" s="478">
        <f>L104-G104</f>
        <v/>
      </c>
      <c r="N104" s="30" t="n"/>
      <c r="O104" s="425">
        <f>L105-B105</f>
        <v/>
      </c>
      <c r="P104" s="30">
        <f>J104-K104</f>
        <v/>
      </c>
      <c r="Q104" s="426">
        <f>D105-F105</f>
        <v/>
      </c>
      <c r="R104" s="144" t="n"/>
    </row>
    <row r="105">
      <c r="A105" s="50" t="n"/>
      <c r="B105" s="50" t="n"/>
      <c r="C105" s="91" t="n"/>
      <c r="D105" s="428" t="n"/>
      <c r="E105" s="409" t="n">
        <v>415</v>
      </c>
      <c r="F105" s="272">
        <f>J113</f>
        <v/>
      </c>
      <c r="G105" s="50" t="n"/>
      <c r="H105" s="112" t="inlineStr">
        <is>
          <t xml:space="preserve">　　　　機械及設備                                                  </t>
        </is>
      </c>
      <c r="I105" s="180" t="n">
        <v>409</v>
      </c>
      <c r="J105" s="73">
        <f>OFFSET(A578,0,$K$1-1)</f>
        <v/>
      </c>
      <c r="K105" s="369">
        <f>(SUMIF($C$7:$C$127,I105,$D$7:$D$127)+SUMIF($E$7:$E$127,I105,$F$7:$F$127))/2</f>
        <v/>
      </c>
      <c r="L105" s="478" t="n"/>
      <c r="M105" s="478">
        <f>L105-G105</f>
        <v/>
      </c>
      <c r="N105" s="30" t="n"/>
      <c r="O105" s="425">
        <f>L106-B106</f>
        <v/>
      </c>
      <c r="P105" s="30">
        <f>J105-K105</f>
        <v/>
      </c>
      <c r="Q105" s="426">
        <f>D106-F106</f>
        <v/>
      </c>
      <c r="R105" s="144" t="n"/>
    </row>
    <row r="106">
      <c r="A106" s="50" t="n"/>
      <c r="B106" s="50" t="n"/>
      <c r="C106" s="375" t="n"/>
      <c r="D106" s="428" t="n"/>
      <c r="E106" s="261" t="n"/>
      <c r="F106" s="186" t="n"/>
      <c r="G106" s="50" t="n"/>
      <c r="H106" s="112" t="inlineStr">
        <is>
          <t xml:space="preserve">　　　　交通及運輸設備                                              </t>
        </is>
      </c>
      <c r="I106" s="180" t="n">
        <v>410</v>
      </c>
      <c r="J106" s="73">
        <f>OFFSET(A579,0,$K$1-1)</f>
        <v/>
      </c>
      <c r="K106" s="369">
        <f>(SUMIF($C$7:$C$127,I106,$D$7:$D$127)+SUMIF($E$7:$E$127,I106,$F$7:$F$127))/2</f>
        <v/>
      </c>
      <c r="L106" s="478" t="n"/>
      <c r="M106" s="478">
        <f>L106-G106</f>
        <v/>
      </c>
      <c r="N106" s="30" t="n"/>
      <c r="O106" s="425">
        <f>L107-B107</f>
        <v/>
      </c>
      <c r="P106" s="30">
        <f>J106-K106</f>
        <v/>
      </c>
      <c r="Q106" s="426">
        <f>D107-F107</f>
        <v/>
      </c>
      <c r="R106" s="144" t="n"/>
    </row>
    <row r="107">
      <c r="A107" s="50" t="n"/>
      <c r="B107" s="50" t="n"/>
      <c r="C107" s="127" t="n">
        <v>72</v>
      </c>
      <c r="D107" s="471">
        <f>IF(J119&lt;0,J119*-1,0)</f>
        <v/>
      </c>
      <c r="E107" s="472" t="n"/>
      <c r="F107" s="396" t="n"/>
      <c r="G107" s="50" t="n"/>
      <c r="H107" s="112" t="inlineStr">
        <is>
          <t xml:space="preserve">　　　　什項設備                                                    </t>
        </is>
      </c>
      <c r="I107" s="180" t="n">
        <v>411</v>
      </c>
      <c r="J107" s="73">
        <f>OFFSET(A580,0,$K$1-1)</f>
        <v/>
      </c>
      <c r="K107" s="369">
        <f>(SUMIF($C$7:$C$127,I107,$D$7:$D$127)+SUMIF($E$7:$E$127,I107,$F$7:$F$127))/2</f>
        <v/>
      </c>
      <c r="L107" s="478" t="n"/>
      <c r="M107" s="478">
        <f>L107-G107</f>
        <v/>
      </c>
      <c r="N107" s="30" t="n"/>
      <c r="O107" s="425">
        <f>L108-B108</f>
        <v/>
      </c>
      <c r="P107" s="30">
        <f>J107-K107</f>
        <v/>
      </c>
      <c r="Q107" s="426">
        <f>D108-F108</f>
        <v/>
      </c>
      <c r="R107" s="144" t="n"/>
    </row>
    <row r="108">
      <c r="A108" s="89" t="n">
        <v>0</v>
      </c>
      <c r="B108" s="427" t="n"/>
      <c r="C108" s="127" t="n"/>
      <c r="D108" s="428" t="n"/>
      <c r="E108" s="375" t="n">
        <v>72</v>
      </c>
      <c r="F108" s="396">
        <f>IF(J119&gt;0,J119,0)</f>
        <v/>
      </c>
      <c r="G108" s="427" t="n"/>
      <c r="H108" s="211" t="inlineStr">
        <is>
          <t xml:space="preserve">　　　撥出不動產、廠房及設備明細(-)                               </t>
        </is>
      </c>
      <c r="I108" s="180" t="n"/>
      <c r="J108" s="73">
        <f>OFFSET(A581,0,$K$1-1)</f>
        <v/>
      </c>
      <c r="K108" s="369">
        <f>K109+K110+K111</f>
        <v/>
      </c>
      <c r="L108" s="478" t="n"/>
      <c r="M108" s="478">
        <f>L108-G108</f>
        <v/>
      </c>
      <c r="N108" s="30" t="n"/>
      <c r="O108" s="425">
        <f>L109-B109</f>
        <v/>
      </c>
      <c r="P108" s="30">
        <f>J108-K108</f>
        <v/>
      </c>
      <c r="Q108" s="426">
        <f>D109-F109</f>
        <v/>
      </c>
      <c r="R108" s="144" t="n"/>
    </row>
    <row r="109">
      <c r="A109" s="78" t="n"/>
      <c r="B109" s="427" t="n"/>
      <c r="D109" s="428" t="n"/>
      <c r="E109" s="375" t="n"/>
      <c r="F109" s="432">
        <f>J131</f>
        <v/>
      </c>
      <c r="G109" s="427" t="n"/>
      <c r="H109" s="112" t="inlineStr">
        <is>
          <t xml:space="preserve">　　　　機械及設備                                                  </t>
        </is>
      </c>
      <c r="I109" s="180" t="n">
        <v>412</v>
      </c>
      <c r="J109" s="73">
        <f>OFFSET(A582,0,$K$1-1)</f>
        <v/>
      </c>
      <c r="K109" s="387">
        <f>(SUMIF($C$7:$C$127,I109,$D$7:$D$127)+SUMIF($E$7:$E$127,I109,$F$7:$F$127))/2*-1</f>
        <v/>
      </c>
      <c r="L109" s="478" t="n"/>
      <c r="M109" s="478">
        <f>L109-G109</f>
        <v/>
      </c>
      <c r="N109" s="30" t="n"/>
      <c r="O109" s="425">
        <f>L110-B110</f>
        <v/>
      </c>
      <c r="P109" s="30">
        <f>J109-K109</f>
        <v/>
      </c>
      <c r="Q109" s="426">
        <f>D110-F110</f>
        <v/>
      </c>
      <c r="R109" s="144" t="n"/>
    </row>
    <row r="110">
      <c r="A110" s="78" t="inlineStr">
        <is>
          <t xml:space="preserve">　公積                                                        </t>
        </is>
      </c>
      <c r="B110" s="422">
        <f>SUM(B111:B115)</f>
        <v/>
      </c>
      <c r="C110" s="375" t="n"/>
      <c r="D110" s="428" t="n"/>
      <c r="E110" s="430" t="n"/>
      <c r="F110" s="432" t="n"/>
      <c r="G110" s="423">
        <f>SUM(G111:G115)</f>
        <v/>
      </c>
      <c r="H110" s="112" t="inlineStr">
        <is>
          <t xml:space="preserve">　　　　交通及運輸設備                                              </t>
        </is>
      </c>
      <c r="I110" s="180" t="n">
        <v>413</v>
      </c>
      <c r="J110" s="73">
        <f>OFFSET(A583,0,$K$1-1)</f>
        <v/>
      </c>
      <c r="K110" s="387">
        <f>(SUMIF($C$7:$C$127,I110,$D$7:$D$127)+SUMIF($E$7:$E$127,I110,$F$7:$F$127))/2*-1</f>
        <v/>
      </c>
      <c r="L110" s="478">
        <f>VLOOKUP(A110,$A$253:$AX$305,$K$1,FALSE)</f>
        <v/>
      </c>
      <c r="M110" s="478">
        <f>L110-G110</f>
        <v/>
      </c>
      <c r="N110" s="30" t="n"/>
      <c r="O110" s="425">
        <f>L111-B111</f>
        <v/>
      </c>
      <c r="P110" s="30">
        <f>J110-K110</f>
        <v/>
      </c>
      <c r="Q110" s="426">
        <f>D111-F111</f>
        <v/>
      </c>
      <c r="R110" s="144" t="n"/>
    </row>
    <row r="111">
      <c r="A111" s="80" t="inlineStr">
        <is>
          <t xml:space="preserve">　　資本公積                                                    </t>
        </is>
      </c>
      <c r="B111" s="427">
        <f>VLOOKUP(A111,$A$423:$AX$475,$K$1,FALSE)</f>
        <v/>
      </c>
      <c r="C111" s="375" t="n"/>
      <c r="D111" s="428" t="n"/>
      <c r="E111" s="430" t="n">
        <v>417</v>
      </c>
      <c r="F111" s="432">
        <f>J115</f>
        <v/>
      </c>
      <c r="G111" s="429">
        <f>B111+SUM(F111:F113)-SUM(D111:D113)</f>
        <v/>
      </c>
      <c r="H111" s="112" t="inlineStr">
        <is>
          <t xml:space="preserve">　　　　什項設備                                                    </t>
        </is>
      </c>
      <c r="I111" s="180" t="n">
        <v>414</v>
      </c>
      <c r="J111" s="73">
        <f>OFFSET(A584,0,$K$1-1)</f>
        <v/>
      </c>
      <c r="K111" s="387">
        <f>(SUMIF($C$7:$C$127,I111,$D$7:$D$127)+SUMIF($E$7:$E$127,I111,$F$7:$F$127))/2*-1</f>
        <v/>
      </c>
      <c r="L111" s="478">
        <f>VLOOKUP(A111,$A$253:$AX$305,$K$1,FALSE)</f>
        <v/>
      </c>
      <c r="M111" s="478">
        <f>L111-G111</f>
        <v/>
      </c>
      <c r="N111" s="30" t="n"/>
      <c r="O111" s="425">
        <f>L112-B112</f>
        <v/>
      </c>
      <c r="P111" s="30">
        <f>J111-K111</f>
        <v/>
      </c>
      <c r="Q111" s="426">
        <f>D112-F112</f>
        <v/>
      </c>
      <c r="R111" s="144" t="n"/>
    </row>
    <row r="112">
      <c r="A112" s="2" t="n">
        <v>0</v>
      </c>
      <c r="B112" s="427" t="n"/>
      <c r="C112" s="473" t="n">
        <v>71</v>
      </c>
      <c r="D112" s="471">
        <f>IF(J118&lt;0,J118*-1,0)</f>
        <v/>
      </c>
      <c r="E112" s="430" t="n">
        <v>71</v>
      </c>
      <c r="F112" s="431">
        <f>IF(J133&gt;0,J133,0)</f>
        <v/>
      </c>
      <c r="G112" s="433" t="n"/>
      <c r="H112" s="211" t="inlineStr">
        <is>
          <t xml:space="preserve">　無形資產與基金同額增加(+)或減少(-)之金額                  </t>
        </is>
      </c>
      <c r="I112" s="186" t="n"/>
      <c r="J112" s="73" t="n"/>
      <c r="K112" s="369">
        <f>K113+K114</f>
        <v/>
      </c>
      <c r="L112" s="478" t="n"/>
      <c r="M112" s="478">
        <f>L112-G112</f>
        <v/>
      </c>
      <c r="N112" s="30" t="n"/>
      <c r="O112" s="425">
        <f>L113-B113</f>
        <v/>
      </c>
      <c r="P112" s="30">
        <f>J112-K112</f>
        <v/>
      </c>
      <c r="Q112" s="426">
        <f>D113-F113</f>
        <v/>
      </c>
      <c r="R112" s="144" t="n"/>
    </row>
    <row r="113">
      <c r="A113" s="3" t="n">
        <v>0</v>
      </c>
      <c r="B113" s="427" t="n"/>
      <c r="C113" s="473" t="n"/>
      <c r="D113" s="428" t="n"/>
      <c r="E113" s="439" t="n"/>
      <c r="F113" s="432" t="n"/>
      <c r="G113" s="433" t="n"/>
      <c r="H113" s="112" t="inlineStr">
        <is>
          <t xml:space="preserve">　　　無形資產與基金同額增加之金額(+)                             </t>
        </is>
      </c>
      <c r="I113" s="180" t="n">
        <v>415</v>
      </c>
      <c r="J113" s="73">
        <f>OFFSET(A585,0,$K$1-1)</f>
        <v/>
      </c>
      <c r="K113" s="369">
        <f>(SUMIF($C$7:$C$127,I113,$D$7:$D$127)+SUMIF($E$7:$E$127,I113,$F$7:$F$127))/2</f>
        <v/>
      </c>
      <c r="L113" s="478" t="n"/>
      <c r="M113" s="478">
        <f>L113-G113</f>
        <v/>
      </c>
      <c r="N113" s="30" t="n"/>
      <c r="O113" s="425">
        <f>L114-B114</f>
        <v/>
      </c>
      <c r="P113" s="30">
        <f>J113-K113</f>
        <v/>
      </c>
      <c r="Q113" s="426">
        <f>D114-F114</f>
        <v/>
      </c>
      <c r="R113" s="144" t="n"/>
    </row>
    <row r="114">
      <c r="A114" s="80" t="inlineStr">
        <is>
          <t xml:space="preserve">　　特別公積                                                    </t>
        </is>
      </c>
      <c r="B114" s="427">
        <f>VLOOKUP(A114,$A$423:$AX$475,$K$1,FALSE)</f>
        <v/>
      </c>
      <c r="C114" s="474" t="n"/>
      <c r="D114" s="428">
        <f>J131</f>
        <v/>
      </c>
      <c r="E114" s="430" t="n"/>
      <c r="F114" s="432" t="n"/>
      <c r="G114" s="429">
        <f>B114+SUM(F114:F115)-SUM(D114:D115)</f>
        <v/>
      </c>
      <c r="H114" s="112" t="inlineStr">
        <is>
          <t xml:space="preserve">　　　無形資產與基金同額減少之金額(-)                             </t>
        </is>
      </c>
      <c r="I114" s="180" t="n">
        <v>416</v>
      </c>
      <c r="J114" s="73">
        <f>OFFSET(A586,0,$K$1-1)</f>
        <v/>
      </c>
      <c r="K114" s="369">
        <f>-(SUMIF($C$7:$C$127,I114,$D$7:$D$127)+SUMIF($E$7:$E$127,I114,$F$7:$F$127))/2</f>
        <v/>
      </c>
      <c r="L114" s="478">
        <f>VLOOKUP(A114,$A$253:$AX$305,$K$1,FALSE)</f>
        <v/>
      </c>
      <c r="M114" s="478">
        <f>L114-G114</f>
        <v/>
      </c>
      <c r="N114" s="30" t="n"/>
      <c r="O114" s="425">
        <f>L115-B115</f>
        <v/>
      </c>
      <c r="P114" s="30">
        <f>J114-K114</f>
        <v/>
      </c>
      <c r="Q114" s="426">
        <f>D115-F115</f>
        <v/>
      </c>
      <c r="R114" s="144" t="n"/>
    </row>
    <row r="115">
      <c r="A115" s="3" t="n">
        <v>0</v>
      </c>
      <c r="B115" s="427" t="n"/>
      <c r="C115" s="473" t="n"/>
      <c r="D115" s="428" t="n"/>
      <c r="E115" s="439" t="n"/>
      <c r="F115" s="432" t="n"/>
      <c r="G115" s="433" t="n"/>
      <c r="H115" s="112" t="inlineStr">
        <is>
          <t xml:space="preserve">　　應付代管資產轉列受贈公積之金額                              </t>
        </is>
      </c>
      <c r="I115" s="180" t="n">
        <v>417</v>
      </c>
      <c r="J115" s="73">
        <f>OFFSET(A587,0,$K$1-1)</f>
        <v/>
      </c>
      <c r="K115" s="369">
        <f>(SUMIF($C$7:$C$127,I115,$D$7:$D$127)+SUMIF($E$7:$E$127,I115,$F$7:$F$127))/2</f>
        <v/>
      </c>
      <c r="L115" s="478" t="n"/>
      <c r="M115" s="478">
        <f>L115-G115</f>
        <v/>
      </c>
      <c r="N115" s="30" t="n"/>
      <c r="O115" s="425">
        <f>L116-B116</f>
        <v/>
      </c>
      <c r="P115" s="30">
        <f>J115-K115</f>
        <v/>
      </c>
      <c r="Q115" s="426">
        <f>D116-F116</f>
        <v/>
      </c>
      <c r="R115" s="144" t="n"/>
    </row>
    <row r="116">
      <c r="A116" s="78" t="inlineStr">
        <is>
          <t xml:space="preserve">　累積餘絀                                                    </t>
        </is>
      </c>
      <c r="B116" s="422">
        <f>SUM(B117:B121)</f>
        <v/>
      </c>
      <c r="C116" s="474" t="n"/>
      <c r="D116" s="428" t="n"/>
      <c r="E116" s="430" t="n"/>
      <c r="F116" s="432" t="n"/>
      <c r="G116" s="423">
        <f>SUM(G117:G121)</f>
        <v/>
      </c>
      <c r="H116" s="112" t="inlineStr">
        <is>
          <t xml:space="preserve">　　長期債務1年內到期部分轉列應付到期長期負債之金額             </t>
        </is>
      </c>
      <c r="I116" s="180" t="n">
        <v>418</v>
      </c>
      <c r="J116" s="73">
        <f>OFFSET(A588,0,$K$1-1)</f>
        <v/>
      </c>
      <c r="K116" s="369">
        <f>(SUMIF($C$7:$C$127,I116,$D$7:$D$127)+SUMIF($E$7:$E$127,I116,$F$7:$F$127))/2</f>
        <v/>
      </c>
      <c r="L116" s="478">
        <f>VLOOKUP(A116,$A$253:$AX$305,$K$1,FALSE)</f>
        <v/>
      </c>
      <c r="M116" s="478">
        <f>L116-G116</f>
        <v/>
      </c>
      <c r="N116" s="30" t="n"/>
      <c r="O116" s="425">
        <f>L117-B117</f>
        <v/>
      </c>
      <c r="P116" s="30">
        <f>J116-K116</f>
        <v/>
      </c>
      <c r="Q116" s="426">
        <f>D117-F117</f>
        <v/>
      </c>
      <c r="R116" s="144" t="n"/>
    </row>
    <row r="117">
      <c r="A117" s="80" t="inlineStr">
        <is>
          <t xml:space="preserve">　　累積賸餘                                                    </t>
        </is>
      </c>
      <c r="B117" s="427">
        <f>VLOOKUP(A117,$A$423:$AX$475,$K$1,FALSE)</f>
        <v/>
      </c>
      <c r="C117" s="474" t="n"/>
      <c r="D117" s="428" t="n"/>
      <c r="E117" s="375" t="inlineStr">
        <is>
          <t>A</t>
        </is>
      </c>
      <c r="F117" s="432">
        <f>IF(J7&gt;0,J7,0)</f>
        <v/>
      </c>
      <c r="G117" s="429">
        <f>B117+SUM(F117:F120)-SUM(D117:D120)</f>
        <v/>
      </c>
      <c r="H117" s="112" t="inlineStr">
        <is>
          <t xml:space="preserve">　　盈餘分配與虧損填補之金額                                    </t>
        </is>
      </c>
      <c r="I117" s="180" t="n"/>
      <c r="J117" s="73">
        <f>OFFSET(A589,0,$K$1-1)</f>
        <v/>
      </c>
      <c r="K117" s="369">
        <f>K118+K119</f>
        <v/>
      </c>
      <c r="L117" s="478">
        <f>VLOOKUP(A117,$A$253:$AX$305,$K$1,FALSE)</f>
        <v/>
      </c>
      <c r="M117" s="478">
        <f>L117-G117</f>
        <v/>
      </c>
      <c r="N117" s="30" t="n"/>
      <c r="O117" s="425">
        <f>L118-B118</f>
        <v/>
      </c>
      <c r="P117" s="30">
        <f>J117-K117</f>
        <v/>
      </c>
      <c r="Q117" s="426">
        <f>D118-F118</f>
        <v/>
      </c>
      <c r="R117" s="144" t="n"/>
    </row>
    <row r="118">
      <c r="A118" s="3" t="n">
        <v>0</v>
      </c>
      <c r="B118" s="427" t="n"/>
      <c r="C118" s="474" t="n">
        <v>71</v>
      </c>
      <c r="D118" s="428">
        <f>IF(J123&gt;0,J123,0)</f>
        <v/>
      </c>
      <c r="E118" s="375" t="n"/>
      <c r="F118" s="431" t="n"/>
      <c r="G118" s="401" t="n"/>
      <c r="H118" s="112" t="inlineStr">
        <is>
          <t xml:space="preserve">　　　提存(撥用-)公積                                             </t>
        </is>
      </c>
      <c r="I118" s="180" t="n">
        <v>71</v>
      </c>
      <c r="J118" s="73">
        <f>OFFSET(A590,0,$K$1-1)</f>
        <v/>
      </c>
      <c r="K118" s="387">
        <f>-(SUMIF($C$7:$C$127,I118,$D$7:$D$127)+SUMIF($E$7:$E$127,I118,$F$7:$F$127))/2</f>
        <v/>
      </c>
      <c r="L118" s="478" t="n"/>
      <c r="M118" s="478">
        <f>L118-G118</f>
        <v/>
      </c>
      <c r="N118" s="30" t="n"/>
      <c r="O118" s="425">
        <f>L119-B119</f>
        <v/>
      </c>
      <c r="P118" s="30">
        <f>J118-K118</f>
        <v/>
      </c>
      <c r="Q118" s="426">
        <f>D119-F119</f>
        <v/>
      </c>
      <c r="R118" s="144" t="n"/>
    </row>
    <row r="119" ht="20.4" customHeight="1" s="53" thickBot="1">
      <c r="A119" s="3" t="n"/>
      <c r="B119" s="427" t="n"/>
      <c r="C119" s="430" t="n">
        <v>72</v>
      </c>
      <c r="D119" s="471">
        <f>IF(J119&gt;0,J119,0)</f>
        <v/>
      </c>
      <c r="E119" s="434" t="n"/>
      <c r="F119" s="376" t="n"/>
      <c r="G119" s="401" t="n"/>
      <c r="H119" s="198" t="inlineStr">
        <is>
          <t xml:space="preserve">　　　賸餘撥充(折減-)基金                                         </t>
        </is>
      </c>
      <c r="I119" s="180" t="n">
        <v>72</v>
      </c>
      <c r="J119" s="73">
        <f>OFFSET(A591,0,$K$1-1)</f>
        <v/>
      </c>
      <c r="K119" s="387">
        <f>-(SUMIF($C$7:$C$127,I119,$D$7:$D$127)+SUMIF($E$7:$E$127,I119,$F$7:$F$127))/2</f>
        <v/>
      </c>
      <c r="L119" s="478" t="n"/>
      <c r="M119" s="478">
        <f>L119-G119</f>
        <v/>
      </c>
      <c r="N119" s="30" t="n"/>
      <c r="O119" s="425">
        <f>L120-B121</f>
        <v/>
      </c>
      <c r="P119" s="30">
        <f>J119-K119</f>
        <v/>
      </c>
      <c r="Q119" s="426">
        <f>D121-F121</f>
        <v/>
      </c>
      <c r="R119" s="144" t="n"/>
    </row>
    <row r="120">
      <c r="A120" s="100" t="n"/>
      <c r="B120" s="465" t="n"/>
      <c r="C120" s="430" t="n"/>
      <c r="D120" s="432" t="n"/>
      <c r="E120" s="434" t="n"/>
      <c r="F120" s="376" t="n"/>
      <c r="G120" s="401" t="n"/>
      <c r="H120" s="112" t="n"/>
      <c r="I120" s="180" t="n"/>
      <c r="J120" s="121" t="n"/>
      <c r="K120" s="369">
        <f>(SUMIF($C$7:$C$127,I120,$D$7:$D$127)+SUMIF($E$7:$E$127,I120,$F$7:$F$127))/2</f>
        <v/>
      </c>
      <c r="L120" s="478" t="n"/>
      <c r="M120" s="478">
        <f>L120-G120</f>
        <v/>
      </c>
      <c r="N120" s="30" t="n"/>
      <c r="O120" s="425">
        <f>L123-B122</f>
        <v/>
      </c>
      <c r="P120" s="30" t="n"/>
      <c r="Q120" s="426">
        <f>D122-F122</f>
        <v/>
      </c>
      <c r="R120" s="144" t="n"/>
    </row>
    <row r="121">
      <c r="A121" s="80" t="inlineStr">
        <is>
          <t xml:space="preserve">　　累積短絀                                                    </t>
        </is>
      </c>
      <c r="B121" s="427">
        <f>VLOOKUP(A121,$A$423:$AX$475,$K$1,FALSE)</f>
        <v/>
      </c>
      <c r="C121" s="375" t="inlineStr">
        <is>
          <t>A</t>
        </is>
      </c>
      <c r="D121" s="428">
        <f>IF(J7&lt;0,J7*-1,0)</f>
        <v/>
      </c>
      <c r="E121" s="430" t="n"/>
      <c r="F121" s="431" t="n"/>
      <c r="G121" s="488">
        <f>B121+SUM(F121:F124)-SUM(D121:D124)</f>
        <v/>
      </c>
      <c r="H121" s="112" t="n"/>
      <c r="I121" s="180" t="n"/>
      <c r="J121" s="121" t="n"/>
      <c r="K121" s="369">
        <f>(SUMIF($C$7:$C$127,I121,$D$7:$D$127)+SUMIF($E$7:$E$127,I121,$F$7:$F$127))/2</f>
        <v/>
      </c>
      <c r="L121" s="478">
        <f>VLOOKUP(A121,$A$253:$AX$305,$K$1,FALSE)</f>
        <v/>
      </c>
      <c r="M121" s="478">
        <f>L121-G121</f>
        <v/>
      </c>
      <c r="N121" s="30" t="n"/>
      <c r="O121" s="425">
        <f>L124-B123</f>
        <v/>
      </c>
      <c r="P121" s="30" t="n"/>
      <c r="Q121" s="426">
        <f>D123-F123</f>
        <v/>
      </c>
      <c r="R121" s="144" t="n"/>
    </row>
    <row r="122">
      <c r="A122" s="3" t="n">
        <v>0</v>
      </c>
      <c r="B122" s="427" t="n"/>
      <c r="C122" s="382" t="n"/>
      <c r="D122" s="428" t="n"/>
      <c r="E122" s="430" t="n">
        <v>71</v>
      </c>
      <c r="F122" s="432">
        <f>IF(J118&lt;0,J118*-1,0)</f>
        <v/>
      </c>
      <c r="G122" s="401" t="n"/>
      <c r="H122" s="112" t="n"/>
      <c r="I122" s="180" t="n"/>
      <c r="J122" s="121" t="n"/>
      <c r="K122" s="369">
        <f>SUM(K123:K124)</f>
        <v/>
      </c>
      <c r="L122" s="478" t="n"/>
      <c r="M122" s="478">
        <f>L122-G122</f>
        <v/>
      </c>
      <c r="N122" s="30" t="n"/>
      <c r="O122" s="425">
        <f>L125-B124</f>
        <v/>
      </c>
      <c r="P122" s="30" t="n"/>
      <c r="Q122" s="426">
        <f>D125-F125</f>
        <v/>
      </c>
      <c r="R122" s="144" t="n"/>
    </row>
    <row r="123">
      <c r="A123" s="3" t="n"/>
      <c r="B123" s="427" t="n"/>
      <c r="C123" s="382" t="n"/>
      <c r="D123" s="428" t="n"/>
      <c r="E123" s="430" t="n">
        <v>72</v>
      </c>
      <c r="F123" s="396">
        <f>IF(J119&lt;0,J119*-1,0)</f>
        <v/>
      </c>
      <c r="G123" s="401" t="n"/>
      <c r="H123" s="112" t="n"/>
      <c r="I123" s="180" t="n"/>
      <c r="J123" s="121" t="n"/>
      <c r="K123" s="369">
        <f>-(SUMIF($C$7:$C$127,I123,$D$7:$D$127)+SUMIF($E$7:$E$127,I123,$F$7:$F$127))/2</f>
        <v/>
      </c>
      <c r="L123" s="478" t="n"/>
      <c r="M123" s="478">
        <f>L123-G123</f>
        <v/>
      </c>
      <c r="N123" s="30" t="n"/>
      <c r="O123" s="425">
        <f>L126-B125</f>
        <v/>
      </c>
      <c r="P123" s="30" t="n"/>
      <c r="Q123" s="426">
        <f>D126-F126</f>
        <v/>
      </c>
      <c r="R123" s="144" t="n"/>
    </row>
    <row r="124" ht="20.4" customHeight="1" s="53" thickBot="1">
      <c r="A124" s="100" t="n"/>
      <c r="B124" s="465" t="n"/>
      <c r="C124" s="475" t="n"/>
      <c r="D124" s="428" t="n"/>
      <c r="E124" s="434" t="n">
        <v>73</v>
      </c>
      <c r="F124" s="435">
        <f>D120</f>
        <v/>
      </c>
      <c r="G124" s="401" t="n"/>
      <c r="H124" s="198" t="n"/>
      <c r="I124" s="199" t="n"/>
      <c r="J124" s="122" t="n"/>
      <c r="K124" s="444">
        <f>-(SUMIF($C$7:$C$127,I124,$D$7:$D$127)+SUMIF($E$7:$E$127,I124,$F$7:$F$127))/2</f>
        <v/>
      </c>
      <c r="L124" s="478" t="n"/>
      <c r="M124" s="478">
        <f>L124-G124</f>
        <v/>
      </c>
      <c r="O124" s="425">
        <f>L127-B126</f>
        <v/>
      </c>
      <c r="Q124" s="426">
        <f>D127-F127</f>
        <v/>
      </c>
    </row>
    <row r="125">
      <c r="A125" s="78" t="inlineStr">
        <is>
          <t xml:space="preserve">　淨值其他項目                                                </t>
        </is>
      </c>
      <c r="B125" s="422">
        <f>SUM(B126:B127)</f>
        <v/>
      </c>
      <c r="C125" s="375" t="n"/>
      <c r="D125" s="428" t="n"/>
      <c r="E125" s="430" t="n"/>
      <c r="F125" s="432" t="n"/>
      <c r="G125" s="402">
        <f>SUM(G126:G127)</f>
        <v/>
      </c>
      <c r="H125" s="220" t="n"/>
      <c r="I125" s="180" t="n"/>
      <c r="J125" s="246" t="n"/>
      <c r="K125" s="489" t="n"/>
      <c r="L125" s="478">
        <f>VLOOKUP(A125,$A$253:$AX$305,$K$1,FALSE)</f>
        <v/>
      </c>
      <c r="M125" s="478">
        <f>L124-G124</f>
        <v/>
      </c>
      <c r="O125" s="425">
        <f>L127-B128</f>
        <v/>
      </c>
      <c r="Q125" s="426">
        <f>D128-F128</f>
        <v/>
      </c>
    </row>
    <row r="126">
      <c r="A126" s="81" t="inlineStr">
        <is>
          <t xml:space="preserve">　　累積其他綜合餘絀                                            </t>
        </is>
      </c>
      <c r="B126" s="427">
        <f>VLOOKUP(A126,$A$423:$AX$475,$K$1,FALSE)</f>
        <v/>
      </c>
      <c r="C126" s="375" t="n"/>
      <c r="D126" s="428" t="n"/>
      <c r="E126" s="430" t="n"/>
      <c r="F126" s="432" t="n"/>
      <c r="G126" s="488">
        <f>B126+F126-D126</f>
        <v/>
      </c>
      <c r="H126" s="220" t="n"/>
      <c r="I126" s="180" t="n"/>
      <c r="J126" s="246" t="n"/>
      <c r="K126" s="489" t="n"/>
      <c r="L126" s="478">
        <f>VLOOKUP(A126,$A$253:$AX$305,$K$1,FALSE)</f>
        <v/>
      </c>
      <c r="M126" s="478">
        <f>L125-G125</f>
        <v/>
      </c>
    </row>
    <row r="127">
      <c r="A127" s="80" t="n">
        <v>0</v>
      </c>
      <c r="B127" s="427" t="n"/>
      <c r="C127" s="375" t="n"/>
      <c r="D127" s="428" t="n"/>
      <c r="E127" s="430" t="n"/>
      <c r="F127" s="432" t="n"/>
      <c r="G127" s="488" t="n"/>
      <c r="H127" s="220" t="n"/>
      <c r="I127" s="180" t="n"/>
      <c r="J127" s="246" t="n"/>
      <c r="K127" s="489" t="n"/>
      <c r="L127" s="478">
        <f>VLOOKUP(A128,$A$253:$AX$305,$K$1,FALSE)</f>
        <v/>
      </c>
      <c r="M127" s="478">
        <f>L126-G126</f>
        <v/>
      </c>
    </row>
    <row r="128" ht="20.4" customHeight="1" s="53" thickBot="1">
      <c r="A128" s="83" t="inlineStr">
        <is>
          <t>合      計</t>
        </is>
      </c>
      <c r="B128" s="479">
        <f>B70+B97</f>
        <v/>
      </c>
      <c r="C128" s="480" t="n"/>
      <c r="D128" s="481" t="n"/>
      <c r="E128" s="482" t="n"/>
      <c r="F128" s="481" t="n"/>
      <c r="G128" s="490">
        <f>G70+G97</f>
        <v/>
      </c>
      <c r="H128" s="220" t="n"/>
      <c r="I128" s="180" t="n"/>
      <c r="J128" s="246" t="n"/>
      <c r="K128" s="489" t="n"/>
      <c r="M128" s="478">
        <f>L127-G128</f>
        <v/>
      </c>
    </row>
    <row r="129">
      <c r="A129" s="74" t="n"/>
      <c r="B129" s="74" t="n"/>
      <c r="C129" s="74" t="n"/>
      <c r="D129" s="74" t="n"/>
      <c r="E129" s="74" t="n"/>
      <c r="F129" s="74" t="n"/>
      <c r="G129" s="74" t="n"/>
      <c r="H129" s="220" t="n"/>
      <c r="I129" s="180" t="n"/>
      <c r="J129" s="246" t="n"/>
      <c r="K129" s="489" t="n"/>
      <c r="M129" s="478">
        <f>L131-G133</f>
        <v/>
      </c>
    </row>
    <row r="130">
      <c r="A130" s="74" t="n"/>
      <c r="D130" s="483">
        <f>SUM(D6:D127)</f>
        <v/>
      </c>
      <c r="E130" s="19" t="n"/>
      <c r="F130" s="483">
        <f>SUM(F6:F127)</f>
        <v/>
      </c>
      <c r="H130" s="220" t="n"/>
      <c r="I130" s="180" t="n"/>
      <c r="J130" s="246" t="n"/>
      <c r="K130" s="489" t="n"/>
      <c r="M130" s="478">
        <f>L132-G134</f>
        <v/>
      </c>
    </row>
    <row r="131">
      <c r="A131" s="74" t="n"/>
      <c r="C131" s="6" t="n"/>
      <c r="D131" s="483">
        <f>D130-F130</f>
        <v/>
      </c>
      <c r="E131" s="15" t="n"/>
      <c r="F131" s="483">
        <f>F130-D130</f>
        <v/>
      </c>
      <c r="H131" s="119" t="n"/>
      <c r="I131" s="115" t="n"/>
      <c r="J131" s="116" t="n"/>
      <c r="K131" s="411" t="n"/>
      <c r="M131" s="478">
        <f>L133-G135</f>
        <v/>
      </c>
    </row>
    <row r="132">
      <c r="A132" s="74" t="n"/>
      <c r="B132" s="484">
        <f>B69-B70-B97</f>
        <v/>
      </c>
      <c r="C132" s="6" t="n"/>
      <c r="E132" s="15" t="n"/>
      <c r="G132" s="484">
        <f>G69-G70-G97</f>
        <v/>
      </c>
      <c r="H132" s="119" t="n"/>
      <c r="I132" s="115" t="n"/>
      <c r="J132" s="116" t="n"/>
      <c r="K132" s="411" t="n"/>
      <c r="M132" s="478">
        <f>L134-G136</f>
        <v/>
      </c>
    </row>
    <row r="133">
      <c r="A133" s="74" t="n"/>
      <c r="C133" s="30" t="n"/>
      <c r="D133" s="30" t="n"/>
      <c r="E133" s="30" t="n"/>
      <c r="F133" s="30" t="n"/>
      <c r="G133" s="30" t="n"/>
      <c r="H133" s="119" t="n"/>
      <c r="I133" s="115" t="n"/>
      <c r="J133" s="116" t="n"/>
      <c r="K133" s="411" t="n"/>
      <c r="M133" s="478">
        <f>L135-G137</f>
        <v/>
      </c>
    </row>
    <row r="134">
      <c r="A134" s="74" t="n"/>
      <c r="B134" s="74" t="n"/>
      <c r="C134" s="74" t="n"/>
      <c r="D134" s="74" t="n"/>
      <c r="E134" s="74" t="n"/>
      <c r="F134" s="74" t="n"/>
      <c r="G134" s="74" t="n"/>
      <c r="H134" s="119" t="n"/>
      <c r="I134" s="115" t="n"/>
      <c r="J134" s="116" t="n"/>
      <c r="K134" s="411" t="n"/>
      <c r="M134" s="478">
        <f>L136-G136</f>
        <v/>
      </c>
    </row>
    <row r="135">
      <c r="A135" s="74" t="n"/>
      <c r="B135" s="74" t="n"/>
      <c r="C135" s="74" t="n"/>
      <c r="D135" s="74" t="n"/>
      <c r="E135" s="74" t="n"/>
      <c r="F135" s="74" t="n"/>
      <c r="G135" s="74" t="n"/>
      <c r="H135" s="119" t="n"/>
      <c r="I135" s="115" t="n"/>
      <c r="J135" s="1" t="n"/>
    </row>
    <row r="254" ht="16.2" customHeight="1" s="53"/>
    <row r="255" ht="16.2" customHeight="1" s="53"/>
    <row r="256" ht="16.2" customHeight="1" s="53"/>
    <row r="257" ht="16.2" customHeight="1" s="53"/>
    <row r="258" ht="16.2" customHeight="1" s="53"/>
    <row r="259" ht="16.2" customHeight="1" s="53"/>
    <row r="260" ht="16.2" customHeight="1" s="53"/>
    <row r="261" ht="16.2" customHeight="1" s="53"/>
    <row r="262" ht="16.2" customHeight="1" s="53"/>
    <row r="263" ht="16.2" customHeight="1" s="53"/>
    <row r="264" ht="16.2" customHeight="1" s="53"/>
    <row r="265" ht="16.2" customHeight="1" s="53"/>
    <row r="266" ht="16.2" customHeight="1" s="53"/>
    <row r="267" ht="16.2" customHeight="1" s="53"/>
    <row r="268" ht="16.2" customHeight="1" s="53"/>
    <row r="269" ht="16.2" customHeight="1" s="53"/>
    <row r="270" ht="16.2" customHeight="1" s="53"/>
    <row r="271" ht="16.2" customHeight="1" s="53"/>
    <row r="272" ht="16.2" customHeight="1" s="53"/>
    <row r="273" ht="16.2" customHeight="1" s="53"/>
    <row r="274" ht="16.2" customHeight="1" s="53"/>
    <row r="275" ht="16.2" customHeight="1" s="53"/>
    <row r="276" ht="16.2" customHeight="1" s="53"/>
    <row r="277" ht="16.2" customHeight="1" s="53"/>
    <row r="278" ht="16.2" customHeight="1" s="53"/>
    <row r="279" ht="16.2" customHeight="1" s="53"/>
    <row r="280" ht="16.2" customHeight="1" s="53"/>
    <row r="281" ht="16.2" customHeight="1" s="53"/>
    <row r="282" ht="16.2" customHeight="1" s="53"/>
    <row r="283" ht="16.2" customHeight="1" s="53"/>
    <row r="284" ht="16.2" customHeight="1" s="53"/>
    <row r="285" ht="16.2" customHeight="1" s="53"/>
    <row r="286" ht="16.2" customHeight="1" s="53"/>
    <row r="287" ht="16.2" customHeight="1" s="53"/>
    <row r="288" ht="16.2" customHeight="1" s="53"/>
    <row r="289" ht="16.2" customHeight="1" s="53"/>
    <row r="290" ht="16.2" customHeight="1" s="53"/>
    <row r="291" ht="16.2" customHeight="1" s="53"/>
    <row r="292" ht="16.2" customHeight="1" s="53"/>
    <row r="293" ht="16.2" customHeight="1" s="53"/>
    <row r="294" ht="16.2" customHeight="1" s="53"/>
    <row r="295" ht="16.2" customHeight="1" s="53"/>
    <row r="296" ht="16.2" customHeight="1" s="53"/>
    <row r="297" ht="16.2" customHeight="1" s="53"/>
    <row r="298" ht="16.2" customHeight="1" s="53"/>
    <row r="299" ht="16.2" customHeight="1" s="53"/>
    <row r="300" ht="16.2" customHeight="1" s="53"/>
    <row r="301" ht="16.2" customHeight="1" s="53"/>
    <row r="302" ht="16.2" customHeight="1" s="53"/>
    <row r="303" ht="16.2" customHeight="1" s="53"/>
    <row r="304" ht="16.2" customHeight="1" s="53"/>
    <row r="305" ht="16.2" customHeight="1" s="53"/>
    <row r="306" ht="16.2" customHeight="1" s="53"/>
    <row r="307" ht="16.2" customHeight="1" s="53"/>
    <row r="308" ht="16.2" customHeight="1" s="53"/>
    <row r="311" ht="16.2" customHeight="1" s="53"/>
    <row r="312" ht="16.2" customHeight="1" s="53"/>
    <row r="313" ht="16.2" customHeight="1" s="53"/>
    <row r="314" ht="16.2" customHeight="1" s="53"/>
    <row r="315" ht="16.2" customHeight="1" s="53"/>
    <row r="316" ht="16.2" customHeight="1" s="53"/>
    <row r="317" ht="16.2" customHeight="1" s="53"/>
    <row r="318" ht="16.2" customHeight="1" s="53"/>
    <row r="319" ht="16.2" customHeight="1" s="53"/>
    <row r="320" ht="16.2" customHeight="1" s="53"/>
    <row r="321" ht="16.2" customHeight="1" s="53"/>
    <row r="322" ht="16.2" customHeight="1" s="53"/>
    <row r="323" ht="16.2" customHeight="1" s="53"/>
    <row r="324" ht="16.2" customHeight="1" s="53"/>
    <row r="325" ht="16.2" customHeight="1" s="53"/>
    <row r="326" ht="16.2" customHeight="1" s="53"/>
    <row r="327" ht="16.2" customHeight="1" s="53"/>
    <row r="328" ht="16.2" customHeight="1" s="53"/>
    <row r="329" ht="16.2" customHeight="1" s="53"/>
    <row r="330" ht="16.2" customHeight="1" s="53"/>
    <row r="331" ht="16.2" customHeight="1" s="53"/>
    <row r="332" ht="16.2" customHeight="1" s="53"/>
    <row r="333" ht="16.2" customHeight="1" s="53"/>
    <row r="334" ht="16.2" customHeight="1" s="53"/>
    <row r="335" ht="16.2" customHeight="1" s="53"/>
    <row r="336" ht="16.2" customHeight="1" s="53"/>
    <row r="337" ht="16.2" customHeight="1" s="53"/>
    <row r="338" ht="16.2" customHeight="1" s="53"/>
    <row r="339" ht="16.2" customHeight="1" s="53"/>
    <row r="340" ht="16.2" customHeight="1" s="53"/>
    <row r="341" ht="16.2" customHeight="1" s="53"/>
    <row r="342" ht="16.2" customHeight="1" s="53"/>
    <row r="343" ht="16.2" customHeight="1" s="53"/>
    <row r="344" ht="16.2" customHeight="1" s="53"/>
    <row r="345" ht="16.2" customHeight="1" s="53"/>
    <row r="346" ht="16.2" customHeight="1" s="53"/>
    <row r="347" ht="16.2" customHeight="1" s="53"/>
    <row r="348" ht="16.2" customHeight="1" s="53"/>
    <row r="349" ht="16.2" customHeight="1" s="53"/>
    <row r="350" ht="16.2" customHeight="1" s="53"/>
    <row r="351" ht="16.2" customHeight="1" s="53"/>
    <row r="352" ht="16.2" customHeight="1" s="53"/>
    <row r="353" ht="16.2" customHeight="1" s="53"/>
    <row r="354" ht="16.2" customHeight="1" s="53"/>
    <row r="355" ht="16.2" customHeight="1" s="53"/>
    <row r="356" ht="16.2" customHeight="1" s="53"/>
    <row r="357" ht="16.2" customHeight="1" s="53"/>
    <row r="358" ht="16.2" customHeight="1" s="53"/>
    <row r="359" ht="16.2" customHeight="1" s="53"/>
    <row r="360" ht="16.2" customHeight="1" s="53"/>
    <row r="361" ht="16.2" customHeight="1" s="53"/>
    <row r="362" ht="16.2" customHeight="1" s="53"/>
    <row r="363" ht="16.2" customHeight="1" s="53"/>
    <row r="364" ht="16.2" customHeight="1" s="53"/>
    <row r="365" ht="16.2" customHeight="1" s="53"/>
    <row r="366" ht="16.2" customHeight="1" s="53"/>
    <row r="367" ht="16.2" customHeight="1" s="53"/>
    <row r="368" ht="16.2" customHeight="1" s="53"/>
    <row r="369" ht="16.2" customHeight="1" s="53"/>
    <row r="370" ht="16.2" customHeight="1" s="53"/>
    <row r="371" ht="16.2" customHeight="1" s="53"/>
    <row r="372" ht="16.2" customHeight="1" s="53"/>
    <row r="373" ht="16.2" customHeight="1" s="53"/>
    <row r="374" ht="16.2" customHeight="1" s="53"/>
    <row r="375" ht="16.2" customHeight="1" s="53"/>
    <row r="376" ht="16.2" customHeight="1" s="53"/>
    <row r="377" ht="16.2" customHeight="1" s="53"/>
    <row r="378" ht="16.2" customHeight="1" s="53"/>
    <row r="379" ht="16.2" customHeight="1" s="53"/>
    <row r="380" ht="16.2" customHeight="1" s="53"/>
    <row r="381" ht="16.2" customHeight="1" s="53"/>
    <row r="382" ht="16.2" customHeight="1" s="53"/>
    <row r="383" ht="16.2" customHeight="1" s="53"/>
    <row r="384" ht="16.2" customHeight="1" s="53"/>
    <row r="385" ht="16.2" customHeight="1" s="53"/>
    <row r="386" ht="16.2" customHeight="1" s="53"/>
    <row r="387" ht="16.2" customHeight="1" s="53"/>
    <row r="388" ht="16.2" customHeight="1" s="53"/>
    <row r="389" ht="16.2" customHeight="1" s="53"/>
    <row r="390" ht="16.2" customHeight="1" s="53"/>
    <row r="391" ht="16.2" customHeight="1" s="53"/>
    <row r="392" ht="16.2" customHeight="1" s="53"/>
    <row r="393" ht="16.2" customHeight="1" s="53"/>
    <row r="394" ht="16.2" customHeight="1" s="53"/>
    <row r="395" ht="16.2" customHeight="1" s="53"/>
    <row r="396" ht="16.2" customHeight="1" s="53"/>
    <row r="397" ht="16.2" customHeight="1" s="53"/>
    <row r="398" ht="16.2" customHeight="1" s="53"/>
    <row r="399" ht="16.2" customHeight="1" s="53"/>
    <row r="400" ht="16.2" customHeight="1" s="53"/>
    <row r="401" ht="16.2" customHeight="1" s="53"/>
    <row r="402" ht="16.2" customHeight="1" s="53"/>
    <row r="403" ht="16.2" customHeight="1" s="53"/>
    <row r="404" ht="16.2" customHeight="1" s="53"/>
    <row r="405" ht="16.2" customHeight="1" s="53"/>
    <row r="406" ht="16.2" customHeight="1" s="53"/>
    <row r="407" ht="16.2" customHeight="1" s="53"/>
    <row r="408" ht="16.2" customHeight="1" s="53"/>
    <row r="409" ht="16.2" customHeight="1" s="53"/>
    <row r="410" ht="16.2" customHeight="1" s="53"/>
    <row r="427" ht="16.2" customHeight="1" s="53"/>
    <row r="428" ht="16.2" customHeight="1" s="53"/>
    <row r="429" ht="16.2" customHeight="1" s="53"/>
    <row r="430" ht="16.2" customHeight="1" s="53"/>
    <row r="431" ht="16.2" customHeight="1" s="53"/>
    <row r="432" ht="16.2" customHeight="1" s="53"/>
    <row r="433" ht="16.2" customHeight="1" s="53"/>
    <row r="434" ht="16.2" customHeight="1" s="53"/>
    <row r="435" ht="16.2" customHeight="1" s="53"/>
    <row r="436" ht="16.2" customHeight="1" s="53"/>
    <row r="437" ht="16.2" customHeight="1" s="53"/>
    <row r="438" ht="16.2" customHeight="1" s="53"/>
    <row r="439" ht="16.2" customHeight="1" s="53"/>
    <row r="440" ht="16.2" customHeight="1" s="53"/>
    <row r="441" ht="16.2" customHeight="1" s="53"/>
    <row r="442" ht="16.2" customHeight="1" s="53"/>
    <row r="443" ht="16.2" customHeight="1" s="53"/>
    <row r="444" ht="16.2" customHeight="1" s="53"/>
    <row r="445" ht="16.2" customHeight="1" s="53"/>
    <row r="446" ht="16.2" customHeight="1" s="53"/>
    <row r="447" ht="16.2" customHeight="1" s="53"/>
    <row r="448" ht="16.2" customHeight="1" s="53"/>
    <row r="449" ht="16.2" customHeight="1" s="53"/>
    <row r="450" ht="16.2" customHeight="1" s="53"/>
    <row r="451" ht="16.2" customHeight="1" s="53"/>
    <row r="452" ht="16.2" customHeight="1" s="53"/>
    <row r="453" ht="16.2" customHeight="1" s="53"/>
    <row r="454" ht="16.2" customHeight="1" s="53"/>
    <row r="455" ht="16.2" customHeight="1" s="53"/>
    <row r="456" ht="16.2" customHeight="1" s="53"/>
    <row r="457" ht="16.2" customHeight="1" s="53"/>
    <row r="458" ht="16.2" customHeight="1" s="53"/>
    <row r="459" ht="16.2" customHeight="1" s="53"/>
    <row r="460" ht="16.2" customHeight="1" s="53"/>
    <row r="461" ht="16.2" customHeight="1" s="53"/>
    <row r="462" ht="16.2" customHeight="1" s="53"/>
    <row r="463" ht="16.2" customHeight="1" s="53"/>
    <row r="464" ht="16.2" customHeight="1" s="53"/>
    <row r="465" ht="16.2" customHeight="1" s="53"/>
    <row r="466" ht="16.2" customHeight="1" s="53"/>
    <row r="467" ht="16.2" customHeight="1" s="53"/>
    <row r="468" ht="16.2" customHeight="1" s="53"/>
    <row r="469" ht="16.2" customHeight="1" s="53"/>
    <row r="470" ht="16.2" customHeight="1" s="53"/>
    <row r="471" ht="16.2" customHeight="1" s="53"/>
    <row r="472" ht="16.2" customHeight="1" s="53"/>
    <row r="473" ht="16.2" customHeight="1" s="53"/>
    <row r="474" ht="16.2" customHeight="1" s="53"/>
    <row r="475" ht="16.2" customHeight="1" s="53"/>
    <row r="476" ht="16.2" customHeight="1" s="53"/>
    <row r="477" ht="16.2" customHeight="1" s="53"/>
    <row r="478" ht="16.2" customHeight="1" s="53"/>
    <row r="479" ht="16.2" customHeight="1" s="53"/>
    <row r="480" ht="16.2" customHeight="1" s="53"/>
    <row r="481" ht="16.2" customHeight="1" s="53"/>
    <row r="484" ht="16.2" customHeight="1" s="53"/>
    <row r="485" ht="16.2" customHeight="1" s="53"/>
    <row r="486" ht="16.2" customHeight="1" s="53"/>
    <row r="487" ht="16.2" customHeight="1" s="53"/>
    <row r="488" ht="16.2" customHeight="1" s="53"/>
    <row r="489" ht="16.2" customHeight="1" s="53"/>
    <row r="490" ht="16.2" customHeight="1" s="53"/>
    <row r="491" ht="16.2" customHeight="1" s="53"/>
    <row r="492" ht="16.2" customHeight="1" s="53"/>
    <row r="493" ht="16.2" customHeight="1" s="53"/>
    <row r="494" ht="16.2" customHeight="1" s="53"/>
    <row r="495" ht="16.2" customHeight="1" s="53"/>
    <row r="496" ht="16.2" customHeight="1" s="53"/>
    <row r="497" ht="16.2" customHeight="1" s="53"/>
    <row r="498" ht="16.2" customHeight="1" s="53"/>
    <row r="499" ht="16.2" customHeight="1" s="53"/>
    <row r="500" ht="16.2" customHeight="1" s="53"/>
    <row r="501" ht="16.2" customHeight="1" s="53"/>
    <row r="502" ht="16.2" customHeight="1" s="53"/>
    <row r="503" ht="16.2" customHeight="1" s="53"/>
    <row r="504" ht="16.2" customHeight="1" s="53"/>
    <row r="505" ht="16.2" customHeight="1" s="53"/>
    <row r="506" ht="16.2" customHeight="1" s="53"/>
    <row r="507" ht="16.2" customHeight="1" s="53"/>
    <row r="508" ht="16.2" customHeight="1" s="53"/>
    <row r="509" ht="16.2" customHeight="1" s="53"/>
    <row r="510" ht="16.2" customHeight="1" s="53"/>
    <row r="511" ht="16.2" customHeight="1" s="53"/>
    <row r="512" ht="16.2" customHeight="1" s="53"/>
    <row r="513" ht="16.2" customHeight="1" s="53"/>
    <row r="514" ht="16.2" customHeight="1" s="53"/>
    <row r="515" ht="16.2" customHeight="1" s="53"/>
    <row r="516" ht="16.2" customHeight="1" s="53"/>
    <row r="517" ht="16.2" customHeight="1" s="53"/>
    <row r="518" ht="16.2" customHeight="1" s="53"/>
    <row r="519" ht="16.2" customHeight="1" s="53"/>
    <row r="520" ht="16.2" customHeight="1" s="53"/>
    <row r="521" ht="16.2" customHeight="1" s="53"/>
    <row r="522" ht="16.2" customHeight="1" s="53"/>
    <row r="523" ht="16.2" customHeight="1" s="53"/>
    <row r="524" ht="16.2" customHeight="1" s="53"/>
    <row r="525" ht="16.2" customHeight="1" s="53"/>
    <row r="526" ht="16.2" customHeight="1" s="53"/>
    <row r="527" ht="16.2" customHeight="1" s="53"/>
    <row r="528" ht="16.2" customHeight="1" s="53"/>
    <row r="529" ht="16.2" customHeight="1" s="53"/>
    <row r="530" ht="16.2" customHeight="1" s="53"/>
    <row r="531" ht="16.2" customHeight="1" s="53"/>
    <row r="532" ht="16.2" customHeight="1" s="53"/>
    <row r="533" ht="16.2" customHeight="1" s="53"/>
    <row r="534" ht="16.2" customHeight="1" s="53"/>
    <row r="535" ht="16.2" customHeight="1" s="53"/>
    <row r="536" ht="16.2" customHeight="1" s="53"/>
    <row r="537" ht="16.2" customHeight="1" s="53"/>
    <row r="538" ht="16.2" customHeight="1" s="53"/>
    <row r="539" ht="16.2" customHeight="1" s="53"/>
    <row r="540" ht="16.2" customHeight="1" s="53"/>
    <row r="541" ht="16.2" customHeight="1" s="53"/>
    <row r="542" ht="16.2" customHeight="1" s="53"/>
    <row r="543" ht="16.2" customHeight="1" s="53"/>
    <row r="544" ht="16.2" customHeight="1" s="53"/>
    <row r="545" ht="16.2" customHeight="1" s="53"/>
    <row r="546" ht="16.2" customHeight="1" s="53"/>
    <row r="547" ht="16.2" customHeight="1" s="53"/>
    <row r="548" ht="16.2" customHeight="1" s="53"/>
    <row r="549" ht="16.2" customHeight="1" s="53"/>
    <row r="550" ht="16.2" customHeight="1" s="53"/>
    <row r="551" ht="16.2" customHeight="1" s="53"/>
    <row r="552" ht="16.2" customHeight="1" s="53"/>
    <row r="553" ht="16.2" customHeight="1" s="53"/>
    <row r="554" ht="16.2" customHeight="1" s="53"/>
    <row r="555" ht="16.2" customHeight="1" s="53"/>
    <row r="556" ht="16.2" customHeight="1" s="53"/>
    <row r="557" ht="16.2" customHeight="1" s="53"/>
    <row r="558" ht="16.2" customHeight="1" s="53"/>
    <row r="559" ht="16.2" customHeight="1" s="53"/>
    <row r="560" ht="16.2" customHeight="1" s="53"/>
    <row r="561" ht="16.2" customHeight="1" s="53"/>
    <row r="562" ht="16.2" customHeight="1" s="53"/>
    <row r="563" ht="16.2" customHeight="1" s="53"/>
    <row r="564" ht="16.2" customHeight="1" s="53"/>
    <row r="565" ht="16.2" customHeight="1" s="53"/>
    <row r="566" ht="16.2" customHeight="1" s="53"/>
    <row r="567" ht="16.2" customHeight="1" s="53"/>
    <row r="568" ht="16.2" customHeight="1" s="53"/>
    <row r="569" ht="16.2" customHeight="1" s="53"/>
    <row r="570" ht="16.2" customHeight="1" s="53"/>
    <row r="571" ht="16.2" customHeight="1" s="53"/>
    <row r="572" ht="16.2" customHeight="1" s="53"/>
    <row r="573" ht="16.2" customHeight="1" s="53"/>
    <row r="574" ht="16.2" customHeight="1" s="53"/>
    <row r="575" ht="16.2" customHeight="1" s="53"/>
    <row r="576" ht="16.2" customHeight="1" s="53"/>
    <row r="577" ht="16.2" customHeight="1" s="53"/>
    <row r="578" ht="16.2" customHeight="1" s="53"/>
    <row r="579" ht="16.2" customHeight="1" s="53"/>
    <row r="580" ht="16.2" customHeight="1" s="53"/>
    <row r="581" ht="16.2" customHeight="1" s="53"/>
    <row r="582" ht="16.2" customHeight="1" s="53"/>
    <row r="583" ht="16.2" customHeight="1" s="53"/>
    <row r="584" ht="16.2" customHeight="1" s="53"/>
    <row r="585" ht="16.2" customHeight="1" s="53"/>
    <row r="586" ht="16.2" customHeight="1" s="53"/>
    <row r="587" ht="16.2" customHeight="1" s="53"/>
    <row r="588" ht="16.2" customHeight="1" s="53"/>
    <row r="589" ht="16.2" customHeight="1" s="53"/>
    <row r="590" ht="16.2" customHeight="1" s="53"/>
    <row r="591" ht="16.2" customHeight="1" s="53"/>
    <row r="592" ht="16.2" customHeight="1" s="53"/>
  </sheetData>
  <autoFilter ref="A5:AX134">
    <filterColumn colId="7" hiddenButton="0" showButton="0"/>
    <filterColumn colId="8" hiddenButton="0" showButton="0"/>
  </autoFilter>
  <mergeCells count="6">
    <mergeCell ref="A1:J1"/>
    <mergeCell ref="C4:F4"/>
    <mergeCell ref="A4:A5"/>
    <mergeCell ref="A3:J3"/>
    <mergeCell ref="A2:J2"/>
    <mergeCell ref="H4:J5"/>
  </mergeCells>
  <conditionalFormatting sqref="D8:D15">
    <cfRule type="expression" priority="4" dxfId="4">
      <formula>"""=if(IF(ISBLANK(c8),0, 1) *IF(ISBLANK(d8),0, 1)=1)"""</formula>
    </cfRule>
  </conditionalFormatting>
  <conditionalFormatting sqref="J7:J134">
    <cfRule type="cellIs" priority="1" operator="notEqual" dxfId="0" stopIfTrue="1">
      <formula>$K7</formula>
    </cfRule>
  </conditionalFormatting>
  <conditionalFormatting sqref="J136">
    <cfRule type="cellIs" priority="19" operator="notEqual" dxfId="0" stopIfTrue="1">
      <formula>$K136</formula>
    </cfRule>
  </conditionalFormatting>
  <conditionalFormatting sqref="M7:M93 M97:M134">
    <cfRule type="cellIs" priority="20" operator="notEqual" dxfId="0" stopIfTrue="1">
      <formula>0</formula>
    </cfRule>
  </conditionalFormatting>
  <printOptions horizontalCentered="1"/>
  <pageMargins left="0.5511811023622047" right="0.4724409448818898" top="0.4330708661417323" bottom="0.2755905511811024" header="0.3937007874015748" footer="0.1181102362204725"/>
  <pageSetup orientation="portrait" paperSize="9" scale="38" horizontalDpi="1200" verticalDpi="1200"/>
  <headerFooter alignWithMargins="0">
    <oddHeader/>
    <oddFooter>&amp;C&amp;16 1-1</oddFooter>
    <evenHeader/>
    <evenFooter/>
    <firstHeader/>
    <firstFooter/>
  </headerFooter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 codeName="Sheet10">
    <tabColor theme="0" tint="-0.1499984740745262"/>
    <outlinePr summaryBelow="1" summaryRight="1"/>
    <pageSetUpPr/>
  </sheetPr>
  <dimension ref="A1:R135"/>
  <sheetViews>
    <sheetView showZeros="0" zoomScale="70" zoomScaleNormal="70" zoomScaleSheetLayoutView="120" workbookViewId="0">
      <selection activeCell="G14" sqref="G14"/>
    </sheetView>
  </sheetViews>
  <sheetFormatPr baseColWidth="8" defaultColWidth="9" defaultRowHeight="19.8"/>
  <cols>
    <col width="21.6640625" customWidth="1" style="5" min="1" max="1"/>
    <col width="16" customWidth="1" style="5" min="2" max="2"/>
    <col width="5.5546875" customWidth="1" style="325" min="3" max="3"/>
    <col width="11.88671875" customWidth="1" style="5" min="4" max="4"/>
    <col width="5.5546875" customWidth="1" style="325" min="5" max="5"/>
    <col width="12.21875" customWidth="1" style="5" min="6" max="6"/>
    <col width="14.44140625" customWidth="1" style="5" min="7" max="7"/>
    <col width="64.44140625" customWidth="1" style="5" min="8" max="8"/>
    <col width="5.21875" customWidth="1" style="5" min="9" max="9"/>
    <col width="11.77734375" customWidth="1" style="5" min="10" max="10"/>
    <col width="11.77734375" customWidth="1" style="1" min="11" max="11"/>
    <col width="12.44140625" customWidth="1" style="1" min="12" max="12"/>
    <col width="19.109375" bestFit="1" customWidth="1" style="1" min="13" max="13"/>
    <col width="9" customWidth="1" style="1" min="14" max="14"/>
    <col width="20.109375" bestFit="1" customWidth="1" style="1" min="15" max="15"/>
    <col width="9" customWidth="1" style="1" min="16" max="16"/>
    <col width="15.109375" bestFit="1" customWidth="1" style="1" min="17" max="17"/>
    <col width="9" customWidth="1" style="1" min="18" max="16384"/>
  </cols>
  <sheetData>
    <row r="1" ht="22.2" customHeight="1" s="53">
      <c r="A1" s="322">
        <f>OFFSET(A139,0,K1-1)</f>
        <v/>
      </c>
      <c r="K1" s="13">
        <f>L1+2</f>
        <v/>
      </c>
      <c r="L1" s="1" t="n">
        <v>5</v>
      </c>
    </row>
    <row r="2" ht="22.2" customHeight="1" s="53">
      <c r="A2" s="322" t="inlineStr">
        <is>
          <t>預計平衡表與現金流量表勾稽底稿</t>
        </is>
      </c>
    </row>
    <row r="3" ht="20.4" customHeight="1" s="53" thickBot="1">
      <c r="A3" s="324" t="inlineStr">
        <is>
          <t>中華民國115年度</t>
        </is>
      </c>
    </row>
    <row r="4" ht="22.2" customHeight="1" s="53">
      <c r="A4" s="348" t="inlineStr">
        <is>
          <t>科目</t>
        </is>
      </c>
      <c r="B4" s="349" t="inlineStr">
        <is>
          <t>114.12.31</t>
        </is>
      </c>
      <c r="C4" s="328" t="inlineStr">
        <is>
          <t>調整項目</t>
        </is>
      </c>
      <c r="D4" s="350" t="n"/>
      <c r="E4" s="350" t="n"/>
      <c r="F4" s="351" t="n"/>
      <c r="G4" s="349" t="inlineStr">
        <is>
          <t>115.12.31</t>
        </is>
      </c>
      <c r="H4" s="329" t="inlineStr">
        <is>
          <t>現金流量表勾稽項目</t>
        </is>
      </c>
      <c r="I4" s="352" t="n"/>
      <c r="J4" s="353" t="n"/>
    </row>
    <row r="5" ht="22.8" customHeight="1" s="53" thickBot="1">
      <c r="A5" s="354" t="n"/>
      <c r="B5" s="75" t="inlineStr">
        <is>
          <t>預計數</t>
        </is>
      </c>
      <c r="C5" s="485" t="n"/>
      <c r="D5" s="486" t="inlineStr">
        <is>
          <t>借方</t>
        </is>
      </c>
      <c r="E5" s="487" t="n"/>
      <c r="F5" s="486" t="inlineStr">
        <is>
          <t>貸方</t>
        </is>
      </c>
      <c r="G5" s="77" t="inlineStr">
        <is>
          <t>預計數</t>
        </is>
      </c>
      <c r="H5" s="358" t="n"/>
      <c r="I5" s="359" t="n"/>
      <c r="J5" s="360" t="n"/>
    </row>
    <row r="6">
      <c r="A6" s="4" t="inlineStr">
        <is>
          <t xml:space="preserve">資產                                                        </t>
        </is>
      </c>
      <c r="B6" s="419" t="n"/>
      <c r="C6" s="367" t="n"/>
      <c r="D6" s="420" t="n"/>
      <c r="E6" s="368" t="n"/>
      <c r="F6" s="420" t="n"/>
      <c r="G6" s="421" t="n"/>
      <c r="H6" s="111" t="inlineStr">
        <is>
          <t xml:space="preserve">▼業務活動之現金流量                                          </t>
        </is>
      </c>
      <c r="I6" s="129" t="n"/>
      <c r="J6" s="130" t="n"/>
      <c r="L6" s="30" t="inlineStr">
        <is>
          <t>114年12月</t>
        </is>
      </c>
      <c r="M6" s="27" t="inlineStr">
        <is>
          <t>差異數要再加(減)</t>
        </is>
      </c>
      <c r="N6" s="30" t="n"/>
      <c r="O6" s="27" t="inlineStr">
        <is>
          <t>比較增減</t>
        </is>
      </c>
      <c r="P6" s="30" t="n"/>
      <c r="Q6" s="27" t="inlineStr">
        <is>
          <t>調整項目</t>
        </is>
      </c>
      <c r="R6" s="30" t="n"/>
    </row>
    <row r="7">
      <c r="A7" s="78" t="inlineStr">
        <is>
          <t xml:space="preserve">　流動資產                                                    </t>
        </is>
      </c>
      <c r="B7" s="422">
        <f>SUM(B8:B16)</f>
        <v/>
      </c>
      <c r="C7" s="367" t="n"/>
      <c r="D7" s="420" t="n"/>
      <c r="E7" s="368" t="n"/>
      <c r="F7" s="420" t="n"/>
      <c r="G7" s="423">
        <f>SUM(G8:G16)</f>
        <v/>
      </c>
      <c r="H7" s="112" t="inlineStr">
        <is>
          <t xml:space="preserve">　　本期賸餘（短絀）                                            </t>
        </is>
      </c>
      <c r="I7" s="8" t="inlineStr">
        <is>
          <t>A</t>
        </is>
      </c>
      <c r="J7" s="73">
        <f>OFFSET(A480,0,$K$1-1)</f>
        <v/>
      </c>
      <c r="K7" s="369">
        <f>-SUMIF($C$7:$C$127,I7,$D$7:$D$127)+SUMIF($E$7:$E$127,I7,$F$7:$F$127)</f>
        <v/>
      </c>
      <c r="L7" s="478">
        <f>VLOOKUP(A7,$A$140:$AX$249,$K$1,FALSE)</f>
        <v/>
      </c>
      <c r="M7" s="478">
        <f>L7-G7</f>
        <v/>
      </c>
      <c r="N7" s="30" t="n"/>
      <c r="O7" s="425">
        <f>L7-B7</f>
        <v/>
      </c>
      <c r="P7" s="426">
        <f>J7-K7</f>
        <v/>
      </c>
      <c r="Q7" s="426">
        <f>D7-F7</f>
        <v/>
      </c>
      <c r="R7" s="144" t="n"/>
    </row>
    <row r="8">
      <c r="A8" s="79" t="inlineStr">
        <is>
          <t xml:space="preserve">　　現金                                                        </t>
        </is>
      </c>
      <c r="B8" s="427">
        <f>VLOOKUP(A8,$A$309:$AX$418,$K$1,FALSE)</f>
        <v/>
      </c>
      <c r="C8" s="367" t="inlineStr">
        <is>
          <t>B</t>
        </is>
      </c>
      <c r="D8" s="428">
        <f>IF(G8-B8&gt;0,G8-B8,"0")</f>
        <v/>
      </c>
      <c r="E8" s="375" t="inlineStr">
        <is>
          <t>B</t>
        </is>
      </c>
      <c r="F8" s="428">
        <f>IF(G8-B8&lt;0,B8-G8,"0")</f>
        <v/>
      </c>
      <c r="G8" s="429">
        <f>J87</f>
        <v/>
      </c>
      <c r="H8" s="112" t="inlineStr">
        <is>
          <t xml:space="preserve">　　利息股利之調整                                              </t>
        </is>
      </c>
      <c r="I8" s="8" t="n"/>
      <c r="J8" s="73">
        <f>OFFSET(A481,0,$K$1-1)</f>
        <v/>
      </c>
      <c r="K8" s="369">
        <f>SUM(K9:K11)</f>
        <v/>
      </c>
      <c r="L8" s="478">
        <f>VLOOKUP(A8,$A$140:$AX$249,$K$1,FALSE)</f>
        <v/>
      </c>
      <c r="M8" s="478">
        <f>L8-G8</f>
        <v/>
      </c>
      <c r="N8" s="30" t="n"/>
      <c r="O8" s="425">
        <f>L8-B8</f>
        <v/>
      </c>
      <c r="P8" s="426">
        <f>J8-K8</f>
        <v/>
      </c>
      <c r="Q8" s="426">
        <f>D8-F8</f>
        <v/>
      </c>
      <c r="R8" s="144" t="n"/>
    </row>
    <row r="9" ht="32.4" customHeight="1" s="53">
      <c r="A9" s="79" t="inlineStr">
        <is>
          <t xml:space="preserve">　　流動金融資產                                                </t>
        </is>
      </c>
      <c r="B9" s="427">
        <f>VLOOKUP(A9,$A$309:$AX$418,$K$1,FALSE)</f>
        <v/>
      </c>
      <c r="C9" s="375" t="n">
        <v>231</v>
      </c>
      <c r="D9" s="428">
        <f>J50*-1</f>
        <v/>
      </c>
      <c r="E9" s="430" t="n">
        <v>211</v>
      </c>
      <c r="F9" s="431">
        <f>J42</f>
        <v/>
      </c>
      <c r="G9" s="429">
        <f>B9+D9-F9+D10-F10</f>
        <v/>
      </c>
      <c r="H9" s="112" t="inlineStr">
        <is>
          <t xml:space="preserve">　　　利息收入                                                    </t>
        </is>
      </c>
      <c r="I9" s="8" t="n"/>
      <c r="J9" s="73">
        <f>OFFSET(A482,0,$K$1-1)</f>
        <v/>
      </c>
      <c r="K9" s="369">
        <f>J9</f>
        <v/>
      </c>
      <c r="L9" s="478">
        <f>VLOOKUP(A9,$A$140:$AX$249,$K$1,FALSE)</f>
        <v/>
      </c>
      <c r="M9" s="478">
        <f>L9-G9</f>
        <v/>
      </c>
      <c r="N9" s="30" t="n"/>
      <c r="O9" s="425">
        <f>L9-B9</f>
        <v/>
      </c>
      <c r="P9" s="426">
        <f>J9-K9</f>
        <v/>
      </c>
      <c r="Q9" s="426">
        <f>D9-F9</f>
        <v/>
      </c>
      <c r="R9" s="144" t="n"/>
    </row>
    <row r="10">
      <c r="A10" s="79" t="n"/>
      <c r="B10" s="427" t="n"/>
      <c r="C10" s="375" t="n">
        <v>125</v>
      </c>
      <c r="D10" s="428" t="n"/>
      <c r="E10" s="430" t="n"/>
      <c r="F10" s="432" t="n"/>
      <c r="G10" s="429" t="n"/>
      <c r="H10" s="112" t="inlineStr">
        <is>
          <t xml:space="preserve">　　　股利收入                                                    </t>
        </is>
      </c>
      <c r="I10" s="8" t="n"/>
      <c r="J10" s="73">
        <f>OFFSET(A483,0,$K$1-1)</f>
        <v/>
      </c>
      <c r="K10" s="369">
        <f>J10</f>
        <v/>
      </c>
      <c r="L10" s="478" t="n"/>
      <c r="M10" s="478">
        <f>L10-G10</f>
        <v/>
      </c>
      <c r="N10" s="30" t="n"/>
      <c r="O10" s="425">
        <f>L10-B10</f>
        <v/>
      </c>
      <c r="P10" s="426">
        <f>J10-K10</f>
        <v/>
      </c>
      <c r="Q10" s="426">
        <f>D10-F10</f>
        <v/>
      </c>
      <c r="R10" s="144" t="n"/>
    </row>
    <row r="11">
      <c r="A11" s="79" t="inlineStr">
        <is>
          <t xml:space="preserve">　　應收款項                                                    </t>
        </is>
      </c>
      <c r="B11" s="427">
        <f>VLOOKUP(A11,$A$309:$AX$418,$K$1,FALSE)</f>
        <v/>
      </c>
      <c r="C11" s="375" t="n">
        <v>151</v>
      </c>
      <c r="D11" s="428" t="n"/>
      <c r="E11" s="430" t="n">
        <v>151</v>
      </c>
      <c r="F11" s="432" t="n"/>
      <c r="G11" s="429">
        <f>B11+D11-F11</f>
        <v/>
      </c>
      <c r="H11" s="112" t="inlineStr">
        <is>
          <t xml:space="preserve">　　　利息費用                                                    </t>
        </is>
      </c>
      <c r="I11" s="8" t="n"/>
      <c r="J11" s="73">
        <f>OFFSET(A484,0,$K$1-1)</f>
        <v/>
      </c>
      <c r="K11" s="369">
        <f>J11</f>
        <v/>
      </c>
      <c r="L11" s="478">
        <f>VLOOKUP(A11,$A$140:$AX$249,$K$1,FALSE)</f>
        <v/>
      </c>
      <c r="M11" s="478">
        <f>L11-G11</f>
        <v/>
      </c>
      <c r="N11" s="30" t="n"/>
      <c r="O11" s="425">
        <f>L11-B11</f>
        <v/>
      </c>
      <c r="P11" s="426">
        <f>J11-K11</f>
        <v/>
      </c>
      <c r="Q11" s="426">
        <f>D11-F11</f>
        <v/>
      </c>
      <c r="R11" s="144" t="n"/>
    </row>
    <row r="12">
      <c r="A12" s="2" t="n">
        <v>0</v>
      </c>
      <c r="B12" s="427" t="n"/>
      <c r="C12" s="375" t="n"/>
      <c r="D12" s="428" t="n"/>
      <c r="E12" s="430" t="n"/>
      <c r="F12" s="432" t="n"/>
      <c r="G12" s="433" t="n"/>
      <c r="H12" s="112" t="inlineStr">
        <is>
          <t xml:space="preserve">　　未計利息股利之本期賸餘（短絀）                              </t>
        </is>
      </c>
      <c r="I12" s="8" t="n"/>
      <c r="J12" s="73">
        <f>OFFSET(A485,0,$K$1-1)</f>
        <v/>
      </c>
      <c r="K12" s="369">
        <f>K7+K8</f>
        <v/>
      </c>
      <c r="L12" s="478" t="n"/>
      <c r="M12" s="478">
        <f>L12-G12</f>
        <v/>
      </c>
      <c r="N12" s="30" t="n"/>
      <c r="O12" s="425">
        <f>L12-B12</f>
        <v/>
      </c>
      <c r="P12" s="426">
        <f>J12-K12</f>
        <v/>
      </c>
      <c r="Q12" s="426">
        <f>D12-F12</f>
        <v/>
      </c>
      <c r="R12" s="144" t="n"/>
    </row>
    <row r="13">
      <c r="A13" s="80" t="inlineStr">
        <is>
          <t xml:space="preserve">　　存貨                                                        </t>
        </is>
      </c>
      <c r="B13" s="427">
        <f>VLOOKUP(A13,$A$309:$AX$418,$K$1,FALSE)</f>
        <v/>
      </c>
      <c r="C13" s="375" t="n">
        <v>151</v>
      </c>
      <c r="D13" s="428" t="n"/>
      <c r="E13" s="430" t="n">
        <v>151</v>
      </c>
      <c r="F13" s="432" t="n"/>
      <c r="G13" s="429">
        <f>B13+D13-F13</f>
        <v/>
      </c>
      <c r="H13" s="112" t="inlineStr">
        <is>
          <t xml:space="preserve">　　調整項目                                                    </t>
        </is>
      </c>
      <c r="I13" s="8" t="n"/>
      <c r="J13" s="73">
        <f>OFFSET(A486,0,$K$1-1)</f>
        <v/>
      </c>
      <c r="K13" s="369">
        <f>SUM(K14,K24,K27,K34,K33)</f>
        <v/>
      </c>
      <c r="L13" s="478">
        <f>VLOOKUP(A13,$A$140:$AX$249,$K$1,FALSE)</f>
        <v/>
      </c>
      <c r="M13" s="478">
        <f>L13-G13</f>
        <v/>
      </c>
      <c r="N13" s="144" t="n"/>
      <c r="O13" s="425">
        <f>L13-B13</f>
        <v/>
      </c>
      <c r="P13" s="426">
        <f>J13-K13</f>
        <v/>
      </c>
      <c r="Q13" s="426">
        <f>D13-F13</f>
        <v/>
      </c>
      <c r="R13" s="144" t="n"/>
    </row>
    <row r="14">
      <c r="A14" s="81" t="inlineStr">
        <is>
          <t xml:space="preserve">　　生產性生物資產－流動                                        </t>
        </is>
      </c>
      <c r="B14" s="427">
        <f>VLOOKUP(A14,$A$309:$AX$418,$K$1,FALSE)</f>
        <v/>
      </c>
      <c r="C14" s="375" t="n">
        <v>151</v>
      </c>
      <c r="D14" s="428" t="n"/>
      <c r="E14" s="430" t="n">
        <v>151</v>
      </c>
      <c r="F14" s="432" t="n"/>
      <c r="G14" s="429">
        <f>B14+D14-F14</f>
        <v/>
      </c>
      <c r="H14" s="112" t="inlineStr">
        <is>
          <t xml:space="preserve">　　　折舊、減損及折耗                                            </t>
        </is>
      </c>
      <c r="I14" s="8" t="n"/>
      <c r="J14" s="73">
        <f>OFFSET(A487,0,$K$1-1)</f>
        <v/>
      </c>
      <c r="K14" s="369">
        <f>SUM(K15:K23)</f>
        <v/>
      </c>
      <c r="L14" s="478">
        <f>VLOOKUP(A14,$A$140:$AX$249,$K$1,FALSE)</f>
        <v/>
      </c>
      <c r="M14" s="478">
        <f>L14-G14</f>
        <v/>
      </c>
      <c r="N14" s="30" t="n"/>
      <c r="O14" s="425">
        <f>L14-B14</f>
        <v/>
      </c>
      <c r="P14" s="426">
        <f>J14-K14</f>
        <v/>
      </c>
      <c r="Q14" s="426">
        <f>D14-F14</f>
        <v/>
      </c>
      <c r="R14" s="144" t="n"/>
    </row>
    <row r="15">
      <c r="A15" s="80" t="inlineStr">
        <is>
          <t xml:space="preserve">　　預付款項                                                    </t>
        </is>
      </c>
      <c r="B15" s="427">
        <f>VLOOKUP(A15,$A$309:$AX$418,$K$1,FALSE)</f>
        <v/>
      </c>
      <c r="C15" s="375" t="n">
        <v>151</v>
      </c>
      <c r="D15" s="428" t="n"/>
      <c r="E15" s="430" t="n">
        <v>151</v>
      </c>
      <c r="F15" s="432" t="n"/>
      <c r="G15" s="429">
        <f>B15+D15-F15</f>
        <v/>
      </c>
      <c r="H15" s="112" t="inlineStr">
        <is>
          <t xml:space="preserve">　　　　土地改良物                                                  </t>
        </is>
      </c>
      <c r="I15" s="91" t="n">
        <v>101</v>
      </c>
      <c r="J15" s="121">
        <f>OFFSET(A488,0,$K$1-1)</f>
        <v/>
      </c>
      <c r="K15" s="369">
        <f>-SUMIF($C$7:$C$127,I15,$D$7:$D$127)+SUMIF($E$7:$E$127,I15,$F$7:$F$127)</f>
        <v/>
      </c>
      <c r="L15" s="478">
        <f>VLOOKUP(A15,$A$140:$AX$249,$K$1,FALSE)</f>
        <v/>
      </c>
      <c r="M15" s="478">
        <f>L15-G15</f>
        <v/>
      </c>
      <c r="N15" s="30" t="n"/>
      <c r="O15" s="425">
        <f>L15-B15</f>
        <v/>
      </c>
      <c r="P15" s="426">
        <f>J15-K15</f>
        <v/>
      </c>
      <c r="Q15" s="426">
        <f>D15-F15</f>
        <v/>
      </c>
      <c r="R15" s="144" t="n"/>
    </row>
    <row r="16">
      <c r="A16" s="80" t="inlineStr">
        <is>
          <t xml:space="preserve">　　短期貸墊款                                                  </t>
        </is>
      </c>
      <c r="B16" s="427">
        <f>VLOOKUP(A16,$A$309:$AX$418,$K$1,FALSE)</f>
        <v/>
      </c>
      <c r="C16" s="375" t="n">
        <v>151</v>
      </c>
      <c r="D16" s="428" t="n"/>
      <c r="E16" s="430" t="n">
        <v>212</v>
      </c>
      <c r="F16" s="432">
        <f>J43</f>
        <v/>
      </c>
      <c r="G16" s="429">
        <f>B16+D16-F16</f>
        <v/>
      </c>
      <c r="H16" s="112" t="inlineStr">
        <is>
          <t xml:space="preserve">　　　　房屋及建築                                                  </t>
        </is>
      </c>
      <c r="I16" s="91" t="n">
        <v>102</v>
      </c>
      <c r="J16" s="121">
        <f>OFFSET(A489,0,$K$1-1)</f>
        <v/>
      </c>
      <c r="K16" s="369">
        <f>-SUMIF($C$7:$C$127,I16,$D$7:$D$127)+SUMIF($E$7:$E$127,I16,$F$7:$F$127)</f>
        <v/>
      </c>
      <c r="L16" s="478">
        <f>VLOOKUP(A16,$A$140:$AX$249,$K$1,FALSE)</f>
        <v/>
      </c>
      <c r="M16" s="478">
        <f>L16-G16</f>
        <v/>
      </c>
      <c r="N16" s="30" t="n"/>
      <c r="O16" s="425">
        <f>L16-B16</f>
        <v/>
      </c>
      <c r="P16" s="426">
        <f>J16-K16</f>
        <v/>
      </c>
      <c r="Q16" s="426">
        <f>D16-F16</f>
        <v/>
      </c>
      <c r="R16" s="144" t="n"/>
    </row>
    <row r="17" ht="48.6" customHeight="1" s="53">
      <c r="A17" s="78" t="inlineStr">
        <is>
          <t xml:space="preserve">　投資、長期應收款、貸墊款及準備金                            </t>
        </is>
      </c>
      <c r="B17" s="422">
        <f>SUM(B18:B21)</f>
        <v/>
      </c>
      <c r="C17" s="380" t="n"/>
      <c r="D17" s="374" t="n"/>
      <c r="E17" s="434" t="n"/>
      <c r="F17" s="435" t="n"/>
      <c r="G17" s="423">
        <f>SUM(G18:G21)</f>
        <v/>
      </c>
      <c r="H17" s="112" t="inlineStr">
        <is>
          <t xml:space="preserve">　　　　機械及設備                                                  </t>
        </is>
      </c>
      <c r="I17" s="91" t="n">
        <v>103</v>
      </c>
      <c r="J17" s="121">
        <f>OFFSET(A490,0,$K$1-1)</f>
        <v/>
      </c>
      <c r="K17" s="369">
        <f>-SUMIF($C$7:$C$127,I17,$D$7:$D$127)+SUMIF($E$7:$E$127,I17,$F$7:$F$127)</f>
        <v/>
      </c>
      <c r="L17" s="478">
        <f>VLOOKUP(A17,$A$140:$AX$249,$K$1,FALSE)</f>
        <v/>
      </c>
      <c r="M17" s="478">
        <f>L17-G17</f>
        <v/>
      </c>
      <c r="N17" s="30" t="n"/>
      <c r="O17" s="425">
        <f>L17-B17</f>
        <v/>
      </c>
      <c r="P17" s="426">
        <f>J17-K17</f>
        <v/>
      </c>
      <c r="Q17" s="426">
        <f>D17-F17</f>
        <v/>
      </c>
      <c r="R17" s="144" t="n"/>
    </row>
    <row r="18" ht="32.4" customHeight="1" s="53">
      <c r="A18" s="80" t="inlineStr">
        <is>
          <t xml:space="preserve">　　採權益法之投資                                              </t>
        </is>
      </c>
      <c r="B18" s="427">
        <f>VLOOKUP(A18,$A$309:$AX$418,$K$1,FALSE)</f>
        <v/>
      </c>
      <c r="C18" s="380" t="n"/>
      <c r="D18" s="126" t="n"/>
      <c r="E18" s="127" t="n"/>
      <c r="F18" s="126" t="n"/>
      <c r="G18" s="429">
        <f>D18+F18+B18</f>
        <v/>
      </c>
      <c r="H18" s="112" t="inlineStr">
        <is>
          <t xml:space="preserve">　　　　交通及運輸設備                                              </t>
        </is>
      </c>
      <c r="I18" s="91" t="n">
        <v>104</v>
      </c>
      <c r="J18" s="121">
        <f>OFFSET(A491,0,$K$1-1)</f>
        <v/>
      </c>
      <c r="K18" s="369">
        <f>-SUMIF($C$7:$C$127,I18,$D$7:$D$127)+SUMIF($E$7:$E$127,I18,$F$7:$F$127)</f>
        <v/>
      </c>
      <c r="L18" s="478">
        <f>VLOOKUP(A18,$A$140:$AX$249,$K$1,FALSE)</f>
        <v/>
      </c>
      <c r="M18" s="478">
        <f>L18-G18</f>
        <v/>
      </c>
      <c r="N18" s="30" t="n"/>
      <c r="O18" s="425">
        <f>L18-B18</f>
        <v/>
      </c>
      <c r="P18" s="426">
        <f>J18-K18</f>
        <v/>
      </c>
      <c r="Q18" s="426">
        <f>D18-F18</f>
        <v/>
      </c>
      <c r="R18" s="144" t="n"/>
    </row>
    <row r="19" ht="32.4" customHeight="1" s="53">
      <c r="A19" s="80" t="inlineStr">
        <is>
          <t xml:space="preserve">　　非流動金融資產                                              </t>
        </is>
      </c>
      <c r="B19" s="427">
        <f>VLOOKUP(A19,$A$309:$AX$418,$K$1,FALSE)</f>
        <v/>
      </c>
      <c r="C19" s="381" t="n">
        <v>241</v>
      </c>
      <c r="D19" s="436">
        <f>J52*-1</f>
        <v/>
      </c>
      <c r="E19" s="437" t="n">
        <v>221</v>
      </c>
      <c r="F19" s="438">
        <f>J45</f>
        <v/>
      </c>
      <c r="G19" s="429">
        <f>B19+D19-F19</f>
        <v/>
      </c>
      <c r="H19" s="112" t="inlineStr">
        <is>
          <t xml:space="preserve">　　　　什項設備                                                    </t>
        </is>
      </c>
      <c r="I19" s="91" t="n">
        <v>105</v>
      </c>
      <c r="J19" s="121">
        <f>OFFSET(A492,0,$K$1-1)</f>
        <v/>
      </c>
      <c r="K19" s="369">
        <f>-SUMIF($C$7:$C$127,I19,$D$7:$D$127)+SUMIF($E$7:$E$127,I19,$F$7:$F$127)</f>
        <v/>
      </c>
      <c r="L19" s="478">
        <f>VLOOKUP(A19,$A$140:$AX$249,$K$1,FALSE)</f>
        <v/>
      </c>
      <c r="M19" s="478">
        <f>L19-G19</f>
        <v/>
      </c>
      <c r="N19" s="30" t="n"/>
      <c r="O19" s="425">
        <f>L19-B19</f>
        <v/>
      </c>
      <c r="P19" s="426">
        <f>J19-K19</f>
        <v/>
      </c>
      <c r="Q19" s="426">
        <f>D19-F19</f>
        <v/>
      </c>
      <c r="R19" s="144" t="n"/>
    </row>
    <row r="20">
      <c r="A20" s="80" t="inlineStr">
        <is>
          <t xml:space="preserve">　　長期應收款                                                  </t>
        </is>
      </c>
      <c r="B20" s="427">
        <f>VLOOKUP(A20,$A$309:$AX$418,$K$1,FALSE)</f>
        <v/>
      </c>
      <c r="C20" s="380" t="n"/>
      <c r="D20" s="374" t="n"/>
      <c r="E20" s="434" t="n"/>
      <c r="F20" s="435" t="n"/>
      <c r="G20" s="433">
        <f>B20+D20-F20</f>
        <v/>
      </c>
      <c r="H20" s="112" t="inlineStr">
        <is>
          <t xml:space="preserve">　　　　租賃資產                                                    </t>
        </is>
      </c>
      <c r="I20" s="91" t="n">
        <v>106</v>
      </c>
      <c r="J20" s="121">
        <f>OFFSET(A493,0,$K$1-1)</f>
        <v/>
      </c>
      <c r="K20" s="369">
        <f>-SUMIF($C$7:$C$127,I20,$D$7:$D$127)+SUMIF($E$7:$E$127,I20,$F$7:$F$127)</f>
        <v/>
      </c>
      <c r="L20" s="478">
        <f>VLOOKUP(A20,$A$140:$AX$249,$K$1,FALSE)</f>
        <v/>
      </c>
      <c r="M20" s="478">
        <f>L20-G20</f>
        <v/>
      </c>
      <c r="N20" s="30" t="n"/>
      <c r="O20" s="425">
        <f>L20-B20</f>
        <v/>
      </c>
      <c r="P20" s="426">
        <f>J20-K20</f>
        <v/>
      </c>
      <c r="Q20" s="426">
        <f>D20-F20</f>
        <v/>
      </c>
      <c r="R20" s="144" t="n"/>
    </row>
    <row r="21">
      <c r="A21" s="80" t="inlineStr">
        <is>
          <t xml:space="preserve">　　準備金                                                      </t>
        </is>
      </c>
      <c r="B21" s="427">
        <f>VLOOKUP(A21,$A$309:$AX$418,$K$1,FALSE)</f>
        <v/>
      </c>
      <c r="C21" s="380" t="n">
        <v>242</v>
      </c>
      <c r="D21" s="374">
        <f>J53*-1</f>
        <v/>
      </c>
      <c r="E21" s="434" t="n">
        <v>222</v>
      </c>
      <c r="F21" s="435">
        <f>J46</f>
        <v/>
      </c>
      <c r="G21" s="429">
        <f>B21+SUM(D21:D25)-SUM(F21:F25)</f>
        <v/>
      </c>
      <c r="H21" s="112" t="inlineStr">
        <is>
          <t xml:space="preserve">　　　　租賃權益改良                                                </t>
        </is>
      </c>
      <c r="I21" s="91" t="n">
        <v>107</v>
      </c>
      <c r="J21" s="121">
        <f>OFFSET(A494,0,$K$1-1)</f>
        <v/>
      </c>
      <c r="K21" s="369">
        <f>-SUMIF($C$7:$C$127,I21,$D$7:$D$127)+SUMIF($E$7:$E$127,I21,$F$7:$F$127)</f>
        <v/>
      </c>
      <c r="L21" s="478">
        <f>VLOOKUP(A21,$A$140:$AX$249,$K$1,FALSE)</f>
        <v/>
      </c>
      <c r="M21" s="478">
        <f>L21-G21</f>
        <v/>
      </c>
      <c r="N21" s="30" t="n"/>
      <c r="O21" s="425">
        <f>L21-B21</f>
        <v/>
      </c>
      <c r="P21" s="426">
        <f>J21-K21</f>
        <v/>
      </c>
      <c r="Q21" s="426">
        <f>D21-F21</f>
        <v/>
      </c>
      <c r="R21" s="144" t="n"/>
    </row>
    <row r="22">
      <c r="A22" s="3" t="n">
        <v>0</v>
      </c>
      <c r="B22" s="427" t="n"/>
      <c r="C22" s="382" t="n">
        <v>401</v>
      </c>
      <c r="D22" s="428">
        <f>J90</f>
        <v/>
      </c>
      <c r="E22" s="439" t="n">
        <v>402</v>
      </c>
      <c r="F22" s="432">
        <f>-J91</f>
        <v/>
      </c>
      <c r="G22" s="433" t="n"/>
      <c r="H22" s="112" t="inlineStr">
        <is>
          <t xml:space="preserve">　　　　代管資產                                                    </t>
        </is>
      </c>
      <c r="I22" s="91" t="n">
        <v>108</v>
      </c>
      <c r="J22" s="121">
        <f>OFFSET(A495,0,$K$1-1)</f>
        <v/>
      </c>
      <c r="K22" s="369">
        <f>-SUMIF($C$7:$C$127,I22,$D$7:$D$127)+SUMIF($E$7:$E$127,I22,$F$7:$F$127)</f>
        <v/>
      </c>
      <c r="L22" s="478" t="n"/>
      <c r="M22" s="478">
        <f>L22-G22</f>
        <v/>
      </c>
      <c r="N22" s="30" t="n"/>
      <c r="O22" s="425">
        <f>L22-B22</f>
        <v/>
      </c>
      <c r="P22" s="426">
        <f>J22-K22</f>
        <v/>
      </c>
      <c r="Q22" s="426">
        <f>D22-F22</f>
        <v/>
      </c>
      <c r="R22" s="144" t="n"/>
    </row>
    <row r="23">
      <c r="A23" s="3" t="n">
        <v>0</v>
      </c>
      <c r="B23" s="427" t="n"/>
      <c r="C23" s="382" t="n">
        <v>403</v>
      </c>
      <c r="D23" s="428">
        <f>J93</f>
        <v/>
      </c>
      <c r="E23" s="439" t="n"/>
      <c r="F23" s="431" t="n"/>
      <c r="G23" s="433" t="n"/>
      <c r="H23" s="112" t="inlineStr">
        <is>
          <t xml:space="preserve">　　　　生產性生物資產－非流動                                      </t>
        </is>
      </c>
      <c r="I23" s="91" t="n">
        <v>109</v>
      </c>
      <c r="J23" s="121">
        <f>OFFSET(A496,0,$K$1-1)</f>
        <v/>
      </c>
      <c r="K23" s="369">
        <f>-SUMIF($C$7:$C$127,I23,$D$7:$D$127)+SUMIF($E$7:$E$127,I23,$F$7:$F$127)</f>
        <v/>
      </c>
      <c r="L23" s="478" t="n"/>
      <c r="M23" s="478">
        <f>L23-G23</f>
        <v/>
      </c>
      <c r="N23" s="30" t="n"/>
      <c r="O23" s="425">
        <f>L23-B23</f>
        <v/>
      </c>
      <c r="P23" s="426">
        <f>J23-K23</f>
        <v/>
      </c>
      <c r="Q23" s="426">
        <f>D23-F23</f>
        <v/>
      </c>
      <c r="R23" s="144" t="n"/>
    </row>
    <row r="24">
      <c r="A24" s="3" t="n">
        <v>0</v>
      </c>
      <c r="B24" s="427" t="n"/>
      <c r="C24" s="382" t="n"/>
      <c r="D24" s="428" t="n"/>
      <c r="E24" s="439" t="n"/>
      <c r="F24" s="432" t="n"/>
      <c r="G24" s="433" t="n"/>
      <c r="H24" s="112" t="inlineStr">
        <is>
          <t xml:space="preserve">　　　攤銷                                                        </t>
        </is>
      </c>
      <c r="I24" s="91" t="n"/>
      <c r="J24" s="121">
        <f>OFFSET(A497,0,$K$1-1)</f>
        <v/>
      </c>
      <c r="K24" s="369">
        <f>SUM(K25:K26)</f>
        <v/>
      </c>
      <c r="L24" s="478" t="n"/>
      <c r="M24" s="478">
        <f>L24-G24</f>
        <v/>
      </c>
      <c r="N24" s="30" t="n"/>
      <c r="O24" s="425">
        <f>L24-B24</f>
        <v/>
      </c>
      <c r="P24" s="426">
        <f>J24-K24</f>
        <v/>
      </c>
      <c r="Q24" s="426">
        <f>D24-F24</f>
        <v/>
      </c>
      <c r="R24" s="144" t="n"/>
    </row>
    <row r="25">
      <c r="A25" s="78" t="n"/>
      <c r="B25" s="427" t="n"/>
      <c r="C25" s="382" t="n">
        <v>125</v>
      </c>
      <c r="D25" s="428">
        <f>J32*-1</f>
        <v/>
      </c>
      <c r="E25" s="439" t="n"/>
      <c r="F25" s="432" t="n"/>
      <c r="G25" s="433" t="n"/>
      <c r="H25" s="112" t="inlineStr">
        <is>
          <t xml:space="preserve">　　　　攤銷電腦軟體                                                </t>
        </is>
      </c>
      <c r="I25" s="8" t="n">
        <v>111</v>
      </c>
      <c r="J25" s="73">
        <f>OFFSET(A498,0,$K$1-1)</f>
        <v/>
      </c>
      <c r="K25" s="369">
        <f>-SUMIF($C$7:$C$127,I25,$D$7:$D$127)+SUMIF($E$7:$E$127,I25,$F$7:$F$127)</f>
        <v/>
      </c>
      <c r="L25" s="478" t="n"/>
      <c r="M25" s="478">
        <f>L25-G25</f>
        <v/>
      </c>
      <c r="N25" s="30" t="n"/>
      <c r="O25" s="425">
        <f>L25-B25</f>
        <v/>
      </c>
      <c r="P25" s="426">
        <f>J25-K25</f>
        <v/>
      </c>
      <c r="Q25" s="426">
        <f>D25-F25</f>
        <v/>
      </c>
      <c r="R25" s="144" t="n"/>
    </row>
    <row r="26" ht="32.4" customHeight="1" s="53">
      <c r="A26" s="78" t="inlineStr">
        <is>
          <t xml:space="preserve">　不動產、廠房及設備                                          </t>
        </is>
      </c>
      <c r="B26" s="422">
        <f>SUM(B27:B52)</f>
        <v/>
      </c>
      <c r="C26" s="375" t="n"/>
      <c r="D26" s="428" t="n"/>
      <c r="E26" s="430" t="n"/>
      <c r="F26" s="432" t="n"/>
      <c r="G26" s="423">
        <f>SUM(G27:G52)</f>
        <v/>
      </c>
      <c r="H26" s="112" t="inlineStr">
        <is>
          <t xml:space="preserve">　　　　其他攤銷費用                                                </t>
        </is>
      </c>
      <c r="I26" s="8" t="n">
        <v>112</v>
      </c>
      <c r="J26" s="73">
        <f>OFFSET(A499,0,$K$1-1)</f>
        <v/>
      </c>
      <c r="K26" s="369">
        <f>-SUMIF($C$7:$C$127,I26,$D$7:$D$127)+SUMIF($E$7:$E$127,I26,$F$7:$F$127)</f>
        <v/>
      </c>
      <c r="L26" s="478">
        <f>VLOOKUP(A26,$A$140:$AX$249,$K$1,FALSE)</f>
        <v/>
      </c>
      <c r="M26" s="478">
        <f>L26-G26</f>
        <v/>
      </c>
      <c r="N26" s="30" t="n"/>
      <c r="O26" s="425">
        <f>L26-B26</f>
        <v/>
      </c>
      <c r="P26" s="426">
        <f>J26-K26</f>
        <v/>
      </c>
      <c r="Q26" s="426">
        <f>D26-F26</f>
        <v/>
      </c>
      <c r="R26" s="144" t="n"/>
    </row>
    <row r="27">
      <c r="A27" s="80" t="inlineStr">
        <is>
          <t xml:space="preserve">　　土地                                                        </t>
        </is>
      </c>
      <c r="B27" s="427">
        <f>VLOOKUP(A27,$A$309:$AX$418,$K$1,FALSE)</f>
        <v/>
      </c>
      <c r="C27" s="384" t="n">
        <v>121</v>
      </c>
      <c r="D27" s="440" t="n"/>
      <c r="E27" s="441" t="n"/>
      <c r="F27" s="442" t="n"/>
      <c r="G27" s="429">
        <f>B27+SUM(D27)-SUM(F27)</f>
        <v/>
      </c>
      <c r="H27" s="112" t="inlineStr">
        <is>
          <t xml:space="preserve">　　　其他                                                        </t>
        </is>
      </c>
      <c r="I27" s="8" t="n"/>
      <c r="J27" s="73">
        <f>OFFSET(A500,0,$K$1-1)</f>
        <v/>
      </c>
      <c r="K27" s="369">
        <f>K28+K29+K32</f>
        <v/>
      </c>
      <c r="L27" s="478">
        <f>VLOOKUP(A27,$A$140:$AX$249,$K$1,FALSE)</f>
        <v/>
      </c>
      <c r="M27" s="478">
        <f>L27-G27</f>
        <v/>
      </c>
      <c r="N27" s="30" t="n"/>
      <c r="O27" s="425">
        <f>L27-B27</f>
        <v/>
      </c>
      <c r="P27" s="426">
        <f>J27-K27</f>
        <v/>
      </c>
      <c r="Q27" s="426">
        <f>D27-F27</f>
        <v/>
      </c>
      <c r="R27" s="144" t="n"/>
    </row>
    <row r="28">
      <c r="A28" s="2" t="n">
        <v>0</v>
      </c>
      <c r="B28" s="427" t="n"/>
      <c r="C28" s="384" t="n"/>
      <c r="D28" s="440" t="n"/>
      <c r="E28" s="441" t="n"/>
      <c r="F28" s="442" t="n"/>
      <c r="G28" s="433" t="n"/>
      <c r="H28" s="214" t="inlineStr">
        <is>
          <t xml:space="preserve">　　　　應付退休及離職金                                            </t>
        </is>
      </c>
      <c r="I28" s="215" t="n">
        <v>122</v>
      </c>
      <c r="J28" s="73">
        <f>OFFSET(A501,0,$K$1-1)</f>
        <v/>
      </c>
      <c r="K28" s="369">
        <f>-SUMIF($C$7:$C$127,I28,$D$7:$D$127)+SUMIF($E$7:$E$127,I28,$F$7:$F$127)</f>
        <v/>
      </c>
      <c r="L28" s="478" t="n"/>
      <c r="M28" s="478">
        <f>L28-G28</f>
        <v/>
      </c>
      <c r="N28" s="30" t="n"/>
      <c r="O28" s="425">
        <f>L28-B28</f>
        <v/>
      </c>
      <c r="P28" s="426">
        <f>J28-K28</f>
        <v/>
      </c>
      <c r="Q28" s="426">
        <f>D28-F28</f>
        <v/>
      </c>
      <c r="R28" s="144" t="n"/>
    </row>
    <row r="29">
      <c r="A29" s="80" t="inlineStr">
        <is>
          <t xml:space="preserve">　　土地改良物                                                  </t>
        </is>
      </c>
      <c r="B29" s="427">
        <f>VLOOKUP(A29,$A$309:$AX$418,$K$1,FALSE)</f>
        <v/>
      </c>
      <c r="C29" s="384" t="n">
        <v>251</v>
      </c>
      <c r="D29" s="440">
        <f>J57*-1</f>
        <v/>
      </c>
      <c r="E29" s="441" t="n">
        <v>101</v>
      </c>
      <c r="F29" s="442">
        <f>J15</f>
        <v/>
      </c>
      <c r="G29" s="429">
        <f>B29+SUM(D29:D32)-SUM(F29:F32)</f>
        <v/>
      </c>
      <c r="H29" s="214" t="inlineStr">
        <is>
          <t xml:space="preserve">　　　　遞延收入                                                    </t>
        </is>
      </c>
      <c r="I29" s="215" t="n"/>
      <c r="J29" s="73">
        <f>OFFSET(A502,0,$K$1-1)</f>
        <v/>
      </c>
      <c r="K29" s="369">
        <f>SUM(K30:K31)</f>
        <v/>
      </c>
      <c r="L29" s="478">
        <f>VLOOKUP(A29,$A$140:$AX$249,$K$1,FALSE)</f>
        <v/>
      </c>
      <c r="M29" s="478">
        <f>L29-G29</f>
        <v/>
      </c>
      <c r="N29" s="30" t="n"/>
      <c r="O29" s="425">
        <f>L29-B29</f>
        <v/>
      </c>
      <c r="P29" s="426">
        <f>J29-K29</f>
        <v/>
      </c>
      <c r="Q29" s="426">
        <f>D29-F29</f>
        <v/>
      </c>
      <c r="R29" s="144" t="n"/>
    </row>
    <row r="30">
      <c r="A30" s="80" t="n">
        <v>0</v>
      </c>
      <c r="B30" s="427" t="n"/>
      <c r="C30" s="384" t="n">
        <v>404</v>
      </c>
      <c r="D30" s="440">
        <f>J96</f>
        <v/>
      </c>
      <c r="E30" s="441" t="n"/>
      <c r="F30" s="442" t="n"/>
      <c r="G30" s="433" t="n"/>
      <c r="H30" s="214" t="inlineStr">
        <is>
          <t xml:space="preserve">　　　　　遞延收入-其他補助收入                                       </t>
        </is>
      </c>
      <c r="I30" s="215" t="n">
        <v>123</v>
      </c>
      <c r="J30" s="73">
        <f>OFFSET(A503,0,$K$1-1)</f>
        <v/>
      </c>
      <c r="K30" s="369">
        <f>-SUMIF($C$7:$C$127,I30,$D$7:$D$127)+SUMIF($E$7:$E$127,I30,$F$7:$F$127)</f>
        <v/>
      </c>
      <c r="L30" s="478" t="n"/>
      <c r="M30" s="478">
        <f>L30-G30</f>
        <v/>
      </c>
      <c r="N30" s="30" t="n"/>
      <c r="O30" s="425">
        <f>L30-B30</f>
        <v/>
      </c>
      <c r="P30" s="426">
        <f>J30-K30</f>
        <v/>
      </c>
      <c r="Q30" s="426">
        <f>D30-F30</f>
        <v/>
      </c>
      <c r="R30" s="144" t="n"/>
    </row>
    <row r="31">
      <c r="A31" s="2" t="n">
        <v>0</v>
      </c>
      <c r="B31" s="427" t="n"/>
      <c r="C31" s="384" t="n"/>
      <c r="D31" s="440" t="n"/>
      <c r="E31" s="441" t="n"/>
      <c r="F31" s="442" t="n"/>
      <c r="G31" s="433" t="n"/>
      <c r="H31" s="214" t="inlineStr">
        <is>
          <t xml:space="preserve">　　　　　遞延收入-受贈收入                                           </t>
        </is>
      </c>
      <c r="I31" s="215" t="n">
        <v>124</v>
      </c>
      <c r="J31" s="73">
        <f>OFFSET(A504,0,$K$1-1)</f>
        <v/>
      </c>
      <c r="K31" s="369">
        <f>-SUMIF($C$7:$C$127,I31,$D$7:$D$127)+SUMIF($E$7:$E$127,I31,$F$7:$F$127)</f>
        <v/>
      </c>
      <c r="L31" s="478" t="n"/>
      <c r="M31" s="478">
        <f>L31-G31</f>
        <v/>
      </c>
      <c r="N31" s="30" t="n"/>
      <c r="O31" s="425">
        <f>L31-B31</f>
        <v/>
      </c>
      <c r="P31" s="426">
        <f>J31-K31</f>
        <v/>
      </c>
      <c r="Q31" s="426">
        <f>D31-F31</f>
        <v/>
      </c>
      <c r="R31" s="144" t="n"/>
    </row>
    <row r="32">
      <c r="A32" s="3" t="n">
        <v>0</v>
      </c>
      <c r="B32" s="427" t="n"/>
      <c r="C32" s="385" t="n"/>
      <c r="D32" s="440" t="n"/>
      <c r="E32" s="443" t="n"/>
      <c r="F32" s="442" t="n"/>
      <c r="G32" s="433" t="n"/>
      <c r="H32" s="214" t="inlineStr">
        <is>
          <t xml:space="preserve">　　　　其他                                                        </t>
        </is>
      </c>
      <c r="I32" s="215" t="n">
        <v>125</v>
      </c>
      <c r="J32" s="73">
        <f>OFFSET(A505,0,$K$1-1)</f>
        <v/>
      </c>
      <c r="K32" s="369" t="n"/>
      <c r="L32" s="478" t="n"/>
      <c r="M32" s="478">
        <f>L32-G32</f>
        <v/>
      </c>
      <c r="N32" s="30" t="n"/>
      <c r="O32" s="425">
        <f>L32-B32</f>
        <v/>
      </c>
      <c r="P32" s="426">
        <f>J32-K32</f>
        <v/>
      </c>
      <c r="Q32" s="426">
        <f>D32-F32</f>
        <v/>
      </c>
      <c r="R32" s="144" t="n"/>
    </row>
    <row r="33">
      <c r="A33" s="80" t="inlineStr">
        <is>
          <t xml:space="preserve">　　房屋及建築                                                  </t>
        </is>
      </c>
      <c r="B33" s="427">
        <f>VLOOKUP(A33,$A$309:$AX$418,$K$1,FALSE)</f>
        <v/>
      </c>
      <c r="C33" s="384" t="n">
        <v>252</v>
      </c>
      <c r="D33" s="440">
        <f>J58*-1</f>
        <v/>
      </c>
      <c r="E33" s="441" t="n">
        <v>102</v>
      </c>
      <c r="F33" s="442">
        <f>J16</f>
        <v/>
      </c>
      <c r="G33" s="429">
        <f>B33+SUM(D33:D36)-SUM(F33:F36)</f>
        <v/>
      </c>
      <c r="H33" s="214" t="inlineStr">
        <is>
          <t xml:space="preserve">　　　流動資產淨減（淨增）                                        </t>
        </is>
      </c>
      <c r="I33" s="215" t="n">
        <v>151</v>
      </c>
      <c r="J33" s="73">
        <f>OFFSET(A506,0,$K$1-1)</f>
        <v/>
      </c>
      <c r="K33" s="369">
        <f>-SUMIF($C$7:$C$127,I33,$D$7:$D$127)+SUMIF($E$7:$E$127,I33,$F$7:$F$127)</f>
        <v/>
      </c>
      <c r="L33" s="478">
        <f>VLOOKUP(A33,$A$140:$AX$249,$K$1,FALSE)</f>
        <v/>
      </c>
      <c r="M33" s="478">
        <f>L33-G33</f>
        <v/>
      </c>
      <c r="N33" s="30" t="n"/>
      <c r="O33" s="425">
        <f>L33-B33</f>
        <v/>
      </c>
      <c r="P33" s="426">
        <f>J33-K33</f>
        <v/>
      </c>
      <c r="Q33" s="426">
        <f>D33-F33</f>
        <v/>
      </c>
      <c r="R33" s="144" t="n"/>
    </row>
    <row r="34">
      <c r="A34" s="2" t="n">
        <v>0</v>
      </c>
      <c r="B34" s="427" t="n"/>
      <c r="C34" s="384" t="n">
        <v>405</v>
      </c>
      <c r="D34" s="440">
        <f>J97</f>
        <v/>
      </c>
      <c r="E34" s="441" t="n"/>
      <c r="F34" s="442" t="n"/>
      <c r="G34" s="433" t="n"/>
      <c r="H34" s="214" t="inlineStr">
        <is>
          <t xml:space="preserve">　　　流動負債淨增（淨減）                                        </t>
        </is>
      </c>
      <c r="I34" s="215" t="n">
        <v>161</v>
      </c>
      <c r="J34" s="73">
        <f>OFFSET(A507,0,$K$1-1)</f>
        <v/>
      </c>
      <c r="K34" s="369">
        <f>-SUMIF($C$7:$C$127,I34,$D$7:$D$127)+SUMIF($E$7:$E$127,I34,$F$7:$F$127)</f>
        <v/>
      </c>
      <c r="L34" s="478" t="n"/>
      <c r="M34" s="478">
        <f>L34-G34</f>
        <v/>
      </c>
      <c r="N34" s="30" t="n"/>
      <c r="O34" s="425">
        <f>L34-B34</f>
        <v/>
      </c>
      <c r="P34" s="426">
        <f>J34-K34</f>
        <v/>
      </c>
      <c r="Q34" s="426">
        <f>D34-F34</f>
        <v/>
      </c>
      <c r="R34" s="144" t="n"/>
    </row>
    <row r="35">
      <c r="A35" s="2" t="n">
        <v>0</v>
      </c>
      <c r="B35" s="427" t="n"/>
      <c r="C35" s="384" t="n"/>
      <c r="D35" s="440" t="n"/>
      <c r="E35" s="441" t="n"/>
      <c r="F35" s="442" t="n"/>
      <c r="G35" s="433" t="n"/>
      <c r="H35" s="214" t="inlineStr">
        <is>
          <t xml:space="preserve">　　未計利息股利之現金流入（流出）                              </t>
        </is>
      </c>
      <c r="I35" s="215" t="n"/>
      <c r="J35" s="73">
        <f>OFFSET(A508,0,$K$1-1)</f>
        <v/>
      </c>
      <c r="K35" s="369">
        <f>K12+K13</f>
        <v/>
      </c>
      <c r="L35" s="478" t="n"/>
      <c r="M35" s="478">
        <f>L35-G35</f>
        <v/>
      </c>
      <c r="N35" s="30" t="n"/>
      <c r="O35" s="425">
        <f>L35-B35</f>
        <v/>
      </c>
      <c r="P35" s="426">
        <f>J35-K35</f>
        <v/>
      </c>
      <c r="Q35" s="426">
        <f>D35-F35</f>
        <v/>
      </c>
      <c r="R35" s="144" t="n"/>
    </row>
    <row r="36">
      <c r="A36" s="3" t="n">
        <v>0</v>
      </c>
      <c r="B36" s="427" t="n"/>
      <c r="C36" s="385" t="n"/>
      <c r="D36" s="440" t="n"/>
      <c r="E36" s="443" t="n"/>
      <c r="F36" s="442" t="n"/>
      <c r="G36" s="433" t="n"/>
      <c r="H36" s="112" t="inlineStr">
        <is>
          <t xml:space="preserve">　　收取利息                                                    </t>
        </is>
      </c>
      <c r="I36" s="180" t="n"/>
      <c r="J36" s="73">
        <f>OFFSET(A509,0,$K$1-1)</f>
        <v/>
      </c>
      <c r="K36" s="369">
        <f>J36</f>
        <v/>
      </c>
      <c r="L36" s="478" t="n"/>
      <c r="M36" s="478">
        <f>L36-G36</f>
        <v/>
      </c>
      <c r="N36" s="30" t="n"/>
      <c r="O36" s="425">
        <f>L36-B36</f>
        <v/>
      </c>
      <c r="P36" s="426">
        <f>J36-K36</f>
        <v/>
      </c>
      <c r="Q36" s="426">
        <f>D36-F36</f>
        <v/>
      </c>
      <c r="R36" s="144" t="n"/>
    </row>
    <row r="37">
      <c r="A37" s="80" t="inlineStr">
        <is>
          <t xml:space="preserve">　　機械及設備                                                  </t>
        </is>
      </c>
      <c r="B37" s="427">
        <f>VLOOKUP(A37,$A$309:$AX$418,$K$1,FALSE)</f>
        <v/>
      </c>
      <c r="C37" s="384" t="n">
        <v>253</v>
      </c>
      <c r="D37" s="440">
        <f>J59*-1</f>
        <v/>
      </c>
      <c r="E37" s="441" t="n">
        <v>103</v>
      </c>
      <c r="F37" s="442">
        <f>J17</f>
        <v/>
      </c>
      <c r="G37" s="429">
        <f>B37+SUM(D37:D41)-SUM(F37:F41)</f>
        <v/>
      </c>
      <c r="H37" s="112" t="inlineStr">
        <is>
          <t xml:space="preserve">　　收取股利                                                    </t>
        </is>
      </c>
      <c r="I37" s="180" t="n"/>
      <c r="J37" s="73">
        <f>OFFSET(A510,0,$K$1-1)</f>
        <v/>
      </c>
      <c r="K37" s="369">
        <f>J37</f>
        <v/>
      </c>
      <c r="L37" s="478">
        <f>VLOOKUP(A37,$A$140:$AX$249,$K$1,FALSE)</f>
        <v/>
      </c>
      <c r="M37" s="478">
        <f>L37-G37</f>
        <v/>
      </c>
      <c r="N37" s="30" t="n"/>
      <c r="O37" s="425">
        <f>L37-B37</f>
        <v/>
      </c>
      <c r="P37" s="426">
        <f>J37-K37</f>
        <v/>
      </c>
      <c r="Q37" s="426">
        <f>D37-F37</f>
        <v/>
      </c>
      <c r="R37" s="144" t="n"/>
    </row>
    <row r="38" ht="20.4" customHeight="1" s="53" thickBot="1">
      <c r="A38" s="2" t="n">
        <v>0</v>
      </c>
      <c r="B38" s="427" t="n"/>
      <c r="C38" s="385" t="n">
        <v>407</v>
      </c>
      <c r="D38" s="440">
        <f>J101</f>
        <v/>
      </c>
      <c r="E38" s="441" t="n"/>
      <c r="F38" s="442" t="n"/>
      <c r="G38" s="433" t="n"/>
      <c r="H38" s="112" t="inlineStr">
        <is>
          <t xml:space="preserve">　　支付利息                                                    </t>
        </is>
      </c>
      <c r="I38" s="180" t="n"/>
      <c r="J38" s="73">
        <f>OFFSET(A511,0,$K$1-1)</f>
        <v/>
      </c>
      <c r="K38" s="444">
        <f>J38</f>
        <v/>
      </c>
      <c r="L38" s="478" t="n"/>
      <c r="M38" s="478">
        <f>L38-G38</f>
        <v/>
      </c>
      <c r="N38" s="30" t="n"/>
      <c r="O38" s="425">
        <f>L38-B38</f>
        <v/>
      </c>
      <c r="P38" s="426">
        <f>J38-K38</f>
        <v/>
      </c>
      <c r="Q38" s="426">
        <f>D38-F38</f>
        <v/>
      </c>
      <c r="R38" s="144" t="n"/>
    </row>
    <row r="39">
      <c r="A39" s="3" t="n">
        <v>0</v>
      </c>
      <c r="B39" s="427" t="n"/>
      <c r="C39" s="385" t="n">
        <v>409</v>
      </c>
      <c r="D39" s="440">
        <f>J105</f>
        <v/>
      </c>
      <c r="E39" s="443" t="n">
        <v>412</v>
      </c>
      <c r="F39" s="442">
        <f>-J109</f>
        <v/>
      </c>
      <c r="G39" s="433" t="n"/>
      <c r="H39" s="111" t="inlineStr">
        <is>
          <t xml:space="preserve">▼業務活動之淨現金流入（流出）                                </t>
        </is>
      </c>
      <c r="I39" s="180" t="n"/>
      <c r="J39" s="248">
        <f>OFFSET(A512,0,$K$1-1)</f>
        <v/>
      </c>
      <c r="K39" s="445">
        <f>K36+K37+K38+K35</f>
        <v/>
      </c>
      <c r="L39" s="478" t="n"/>
      <c r="M39" s="478">
        <f>L39-G39</f>
        <v/>
      </c>
      <c r="N39" s="30" t="n"/>
      <c r="O39" s="425">
        <f>L39-B39</f>
        <v/>
      </c>
      <c r="P39" s="426">
        <f>J39-K39</f>
        <v/>
      </c>
      <c r="Q39" s="426">
        <f>D39-F39</f>
        <v/>
      </c>
      <c r="R39" s="144" t="n"/>
    </row>
    <row r="40">
      <c r="A40" s="3" t="n">
        <v>0</v>
      </c>
      <c r="B40" s="427" t="n"/>
      <c r="C40" s="261" t="n"/>
      <c r="D40" s="186" t="n"/>
      <c r="E40" s="446" t="n"/>
      <c r="F40" s="447" t="n"/>
      <c r="G40" s="433" t="n"/>
      <c r="H40" s="111" t="inlineStr">
        <is>
          <t xml:space="preserve">▼投資活動之現金流量                                          </t>
        </is>
      </c>
      <c r="I40" s="180" t="n"/>
      <c r="J40" s="448">
        <f>OFFSET(A513,0,$K$1-1)</f>
        <v/>
      </c>
      <c r="K40" s="448">
        <f>SUM(K41,K44,K47,K48,K49,K51,K54,K64)</f>
        <v/>
      </c>
      <c r="L40" s="478" t="n"/>
      <c r="M40" s="478">
        <f>L40-G40</f>
        <v/>
      </c>
      <c r="N40" s="30" t="n"/>
      <c r="O40" s="425">
        <f>L40-B40</f>
        <v/>
      </c>
      <c r="P40" s="426">
        <f>J40-K40</f>
        <v/>
      </c>
      <c r="Q40" s="426">
        <f>D40-F40</f>
        <v/>
      </c>
      <c r="R40" s="144" t="n"/>
    </row>
    <row r="41">
      <c r="A41" s="50" t="n"/>
      <c r="B41" s="50" t="n"/>
      <c r="C41" s="232" t="n"/>
      <c r="D41" s="440" t="n"/>
      <c r="E41" s="232" t="n"/>
      <c r="F41" s="233" t="n"/>
      <c r="H41" s="112" t="inlineStr">
        <is>
          <t xml:space="preserve">　　減少流動金融資產及短期貸墊款                                </t>
        </is>
      </c>
      <c r="I41" s="180" t="n"/>
      <c r="J41" s="449">
        <f>OFFSET(A514,0,$K$1-1)</f>
        <v/>
      </c>
      <c r="K41" s="449">
        <f>K42+K43</f>
        <v/>
      </c>
      <c r="L41" s="478" t="n"/>
      <c r="M41" s="478">
        <f>L41-G41</f>
        <v/>
      </c>
      <c r="N41" s="30" t="n"/>
      <c r="O41" s="425">
        <f>L41-B41</f>
        <v/>
      </c>
      <c r="P41" s="426">
        <f>J41-K41</f>
        <v/>
      </c>
      <c r="Q41" s="426">
        <f>D41-F41</f>
        <v/>
      </c>
      <c r="R41" s="144" t="n"/>
    </row>
    <row r="42" ht="20.4" customHeight="1" s="53" thickBot="1">
      <c r="A42" s="50" t="inlineStr">
        <is>
          <t xml:space="preserve">　　交通及運輸設備                                              </t>
        </is>
      </c>
      <c r="B42" s="427">
        <f>VLOOKUP(A42,$A$309:$AX$418,$K$1,FALSE)</f>
        <v/>
      </c>
      <c r="C42" s="384" t="n">
        <v>254</v>
      </c>
      <c r="D42" s="440">
        <f>J60*-1</f>
        <v/>
      </c>
      <c r="E42" s="441" t="n">
        <v>104</v>
      </c>
      <c r="F42" s="442">
        <f>J18</f>
        <v/>
      </c>
      <c r="G42" s="450">
        <f>B42+SUM(D42:D44)-SUM(F42:F44)</f>
        <v/>
      </c>
      <c r="H42" s="214" t="inlineStr">
        <is>
          <t xml:space="preserve">　　　減少流動金融資產                                            </t>
        </is>
      </c>
      <c r="I42" s="215" t="n">
        <v>211</v>
      </c>
      <c r="J42" s="248">
        <f>OFFSET(A515,0,$K$1-1)</f>
        <v/>
      </c>
      <c r="K42" s="451">
        <f>-SUMIF($C$7:$C$127,I42,$D$7:$D$127)+SUMIF($E$7:$E$135,I42,$F$7:$F$127)</f>
        <v/>
      </c>
      <c r="L42" s="478">
        <f>VLOOKUP(A42,$A$140:$AX$249,$K$1,FALSE)</f>
        <v/>
      </c>
      <c r="M42" s="478">
        <f>L42-G42</f>
        <v/>
      </c>
      <c r="N42" s="30" t="n"/>
      <c r="O42" s="425">
        <f>L42-B42</f>
        <v/>
      </c>
      <c r="P42" s="426">
        <f>J42-K42</f>
        <v/>
      </c>
      <c r="Q42" s="426">
        <f>D42-F42</f>
        <v/>
      </c>
      <c r="R42" s="144" t="n"/>
    </row>
    <row r="43">
      <c r="A43" s="50" t="n"/>
      <c r="B43" s="427" t="n"/>
      <c r="C43" s="385" t="n">
        <v>410</v>
      </c>
      <c r="D43" s="440">
        <f>J106</f>
        <v/>
      </c>
      <c r="E43" s="443" t="n">
        <v>413</v>
      </c>
      <c r="F43" s="442">
        <f>J110*-1</f>
        <v/>
      </c>
      <c r="G43" s="452" t="n"/>
      <c r="H43" s="216" t="inlineStr">
        <is>
          <t xml:space="preserve">　　　減少短期墊款                                                </t>
        </is>
      </c>
      <c r="I43" s="277" t="n">
        <v>212</v>
      </c>
      <c r="J43" s="73">
        <f>OFFSET(A516,0,$K$1-1)</f>
        <v/>
      </c>
      <c r="K43" s="453">
        <f>-SUMIF($C$7:$C$127,I43,$D$7:$D$127)+SUMIF($E$7:$E$135,I43,$F$7:$F$127)</f>
        <v/>
      </c>
      <c r="L43" s="478" t="n"/>
      <c r="M43" s="478">
        <f>L43-G43</f>
        <v/>
      </c>
      <c r="N43" s="30" t="n"/>
      <c r="O43" s="425">
        <f>L43-B43</f>
        <v/>
      </c>
      <c r="P43" s="426">
        <f>J43-K43</f>
        <v/>
      </c>
      <c r="Q43" s="426">
        <f>D43-F43</f>
        <v/>
      </c>
      <c r="R43" s="144" t="n"/>
    </row>
    <row r="44">
      <c r="A44" s="50" t="n"/>
      <c r="B44" s="427" t="n"/>
      <c r="C44" s="385" t="n"/>
      <c r="D44" s="440" t="n"/>
      <c r="E44" s="443" t="n"/>
      <c r="F44" s="442" t="n"/>
      <c r="G44" s="452" t="n"/>
      <c r="H44" s="112" t="inlineStr">
        <is>
          <t xml:space="preserve">　　減少投資、長期應收款、貸墊款及準備金                        </t>
        </is>
      </c>
      <c r="I44" s="180" t="n"/>
      <c r="J44" s="73">
        <f>OFFSET(A517,0,$K$1-1)</f>
        <v/>
      </c>
      <c r="K44" s="369">
        <f>SUM(K45:K46)</f>
        <v/>
      </c>
      <c r="L44" s="478" t="n"/>
      <c r="M44" s="478">
        <f>L44-G44</f>
        <v/>
      </c>
      <c r="N44" s="30" t="n"/>
      <c r="O44" s="425">
        <f>L44-B44</f>
        <v/>
      </c>
      <c r="P44" s="426">
        <f>J44-K44</f>
        <v/>
      </c>
      <c r="Q44" s="426">
        <f>D44-F44</f>
        <v/>
      </c>
      <c r="R44" s="144" t="n"/>
    </row>
    <row r="45">
      <c r="A45" s="80" t="inlineStr">
        <is>
          <t xml:space="preserve">　　什項設備                                                    </t>
        </is>
      </c>
      <c r="B45" s="427">
        <f>VLOOKUP(A45,$A$309:$AX$418,$K$1,FALSE)</f>
        <v/>
      </c>
      <c r="C45" s="384" t="n">
        <v>255</v>
      </c>
      <c r="D45" s="440">
        <f>J61*-1</f>
        <v/>
      </c>
      <c r="E45" s="441" t="n">
        <v>105</v>
      </c>
      <c r="F45" s="442">
        <f>J19</f>
        <v/>
      </c>
      <c r="G45" s="429">
        <f>B45+SUM(D45:D48)-SUM(F45:F48)</f>
        <v/>
      </c>
      <c r="H45" s="112" t="inlineStr">
        <is>
          <t xml:space="preserve">　　　減少投資                                                    </t>
        </is>
      </c>
      <c r="I45" s="180" t="n">
        <v>221</v>
      </c>
      <c r="J45" s="73">
        <f>OFFSET(A518,0,$K$1-1)</f>
        <v/>
      </c>
      <c r="K45" s="369">
        <f>-SUMIF($C$7:$C$127,I45,$D$7:$D$127)+SUMIF($E$7:$E$135,I45,$F$7:$F$127)</f>
        <v/>
      </c>
      <c r="L45" s="478">
        <f>VLOOKUP(A45,$A$140:$AX$249,$K$1,FALSE)</f>
        <v/>
      </c>
      <c r="M45" s="478">
        <f>L45-G45</f>
        <v/>
      </c>
      <c r="N45" s="30" t="n"/>
      <c r="O45" s="425">
        <f>L45-B45</f>
        <v/>
      </c>
      <c r="P45" s="426">
        <f>J45-K45</f>
        <v/>
      </c>
      <c r="Q45" s="426">
        <f>D45-F45</f>
        <v/>
      </c>
      <c r="R45" s="144" t="n"/>
    </row>
    <row r="46">
      <c r="A46" s="3" t="n">
        <v>0</v>
      </c>
      <c r="B46" s="427" t="n"/>
      <c r="C46" s="385" t="n">
        <v>408</v>
      </c>
      <c r="D46" s="440">
        <f>J102</f>
        <v/>
      </c>
      <c r="E46" s="443" t="n"/>
      <c r="F46" s="442" t="n"/>
      <c r="G46" s="433" t="n"/>
      <c r="H46" s="112" t="inlineStr">
        <is>
          <t xml:space="preserve">　　　減少準備金                                                  </t>
        </is>
      </c>
      <c r="I46" s="180" t="n">
        <v>222</v>
      </c>
      <c r="J46" s="73">
        <f>OFFSET(A519,0,$K$1-1)</f>
        <v/>
      </c>
      <c r="K46" s="369">
        <f>-SUMIF($C$7:$C$127,I46,$D$7:$D$127)+SUMIF($E$7:$E$135,I46,$F$7:$F$127)</f>
        <v/>
      </c>
      <c r="L46" s="478" t="n"/>
      <c r="M46" s="478">
        <f>L46-G46</f>
        <v/>
      </c>
      <c r="N46" s="30" t="n"/>
      <c r="O46" s="425">
        <f>L46-B46</f>
        <v/>
      </c>
      <c r="P46" s="426">
        <f>J46-K46</f>
        <v/>
      </c>
      <c r="Q46" s="426">
        <f>D46-F46</f>
        <v/>
      </c>
      <c r="R46" s="144" t="n"/>
    </row>
    <row r="47">
      <c r="A47" s="3" t="n">
        <v>0</v>
      </c>
      <c r="B47" s="427" t="n"/>
      <c r="C47" s="385" t="n">
        <v>411</v>
      </c>
      <c r="D47" s="440">
        <f>J107</f>
        <v/>
      </c>
      <c r="E47" s="443" t="n">
        <v>414</v>
      </c>
      <c r="F47" s="442">
        <f>-J111</f>
        <v/>
      </c>
      <c r="G47" s="433" t="n"/>
      <c r="H47" s="112" t="inlineStr">
        <is>
          <t xml:space="preserve">　　收取利息                                                    </t>
        </is>
      </c>
      <c r="I47" s="180" t="n"/>
      <c r="J47" s="73">
        <f>OFFSET(A520,0,$K$1-1)</f>
        <v/>
      </c>
      <c r="K47" s="369">
        <f>J47</f>
        <v/>
      </c>
      <c r="L47" s="478" t="n"/>
      <c r="M47" s="478">
        <f>L47-G47</f>
        <v/>
      </c>
      <c r="N47" s="30" t="n"/>
      <c r="O47" s="425">
        <f>L47-B47</f>
        <v/>
      </c>
      <c r="P47" s="426">
        <f>J47-K47</f>
        <v/>
      </c>
      <c r="Q47" s="426">
        <f>D47-F47</f>
        <v/>
      </c>
      <c r="R47" s="144" t="n"/>
    </row>
    <row r="48">
      <c r="A48" s="3" t="n">
        <v>0</v>
      </c>
      <c r="B48" s="427" t="n"/>
      <c r="C48" s="385" t="n">
        <v>406</v>
      </c>
      <c r="D48" s="440">
        <f>J98</f>
        <v/>
      </c>
      <c r="E48" s="443" t="n"/>
      <c r="F48" s="442" t="n"/>
      <c r="G48" s="433" t="n"/>
      <c r="H48" s="112" t="inlineStr">
        <is>
          <t xml:space="preserve">　　收取股利                                                    </t>
        </is>
      </c>
      <c r="I48" s="186" t="n"/>
      <c r="J48" s="73">
        <f>OFFSET(A521,0,$K$1-1)</f>
        <v/>
      </c>
      <c r="K48" s="369">
        <f>J48</f>
        <v/>
      </c>
      <c r="L48" s="478" t="n"/>
      <c r="M48" s="478">
        <f>L48-G48</f>
        <v/>
      </c>
      <c r="N48" s="30" t="n"/>
      <c r="O48" s="425">
        <f>L48-B48</f>
        <v/>
      </c>
      <c r="P48" s="426">
        <f>J48-K48</f>
        <v/>
      </c>
      <c r="Q48" s="426">
        <f>D48-F48</f>
        <v/>
      </c>
      <c r="R48" s="144" t="n"/>
    </row>
    <row r="49">
      <c r="A49" s="80" t="inlineStr">
        <is>
          <t xml:space="preserve">　　租賃資產                                                    </t>
        </is>
      </c>
      <c r="B49" s="427">
        <f>VLOOKUP(A49,$A$309:$AX$413,$K$1,FALSE)</f>
        <v/>
      </c>
      <c r="C49" s="384" t="n"/>
      <c r="D49" s="440" t="n"/>
      <c r="E49" s="441" t="n">
        <v>106</v>
      </c>
      <c r="F49" s="442">
        <f>J20</f>
        <v/>
      </c>
      <c r="G49" s="433">
        <f>B49+D49-F49</f>
        <v/>
      </c>
      <c r="H49" s="112" t="inlineStr">
        <is>
          <t xml:space="preserve">　　增加流動金融資產及短期貸墊款                                </t>
        </is>
      </c>
      <c r="I49" s="186" t="n"/>
      <c r="J49" s="121">
        <f>OFFSET(A522,0,$K$1-1)</f>
        <v/>
      </c>
      <c r="K49" s="369">
        <f>K50</f>
        <v/>
      </c>
      <c r="L49" s="478">
        <f>VLOOKUP(A49,$A$140:$AX$249,$K$1,FALSE)</f>
        <v/>
      </c>
      <c r="M49" s="478">
        <f>L49-G49</f>
        <v/>
      </c>
      <c r="N49" s="30" t="n"/>
      <c r="O49" s="425">
        <f>L49-B49</f>
        <v/>
      </c>
      <c r="P49" s="426">
        <f>J49-K49</f>
        <v/>
      </c>
      <c r="Q49" s="426">
        <f>D49-F49</f>
        <v/>
      </c>
      <c r="R49" s="144" t="n"/>
    </row>
    <row r="50" ht="32.4" customHeight="1" s="53">
      <c r="A50" s="80" t="inlineStr">
        <is>
          <t xml:space="preserve">　　租賃權益改良                                                </t>
        </is>
      </c>
      <c r="B50" s="427">
        <f>VLOOKUP(A50,$A$309:$AX$418,$K$1,FALSE)</f>
        <v/>
      </c>
      <c r="C50" s="384" t="n">
        <v>257</v>
      </c>
      <c r="D50" s="454">
        <f>J63*-1</f>
        <v/>
      </c>
      <c r="E50" s="441" t="n">
        <v>107</v>
      </c>
      <c r="F50" s="442">
        <f>J21</f>
        <v/>
      </c>
      <c r="G50" s="433">
        <f>B50+D50-F50</f>
        <v/>
      </c>
      <c r="H50" s="112" t="inlineStr">
        <is>
          <t xml:space="preserve">　　　增加流動金融資產                                            </t>
        </is>
      </c>
      <c r="I50" s="181" t="n">
        <v>231</v>
      </c>
      <c r="J50" s="121">
        <f>OFFSET(A523,0,$K$1-1)</f>
        <v/>
      </c>
      <c r="K50" s="369">
        <f>-SUMIF($C$7:$C$127,I50,$D$7:$D$127)+SUMIF($E$7:$E$135,I50,$F$7:$F$127)</f>
        <v/>
      </c>
      <c r="L50" s="478">
        <f>VLOOKUP(A50,$A$140:$AX$249,$K$1,FALSE)</f>
        <v/>
      </c>
      <c r="M50" s="478">
        <f>L50-G50</f>
        <v/>
      </c>
      <c r="N50" s="30" t="n"/>
      <c r="O50" s="425">
        <f>L50-B49</f>
        <v/>
      </c>
      <c r="P50" s="426">
        <f>J50-K50</f>
        <v/>
      </c>
      <c r="Q50" s="426">
        <f>D49-F49</f>
        <v/>
      </c>
      <c r="R50" s="144" t="n"/>
    </row>
    <row r="51" ht="32.4" customHeight="1" s="53">
      <c r="A51" s="79" t="inlineStr">
        <is>
          <t xml:space="preserve">　　購建中固定資產                                              </t>
        </is>
      </c>
      <c r="B51" s="427">
        <f>VLOOKUP(A51,$A$309:$AX$418,$K$1,FALSE)</f>
        <v/>
      </c>
      <c r="C51" s="384" t="n">
        <v>256</v>
      </c>
      <c r="D51" s="440">
        <f>J62*-1</f>
        <v/>
      </c>
      <c r="E51" s="441" t="n">
        <v>404</v>
      </c>
      <c r="F51" s="442">
        <f>J96</f>
        <v/>
      </c>
      <c r="G51" s="429">
        <f>B51+SUM(D51:D53)-SUM(F51:F53)</f>
        <v/>
      </c>
      <c r="H51" s="112" t="inlineStr">
        <is>
          <t xml:space="preserve">　　增加投資、長期應收款、貸墊款及準備金                        </t>
        </is>
      </c>
      <c r="I51" s="180" t="n"/>
      <c r="J51" s="73">
        <f>OFFSET(A524,0,$K$1-1)</f>
        <v/>
      </c>
      <c r="K51" s="369">
        <f>SUM(K52:K53)</f>
        <v/>
      </c>
      <c r="L51" s="478">
        <f>VLOOKUP(A51,$A$140:$AX$249,$K$1,FALSE)</f>
        <v/>
      </c>
      <c r="M51" s="478">
        <f>L51-G51</f>
        <v/>
      </c>
      <c r="N51" s="30" t="n"/>
      <c r="O51" s="425">
        <f>L51-B50</f>
        <v/>
      </c>
      <c r="P51" s="426">
        <f>J51-K51</f>
        <v/>
      </c>
      <c r="Q51" s="426">
        <f>D50-F50</f>
        <v/>
      </c>
      <c r="R51" s="144" t="n"/>
    </row>
    <row r="52">
      <c r="A52" s="3" t="n"/>
      <c r="B52" s="427" t="n"/>
      <c r="C52" s="385" t="n"/>
      <c r="D52" s="440" t="n"/>
      <c r="E52" s="441" t="n">
        <v>405</v>
      </c>
      <c r="F52" s="442">
        <f>J97</f>
        <v/>
      </c>
      <c r="G52" s="433" t="n"/>
      <c r="H52" s="112" t="inlineStr">
        <is>
          <t xml:space="preserve">　　　增加投資                                                    </t>
        </is>
      </c>
      <c r="I52" s="180" t="n">
        <v>241</v>
      </c>
      <c r="J52" s="73">
        <f>OFFSET(A525,0,$K$1-1)</f>
        <v/>
      </c>
      <c r="K52" s="369">
        <f>-SUMIF($C$7:$C$127,I52,$D$7:$D$127)+SUMIF($E$7:$E$135,I52,$F$7:$F$127)</f>
        <v/>
      </c>
      <c r="L52" s="478" t="n"/>
      <c r="M52" s="478">
        <f>L52-G52</f>
        <v/>
      </c>
      <c r="N52" s="30" t="n"/>
      <c r="O52" s="425">
        <f>L52-B51</f>
        <v/>
      </c>
      <c r="P52" s="426">
        <f>J52-K52</f>
        <v/>
      </c>
      <c r="Q52" s="426">
        <f>D51-F51</f>
        <v/>
      </c>
      <c r="R52" s="144" t="n"/>
    </row>
    <row r="53">
      <c r="A53" s="126" t="n"/>
      <c r="B53" s="126" t="n"/>
      <c r="C53" s="236" t="n"/>
      <c r="D53" s="455" t="n"/>
      <c r="E53" s="236" t="n">
        <v>406</v>
      </c>
      <c r="F53" s="291">
        <f>J98</f>
        <v/>
      </c>
      <c r="G53" s="126" t="n"/>
      <c r="H53" s="112" t="inlineStr">
        <is>
          <t xml:space="preserve">　　　增加準備金                                                  </t>
        </is>
      </c>
      <c r="I53" s="180" t="n">
        <v>242</v>
      </c>
      <c r="J53" s="73">
        <f>OFFSET(A526,0,$K$1-1)</f>
        <v/>
      </c>
      <c r="K53" s="369">
        <f>-SUMIF($C$7:$C$127,I53,$D$7:$D$127)+SUMIF($E$7:$E$135,I53,$F$7:$F$127)</f>
        <v/>
      </c>
      <c r="L53" s="478" t="n"/>
      <c r="M53" s="478">
        <f>L53-G52</f>
        <v/>
      </c>
      <c r="N53" s="30" t="n"/>
      <c r="O53" s="425">
        <f>L53-B52</f>
        <v/>
      </c>
      <c r="P53" s="426">
        <f>J53-K53</f>
        <v/>
      </c>
      <c r="Q53" s="426">
        <f>D52-F52</f>
        <v/>
      </c>
      <c r="R53" s="144" t="n"/>
    </row>
    <row r="54" ht="32.4" customHeight="1" s="53">
      <c r="A54" s="78" t="inlineStr">
        <is>
          <t xml:space="preserve">　生物資產－非流動                                            </t>
        </is>
      </c>
      <c r="B54" s="422">
        <f>SUM(B55)</f>
        <v/>
      </c>
      <c r="C54" s="384" t="n"/>
      <c r="D54" s="440" t="n"/>
      <c r="E54" s="441" t="n"/>
      <c r="F54" s="442" t="n"/>
      <c r="G54" s="423">
        <f>SUM(G55)</f>
        <v/>
      </c>
      <c r="H54" s="112" t="inlineStr">
        <is>
          <t xml:space="preserve">　　增加不動產、廠房及設備、礦產資源                            </t>
        </is>
      </c>
      <c r="I54" s="180" t="n"/>
      <c r="J54" s="73">
        <f>OFFSET(A527,0,$K$1-1)</f>
        <v/>
      </c>
      <c r="K54" s="369">
        <f>K55</f>
        <v/>
      </c>
      <c r="L54" s="478">
        <f>VLOOKUP(A54,$A$140:$AX$249,$K$1,FALSE)</f>
        <v/>
      </c>
      <c r="M54" s="478">
        <f>L54-G54</f>
        <v/>
      </c>
      <c r="N54" s="30" t="n"/>
      <c r="O54" s="425">
        <f>L54-B54</f>
        <v/>
      </c>
      <c r="P54" s="426">
        <f>J54-K54</f>
        <v/>
      </c>
      <c r="Q54" s="426">
        <f>D54-F54</f>
        <v/>
      </c>
      <c r="R54" s="144" t="n"/>
    </row>
    <row r="55" ht="27.6" customHeight="1" s="53">
      <c r="A55" s="82" t="inlineStr">
        <is>
          <t xml:space="preserve">　　生產性生物資產－非流動                                      </t>
        </is>
      </c>
      <c r="B55" s="427">
        <f>VLOOKUP(A55,$A$309:$AX$418,$K$1,FALSE)</f>
        <v/>
      </c>
      <c r="C55" s="384" t="n"/>
      <c r="D55" s="440" t="n"/>
      <c r="E55" s="441" t="n">
        <v>109</v>
      </c>
      <c r="F55" s="442">
        <f>J23</f>
        <v/>
      </c>
      <c r="G55" s="429">
        <f>B55+SUM(D55:D55)-SUM(F55:F55)</f>
        <v/>
      </c>
      <c r="H55" s="112" t="inlineStr">
        <is>
          <t xml:space="preserve">　　　增加不動產、廠房及設備                                      </t>
        </is>
      </c>
      <c r="I55" s="180" t="n"/>
      <c r="J55" s="73">
        <f>OFFSET(A528,0,$K$1-1)</f>
        <v/>
      </c>
      <c r="K55" s="369">
        <f>K56</f>
        <v/>
      </c>
      <c r="L55" s="478">
        <f>VLOOKUP(A55,$A$140:$AX$249,$K$1,FALSE)</f>
        <v/>
      </c>
      <c r="M55" s="478">
        <f>L55-G55</f>
        <v/>
      </c>
      <c r="N55" s="30" t="n"/>
      <c r="O55" s="425">
        <f>L55-B55</f>
        <v/>
      </c>
      <c r="P55" s="426">
        <f>J55-K55</f>
        <v/>
      </c>
      <c r="Q55" s="426">
        <f>D55-F55</f>
        <v/>
      </c>
      <c r="R55" s="144" t="n"/>
    </row>
    <row r="56">
      <c r="A56" s="78" t="inlineStr">
        <is>
          <t xml:space="preserve">　無形資產                                                    </t>
        </is>
      </c>
      <c r="B56" s="422">
        <f>SUM(B57)</f>
        <v/>
      </c>
      <c r="C56" s="384" t="n"/>
      <c r="D56" s="440" t="n"/>
      <c r="E56" s="441" t="n"/>
      <c r="F56" s="442" t="n"/>
      <c r="G56" s="423">
        <f>SUM(G57)</f>
        <v/>
      </c>
      <c r="H56" s="112" t="inlineStr">
        <is>
          <t xml:space="preserve">　　　　固定資產之增置                                              </t>
        </is>
      </c>
      <c r="I56" s="180" t="n"/>
      <c r="J56" s="73">
        <f>OFFSET(A529,0,$K$1-1)</f>
        <v/>
      </c>
      <c r="K56" s="369">
        <f>SUM(K57:K63)</f>
        <v/>
      </c>
      <c r="L56" s="478">
        <f>VLOOKUP(A56,$A$140:$AX$249,$K$1,FALSE)</f>
        <v/>
      </c>
      <c r="M56" s="478">
        <f>L56-G56</f>
        <v/>
      </c>
      <c r="N56" s="30" t="n"/>
      <c r="O56" s="425">
        <f>L56-B56</f>
        <v/>
      </c>
      <c r="P56" s="426">
        <f>J56-K56</f>
        <v/>
      </c>
      <c r="Q56" s="426">
        <f>D56-F56</f>
        <v/>
      </c>
      <c r="R56" s="144" t="n"/>
    </row>
    <row r="57">
      <c r="A57" s="80" t="inlineStr">
        <is>
          <t xml:space="preserve">　　無形資產                                                    </t>
        </is>
      </c>
      <c r="B57" s="427">
        <f>VLOOKUP(A57,$A$309:$AX$418,$K$1,FALSE)</f>
        <v/>
      </c>
      <c r="C57" s="384" t="n"/>
      <c r="D57" s="440" t="n"/>
      <c r="E57" s="441" t="n">
        <v>111</v>
      </c>
      <c r="F57" s="442">
        <f>J25</f>
        <v/>
      </c>
      <c r="G57" s="429">
        <f>B57+SUM(D57:D59)-SUM(F57:F59)</f>
        <v/>
      </c>
      <c r="H57" s="112" t="inlineStr">
        <is>
          <t xml:space="preserve">　　　　　土地改良物                                                  </t>
        </is>
      </c>
      <c r="I57" s="180" t="n">
        <v>251</v>
      </c>
      <c r="J57" s="73">
        <f>OFFSET(A530,0,$K$1-1)</f>
        <v/>
      </c>
      <c r="K57" s="369">
        <f>-SUMIF($C$7:$C$127,I57,$D$7:$D$127)+SUMIF($E$7:$E$127,I57,$F$7:$F$127)</f>
        <v/>
      </c>
      <c r="L57" s="478">
        <f>VLOOKUP(A57,$A$140:$AX$249,$K$1,FALSE)</f>
        <v/>
      </c>
      <c r="M57" s="478">
        <f>L57-G57</f>
        <v/>
      </c>
      <c r="N57" s="30" t="n"/>
      <c r="O57" s="425">
        <f>L57-B57</f>
        <v/>
      </c>
      <c r="P57" s="426">
        <f>J57-K57</f>
        <v/>
      </c>
      <c r="Q57" s="426">
        <f>D57-F57</f>
        <v/>
      </c>
      <c r="R57" s="144" t="n"/>
    </row>
    <row r="58">
      <c r="A58" s="2" t="n">
        <v>0</v>
      </c>
      <c r="B58" s="427" t="n"/>
      <c r="C58" s="384" t="n">
        <v>415</v>
      </c>
      <c r="D58" s="440">
        <f>J113</f>
        <v/>
      </c>
      <c r="E58" s="441" t="n">
        <v>416</v>
      </c>
      <c r="F58" s="442">
        <f>J114*-1</f>
        <v/>
      </c>
      <c r="G58" s="433" t="n"/>
      <c r="H58" s="112" t="inlineStr">
        <is>
          <t xml:space="preserve">　　　　　房屋及建築                                                  </t>
        </is>
      </c>
      <c r="I58" s="180" t="n">
        <v>252</v>
      </c>
      <c r="J58" s="73">
        <f>OFFSET(A531,0,$K$1-1)</f>
        <v/>
      </c>
      <c r="K58" s="369">
        <f>-SUMIF($C$7:$C$127,I58,$D$7:$D$127)+SUMIF($E$7:$E$127,I58,$F$7:$F$127)</f>
        <v/>
      </c>
      <c r="L58" s="478" t="n"/>
      <c r="M58" s="478">
        <f>L58-G58</f>
        <v/>
      </c>
      <c r="N58" s="30" t="n"/>
      <c r="O58" s="425">
        <f>L58-B58</f>
        <v/>
      </c>
      <c r="P58" s="426">
        <f>J58-K58</f>
        <v/>
      </c>
      <c r="Q58" s="426">
        <f>D58-F58</f>
        <v/>
      </c>
      <c r="R58" s="144" t="n"/>
    </row>
    <row r="59">
      <c r="A59" s="3" t="n">
        <v>0</v>
      </c>
      <c r="B59" s="427" t="n"/>
      <c r="C59" s="385" t="n">
        <v>258</v>
      </c>
      <c r="D59" s="440">
        <f>J65*-1</f>
        <v/>
      </c>
      <c r="E59" s="443" t="n">
        <v>112</v>
      </c>
      <c r="F59" s="442" t="n"/>
      <c r="G59" s="433" t="n"/>
      <c r="H59" s="112" t="inlineStr">
        <is>
          <t xml:space="preserve">　　　　　機械及設備                                                  </t>
        </is>
      </c>
      <c r="I59" s="180" t="n">
        <v>253</v>
      </c>
      <c r="J59" s="73">
        <f>OFFSET(A532,0,$K$1-1)</f>
        <v/>
      </c>
      <c r="K59" s="369">
        <f>-SUMIF($C$7:$C$127,I59,$D$7:$D$127)+SUMIF($E$7:$E$127,I59,$F$7:$F$127)</f>
        <v/>
      </c>
      <c r="L59" s="478" t="n"/>
      <c r="M59" s="478">
        <f>L59-G59</f>
        <v/>
      </c>
      <c r="N59" s="30" t="n"/>
      <c r="O59" s="425">
        <f>L59-B59</f>
        <v/>
      </c>
      <c r="P59" s="426">
        <f>J59-K59</f>
        <v/>
      </c>
      <c r="Q59" s="426">
        <f>D59-F59</f>
        <v/>
      </c>
      <c r="R59" s="144" t="n"/>
    </row>
    <row r="60">
      <c r="A60" s="3" t="n">
        <v>0</v>
      </c>
      <c r="B60" s="427" t="n"/>
      <c r="C60" s="385" t="n"/>
      <c r="D60" s="440" t="n"/>
      <c r="E60" s="443" t="n"/>
      <c r="F60" s="442" t="n"/>
      <c r="G60" s="433" t="n"/>
      <c r="H60" s="112" t="inlineStr">
        <is>
          <t xml:space="preserve">　　　　　交通及運輸設備                                              </t>
        </is>
      </c>
      <c r="I60" s="180" t="n">
        <v>254</v>
      </c>
      <c r="J60" s="73">
        <f>OFFSET(A533,0,$K$1-1)</f>
        <v/>
      </c>
      <c r="K60" s="369">
        <f>-SUMIF($C$7:$C$127,I60,$D$7:$D$127)+SUMIF($E$7:$E$127,I60,$F$7:$F$127)</f>
        <v/>
      </c>
      <c r="L60" s="478" t="n"/>
      <c r="M60" s="478">
        <f>L60-G60</f>
        <v/>
      </c>
      <c r="N60" s="30" t="n"/>
      <c r="O60" s="425">
        <f>L60-B60</f>
        <v/>
      </c>
      <c r="P60" s="426">
        <f>J60-K60</f>
        <v/>
      </c>
      <c r="Q60" s="426">
        <f>D60-F60</f>
        <v/>
      </c>
      <c r="R60" s="144" t="n"/>
    </row>
    <row r="61" ht="20.4" customHeight="1" s="53">
      <c r="A61" s="78" t="inlineStr">
        <is>
          <t xml:space="preserve">　其他資產                                                    </t>
        </is>
      </c>
      <c r="B61" s="457">
        <f>SUM(B62,B65,B68)</f>
        <v/>
      </c>
      <c r="C61" s="384" t="n"/>
      <c r="D61" s="440" t="n"/>
      <c r="E61" s="441" t="n"/>
      <c r="F61" s="442" t="n"/>
      <c r="G61" s="457">
        <f>SUM(G62,G65,G68)</f>
        <v/>
      </c>
      <c r="H61" s="112" t="inlineStr">
        <is>
          <t xml:space="preserve">　　　　　什項設備                                                    </t>
        </is>
      </c>
      <c r="I61" s="180" t="n">
        <v>255</v>
      </c>
      <c r="J61" s="73">
        <f>OFFSET(A534,0,$K$1-1)</f>
        <v/>
      </c>
      <c r="K61" s="369">
        <f>-SUMIF($C$7:$C$127,I61,$D$7:$D$127)+SUMIF($E$7:$E$127,I61,$F$7:$F$127)</f>
        <v/>
      </c>
      <c r="L61" s="478">
        <f>VLOOKUP(A61,$A$140:$AX$249,$K$1,FALSE)</f>
        <v/>
      </c>
      <c r="M61" s="478">
        <f>L61-G61</f>
        <v/>
      </c>
      <c r="N61" s="30" t="n"/>
      <c r="O61" s="425">
        <f>L61-B61</f>
        <v/>
      </c>
      <c r="P61" s="426">
        <f>J61-K61</f>
        <v/>
      </c>
      <c r="Q61" s="426">
        <f>D61-F61</f>
        <v/>
      </c>
      <c r="R61" s="144" t="n"/>
    </row>
    <row r="62">
      <c r="A62" s="80" t="inlineStr">
        <is>
          <t xml:space="preserve">　　遞延資產                                                    </t>
        </is>
      </c>
      <c r="B62" s="427">
        <f>VLOOKUP(A62,$A$309:$AX$418,$K$1,FALSE)</f>
        <v/>
      </c>
      <c r="C62" s="384" t="n"/>
      <c r="D62" s="440" t="n"/>
      <c r="E62" s="441" t="n">
        <v>112</v>
      </c>
      <c r="F62" s="442">
        <f>J26-F59</f>
        <v/>
      </c>
      <c r="G62" s="429">
        <f>B62+SUM(D62:D64)-SUM(F62:F64)</f>
        <v/>
      </c>
      <c r="H62" s="112" t="inlineStr">
        <is>
          <t xml:space="preserve">　　　　　購建中固定資產                                              </t>
        </is>
      </c>
      <c r="I62" s="180" t="n">
        <v>256</v>
      </c>
      <c r="J62" s="73">
        <f>OFFSET(A535,0,$K$1-1)</f>
        <v/>
      </c>
      <c r="K62" s="369">
        <f>-SUMIF($C$7:$C$127,I62,$D$7:$D$127)+SUMIF($E$7:$E$127,I62,$F$7:$F$127)</f>
        <v/>
      </c>
      <c r="L62" s="478">
        <f>VLOOKUP(A62,$A$140:$AX$249,$K$1,FALSE)</f>
        <v/>
      </c>
      <c r="M62" s="478">
        <f>L62-G62</f>
        <v/>
      </c>
      <c r="N62" s="30" t="n"/>
      <c r="O62" s="425">
        <f>L62-B62</f>
        <v/>
      </c>
      <c r="P62" s="426">
        <f>J62-K62</f>
        <v/>
      </c>
      <c r="Q62" s="426">
        <f>D62-F62</f>
        <v/>
      </c>
      <c r="R62" s="144" t="n"/>
    </row>
    <row r="63">
      <c r="A63" s="2" t="n">
        <v>0</v>
      </c>
      <c r="B63" s="427" t="n"/>
      <c r="C63" s="384" t="n"/>
      <c r="D63" s="440">
        <f>J126</f>
        <v/>
      </c>
      <c r="E63" s="441" t="n"/>
      <c r="F63" s="442">
        <f>J127*-1</f>
        <v/>
      </c>
      <c r="G63" s="429" t="n"/>
      <c r="H63" s="112" t="inlineStr">
        <is>
          <t xml:space="preserve">　　　　　租賃權益改良                                                </t>
        </is>
      </c>
      <c r="I63" s="180" t="n">
        <v>257</v>
      </c>
      <c r="J63" s="73">
        <f>OFFSET(A536,0,$K$1-1)</f>
        <v/>
      </c>
      <c r="K63" s="369">
        <f>-SUMIF($C$7:$C$127,I63,$D$7:$D$127)+SUMIF($E$7:$E$127,I63,$F$7:$F$127)</f>
        <v/>
      </c>
      <c r="L63" s="478" t="n"/>
      <c r="M63" s="478">
        <f>L63-G63</f>
        <v/>
      </c>
      <c r="N63" s="30" t="n"/>
      <c r="O63" s="425">
        <f>L63-B63</f>
        <v/>
      </c>
      <c r="P63" s="426">
        <f>J63-K63</f>
        <v/>
      </c>
      <c r="Q63" s="426">
        <f>D63-F63</f>
        <v/>
      </c>
      <c r="R63" s="144" t="n"/>
    </row>
    <row r="64">
      <c r="A64" s="2" t="n">
        <v>0</v>
      </c>
      <c r="B64" s="427" t="n"/>
      <c r="C64" s="384" t="n">
        <v>259</v>
      </c>
      <c r="D64" s="440">
        <f>J67*-1</f>
        <v/>
      </c>
      <c r="E64" s="441" t="n"/>
      <c r="F64" s="442" t="n"/>
      <c r="G64" s="429" t="n"/>
      <c r="H64" s="112" t="inlineStr">
        <is>
          <t xml:space="preserve">　　增加無形資產及其他資產                                      </t>
        </is>
      </c>
      <c r="I64" s="180" t="n"/>
      <c r="J64" s="73">
        <f>OFFSET(A537,0,$K$1-1)</f>
        <v/>
      </c>
      <c r="K64" s="369">
        <f>K65+K66</f>
        <v/>
      </c>
      <c r="L64" s="478" t="n"/>
      <c r="M64" s="478">
        <f>L64-G64</f>
        <v/>
      </c>
      <c r="N64" s="30" t="n"/>
      <c r="O64" s="425">
        <f>L64-B64</f>
        <v/>
      </c>
      <c r="P64" s="426">
        <f>J64-K64</f>
        <v/>
      </c>
      <c r="Q64" s="426">
        <f>D64-F64</f>
        <v/>
      </c>
      <c r="R64" s="144" t="n"/>
    </row>
    <row r="65">
      <c r="A65" s="80" t="inlineStr">
        <is>
          <t xml:space="preserve">　　什項資產                                                    </t>
        </is>
      </c>
      <c r="B65" s="427">
        <f>VLOOKUP(A65,$A$309:$AX$418,$K$1,FALSE)</f>
        <v/>
      </c>
      <c r="C65" s="384" t="n">
        <v>417</v>
      </c>
      <c r="D65" s="440">
        <f>F111</f>
        <v/>
      </c>
      <c r="E65" s="441" t="n">
        <v>108</v>
      </c>
      <c r="F65" s="442">
        <f>J22</f>
        <v/>
      </c>
      <c r="G65" s="429">
        <f>B65+SUM(D65:D67)-SUM(F65:F67)</f>
        <v/>
      </c>
      <c r="H65" s="112" t="inlineStr">
        <is>
          <t xml:space="preserve">　　　增加無形資產                                                </t>
        </is>
      </c>
      <c r="I65" s="180" t="n">
        <v>258</v>
      </c>
      <c r="J65" s="73">
        <f>OFFSET(A538,0,$K$1-1)</f>
        <v/>
      </c>
      <c r="K65" s="369">
        <f>-SUMIF($C$7:$C$127,I65,$D$7:$D$127)+SUMIF($E$7:$E$127,I65,$F$7:$F$127)</f>
        <v/>
      </c>
      <c r="L65" s="478">
        <f>VLOOKUP(A65,$A$140:$AX$249,$K$1,FALSE)</f>
        <v/>
      </c>
      <c r="M65" s="478">
        <f>L65-G65</f>
        <v/>
      </c>
      <c r="N65" s="30" t="n"/>
      <c r="O65" s="425">
        <f>L65-B65</f>
        <v/>
      </c>
      <c r="P65" s="426">
        <f>J65-K65</f>
        <v/>
      </c>
      <c r="Q65" s="426">
        <f>D65-F65</f>
        <v/>
      </c>
      <c r="R65" s="144" t="n"/>
    </row>
    <row r="66">
      <c r="A66" s="4" t="n">
        <v>0</v>
      </c>
      <c r="B66" s="427" t="n"/>
      <c r="C66" s="384" t="n"/>
      <c r="D66" s="440" t="n"/>
      <c r="E66" s="441" t="n"/>
      <c r="F66" s="442" t="n"/>
      <c r="G66" s="433" t="n"/>
      <c r="H66" s="112" t="inlineStr">
        <is>
          <t xml:space="preserve">　　　增加其他資產                                                </t>
        </is>
      </c>
      <c r="I66" s="180" t="n"/>
      <c r="J66" s="73">
        <f>OFFSET(A539,0,$K$1-1)</f>
        <v/>
      </c>
      <c r="K66" s="369">
        <f>K67</f>
        <v/>
      </c>
      <c r="L66" s="478" t="n"/>
      <c r="M66" s="478">
        <f>L66-G66</f>
        <v/>
      </c>
      <c r="N66" s="30" t="n"/>
      <c r="O66" s="425">
        <f>L66-B66</f>
        <v/>
      </c>
      <c r="P66" s="426">
        <f>J66-K66</f>
        <v/>
      </c>
      <c r="Q66" s="426">
        <f>D66-F66</f>
        <v/>
      </c>
      <c r="R66" s="144" t="n"/>
    </row>
    <row r="67">
      <c r="A67" s="3" t="n">
        <v>0</v>
      </c>
      <c r="B67" s="427" t="n"/>
      <c r="C67" s="385" t="n"/>
      <c r="D67" s="440" t="n"/>
      <c r="E67" s="443" t="n"/>
      <c r="F67" s="442" t="n"/>
      <c r="G67" s="433" t="n"/>
      <c r="H67" s="112" t="inlineStr">
        <is>
          <t xml:space="preserve">　　　　增加遞延費用                                                </t>
        </is>
      </c>
      <c r="I67" s="180" t="n">
        <v>259</v>
      </c>
      <c r="J67" s="73">
        <f>OFFSET(A540,0,$K$1-1)</f>
        <v/>
      </c>
      <c r="K67" s="369">
        <f>-SUMIF($C$7:$C$127,I67,$D$7:$D$127)+SUMIF($E$7:$E$127,I67,$F$7:$F$127)</f>
        <v/>
      </c>
      <c r="L67" s="478" t="n"/>
      <c r="M67" s="478">
        <f>L67-G67</f>
        <v/>
      </c>
      <c r="N67" s="30" t="n"/>
      <c r="O67" s="425">
        <f>L67-B67</f>
        <v/>
      </c>
      <c r="P67" s="426">
        <f>J67-K67</f>
        <v/>
      </c>
      <c r="Q67" s="426">
        <f>D67-F67</f>
        <v/>
      </c>
      <c r="R67" s="144" t="n"/>
    </row>
    <row r="68">
      <c r="A68" s="80" t="n"/>
      <c r="B68" s="427" t="n"/>
      <c r="C68" s="384" t="n"/>
      <c r="D68" s="440" t="n"/>
      <c r="E68" s="441" t="n"/>
      <c r="F68" s="442" t="n"/>
      <c r="G68" s="433">
        <f>B68+D68-F68</f>
        <v/>
      </c>
      <c r="H68" s="111" t="inlineStr">
        <is>
          <t xml:space="preserve">▼投資活動之淨現金流入（流出）                                </t>
        </is>
      </c>
      <c r="I68" s="180" t="n"/>
      <c r="J68" s="73">
        <f>OFFSET(A541,0,$K$1-1)</f>
        <v/>
      </c>
      <c r="K68" s="369">
        <f>K40</f>
        <v/>
      </c>
      <c r="L68" s="478" t="n"/>
      <c r="M68" s="478" t="n"/>
      <c r="N68" s="30" t="n"/>
      <c r="O68" s="425" t="n"/>
      <c r="P68" s="426">
        <f>J68-K68</f>
        <v/>
      </c>
      <c r="Q68" s="426">
        <f>D68-F68</f>
        <v/>
      </c>
      <c r="R68" s="144" t="n"/>
    </row>
    <row r="69">
      <c r="A69" s="4" t="inlineStr">
        <is>
          <t>合      計</t>
        </is>
      </c>
      <c r="B69" s="422">
        <f>B7+B17+B26+B54+B56+B61</f>
        <v/>
      </c>
      <c r="C69" s="384" t="n"/>
      <c r="D69" s="440" t="n"/>
      <c r="E69" s="441" t="n"/>
      <c r="F69" s="442" t="n"/>
      <c r="G69" s="458">
        <f>G7+G17+G26+G54+G56+G61</f>
        <v/>
      </c>
      <c r="H69" s="111" t="inlineStr">
        <is>
          <t xml:space="preserve">▼籌資活動之現金流量                                          </t>
        </is>
      </c>
      <c r="I69" s="180" t="n"/>
      <c r="J69" s="73">
        <f>OFFSET(A542,0,$K$1-1)</f>
        <v/>
      </c>
      <c r="K69" s="369">
        <f>K70+K72+K74+K81+K79+K83</f>
        <v/>
      </c>
      <c r="L69" s="478">
        <f>VLOOKUP(A69,$A$140:$AX$249,$K$1,FALSE)</f>
        <v/>
      </c>
      <c r="M69" s="478">
        <f>L69-G69</f>
        <v/>
      </c>
      <c r="N69" s="30" t="n"/>
      <c r="O69" s="425">
        <f>L69-B69</f>
        <v/>
      </c>
      <c r="P69" s="426">
        <f>J69-K69</f>
        <v/>
      </c>
      <c r="Q69" s="426">
        <f>D69-F69</f>
        <v/>
      </c>
      <c r="R69" s="144" t="n"/>
    </row>
    <row r="70">
      <c r="A70" s="4" t="inlineStr">
        <is>
          <t xml:space="preserve">負債                                                        </t>
        </is>
      </c>
      <c r="B70" s="422">
        <f>B71+B78+B83</f>
        <v/>
      </c>
      <c r="C70" s="384" t="n"/>
      <c r="D70" s="440" t="n"/>
      <c r="E70" s="441" t="n"/>
      <c r="F70" s="442" t="n"/>
      <c r="G70" s="423">
        <f>G71+G78+G83</f>
        <v/>
      </c>
      <c r="H70" s="112" t="inlineStr">
        <is>
          <t xml:space="preserve">　　增加短期債務、流動金融負債及其他負債                        </t>
        </is>
      </c>
      <c r="I70" s="180" t="n"/>
      <c r="J70" s="73">
        <f>OFFSET(A543,0,$K$1-1)</f>
        <v/>
      </c>
      <c r="K70" s="369">
        <f>K71</f>
        <v/>
      </c>
      <c r="L70" s="478">
        <f>VLOOKUP(A70,$A$253:$AX$305,$K$1,FALSE)</f>
        <v/>
      </c>
      <c r="M70" s="478">
        <f>L70-G70</f>
        <v/>
      </c>
      <c r="N70" s="30" t="n"/>
      <c r="O70" s="425">
        <f>L70-B70</f>
        <v/>
      </c>
      <c r="P70" s="426">
        <f>J70-K70</f>
        <v/>
      </c>
      <c r="Q70" s="426">
        <f>D70-F70</f>
        <v/>
      </c>
      <c r="R70" s="144" t="n"/>
    </row>
    <row r="71">
      <c r="A71" s="78" t="inlineStr">
        <is>
          <t xml:space="preserve">　流動負債                                                    </t>
        </is>
      </c>
      <c r="B71" s="422">
        <f>SUM(B72:B77)</f>
        <v/>
      </c>
      <c r="C71" s="384" t="n"/>
      <c r="D71" s="440" t="n"/>
      <c r="E71" s="441" t="n"/>
      <c r="F71" s="442" t="n"/>
      <c r="G71" s="423">
        <f>SUM(G72:G77)</f>
        <v/>
      </c>
      <c r="H71" s="112" t="inlineStr">
        <is>
          <t xml:space="preserve">　　　增加其他負債                                                </t>
        </is>
      </c>
      <c r="I71" s="180" t="n">
        <v>311</v>
      </c>
      <c r="J71" s="73">
        <f>OFFSET(A544,0,$K$1-1)</f>
        <v/>
      </c>
      <c r="K71" s="369">
        <f>-SUMIF($C$7:$C$127,I71,$D$7:$D$127)+SUMIF($E$7:$E$127,I71,$F$7:$F$127)</f>
        <v/>
      </c>
      <c r="L71" s="478">
        <f>VLOOKUP(A71,$A$253:$AX$305,$K$1,FALSE)</f>
        <v/>
      </c>
      <c r="M71" s="478">
        <f>L71-G71</f>
        <v/>
      </c>
      <c r="N71" s="30" t="n"/>
      <c r="O71" s="425">
        <f>L71-B71</f>
        <v/>
      </c>
      <c r="P71" s="426">
        <f>J71-K71</f>
        <v/>
      </c>
      <c r="Q71" s="426">
        <f>D71-F71</f>
        <v/>
      </c>
      <c r="R71" s="144" t="n"/>
    </row>
    <row r="72">
      <c r="A72" s="80" t="inlineStr">
        <is>
          <t xml:space="preserve">　　短期債務                                                    </t>
        </is>
      </c>
      <c r="B72" s="427">
        <f>VLOOKUP(A72,$A$423:$AX$475,$K$1,FALSE)</f>
        <v/>
      </c>
      <c r="C72" s="385" t="n">
        <v>322</v>
      </c>
      <c r="D72" s="454">
        <f>J82*-1</f>
        <v/>
      </c>
      <c r="E72" s="441" t="n">
        <v>418</v>
      </c>
      <c r="F72" s="442">
        <f>D81</f>
        <v/>
      </c>
      <c r="G72" s="429">
        <f>B72+SUM(F72:F73)-SUM(D72:D73)</f>
        <v/>
      </c>
      <c r="H72" s="112" t="inlineStr">
        <is>
          <t xml:space="preserve">　　增加長期負債                                                </t>
        </is>
      </c>
      <c r="I72" s="180" t="n"/>
      <c r="J72" s="73">
        <f>OFFSET(A545,0,$K$1-1)</f>
        <v/>
      </c>
      <c r="K72" s="369">
        <f>K73</f>
        <v/>
      </c>
      <c r="L72" s="478">
        <f>VLOOKUP(A72,$A$253:$AX$305,$K$1,FALSE)</f>
        <v/>
      </c>
      <c r="M72" s="478">
        <f>L72-G72</f>
        <v/>
      </c>
      <c r="N72" s="30" t="n"/>
      <c r="O72" s="425">
        <f>L72-B72</f>
        <v/>
      </c>
      <c r="P72" s="426">
        <f>J72-K72</f>
        <v/>
      </c>
      <c r="Q72" s="426">
        <f>D72-F72</f>
        <v/>
      </c>
      <c r="R72" s="144" t="n"/>
    </row>
    <row r="73" ht="20.25" customHeight="1" s="53">
      <c r="A73" s="3" t="n">
        <v>0</v>
      </c>
      <c r="B73" s="427" t="n"/>
      <c r="C73" s="385" t="n">
        <v>316</v>
      </c>
      <c r="D73" s="440" t="n"/>
      <c r="E73" s="443" t="n"/>
      <c r="F73" s="442" t="n"/>
      <c r="G73" s="433" t="n"/>
      <c r="H73" s="112" t="inlineStr">
        <is>
          <t xml:space="preserve">　　　增加長期債務                                                </t>
        </is>
      </c>
      <c r="I73" s="180" t="n">
        <v>312</v>
      </c>
      <c r="J73" s="73">
        <f>OFFSET(A546,0,$K$1-1)</f>
        <v/>
      </c>
      <c r="K73" s="369">
        <f>-SUMIF($C$7:$C$127,I73,$D$7:$D$127)+SUMIF($E$7:$E$127,I73,$F$7:$F$127)</f>
        <v/>
      </c>
      <c r="L73" s="478" t="n"/>
      <c r="M73" s="478">
        <f>L73-G73</f>
        <v/>
      </c>
      <c r="N73" s="30" t="n"/>
      <c r="O73" s="425">
        <f>L73-B73</f>
        <v/>
      </c>
      <c r="P73" s="426">
        <f>J73-K73</f>
        <v/>
      </c>
      <c r="Q73" s="426">
        <f>D73-F73</f>
        <v/>
      </c>
      <c r="R73" s="144" t="n"/>
    </row>
    <row r="74" ht="21" customHeight="1" s="53">
      <c r="A74" s="80" t="inlineStr">
        <is>
          <t xml:space="preserve">　　應付款項                                                    </t>
        </is>
      </c>
      <c r="B74" s="427">
        <f>VLOOKUP(A74,$A$423:$AX$475,$K$1,FALSE)</f>
        <v/>
      </c>
      <c r="C74" s="384" t="n"/>
      <c r="D74" s="440" t="n"/>
      <c r="E74" s="441" t="n">
        <v>161</v>
      </c>
      <c r="F74" s="491" t="n"/>
      <c r="G74" s="429">
        <f>B74+SUM(F74:F75)-SUM(D74:D75)</f>
        <v/>
      </c>
      <c r="H74" s="112" t="inlineStr">
        <is>
          <t xml:space="preserve">　　增加基金、公積及填補短絀                                    </t>
        </is>
      </c>
      <c r="I74" s="180" t="n"/>
      <c r="J74" s="73">
        <f>OFFSET(A547,0,$K$1-1)</f>
        <v/>
      </c>
      <c r="K74" s="369">
        <f>SUM(K75)</f>
        <v/>
      </c>
      <c r="L74" s="478">
        <f>VLOOKUP(A74,$A$253:$AX$305,$K$1,FALSE)</f>
        <v/>
      </c>
      <c r="M74" s="478">
        <f>L74-G74</f>
        <v/>
      </c>
      <c r="N74" s="30" t="n"/>
      <c r="O74" s="425">
        <f>L74-B74</f>
        <v/>
      </c>
      <c r="P74" s="426">
        <f>J74-K74</f>
        <v/>
      </c>
      <c r="Q74" s="426">
        <f>D74-F74</f>
        <v/>
      </c>
      <c r="R74" s="144" t="n"/>
    </row>
    <row r="75" ht="18.75" customHeight="1" s="53">
      <c r="A75" s="3" t="n">
        <v>0</v>
      </c>
      <c r="B75" s="427" t="n"/>
      <c r="C75" s="385" t="n"/>
      <c r="D75" s="440" t="n"/>
      <c r="E75" s="443" t="n"/>
      <c r="F75" s="442" t="n"/>
      <c r="G75" s="433" t="n"/>
      <c r="H75" s="112" t="inlineStr">
        <is>
          <t xml:space="preserve">　　　增加基金                                                    </t>
        </is>
      </c>
      <c r="I75" s="180" t="n"/>
      <c r="J75" s="73">
        <f>OFFSET(A548,0,$K$1-1)</f>
        <v/>
      </c>
      <c r="K75" s="369">
        <f>SUM(K76:K78)</f>
        <v/>
      </c>
      <c r="L75" s="478" t="n"/>
      <c r="M75" s="478">
        <f>L75-G75</f>
        <v/>
      </c>
      <c r="N75" s="30" t="n"/>
      <c r="O75" s="425">
        <f>L75-B75</f>
        <v/>
      </c>
      <c r="P75" s="426">
        <f>J75-K75</f>
        <v/>
      </c>
      <c r="Q75" s="426">
        <f>D75-F75</f>
        <v/>
      </c>
      <c r="R75" s="144" t="n"/>
    </row>
    <row r="76" ht="20.25" customHeight="1" s="53">
      <c r="A76" s="80" t="inlineStr">
        <is>
          <t xml:space="preserve">　　預收款項                                                    </t>
        </is>
      </c>
      <c r="B76" s="427">
        <f>VLOOKUP(A76,$A$423:$AX$475,$K$1,FALSE)</f>
        <v/>
      </c>
      <c r="C76" s="384" t="n"/>
      <c r="D76" s="492" t="n"/>
      <c r="E76" s="441" t="n">
        <v>161</v>
      </c>
      <c r="F76" s="442">
        <f>J34</f>
        <v/>
      </c>
      <c r="G76" s="429">
        <f>B76+SUM(F76:F77)-SUM(D76:D77)</f>
        <v/>
      </c>
      <c r="H76" s="112" t="inlineStr">
        <is>
          <t xml:space="preserve">　　　　國庫撥款增置固定資產                                        </t>
        </is>
      </c>
      <c r="I76" s="180" t="n">
        <v>313</v>
      </c>
      <c r="J76" s="73">
        <f>OFFSET(A549,0,$K$1-1)</f>
        <v/>
      </c>
      <c r="K76" s="369">
        <f>-SUMIF($C$7:$C$127,I76,$D$7:$D$127)+SUMIF($E$7:$E$127,I76,$F$7:$F$127)</f>
        <v/>
      </c>
      <c r="L76" s="478">
        <f>VLOOKUP(A76,$A$253:$AX$305,$K$1,FALSE)</f>
        <v/>
      </c>
      <c r="M76" s="478">
        <f>L76-G76</f>
        <v/>
      </c>
      <c r="N76" s="30" t="n"/>
      <c r="O76" s="425">
        <f>L76-B76</f>
        <v/>
      </c>
      <c r="P76" s="426">
        <f>J76-K76</f>
        <v/>
      </c>
      <c r="Q76" s="426">
        <f>D76-F76</f>
        <v/>
      </c>
      <c r="R76" s="144" t="n"/>
    </row>
    <row r="77">
      <c r="A77" s="3" t="n">
        <v>0</v>
      </c>
      <c r="B77" s="427" t="n"/>
      <c r="C77" s="385" t="n"/>
      <c r="D77" s="440" t="n"/>
      <c r="E77" s="443" t="n"/>
      <c r="F77" s="442" t="n"/>
      <c r="G77" s="433" t="n"/>
      <c r="H77" s="112" t="inlineStr">
        <is>
          <t xml:space="preserve">　　　　國庫增撥無形資產                                            </t>
        </is>
      </c>
      <c r="I77" s="180" t="n">
        <v>314</v>
      </c>
      <c r="J77" s="73">
        <f>OFFSET(A550,0,$K$1-1)</f>
        <v/>
      </c>
      <c r="K77" s="369">
        <f>-SUMIF($C$7:$C$127,I77,$D$7:$D$127)+SUMIF($E$7:$E$127,I77,$F$7:$F$127)</f>
        <v/>
      </c>
      <c r="L77" s="478" t="n"/>
      <c r="M77" s="478">
        <f>L77-G77</f>
        <v/>
      </c>
      <c r="N77" s="30" t="n"/>
      <c r="O77" s="425">
        <f>L77-B77</f>
        <v/>
      </c>
      <c r="P77" s="426">
        <f>J77-K77</f>
        <v/>
      </c>
      <c r="Q77" s="426">
        <f>D77-F77</f>
        <v/>
      </c>
      <c r="R77" s="144" t="n"/>
    </row>
    <row r="78">
      <c r="A78" s="78" t="inlineStr">
        <is>
          <t xml:space="preserve">　長期負債                                                    </t>
        </is>
      </c>
      <c r="B78" s="459">
        <f>SUM(B81)</f>
        <v/>
      </c>
      <c r="C78" s="384" t="n"/>
      <c r="D78" s="440" t="n"/>
      <c r="E78" s="441" t="n"/>
      <c r="F78" s="442" t="n"/>
      <c r="G78" s="460">
        <f>SUM(G81)</f>
        <v/>
      </c>
      <c r="H78" s="112" t="inlineStr">
        <is>
          <t xml:space="preserve">　　　　國庫增撥遞延資產                                            </t>
        </is>
      </c>
      <c r="I78" s="180" t="n">
        <v>315</v>
      </c>
      <c r="J78" s="73">
        <f>OFFSET(A551,0,$K$1-1)</f>
        <v/>
      </c>
      <c r="K78" s="369">
        <f>-SUMIF($C$7:$C$127,I78,$D$7:$D$127)+SUMIF($E$7:$E$127,I78,$F$7:$F$127)</f>
        <v/>
      </c>
      <c r="L78" s="478">
        <f>VLOOKUP(A78,$A$253:$AX$305,$K$1,FALSE)</f>
        <v/>
      </c>
      <c r="M78" s="478">
        <f>L78-G78</f>
        <v/>
      </c>
      <c r="N78" s="30" t="n"/>
      <c r="O78" s="425">
        <f>L78-B78</f>
        <v/>
      </c>
      <c r="P78" s="426">
        <f>J78-K78</f>
        <v/>
      </c>
      <c r="Q78" s="426">
        <f>D78-F78</f>
        <v/>
      </c>
      <c r="R78" s="144" t="n"/>
    </row>
    <row r="79">
      <c r="A79" s="169" t="n"/>
      <c r="B79" s="461" t="n"/>
      <c r="C79" s="395" t="n"/>
      <c r="D79" s="462" t="n"/>
      <c r="E79" s="463" t="n"/>
      <c r="F79" s="447" t="n"/>
      <c r="G79" s="394" t="n"/>
      <c r="H79" s="112" t="inlineStr">
        <is>
          <t xml:space="preserve">　　減少短期債務、流動金融負債及其他負債                        </t>
        </is>
      </c>
      <c r="I79" s="180" t="n"/>
      <c r="J79" s="73">
        <f>OFFSET(A552,0,$K$1-1)</f>
        <v/>
      </c>
      <c r="K79" s="387" t="n"/>
      <c r="L79" s="478" t="n"/>
      <c r="M79" s="478" t="n"/>
      <c r="N79" s="30" t="n"/>
      <c r="O79" s="425" t="n"/>
      <c r="P79" s="426" t="n"/>
      <c r="Q79" s="426" t="n"/>
      <c r="R79" s="144" t="n"/>
    </row>
    <row r="80">
      <c r="A80" s="169" t="n"/>
      <c r="B80" s="461" t="n"/>
      <c r="C80" s="395" t="n"/>
      <c r="D80" s="462" t="n"/>
      <c r="E80" s="463" t="n"/>
      <c r="F80" s="447" t="n"/>
      <c r="G80" s="394" t="n"/>
      <c r="H80" s="112" t="inlineStr">
        <is>
          <t xml:space="preserve">　　　減少短期債務                                                </t>
        </is>
      </c>
      <c r="I80" s="180" t="n">
        <v>316</v>
      </c>
      <c r="J80" s="73">
        <f>OFFSET(A553,0,$K$1-1)</f>
        <v/>
      </c>
      <c r="K80" s="369">
        <f>-SUMIF($C$7:$C$127,I80,$D$7:$D$127)+SUMIF($E$7:$E$127,I80,$F$7:$F$127)</f>
        <v/>
      </c>
      <c r="L80" s="478" t="n"/>
      <c r="M80" s="478" t="n"/>
      <c r="N80" s="30" t="n"/>
      <c r="O80" s="425" t="n"/>
      <c r="P80" s="426" t="n"/>
      <c r="Q80" s="426" t="n"/>
      <c r="R80" s="144" t="n"/>
    </row>
    <row r="81">
      <c r="A81" s="80" t="inlineStr">
        <is>
          <t xml:space="preserve">　　長期債務                                                    </t>
        </is>
      </c>
      <c r="B81" s="427">
        <f>VLOOKUP(A81,$A$423:$AX$475,$K$1,FALSE)</f>
        <v/>
      </c>
      <c r="C81" s="384" t="n">
        <v>418</v>
      </c>
      <c r="D81" s="440">
        <f>J116</f>
        <v/>
      </c>
      <c r="E81" s="441" t="n">
        <v>312</v>
      </c>
      <c r="F81" s="442">
        <f>J73</f>
        <v/>
      </c>
      <c r="G81" s="429">
        <f>B81+SUM(F81:F82)-SUM(D81:D82)</f>
        <v/>
      </c>
      <c r="H81" s="112" t="inlineStr">
        <is>
          <t xml:space="preserve">　　減少長期負債                                                </t>
        </is>
      </c>
      <c r="I81" s="180" t="n"/>
      <c r="J81" s="73">
        <f>OFFSET(A554,0,$K$1-1)</f>
        <v/>
      </c>
      <c r="K81" s="369">
        <f>K82</f>
        <v/>
      </c>
      <c r="L81" s="478">
        <f>VLOOKUP(A81,$A$253:$AX$305,$K$1,FALSE)</f>
        <v/>
      </c>
      <c r="M81" s="478">
        <f>L81-G81</f>
        <v/>
      </c>
      <c r="N81" s="30" t="n"/>
      <c r="O81" s="425">
        <f>L81-B81</f>
        <v/>
      </c>
      <c r="P81" s="426">
        <f>J81-K81</f>
        <v/>
      </c>
      <c r="Q81" s="426">
        <f>D81-F81</f>
        <v/>
      </c>
      <c r="R81" s="144" t="n"/>
    </row>
    <row r="82">
      <c r="A82" s="3" t="n">
        <v>0</v>
      </c>
      <c r="B82" s="427" t="n"/>
      <c r="C82" s="385" t="n">
        <v>322</v>
      </c>
      <c r="D82" s="440" t="n"/>
      <c r="E82" s="443" t="n"/>
      <c r="F82" s="442" t="n"/>
      <c r="G82" s="433" t="n"/>
      <c r="H82" s="112" t="inlineStr">
        <is>
          <t xml:space="preserve">　　　減少長期債務                                                </t>
        </is>
      </c>
      <c r="I82" s="180" t="n">
        <v>322</v>
      </c>
      <c r="J82" s="73">
        <f>OFFSET(A555,0,$K$1-1)</f>
        <v/>
      </c>
      <c r="K82" s="369">
        <f>-SUMIF($C$7:$C$127,I82,$D$7:$D$127)+SUMIF($E$7:$E$127,I82,$F$7:$F$127)</f>
        <v/>
      </c>
      <c r="L82" s="478" t="n"/>
      <c r="M82" s="478">
        <f>L82-G82</f>
        <v/>
      </c>
      <c r="N82" s="30" t="n"/>
      <c r="O82" s="425">
        <f>L82-B82</f>
        <v/>
      </c>
      <c r="P82" s="426">
        <f>J82-K82</f>
        <v/>
      </c>
      <c r="Q82" s="426">
        <f>D72-F82</f>
        <v/>
      </c>
      <c r="R82" s="144" t="n"/>
    </row>
    <row r="83">
      <c r="A83" s="78" t="inlineStr">
        <is>
          <t xml:space="preserve">　其他負債                                                    </t>
        </is>
      </c>
      <c r="B83" s="422">
        <f>SUM(B84,B90)</f>
        <v/>
      </c>
      <c r="C83" s="384" t="n"/>
      <c r="D83" s="440" t="n"/>
      <c r="E83" s="441" t="n"/>
      <c r="F83" s="442" t="n"/>
      <c r="G83" s="460">
        <f>SUM(G84,G90)</f>
        <v/>
      </c>
      <c r="H83" s="112" t="inlineStr">
        <is>
          <t xml:space="preserve">　　支付利息                                                    </t>
        </is>
      </c>
      <c r="I83" s="180" t="n"/>
      <c r="J83" s="73">
        <f>OFFSET(A556,0,$K$1-1)</f>
        <v/>
      </c>
      <c r="K83" s="369">
        <f>J83</f>
        <v/>
      </c>
      <c r="L83" s="478">
        <f>VLOOKUP(A83,$A$253:$AX$305,$K$1,FALSE)</f>
        <v/>
      </c>
      <c r="M83" s="478">
        <f>L83-G83</f>
        <v/>
      </c>
      <c r="N83" s="30" t="n"/>
      <c r="O83" s="425">
        <f>L83-B83</f>
        <v/>
      </c>
      <c r="P83" s="426">
        <f>J83-K83</f>
        <v/>
      </c>
      <c r="Q83" s="426">
        <f>D83-F83</f>
        <v/>
      </c>
      <c r="R83" s="144" t="n"/>
    </row>
    <row r="84">
      <c r="A84" s="80" t="inlineStr">
        <is>
          <t xml:space="preserve">　　什項負債                                                    </t>
        </is>
      </c>
      <c r="B84" s="427">
        <f>VLOOKUP(A84,$A$423:$AX$475,$K$1,FALSE)</f>
        <v/>
      </c>
      <c r="C84" s="384" t="n">
        <v>321</v>
      </c>
      <c r="D84" s="440" t="n"/>
      <c r="E84" s="441" t="n"/>
      <c r="F84" s="442" t="n"/>
      <c r="G84" s="429">
        <f>B84+SUM(F84:F89)-SUM(D84:D89)</f>
        <v/>
      </c>
      <c r="H84" s="111" t="inlineStr">
        <is>
          <t xml:space="preserve">▼籌資活動之淨現金流入（流出）                                </t>
        </is>
      </c>
      <c r="I84" s="180" t="n"/>
      <c r="J84" s="73">
        <f>OFFSET(A557,0,$K$1-1)</f>
        <v/>
      </c>
      <c r="K84" s="369">
        <f>K69</f>
        <v/>
      </c>
      <c r="L84" s="478">
        <f>VLOOKUP(A84,$A$253:$AX$305,$K$1,FALSE)</f>
        <v/>
      </c>
      <c r="M84" s="478">
        <f>L84-G84</f>
        <v/>
      </c>
      <c r="N84" s="30" t="n"/>
      <c r="O84" s="425">
        <f>L84-B84</f>
        <v/>
      </c>
      <c r="P84" s="426">
        <f>J84-K84</f>
        <v/>
      </c>
      <c r="Q84" s="426">
        <f>D84-F84</f>
        <v/>
      </c>
      <c r="R84" s="144" t="n"/>
    </row>
    <row r="85">
      <c r="A85" s="4" t="n">
        <v>0</v>
      </c>
      <c r="B85" s="427" t="n"/>
      <c r="C85" s="384" t="n">
        <v>402</v>
      </c>
      <c r="D85" s="440">
        <f>J91*-1</f>
        <v/>
      </c>
      <c r="E85" s="384" t="n">
        <v>122</v>
      </c>
      <c r="F85" s="442">
        <f>J28</f>
        <v/>
      </c>
      <c r="G85" s="433" t="n"/>
      <c r="H85" s="111" t="inlineStr">
        <is>
          <t xml:space="preserve">▼現金及約當現金之淨增（淨減）                                </t>
        </is>
      </c>
      <c r="I85" s="180" t="inlineStr">
        <is>
          <t>B</t>
        </is>
      </c>
      <c r="J85" s="73">
        <f>OFFSET(A558,0,$K$1-1)</f>
        <v/>
      </c>
      <c r="K85" s="369">
        <f>J85</f>
        <v/>
      </c>
      <c r="L85" s="478" t="n"/>
      <c r="M85" s="478">
        <f>L85-G85</f>
        <v/>
      </c>
      <c r="N85" s="30" t="n"/>
      <c r="O85" s="425">
        <f>L85-B85</f>
        <v/>
      </c>
      <c r="P85" s="426">
        <f>J85-K85</f>
        <v/>
      </c>
      <c r="Q85" s="426">
        <f>D85-F85</f>
        <v/>
      </c>
      <c r="R85" s="144" t="n"/>
    </row>
    <row r="86">
      <c r="A86" s="3" t="n">
        <v>0</v>
      </c>
      <c r="B86" s="427" t="n"/>
      <c r="C86" s="385" t="n"/>
      <c r="D86" s="440" t="n"/>
      <c r="E86" s="443" t="n">
        <v>401</v>
      </c>
      <c r="F86" s="442">
        <f>J90</f>
        <v/>
      </c>
      <c r="G86" s="433" t="n"/>
      <c r="H86" s="111" t="inlineStr">
        <is>
          <t xml:space="preserve">▼期初現金及約當現金                                          </t>
        </is>
      </c>
      <c r="I86" s="180" t="n"/>
      <c r="J86" s="73">
        <f>OFFSET(A559,0,$K$1-1)</f>
        <v/>
      </c>
      <c r="K86" s="369">
        <f>B8</f>
        <v/>
      </c>
      <c r="L86" s="478" t="n"/>
      <c r="M86" s="478">
        <f>L86-G86</f>
        <v/>
      </c>
      <c r="N86" s="30" t="n"/>
      <c r="O86" s="425">
        <f>L86-B86</f>
        <v/>
      </c>
      <c r="P86" s="426">
        <f>J86-K86</f>
        <v/>
      </c>
      <c r="Q86" s="426">
        <f>D86-F86</f>
        <v/>
      </c>
      <c r="R86" s="144" t="n"/>
    </row>
    <row r="87">
      <c r="A87" s="3" t="n">
        <v>0</v>
      </c>
      <c r="B87" s="427" t="n"/>
      <c r="C87" s="385" t="n"/>
      <c r="D87" s="440" t="n"/>
      <c r="E87" s="443" t="n"/>
      <c r="F87" s="442" t="n"/>
      <c r="G87" s="433" t="n"/>
      <c r="H87" s="111" t="inlineStr">
        <is>
          <t xml:space="preserve">▼期末現金及約當現金                                          </t>
        </is>
      </c>
      <c r="I87" s="180" t="n"/>
      <c r="J87" s="73">
        <f>OFFSET(A560,0,$K$1-1)</f>
        <v/>
      </c>
      <c r="K87" s="369">
        <f>G8</f>
        <v/>
      </c>
      <c r="L87" s="478" t="n"/>
      <c r="M87" s="478">
        <f>L87-G87</f>
        <v/>
      </c>
      <c r="N87" s="30" t="n"/>
      <c r="O87" s="425">
        <f>L87-B87</f>
        <v/>
      </c>
      <c r="P87" s="426">
        <f>J87-K87</f>
        <v/>
      </c>
      <c r="Q87" s="426">
        <f>D87-F87</f>
        <v/>
      </c>
      <c r="R87" s="144" t="n"/>
    </row>
    <row r="88">
      <c r="A88" s="3" t="n">
        <v>0</v>
      </c>
      <c r="B88" s="427" t="n"/>
      <c r="C88" s="385" t="n"/>
      <c r="D88" s="440" t="n"/>
      <c r="E88" s="443" t="n"/>
      <c r="F88" s="442" t="n"/>
      <c r="G88" s="433" t="n"/>
      <c r="H88" s="111" t="inlineStr">
        <is>
          <t xml:space="preserve">▼不影響現金流量之投資與籌資活動                              </t>
        </is>
      </c>
      <c r="J88" s="73">
        <f>OFFSET(A561,0,$K$1-1)</f>
        <v/>
      </c>
      <c r="K88" s="369" t="n"/>
      <c r="L88" s="478" t="n"/>
      <c r="M88" s="478">
        <f>L88-G88</f>
        <v/>
      </c>
      <c r="N88" s="30" t="n"/>
      <c r="O88" s="425">
        <f>L88-B88</f>
        <v/>
      </c>
      <c r="P88" s="426">
        <f>J88-K88</f>
        <v/>
      </c>
      <c r="Q88" s="426">
        <f>D88-F88</f>
        <v/>
      </c>
      <c r="R88" s="144" t="n"/>
    </row>
    <row r="89" ht="32.4" customHeight="1" s="53">
      <c r="A89" s="3" t="n">
        <v>0</v>
      </c>
      <c r="B89" s="427" t="n"/>
      <c r="C89" s="385" t="n"/>
      <c r="D89" s="440" t="n"/>
      <c r="E89" s="443" t="n"/>
      <c r="F89" s="442" t="n"/>
      <c r="G89" s="433" t="n"/>
      <c r="H89" s="112" t="inlineStr">
        <is>
          <t xml:space="preserve">　　退休離職準備金與應付退休及離職金同額增加(+)或減少(-)之金額  </t>
        </is>
      </c>
      <c r="I89" s="180" t="n"/>
      <c r="J89" s="73">
        <f>OFFSET(A562,0,$K$1-1)</f>
        <v/>
      </c>
      <c r="K89" s="369">
        <f>K90+K91</f>
        <v/>
      </c>
      <c r="L89" s="478" t="n"/>
      <c r="M89" s="478">
        <f>L89-G89</f>
        <v/>
      </c>
      <c r="N89" s="30" t="n"/>
      <c r="O89" s="425">
        <f>L89-B89</f>
        <v/>
      </c>
      <c r="P89" s="426">
        <f>J89-K89</f>
        <v/>
      </c>
      <c r="Q89" s="426">
        <f>D89-F89</f>
        <v/>
      </c>
      <c r="R89" s="144" t="n"/>
    </row>
    <row r="90">
      <c r="A90" s="80" t="inlineStr">
        <is>
          <t xml:space="preserve">　　遞延負債                                                    </t>
        </is>
      </c>
      <c r="B90" s="427">
        <f>VLOOKUP(A90,$A$423:$AX$475,$K$1,FALSE)</f>
        <v/>
      </c>
      <c r="C90" s="385" t="n">
        <v>124</v>
      </c>
      <c r="D90" s="440">
        <f>J31*-1</f>
        <v/>
      </c>
      <c r="E90" s="464" t="n">
        <v>311</v>
      </c>
      <c r="F90" s="442">
        <f>J71</f>
        <v/>
      </c>
      <c r="G90" s="429">
        <f>B90+SUM(F90:F96)-SUM(D90:D96)</f>
        <v/>
      </c>
      <c r="H90" s="112" t="inlineStr">
        <is>
          <t xml:space="preserve">　　　退休離職準備金與應付退休及離職金同額增加之金額(+)           </t>
        </is>
      </c>
      <c r="I90" s="180" t="n">
        <v>401</v>
      </c>
      <c r="J90" s="73">
        <f>OFFSET(A563,0,$K$1-1)</f>
        <v/>
      </c>
      <c r="K90" s="369">
        <f>(SUMIF($C$7:$C$127,I90,$D$7:$D$127)+SUMIF($E$7:$E$127,I90,$F$7:$F$127))/2</f>
        <v/>
      </c>
      <c r="L90" s="478">
        <f>VLOOKUP(A90,$A$253:$AX$305,$K$1,FALSE)</f>
        <v/>
      </c>
      <c r="M90" s="478">
        <f>L90-G90</f>
        <v/>
      </c>
      <c r="N90" s="30" t="n"/>
      <c r="O90" s="425">
        <f>L90-B90</f>
        <v/>
      </c>
      <c r="P90" s="426">
        <f>J90-K90</f>
        <v/>
      </c>
      <c r="Q90" s="426">
        <f>D90-F90</f>
        <v/>
      </c>
      <c r="R90" s="144" t="n"/>
    </row>
    <row r="91">
      <c r="A91" s="3" t="n">
        <v>0</v>
      </c>
      <c r="B91" s="427" t="n"/>
      <c r="C91" s="241" t="n">
        <v>123</v>
      </c>
      <c r="D91" s="440">
        <f>-J30</f>
        <v/>
      </c>
      <c r="E91" s="464" t="n">
        <v>403</v>
      </c>
      <c r="F91" s="442">
        <f>J93</f>
        <v/>
      </c>
      <c r="G91" s="433" t="n"/>
      <c r="H91" s="112" t="inlineStr">
        <is>
          <t xml:space="preserve">　　　退休離職準備金與應付退休及離職金同額減少之金額(-)           </t>
        </is>
      </c>
      <c r="I91" s="180" t="n">
        <v>402</v>
      </c>
      <c r="J91" s="73">
        <f>OFFSET(A564,0,$K$1-1)</f>
        <v/>
      </c>
      <c r="K91" s="387">
        <f>(SUMIF($C$7:$C$127,I91,$D$7:$D$127)+SUMIF($E$7:$E$127,I91,$F$7:$F$127))/2*-1</f>
        <v/>
      </c>
      <c r="L91" s="478" t="n"/>
      <c r="M91" s="478">
        <f>L91-G91</f>
        <v/>
      </c>
      <c r="N91" s="30" t="n"/>
      <c r="O91" s="425">
        <f>L91-B91</f>
        <v/>
      </c>
      <c r="P91" s="426">
        <f>J91-K91</f>
        <v/>
      </c>
      <c r="Q91" s="426">
        <f>D91-F91</f>
        <v/>
      </c>
      <c r="R91" s="144" t="n"/>
    </row>
    <row r="92">
      <c r="A92" s="3" t="n">
        <v>0</v>
      </c>
      <c r="B92" s="427" t="n"/>
      <c r="C92" s="385" t="n"/>
      <c r="D92" s="440" t="n"/>
      <c r="E92" s="325" t="n">
        <v>407</v>
      </c>
      <c r="F92" s="262">
        <f>J101</f>
        <v/>
      </c>
      <c r="G92" s="433" t="n"/>
      <c r="H92" s="112" t="inlineStr">
        <is>
          <t xml:space="preserve">　　其他準備金與遞延收入同額增加之金額                          </t>
        </is>
      </c>
      <c r="I92" s="180" t="n"/>
      <c r="J92" s="73">
        <f>OFFSET(A565,0,$K$1-1)</f>
        <v/>
      </c>
      <c r="K92" s="369">
        <f>K93</f>
        <v/>
      </c>
      <c r="L92" s="478" t="n"/>
      <c r="M92" s="478">
        <f>L92-G92</f>
        <v/>
      </c>
      <c r="N92" s="30" t="n"/>
      <c r="O92" s="425">
        <f>L92-B92</f>
        <v/>
      </c>
      <c r="P92" s="426">
        <f>J92-K92</f>
        <v/>
      </c>
      <c r="Q92" s="426">
        <f>D92-F92</f>
        <v/>
      </c>
      <c r="R92" s="144" t="n"/>
    </row>
    <row r="93">
      <c r="A93" s="3" t="n">
        <v>0</v>
      </c>
      <c r="B93" s="427" t="n"/>
      <c r="C93" s="385" t="n"/>
      <c r="D93" s="440" t="n"/>
      <c r="E93" s="464" t="n">
        <v>408</v>
      </c>
      <c r="F93" s="442">
        <f>J102</f>
        <v/>
      </c>
      <c r="G93" s="433" t="n"/>
      <c r="H93" s="112" t="inlineStr">
        <is>
          <t xml:space="preserve">　　　其他準備金與遞延收入同額增加之金額                          </t>
        </is>
      </c>
      <c r="I93" s="180" t="n">
        <v>403</v>
      </c>
      <c r="J93" s="73">
        <f>OFFSET(A566,0,$K$1-1)</f>
        <v/>
      </c>
      <c r="K93" s="369">
        <f>(SUMIF($C$7:$C$127,I93,$D$7:$D$127)+SUMIF($E$7:$E$127,I93,$F$7:$F$127))/2</f>
        <v/>
      </c>
      <c r="L93" s="478" t="n"/>
      <c r="M93" s="478">
        <f>L93-G93</f>
        <v/>
      </c>
      <c r="N93" s="30" t="n"/>
      <c r="O93" s="425">
        <f>L93-B93</f>
        <v/>
      </c>
      <c r="P93" s="426">
        <f>J93-K93</f>
        <v/>
      </c>
      <c r="Q93" s="426">
        <f>D93-F93</f>
        <v/>
      </c>
      <c r="R93" s="144" t="n"/>
    </row>
    <row r="94" ht="32.4" customHeight="1" s="53">
      <c r="A94" s="105" t="n"/>
      <c r="B94" s="465" t="n"/>
      <c r="C94" s="398" t="n"/>
      <c r="D94" s="455" t="n"/>
      <c r="E94" s="466" t="n">
        <v>410</v>
      </c>
      <c r="F94" s="467" t="n"/>
      <c r="G94" s="378" t="n"/>
      <c r="H94" s="112" t="inlineStr">
        <is>
          <t xml:space="preserve">　　以前年度購建中固定資產科目，調整轉入不動產、廠房及設備科目之</t>
        </is>
      </c>
      <c r="I94" s="180" t="n"/>
      <c r="J94" s="73">
        <f>OFFSET(A567,0,$K$1-1)</f>
        <v/>
      </c>
      <c r="K94" s="369">
        <f>K95</f>
        <v/>
      </c>
      <c r="P94" s="426">
        <f>J94-K94</f>
        <v/>
      </c>
      <c r="R94" s="144" t="n"/>
    </row>
    <row r="95">
      <c r="A95" s="105" t="n"/>
      <c r="B95" s="465" t="n"/>
      <c r="C95" s="398" t="n"/>
      <c r="D95" s="455" t="n"/>
      <c r="E95" s="468" t="n"/>
      <c r="F95" s="447" t="n"/>
      <c r="G95" s="378" t="n"/>
      <c r="H95" s="112" t="inlineStr">
        <is>
          <t xml:space="preserve">　　　調整轉入不動產、廠房及設備科目明細                          </t>
        </is>
      </c>
      <c r="I95" s="180" t="n"/>
      <c r="J95" s="73">
        <f>OFFSET(A568,0,$K$1-1)</f>
        <v/>
      </c>
      <c r="K95" s="369">
        <f>K96+K97+K98</f>
        <v/>
      </c>
      <c r="L95" s="478" t="n"/>
      <c r="N95" s="30" t="n"/>
      <c r="O95" s="425">
        <f>L95-B96</f>
        <v/>
      </c>
      <c r="P95" s="426">
        <f>J95-K95</f>
        <v/>
      </c>
      <c r="Q95" s="426">
        <f>D96-F96</f>
        <v/>
      </c>
      <c r="R95" s="144" t="n"/>
    </row>
    <row r="96">
      <c r="A96" s="3" t="n">
        <v>0</v>
      </c>
      <c r="B96" s="427" t="n"/>
      <c r="C96" s="385" t="n"/>
      <c r="D96" s="440" t="n"/>
      <c r="E96" s="261" t="n"/>
      <c r="F96" s="186" t="n"/>
      <c r="G96" s="433" t="n"/>
      <c r="H96" s="112" t="inlineStr">
        <is>
          <t xml:space="preserve">　　　　土地改良物                                                  </t>
        </is>
      </c>
      <c r="I96" s="180" t="n">
        <v>404</v>
      </c>
      <c r="J96" s="73">
        <f>OFFSET(A569,0,$K$1-1)</f>
        <v/>
      </c>
      <c r="K96" s="369">
        <f>(SUMIF($C$7:$C$127,I96,$D$7:$D$127)+SUMIF($E$7:$E$127,I96,$F$7:$F$127))/2</f>
        <v/>
      </c>
      <c r="N96" s="30" t="n"/>
      <c r="O96" s="425">
        <f>L97-B97</f>
        <v/>
      </c>
      <c r="P96" s="426">
        <f>J96-K96</f>
        <v/>
      </c>
      <c r="Q96" s="426">
        <f>D97-F97</f>
        <v/>
      </c>
      <c r="R96" s="144" t="n"/>
    </row>
    <row r="97">
      <c r="A97" s="84" t="inlineStr">
        <is>
          <t xml:space="preserve">淨值                                                        </t>
        </is>
      </c>
      <c r="B97" s="422">
        <f>B98+B110+B116+B125</f>
        <v/>
      </c>
      <c r="C97" s="384" t="n"/>
      <c r="D97" s="440" t="n"/>
      <c r="E97" s="441" t="n"/>
      <c r="F97" s="442" t="n"/>
      <c r="G97" s="422">
        <f>G98+G110+G116+G125</f>
        <v/>
      </c>
      <c r="H97" s="112" t="inlineStr">
        <is>
          <t xml:space="preserve">　　　　房屋及建築                                                  </t>
        </is>
      </c>
      <c r="I97" s="180" t="n">
        <v>405</v>
      </c>
      <c r="J97" s="73">
        <f>OFFSET(A570,0,$K$1-1)</f>
        <v/>
      </c>
      <c r="K97" s="369">
        <f>(SUMIF($C$7:$C$127,I97,$D$7:$D$127)+SUMIF($E$7:$E$127,I97,$F$7:$F$127))/2</f>
        <v/>
      </c>
      <c r="L97" s="478">
        <f>VLOOKUP(A97,$A$253:$AX$305,$K$1,FALSE)</f>
        <v/>
      </c>
      <c r="M97" s="478">
        <f>L97-G97</f>
        <v/>
      </c>
      <c r="N97" s="30" t="n"/>
      <c r="O97" s="425">
        <f>L98-B98</f>
        <v/>
      </c>
      <c r="P97" s="426">
        <f>J97-K97</f>
        <v/>
      </c>
      <c r="Q97" s="426">
        <f>D98-F98</f>
        <v/>
      </c>
      <c r="R97" s="144" t="n"/>
    </row>
    <row r="98">
      <c r="A98" s="85" t="inlineStr">
        <is>
          <t xml:space="preserve">　基金                                                        </t>
        </is>
      </c>
      <c r="B98" s="422">
        <f>SUM(B99:B101)</f>
        <v/>
      </c>
      <c r="C98" s="384" t="n"/>
      <c r="D98" s="440" t="n"/>
      <c r="E98" s="441" t="n"/>
      <c r="F98" s="442" t="n"/>
      <c r="G98" s="422">
        <f>SUM(G99:G101)</f>
        <v/>
      </c>
      <c r="H98" s="220" t="inlineStr">
        <is>
          <t xml:space="preserve">　　　　什項設備                                                    </t>
        </is>
      </c>
      <c r="I98" s="267" t="n">
        <v>406</v>
      </c>
      <c r="J98" s="73">
        <f>OFFSET(A571,0,$K$1-1)</f>
        <v/>
      </c>
      <c r="K98" s="369">
        <f>(SUMIF($C$7:$C$127,I98,$D$7:$D$127)+SUMIF($E$7:$E$127,I98,$F$7:$F$127))/2</f>
        <v/>
      </c>
      <c r="L98" s="478">
        <f>VLOOKUP(A98,$A$253:$AX$305,$K$1,FALSE)</f>
        <v/>
      </c>
      <c r="M98" s="478">
        <f>L98-G98</f>
        <v/>
      </c>
      <c r="N98" s="30" t="n"/>
      <c r="O98" s="425">
        <f>L99-B99</f>
        <v/>
      </c>
      <c r="P98" s="426">
        <f>J98-K98</f>
        <v/>
      </c>
      <c r="Q98" s="426">
        <f>D99-F99</f>
        <v/>
      </c>
      <c r="R98" s="144" t="n"/>
    </row>
    <row r="99">
      <c r="A99" s="86" t="inlineStr">
        <is>
          <t xml:space="preserve">　　基金                                                        </t>
        </is>
      </c>
      <c r="B99" s="427">
        <f>VLOOKUP(A99,$A$423:$AX$475,$K$1,FALSE)</f>
        <v/>
      </c>
      <c r="C99" s="245" t="n"/>
      <c r="D99" s="440" t="n"/>
      <c r="E99" s="384" t="n">
        <v>313</v>
      </c>
      <c r="F99" s="442">
        <f>J76</f>
        <v/>
      </c>
      <c r="G99" s="469">
        <f>B99+SUM(F99:F109)-SUM(D99:D109)</f>
        <v/>
      </c>
      <c r="H99" s="112" t="inlineStr">
        <is>
          <t xml:space="preserve">　不動產、廠房及設備與遞延收入同額增加(+)或減少(-)之金額    </t>
        </is>
      </c>
      <c r="I99" s="180" t="n"/>
      <c r="J99" s="73">
        <f>OFFSET(A572,0,$K$1-1)</f>
        <v/>
      </c>
      <c r="K99" s="369">
        <f>K100</f>
        <v/>
      </c>
      <c r="L99" s="478">
        <f>VLOOKUP(A99,$A$253:$AX$305,$K$1,FALSE)</f>
        <v/>
      </c>
      <c r="M99" s="478">
        <f>L99-G99</f>
        <v/>
      </c>
      <c r="N99" s="30" t="n"/>
      <c r="O99" s="425">
        <f>L100-B100</f>
        <v/>
      </c>
      <c r="P99" s="426">
        <f>J99-K99</f>
        <v/>
      </c>
      <c r="Q99" s="426">
        <f>D100-F100</f>
        <v/>
      </c>
      <c r="R99" s="144" t="n"/>
    </row>
    <row r="100">
      <c r="A100" s="89" t="n">
        <v>0</v>
      </c>
      <c r="B100" s="427" t="n"/>
      <c r="C100" s="375" t="n"/>
      <c r="D100" s="428" t="n"/>
      <c r="E100" s="87" t="n">
        <v>314</v>
      </c>
      <c r="F100" s="431">
        <f>J77</f>
        <v/>
      </c>
      <c r="G100" s="427" t="n"/>
      <c r="H100" s="112" t="inlineStr">
        <is>
          <t xml:space="preserve">　　不動產、廠房及設備與遞延收入同額增加明細(+)             </t>
        </is>
      </c>
      <c r="I100" s="180" t="n"/>
      <c r="J100" s="73">
        <f>OFFSET(A573,0,$K$1-1)</f>
        <v/>
      </c>
      <c r="K100" s="369">
        <f>K101+K102</f>
        <v/>
      </c>
      <c r="L100" s="478" t="n"/>
      <c r="M100" s="478">
        <f>L100-G100</f>
        <v/>
      </c>
      <c r="N100" s="30" t="n"/>
      <c r="O100" s="425">
        <f>L101-B101</f>
        <v/>
      </c>
      <c r="P100" s="426">
        <f>J100-K100</f>
        <v/>
      </c>
      <c r="Q100" s="426">
        <f>D101-F101</f>
        <v/>
      </c>
      <c r="R100" s="144" t="n"/>
    </row>
    <row r="101">
      <c r="A101" s="50" t="n">
        <v>0</v>
      </c>
      <c r="B101" s="427" t="n"/>
      <c r="C101" s="91" t="n">
        <v>412</v>
      </c>
      <c r="D101" s="428">
        <f>-J109</f>
        <v/>
      </c>
      <c r="E101" s="87" t="n">
        <v>315</v>
      </c>
      <c r="F101" s="431">
        <f>J78</f>
        <v/>
      </c>
      <c r="G101" s="427" t="n"/>
      <c r="H101" s="211" t="inlineStr">
        <is>
          <t xml:space="preserve">　　　　機械及設備                                                  </t>
        </is>
      </c>
      <c r="I101" s="268" t="n">
        <v>407</v>
      </c>
      <c r="J101" s="73">
        <f>OFFSET(A574,0,$K$1-1)</f>
        <v/>
      </c>
      <c r="K101" s="369">
        <f>(SUMIF($C$7:$C$127,I101,$D$7:$D$127)+SUMIF($E$7:$E$127,I101,$F$7:$F$127))/2</f>
        <v/>
      </c>
      <c r="L101" s="478" t="n"/>
      <c r="M101" s="478">
        <f>L101-G101</f>
        <v/>
      </c>
      <c r="N101" s="30" t="n"/>
      <c r="O101" s="425">
        <f>L102-B102</f>
        <v/>
      </c>
      <c r="P101" s="426">
        <f>J101-K101</f>
        <v/>
      </c>
      <c r="Q101" s="426">
        <f>D102-F102</f>
        <v/>
      </c>
      <c r="R101" s="144" t="n"/>
    </row>
    <row r="102">
      <c r="A102" s="50" t="n">
        <v>0</v>
      </c>
      <c r="B102" s="427" t="n"/>
      <c r="C102" s="91" t="n">
        <v>413</v>
      </c>
      <c r="D102" s="470">
        <f>-J110</f>
        <v/>
      </c>
      <c r="E102" s="87" t="n">
        <v>409</v>
      </c>
      <c r="F102" s="432">
        <f>J105</f>
        <v/>
      </c>
      <c r="G102" s="427" t="n"/>
      <c r="H102" s="211" t="inlineStr">
        <is>
          <t xml:space="preserve">　　　　什項設備                                                    </t>
        </is>
      </c>
      <c r="I102" s="180" t="n">
        <v>408</v>
      </c>
      <c r="J102" s="73">
        <f>OFFSET(A575,0,$K$1-1)</f>
        <v/>
      </c>
      <c r="K102" s="369">
        <f>(SUMIF($C$7:$C$127,I102,$D$7:$D$127)+SUMIF($E$7:$E$127,I102,$F$7:$F$127))/2</f>
        <v/>
      </c>
      <c r="L102" s="478" t="n"/>
      <c r="M102" s="478">
        <f>L102-G102</f>
        <v/>
      </c>
      <c r="N102" s="30" t="n"/>
      <c r="O102" s="425">
        <f>L103-B103</f>
        <v/>
      </c>
      <c r="P102" s="426">
        <f>J102-K102</f>
        <v/>
      </c>
      <c r="Q102" s="426">
        <f>D103-F103</f>
        <v/>
      </c>
      <c r="R102" s="144" t="n"/>
    </row>
    <row r="103">
      <c r="A103" s="50" t="n">
        <v>0</v>
      </c>
      <c r="B103" s="427" t="n"/>
      <c r="C103" s="91" t="n">
        <v>414</v>
      </c>
      <c r="D103" s="470">
        <f>-J111</f>
        <v/>
      </c>
      <c r="E103" s="375" t="n">
        <v>410</v>
      </c>
      <c r="F103" s="431">
        <f>J106</f>
        <v/>
      </c>
      <c r="G103" s="427" t="n"/>
      <c r="H103" s="211" t="inlineStr">
        <is>
          <t xml:space="preserve">　不動產、廠房及設備與基金同額增加(+)或減少(-)之金額        </t>
        </is>
      </c>
      <c r="I103" s="180" t="n"/>
      <c r="J103" s="73">
        <f>OFFSET(A576,0,$K$1-1)</f>
        <v/>
      </c>
      <c r="K103" s="369">
        <f>K104+K108</f>
        <v/>
      </c>
      <c r="L103" s="478" t="n"/>
      <c r="M103" s="478">
        <f>L103-G103</f>
        <v/>
      </c>
      <c r="N103" s="30" t="n"/>
      <c r="O103" s="425">
        <f>L104-B104</f>
        <v/>
      </c>
      <c r="P103" s="426">
        <f>J103-K103</f>
        <v/>
      </c>
      <c r="Q103" s="426">
        <f>D104-F104</f>
        <v/>
      </c>
      <c r="R103" s="144" t="n"/>
    </row>
    <row r="104">
      <c r="A104" s="50" t="n">
        <v>0</v>
      </c>
      <c r="B104" s="427" t="n"/>
      <c r="C104" s="91" t="n">
        <v>416</v>
      </c>
      <c r="D104" s="470">
        <f>F58</f>
        <v/>
      </c>
      <c r="E104" s="375" t="n">
        <v>411</v>
      </c>
      <c r="F104" s="431">
        <f>J107</f>
        <v/>
      </c>
      <c r="G104" s="427" t="n"/>
      <c r="H104" s="211" t="inlineStr">
        <is>
          <t xml:space="preserve">　　　撥入不動產、廠房及設備明細(+)                               </t>
        </is>
      </c>
      <c r="I104" s="180" t="n"/>
      <c r="J104" s="73">
        <f>OFFSET(A577,0,$K$1-1)</f>
        <v/>
      </c>
      <c r="K104" s="369">
        <f>SUM(K105:K107)</f>
        <v/>
      </c>
      <c r="L104" s="478" t="n"/>
      <c r="M104" s="478">
        <f>L104-G104</f>
        <v/>
      </c>
      <c r="N104" s="30" t="n"/>
      <c r="O104" s="425">
        <f>L105-B105</f>
        <v/>
      </c>
      <c r="P104" s="426">
        <f>J104-K104</f>
        <v/>
      </c>
      <c r="Q104" s="426">
        <f>D105-F105</f>
        <v/>
      </c>
      <c r="R104" s="144" t="n"/>
    </row>
    <row r="105">
      <c r="A105" s="50" t="n"/>
      <c r="B105" s="50" t="n"/>
      <c r="C105" s="91" t="n"/>
      <c r="D105" s="428" t="n"/>
      <c r="E105" s="375" t="n">
        <v>415</v>
      </c>
      <c r="F105" s="90">
        <f>J113</f>
        <v/>
      </c>
      <c r="G105" s="50" t="n"/>
      <c r="H105" s="112" t="inlineStr">
        <is>
          <t xml:space="preserve">　　　　機械及設備                                                  </t>
        </is>
      </c>
      <c r="I105" s="180" t="n">
        <v>409</v>
      </c>
      <c r="J105" s="73">
        <f>OFFSET(A578,0,$K$1-1)</f>
        <v/>
      </c>
      <c r="K105" s="369">
        <f>(SUMIF($C$7:$C$127,I105,$D$7:$D$127)+SUMIF($E$7:$E$127,I105,$F$7:$F$127))/2</f>
        <v/>
      </c>
      <c r="L105" s="478" t="n"/>
      <c r="M105" s="478">
        <f>L105-G105</f>
        <v/>
      </c>
      <c r="N105" s="30" t="n"/>
      <c r="O105" s="425">
        <f>L106-B106</f>
        <v/>
      </c>
      <c r="P105" s="426">
        <f>J105-K105</f>
        <v/>
      </c>
      <c r="Q105" s="426">
        <f>D106-F106</f>
        <v/>
      </c>
      <c r="R105" s="144" t="n"/>
    </row>
    <row r="106">
      <c r="A106" s="50" t="n"/>
      <c r="B106" s="50" t="n"/>
      <c r="C106" s="375" t="n"/>
      <c r="D106" s="428" t="n"/>
      <c r="G106" s="50" t="n"/>
      <c r="H106" s="112" t="inlineStr">
        <is>
          <t xml:space="preserve">　　　　交通及運輸設備                                              </t>
        </is>
      </c>
      <c r="I106" s="180" t="n">
        <v>410</v>
      </c>
      <c r="J106" s="73">
        <f>OFFSET(A579,0,$K$1-1)</f>
        <v/>
      </c>
      <c r="K106" s="369">
        <f>(SUMIF($C$7:$C$127,I106,$D$7:$D$127)+SUMIF($E$7:$E$127,I106,$F$7:$F$127))/2</f>
        <v/>
      </c>
      <c r="L106" s="478" t="n"/>
      <c r="M106" s="478">
        <f>L106-G106</f>
        <v/>
      </c>
      <c r="N106" s="30" t="n"/>
      <c r="O106" s="425">
        <f>L107-B107</f>
        <v/>
      </c>
      <c r="P106" s="426">
        <f>J106-K106</f>
        <v/>
      </c>
      <c r="Q106" s="426">
        <f>D107-F107</f>
        <v/>
      </c>
      <c r="R106" s="144" t="n"/>
    </row>
    <row r="107">
      <c r="A107" s="50" t="n"/>
      <c r="B107" s="50" t="n"/>
      <c r="C107" s="127" t="n">
        <v>72</v>
      </c>
      <c r="D107" s="471">
        <f>IF(J119&lt;0,J119*-1,0)</f>
        <v/>
      </c>
      <c r="E107" s="472" t="n"/>
      <c r="F107" s="396" t="n"/>
      <c r="G107" s="50" t="n"/>
      <c r="H107" s="112" t="inlineStr">
        <is>
          <t xml:space="preserve">　　　　什項設備                                                    </t>
        </is>
      </c>
      <c r="I107" s="180" t="n">
        <v>411</v>
      </c>
      <c r="J107" s="73">
        <f>OFFSET(A580,0,$K$1-1)</f>
        <v/>
      </c>
      <c r="K107" s="369">
        <f>(SUMIF($C$7:$C$127,I107,$D$7:$D$127)+SUMIF($E$7:$E$127,I107,$F$7:$F$127))/2</f>
        <v/>
      </c>
      <c r="L107" s="478" t="n"/>
      <c r="M107" s="478">
        <f>L107-G107</f>
        <v/>
      </c>
      <c r="N107" s="30" t="n"/>
      <c r="O107" s="425">
        <f>L108-B108</f>
        <v/>
      </c>
      <c r="P107" s="426">
        <f>J107-K107</f>
        <v/>
      </c>
      <c r="Q107" s="426">
        <f>D108-F108</f>
        <v/>
      </c>
      <c r="R107" s="144" t="n"/>
    </row>
    <row r="108">
      <c r="A108" s="89" t="n">
        <v>0</v>
      </c>
      <c r="B108" s="427" t="n"/>
      <c r="C108" s="127" t="n"/>
      <c r="D108" s="428" t="n"/>
      <c r="E108" s="375" t="n">
        <v>72</v>
      </c>
      <c r="F108" s="396">
        <f>IF(J119&gt;0,J119,0)</f>
        <v/>
      </c>
      <c r="G108" s="427" t="n"/>
      <c r="H108" s="211" t="inlineStr">
        <is>
          <t xml:space="preserve">　　　撥出不動產、廠房及設備明細(-)                               </t>
        </is>
      </c>
      <c r="I108" s="180" t="n"/>
      <c r="J108" s="73">
        <f>OFFSET(A581,0,$K$1-1)</f>
        <v/>
      </c>
      <c r="K108" s="369">
        <f>K109+K110+K111</f>
        <v/>
      </c>
      <c r="L108" s="478" t="n"/>
      <c r="M108" s="478">
        <f>L108-G108</f>
        <v/>
      </c>
      <c r="N108" s="30" t="n"/>
      <c r="O108" s="425">
        <f>L109-B109</f>
        <v/>
      </c>
      <c r="P108" s="426">
        <f>J108-K108</f>
        <v/>
      </c>
      <c r="Q108" s="426">
        <f>D109-F109</f>
        <v/>
      </c>
      <c r="R108" s="144" t="n"/>
    </row>
    <row r="109">
      <c r="A109" s="78" t="n"/>
      <c r="B109" s="427" t="n"/>
      <c r="D109" s="428" t="n"/>
      <c r="E109" s="375" t="n"/>
      <c r="F109" s="432">
        <f>J131</f>
        <v/>
      </c>
      <c r="G109" s="427" t="n"/>
      <c r="H109" s="112" t="inlineStr">
        <is>
          <t xml:space="preserve">　　　　機械及設備                                                  </t>
        </is>
      </c>
      <c r="I109" s="180" t="n">
        <v>412</v>
      </c>
      <c r="J109" s="73">
        <f>OFFSET(A582,0,$K$1-1)</f>
        <v/>
      </c>
      <c r="K109" s="387">
        <f>(SUMIF($C$7:$C$127,I109,$D$7:$D$127)+SUMIF($E$7:$E$127,I109,$F$7:$F$127))/2*-1</f>
        <v/>
      </c>
      <c r="L109" s="478" t="n"/>
      <c r="M109" s="478">
        <f>L109-G109</f>
        <v/>
      </c>
      <c r="N109" s="30" t="n"/>
      <c r="O109" s="425">
        <f>L110-B110</f>
        <v/>
      </c>
      <c r="P109" s="426">
        <f>J109-K109</f>
        <v/>
      </c>
      <c r="Q109" s="426">
        <f>D110-F110</f>
        <v/>
      </c>
      <c r="R109" s="144" t="n"/>
    </row>
    <row r="110">
      <c r="A110" s="78" t="inlineStr">
        <is>
          <t xml:space="preserve">　公積                                                        </t>
        </is>
      </c>
      <c r="B110" s="422">
        <f>SUM(B111:B115)</f>
        <v/>
      </c>
      <c r="C110" s="375" t="n"/>
      <c r="D110" s="428" t="n"/>
      <c r="E110" s="430" t="n"/>
      <c r="F110" s="432" t="n"/>
      <c r="G110" s="423">
        <f>SUM(G111:G115)</f>
        <v/>
      </c>
      <c r="H110" s="112" t="inlineStr">
        <is>
          <t xml:space="preserve">　　　　交通及運輸設備                                              </t>
        </is>
      </c>
      <c r="I110" s="180" t="n">
        <v>413</v>
      </c>
      <c r="J110" s="73">
        <f>OFFSET(A583,0,$K$1-1)</f>
        <v/>
      </c>
      <c r="K110" s="387">
        <f>(SUMIF($C$7:$C$127,I110,$D$7:$D$127)+SUMIF($E$7:$E$127,I110,$F$7:$F$127))/2*-1</f>
        <v/>
      </c>
      <c r="L110" s="478">
        <f>VLOOKUP(A110,$A$253:$AX$305,$K$1,FALSE)</f>
        <v/>
      </c>
      <c r="M110" s="478">
        <f>L110-G110</f>
        <v/>
      </c>
      <c r="N110" s="30" t="n"/>
      <c r="O110" s="425">
        <f>L111-B111</f>
        <v/>
      </c>
      <c r="P110" s="426">
        <f>J110-K110</f>
        <v/>
      </c>
      <c r="Q110" s="426">
        <f>D111-F111</f>
        <v/>
      </c>
      <c r="R110" s="144" t="n"/>
    </row>
    <row r="111">
      <c r="A111" s="80" t="inlineStr">
        <is>
          <t xml:space="preserve">　　資本公積                                                    </t>
        </is>
      </c>
      <c r="B111" s="427">
        <f>VLOOKUP(A111,$A$423:$AX$475,$K$1,FALSE)</f>
        <v/>
      </c>
      <c r="C111" s="375" t="n"/>
      <c r="D111" s="428" t="n"/>
      <c r="E111" s="430" t="n">
        <v>417</v>
      </c>
      <c r="F111" s="432">
        <f>J115</f>
        <v/>
      </c>
      <c r="G111" s="429">
        <f>B111+SUM(F111:F113)-SUM(D111:D113)</f>
        <v/>
      </c>
      <c r="H111" s="112" t="inlineStr">
        <is>
          <t xml:space="preserve">　　　　什項設備                                                    </t>
        </is>
      </c>
      <c r="I111" s="180" t="n">
        <v>414</v>
      </c>
      <c r="J111" s="73">
        <f>OFFSET(A584,0,$K$1-1)</f>
        <v/>
      </c>
      <c r="K111" s="387">
        <f>(SUMIF($C$7:$C$127,I111,$D$7:$D$127)+SUMIF($E$7:$E$127,I111,$F$7:$F$127))/2*-1</f>
        <v/>
      </c>
      <c r="L111" s="478">
        <f>VLOOKUP(A111,$A$253:$AX$305,$K$1,FALSE)</f>
        <v/>
      </c>
      <c r="M111" s="478">
        <f>L111-G111</f>
        <v/>
      </c>
      <c r="N111" s="30" t="n"/>
      <c r="O111" s="425">
        <f>L112-B112</f>
        <v/>
      </c>
      <c r="P111" s="426">
        <f>J111-K111</f>
        <v/>
      </c>
      <c r="Q111" s="426">
        <f>D112-F112</f>
        <v/>
      </c>
      <c r="R111" s="144" t="n"/>
    </row>
    <row r="112">
      <c r="A112" s="2" t="n">
        <v>0</v>
      </c>
      <c r="B112" s="427" t="n"/>
      <c r="C112" s="473" t="n">
        <v>71</v>
      </c>
      <c r="D112" s="471">
        <f>IF(J118&lt;0,J118*-1,0)</f>
        <v/>
      </c>
      <c r="E112" s="430" t="n">
        <v>71</v>
      </c>
      <c r="F112" s="431">
        <f>IF(J133&gt;0,J133,0)</f>
        <v/>
      </c>
      <c r="G112" s="433" t="n"/>
      <c r="H112" s="211" t="inlineStr">
        <is>
          <t xml:space="preserve">　無形資產與基金同額增加(+)或減少(-)之金額                  </t>
        </is>
      </c>
      <c r="I112" s="186" t="n"/>
      <c r="J112" s="73" t="n"/>
      <c r="K112" s="369">
        <f>K113+K114</f>
        <v/>
      </c>
      <c r="L112" s="478" t="n"/>
      <c r="M112" s="478">
        <f>L112-G112</f>
        <v/>
      </c>
      <c r="N112" s="30" t="n"/>
      <c r="O112" s="425">
        <f>L113-B113</f>
        <v/>
      </c>
      <c r="P112" s="426">
        <f>J112-K112</f>
        <v/>
      </c>
      <c r="Q112" s="426">
        <f>D113-F113</f>
        <v/>
      </c>
      <c r="R112" s="144" t="n"/>
    </row>
    <row r="113">
      <c r="A113" s="3" t="n">
        <v>0</v>
      </c>
      <c r="B113" s="427" t="n"/>
      <c r="C113" s="473" t="n"/>
      <c r="D113" s="428" t="n"/>
      <c r="E113" s="439" t="n"/>
      <c r="F113" s="432" t="n"/>
      <c r="G113" s="433" t="n"/>
      <c r="H113" s="112" t="inlineStr">
        <is>
          <t xml:space="preserve">　　　無形資產與基金同額增加之金額(+)                             </t>
        </is>
      </c>
      <c r="I113" s="180" t="n">
        <v>415</v>
      </c>
      <c r="J113" s="73">
        <f>OFFSET(A585,0,$K$1-1)</f>
        <v/>
      </c>
      <c r="K113" s="369">
        <f>(SUMIF($C$7:$C$127,I113,$D$7:$D$127)+SUMIF($E$7:$E$127,I113,$F$7:$F$127))/2</f>
        <v/>
      </c>
      <c r="L113" s="478" t="n"/>
      <c r="M113" s="478">
        <f>L113-G113</f>
        <v/>
      </c>
      <c r="N113" s="30" t="n"/>
      <c r="O113" s="425">
        <f>L114-B114</f>
        <v/>
      </c>
      <c r="P113" s="426">
        <f>J113-K113</f>
        <v/>
      </c>
      <c r="Q113" s="426">
        <f>D114-F114</f>
        <v/>
      </c>
      <c r="R113" s="144" t="n"/>
    </row>
    <row r="114">
      <c r="A114" s="80" t="inlineStr">
        <is>
          <t xml:space="preserve">　　特別公積                                                    </t>
        </is>
      </c>
      <c r="B114" s="427">
        <f>VLOOKUP(A114,$A$423:$AX$475,$K$1,FALSE)</f>
        <v/>
      </c>
      <c r="C114" s="474" t="n"/>
      <c r="D114" s="428">
        <f>J131</f>
        <v/>
      </c>
      <c r="E114" s="430" t="n"/>
      <c r="F114" s="432" t="n"/>
      <c r="G114" s="429">
        <f>B114+SUM(F114:F115)-SUM(D114:D115)</f>
        <v/>
      </c>
      <c r="H114" s="112" t="inlineStr">
        <is>
          <t xml:space="preserve">　　　無形資產與基金同額減少之金額(-)                             </t>
        </is>
      </c>
      <c r="I114" s="180" t="n">
        <v>416</v>
      </c>
      <c r="J114" s="73">
        <f>OFFSET(A586,0,$K$1-1)</f>
        <v/>
      </c>
      <c r="K114" s="369">
        <f>-(SUMIF($C$7:$C$127,I114,$D$7:$D$127)+SUMIF($E$7:$E$127,I114,$F$7:$F$127))/2</f>
        <v/>
      </c>
      <c r="L114" s="478">
        <f>VLOOKUP(A114,$A$253:$AX$305,$K$1,FALSE)</f>
        <v/>
      </c>
      <c r="M114" s="478">
        <f>L114-G114</f>
        <v/>
      </c>
      <c r="N114" s="30" t="n"/>
      <c r="O114" s="425">
        <f>L115-B115</f>
        <v/>
      </c>
      <c r="P114" s="426">
        <f>J114-K114</f>
        <v/>
      </c>
      <c r="Q114" s="426">
        <f>D115-F115</f>
        <v/>
      </c>
      <c r="R114" s="144" t="n"/>
    </row>
    <row r="115">
      <c r="A115" s="3" t="n">
        <v>0</v>
      </c>
      <c r="B115" s="427" t="n"/>
      <c r="C115" s="473" t="n"/>
      <c r="D115" s="428" t="n"/>
      <c r="E115" s="439" t="n"/>
      <c r="F115" s="432" t="n"/>
      <c r="G115" s="433" t="n"/>
      <c r="H115" s="112" t="inlineStr">
        <is>
          <t xml:space="preserve">　　應付代管資產轉列受贈公積之金額                              </t>
        </is>
      </c>
      <c r="I115" s="180" t="n">
        <v>417</v>
      </c>
      <c r="J115" s="73">
        <f>OFFSET(A587,0,$K$1-1)</f>
        <v/>
      </c>
      <c r="K115" s="369">
        <f>(SUMIF($C$7:$C$127,I115,$D$7:$D$127)+SUMIF($E$7:$E$127,I115,$F$7:$F$127))/2</f>
        <v/>
      </c>
      <c r="L115" s="478" t="n"/>
      <c r="M115" s="478">
        <f>L115-G115</f>
        <v/>
      </c>
      <c r="N115" s="30" t="n"/>
      <c r="O115" s="425">
        <f>L116-B116</f>
        <v/>
      </c>
      <c r="P115" s="426">
        <f>J115-K115</f>
        <v/>
      </c>
      <c r="Q115" s="426">
        <f>D116-F116</f>
        <v/>
      </c>
      <c r="R115" s="144" t="n"/>
    </row>
    <row r="116">
      <c r="A116" s="78" t="inlineStr">
        <is>
          <t xml:space="preserve">　累積餘絀                                                    </t>
        </is>
      </c>
      <c r="B116" s="422">
        <f>SUM(B117:B121)</f>
        <v/>
      </c>
      <c r="C116" s="474" t="n"/>
      <c r="D116" s="428" t="n"/>
      <c r="E116" s="430" t="n"/>
      <c r="F116" s="432" t="n"/>
      <c r="G116" s="423">
        <f>SUM(G117:G121)</f>
        <v/>
      </c>
      <c r="H116" s="112" t="inlineStr">
        <is>
          <t xml:space="preserve">　　長期債務1年內到期部分轉列應付到期長期負債之金額             </t>
        </is>
      </c>
      <c r="I116" s="180" t="n">
        <v>418</v>
      </c>
      <c r="J116" s="73">
        <f>OFFSET(A588,0,$K$1-1)</f>
        <v/>
      </c>
      <c r="K116" s="369">
        <f>(SUMIF($C$7:$C$127,I116,$D$7:$D$127)+SUMIF($E$7:$E$127,I116,$F$7:$F$127))/2</f>
        <v/>
      </c>
      <c r="L116" s="478">
        <f>VLOOKUP(A116,$A$253:$AX$305,$K$1,FALSE)</f>
        <v/>
      </c>
      <c r="M116" s="478">
        <f>L116-G116</f>
        <v/>
      </c>
      <c r="N116" s="30" t="n"/>
      <c r="O116" s="425">
        <f>L117-B117</f>
        <v/>
      </c>
      <c r="P116" s="426">
        <f>J116-K116</f>
        <v/>
      </c>
      <c r="Q116" s="426">
        <f>D117-F117</f>
        <v/>
      </c>
      <c r="R116" s="144" t="n"/>
    </row>
    <row r="117">
      <c r="A117" s="80" t="inlineStr">
        <is>
          <t xml:space="preserve">　　累積賸餘                                                    </t>
        </is>
      </c>
      <c r="B117" s="427">
        <f>VLOOKUP(A117,$A$423:$AX$475,$K$1,FALSE)</f>
        <v/>
      </c>
      <c r="C117" s="474" t="n"/>
      <c r="D117" s="428" t="n"/>
      <c r="E117" s="375" t="inlineStr">
        <is>
          <t>A</t>
        </is>
      </c>
      <c r="F117" s="432">
        <f>IF(J7&gt;0,J7,0)</f>
        <v/>
      </c>
      <c r="G117" s="429">
        <f>B117+SUM(F117:F120)-SUM(D117:D120)</f>
        <v/>
      </c>
      <c r="H117" s="112" t="inlineStr">
        <is>
          <t xml:space="preserve">　　盈餘分配與虧損填補之金額                                    </t>
        </is>
      </c>
      <c r="I117" s="180" t="n"/>
      <c r="J117" s="73">
        <f>OFFSET(A589,0,$K$1-1)</f>
        <v/>
      </c>
      <c r="K117" s="369">
        <f>K118+K119</f>
        <v/>
      </c>
      <c r="L117" s="478">
        <f>VLOOKUP(A117,$A$253:$AX$305,$K$1,FALSE)</f>
        <v/>
      </c>
      <c r="M117" s="478">
        <f>L117-G117</f>
        <v/>
      </c>
      <c r="N117" s="30" t="n"/>
      <c r="O117" s="425">
        <f>L118-B118</f>
        <v/>
      </c>
      <c r="P117" s="426">
        <f>J117-K117</f>
        <v/>
      </c>
      <c r="Q117" s="426">
        <f>D118-F118</f>
        <v/>
      </c>
      <c r="R117" s="144" t="n"/>
    </row>
    <row r="118">
      <c r="A118" s="3" t="n">
        <v>0</v>
      </c>
      <c r="B118" s="427" t="n"/>
      <c r="C118" s="474" t="n">
        <v>71</v>
      </c>
      <c r="D118" s="428">
        <f>IF(J123&gt;0,J123,0)</f>
        <v/>
      </c>
      <c r="E118" s="375" t="n"/>
      <c r="F118" s="431" t="n"/>
      <c r="G118" s="401" t="n"/>
      <c r="H118" s="112" t="inlineStr">
        <is>
          <t xml:space="preserve">　　　提存(撥用-)公積                                             </t>
        </is>
      </c>
      <c r="I118" s="180" t="n">
        <v>71</v>
      </c>
      <c r="J118" s="73">
        <f>OFFSET(A590,0,$K$1-1)</f>
        <v/>
      </c>
      <c r="K118" s="387">
        <f>-(SUMIF($C$7:$C$127,I118,$D$7:$D$127)+SUMIF($E$7:$E$127,I118,$F$7:$F$127))/2</f>
        <v/>
      </c>
      <c r="L118" s="478" t="n"/>
      <c r="M118" s="478">
        <f>L118-G118</f>
        <v/>
      </c>
      <c r="N118" s="30" t="n"/>
      <c r="O118" s="425">
        <f>L119-B119</f>
        <v/>
      </c>
      <c r="P118" s="426">
        <f>J118-K118</f>
        <v/>
      </c>
      <c r="Q118" s="426">
        <f>D119-F119</f>
        <v/>
      </c>
      <c r="R118" s="144" t="n"/>
    </row>
    <row r="119" ht="20.4" customHeight="1" s="53" thickBot="1">
      <c r="A119" s="3" t="n"/>
      <c r="B119" s="427" t="n"/>
      <c r="C119" s="430" t="n">
        <v>72</v>
      </c>
      <c r="D119" s="471">
        <f>IF(J119&gt;0,J119,0)</f>
        <v/>
      </c>
      <c r="E119" s="434" t="n"/>
      <c r="F119" s="376" t="n"/>
      <c r="G119" s="401" t="n"/>
      <c r="H119" s="198" t="inlineStr">
        <is>
          <t xml:space="preserve">　　　賸餘撥充(折減-)基金                                         </t>
        </is>
      </c>
      <c r="I119" s="180" t="n">
        <v>72</v>
      </c>
      <c r="J119" s="73">
        <f>OFFSET(A591,0,$K$1-1)</f>
        <v/>
      </c>
      <c r="K119" s="387">
        <f>-(SUMIF($C$7:$C$127,I119,$D$7:$D$127)+SUMIF($E$7:$E$127,I119,$F$7:$F$127))/2</f>
        <v/>
      </c>
      <c r="L119" s="478" t="n"/>
      <c r="M119" s="478">
        <f>L119-G119</f>
        <v/>
      </c>
      <c r="N119" s="30" t="n"/>
      <c r="O119" s="425">
        <f>L120-B121</f>
        <v/>
      </c>
      <c r="P119" s="426">
        <f>J119-K119</f>
        <v/>
      </c>
      <c r="Q119" s="426">
        <f>D121-F121</f>
        <v/>
      </c>
      <c r="R119" s="144" t="n"/>
    </row>
    <row r="120">
      <c r="A120" s="100" t="n"/>
      <c r="B120" s="465" t="n"/>
      <c r="C120" s="430" t="n"/>
      <c r="D120" s="432" t="n"/>
      <c r="E120" s="434" t="n"/>
      <c r="F120" s="376" t="n"/>
      <c r="G120" s="401" t="n"/>
      <c r="H120" s="112" t="n"/>
      <c r="I120" s="180" t="n"/>
      <c r="J120" s="121" t="n"/>
      <c r="K120" s="369">
        <f>(SUMIF($C$7:$C$127,I120,$D$7:$D$127)+SUMIF($E$7:$E$127,I120,$F$7:$F$127))/2</f>
        <v/>
      </c>
      <c r="L120" s="478" t="n"/>
      <c r="M120" s="478">
        <f>L120-G120</f>
        <v/>
      </c>
      <c r="N120" s="30" t="n"/>
      <c r="O120" s="425">
        <f>L123-B122</f>
        <v/>
      </c>
      <c r="P120" s="426" t="n"/>
      <c r="Q120" s="426">
        <f>D122-F122</f>
        <v/>
      </c>
      <c r="R120" s="144" t="n"/>
    </row>
    <row r="121">
      <c r="A121" s="80" t="inlineStr">
        <is>
          <t xml:space="preserve">　　累積短絀                                                    </t>
        </is>
      </c>
      <c r="B121" s="427">
        <f>VLOOKUP(A121,$A$423:$AX$475,$K$1,FALSE)</f>
        <v/>
      </c>
      <c r="C121" s="375" t="inlineStr">
        <is>
          <t>A</t>
        </is>
      </c>
      <c r="D121" s="428">
        <f>IF(J7&lt;0,J7*-1,0)</f>
        <v/>
      </c>
      <c r="E121" s="430" t="n"/>
      <c r="F121" s="431" t="n"/>
      <c r="G121" s="488">
        <f>B121+SUM(F121:F124)-SUM(D121:D124)</f>
        <v/>
      </c>
      <c r="H121" s="112" t="n"/>
      <c r="I121" s="180" t="n"/>
      <c r="J121" s="121" t="n"/>
      <c r="K121" s="369">
        <f>(SUMIF($C$7:$C$127,I121,$D$7:$D$127)+SUMIF($E$7:$E$127,I121,$F$7:$F$127))/2</f>
        <v/>
      </c>
      <c r="L121" s="478">
        <f>VLOOKUP(A121,$A$253:$AX$305,$K$1,FALSE)</f>
        <v/>
      </c>
      <c r="M121" s="478">
        <f>L121-G121</f>
        <v/>
      </c>
      <c r="N121" s="30" t="n"/>
      <c r="O121" s="425">
        <f>L124-B123</f>
        <v/>
      </c>
      <c r="P121" s="426" t="n"/>
      <c r="Q121" s="426">
        <f>D123-F123</f>
        <v/>
      </c>
      <c r="R121" s="144" t="n"/>
    </row>
    <row r="122">
      <c r="A122" s="3" t="n">
        <v>0</v>
      </c>
      <c r="B122" s="427" t="n"/>
      <c r="C122" s="382" t="n"/>
      <c r="D122" s="428" t="n"/>
      <c r="E122" s="430" t="n">
        <v>71</v>
      </c>
      <c r="F122" s="432">
        <f>IF(J118&lt;0,J118*-1,0)</f>
        <v/>
      </c>
      <c r="G122" s="401" t="n"/>
      <c r="H122" s="112" t="n"/>
      <c r="I122" s="180" t="n"/>
      <c r="J122" s="121" t="n"/>
      <c r="K122" s="369">
        <f>SUM(K123:K124)</f>
        <v/>
      </c>
      <c r="L122" s="478" t="n"/>
      <c r="M122" s="478">
        <f>L122-G122</f>
        <v/>
      </c>
      <c r="N122" s="30" t="n"/>
      <c r="O122" s="425">
        <f>L125-B124</f>
        <v/>
      </c>
      <c r="P122" s="426" t="n"/>
      <c r="Q122" s="426">
        <f>D125-F125</f>
        <v/>
      </c>
      <c r="R122" s="144" t="n"/>
    </row>
    <row r="123">
      <c r="A123" s="3" t="n"/>
      <c r="B123" s="427" t="n"/>
      <c r="C123" s="382" t="n"/>
      <c r="D123" s="428" t="n"/>
      <c r="E123" s="430" t="n">
        <v>72</v>
      </c>
      <c r="F123" s="396">
        <f>IF(J119&lt;0,J119*-1,0)</f>
        <v/>
      </c>
      <c r="G123" s="401" t="n"/>
      <c r="H123" s="112" t="n"/>
      <c r="I123" s="180" t="n"/>
      <c r="J123" s="121" t="n"/>
      <c r="K123" s="369">
        <f>-(SUMIF($C$7:$C$127,I123,$D$7:$D$127)+SUMIF($E$7:$E$127,I123,$F$7:$F$127))/2</f>
        <v/>
      </c>
      <c r="L123" s="478" t="n"/>
      <c r="M123" s="478">
        <f>L123-G123</f>
        <v/>
      </c>
      <c r="N123" s="30" t="n"/>
      <c r="O123" s="425">
        <f>L126-B125</f>
        <v/>
      </c>
      <c r="P123" s="426" t="n"/>
      <c r="Q123" s="426">
        <f>D126-F126</f>
        <v/>
      </c>
      <c r="R123" s="144" t="n"/>
    </row>
    <row r="124" ht="20.4" customHeight="1" s="53" thickBot="1">
      <c r="A124" s="100" t="n"/>
      <c r="B124" s="465" t="n"/>
      <c r="C124" s="475" t="n"/>
      <c r="D124" s="428" t="n"/>
      <c r="E124" s="434" t="n">
        <v>73</v>
      </c>
      <c r="F124" s="435">
        <f>D120</f>
        <v/>
      </c>
      <c r="G124" s="401" t="n"/>
      <c r="H124" s="198" t="n"/>
      <c r="I124" s="199" t="n"/>
      <c r="J124" s="122" t="n"/>
      <c r="K124" s="444">
        <f>-(SUMIF($C$7:$C$127,I124,$D$7:$D$127)+SUMIF($E$7:$E$127,I124,$F$7:$F$127))/2</f>
        <v/>
      </c>
      <c r="L124" s="478" t="n"/>
      <c r="M124" s="478">
        <f>L124-G124</f>
        <v/>
      </c>
      <c r="O124" s="425">
        <f>L127-B126</f>
        <v/>
      </c>
      <c r="P124" s="426" t="n"/>
      <c r="Q124" s="426">
        <f>D127-F127</f>
        <v/>
      </c>
      <c r="R124" s="144" t="n"/>
    </row>
    <row r="125">
      <c r="A125" s="78" t="inlineStr">
        <is>
          <t xml:space="preserve">　淨值其他項目                                                </t>
        </is>
      </c>
      <c r="B125" s="422">
        <f>SUM(B126:B127)</f>
        <v/>
      </c>
      <c r="C125" s="375" t="n"/>
      <c r="D125" s="428" t="n"/>
      <c r="E125" s="430" t="n"/>
      <c r="F125" s="432" t="n"/>
      <c r="G125" s="402">
        <f>SUM(G126:G127)</f>
        <v/>
      </c>
      <c r="H125" s="220" t="n"/>
      <c r="I125" s="180" t="n"/>
      <c r="J125" s="246" t="n"/>
      <c r="K125" s="489" t="n"/>
      <c r="L125" s="478">
        <f>VLOOKUP(A125,$A$253:$AX$305,$K$1,FALSE)</f>
        <v/>
      </c>
      <c r="M125" s="478">
        <f>L124-G124</f>
        <v/>
      </c>
      <c r="O125" s="425">
        <f>L127-B128</f>
        <v/>
      </c>
      <c r="P125" s="426" t="n"/>
      <c r="Q125" s="426">
        <f>D128-F128</f>
        <v/>
      </c>
      <c r="R125" s="144" t="n"/>
    </row>
    <row r="126">
      <c r="A126" s="81" t="inlineStr">
        <is>
          <t xml:space="preserve">　　累積其他綜合餘絀                                            </t>
        </is>
      </c>
      <c r="B126" s="427">
        <f>VLOOKUP(A126,$A$423:$AX$475,$K$1,FALSE)</f>
        <v/>
      </c>
      <c r="C126" s="375" t="n"/>
      <c r="D126" s="428" t="n"/>
      <c r="E126" s="430" t="n"/>
      <c r="F126" s="432" t="n"/>
      <c r="G126" s="488">
        <f>B126+F126-D126</f>
        <v/>
      </c>
      <c r="H126" s="220" t="n"/>
      <c r="I126" s="180" t="n"/>
      <c r="J126" s="246" t="n"/>
      <c r="K126" s="489" t="n"/>
      <c r="L126" s="478">
        <f>VLOOKUP(A126,$A$253:$AX$305,$K$1,FALSE)</f>
        <v/>
      </c>
      <c r="M126" s="478">
        <f>L125-G125</f>
        <v/>
      </c>
      <c r="P126" s="426" t="n"/>
      <c r="R126" s="144" t="n"/>
    </row>
    <row r="127">
      <c r="A127" s="80" t="n">
        <v>0</v>
      </c>
      <c r="B127" s="427" t="n"/>
      <c r="C127" s="375" t="n"/>
      <c r="D127" s="428" t="n"/>
      <c r="E127" s="430" t="n"/>
      <c r="F127" s="432" t="n"/>
      <c r="G127" s="488" t="n"/>
      <c r="H127" s="220" t="n"/>
      <c r="I127" s="180" t="n"/>
      <c r="J127" s="246" t="n"/>
      <c r="K127" s="489" t="n"/>
      <c r="L127" s="478">
        <f>VLOOKUP(A128,$A$253:$AX$305,$K$1,FALSE)</f>
        <v/>
      </c>
      <c r="M127" s="478">
        <f>L126-G126</f>
        <v/>
      </c>
      <c r="P127" s="426" t="n"/>
      <c r="R127" s="144" t="n"/>
    </row>
    <row r="128" ht="20.4" customHeight="1" s="53" thickBot="1">
      <c r="A128" s="83" t="inlineStr">
        <is>
          <t>合      計</t>
        </is>
      </c>
      <c r="B128" s="479">
        <f>B70+B97</f>
        <v/>
      </c>
      <c r="C128" s="480" t="n"/>
      <c r="D128" s="481" t="n"/>
      <c r="E128" s="482" t="n"/>
      <c r="F128" s="481" t="n"/>
      <c r="G128" s="490">
        <f>G70+G97</f>
        <v/>
      </c>
      <c r="H128" s="220" t="n"/>
      <c r="I128" s="180" t="n"/>
      <c r="J128" s="246" t="n"/>
      <c r="K128" s="489" t="n"/>
      <c r="M128" s="478">
        <f>L127-G128</f>
        <v/>
      </c>
      <c r="R128" s="144" t="n"/>
    </row>
    <row r="129">
      <c r="A129" s="74" t="n"/>
      <c r="B129" s="74" t="n"/>
      <c r="C129" s="74" t="n"/>
      <c r="D129" s="74" t="n"/>
      <c r="E129" s="74" t="n"/>
      <c r="F129" s="74" t="n"/>
      <c r="G129" s="74" t="n"/>
      <c r="H129" s="220" t="n"/>
      <c r="I129" s="180" t="n"/>
      <c r="J129" s="246" t="n"/>
      <c r="K129" s="489" t="n"/>
      <c r="M129" s="478">
        <f>L131-G133</f>
        <v/>
      </c>
      <c r="R129" s="144" t="n"/>
    </row>
    <row r="130">
      <c r="A130" s="74" t="n"/>
      <c r="D130" s="483">
        <f>SUM(D6:D127)</f>
        <v/>
      </c>
      <c r="E130" s="19" t="n"/>
      <c r="F130" s="483">
        <f>SUM(F6:F127)</f>
        <v/>
      </c>
      <c r="H130" s="220" t="n"/>
      <c r="I130" s="180" t="n"/>
      <c r="J130" s="246" t="n"/>
      <c r="K130" s="489" t="n"/>
      <c r="M130" s="478">
        <f>L132-G134</f>
        <v/>
      </c>
      <c r="R130" s="144" t="n"/>
    </row>
    <row r="131">
      <c r="A131" s="74" t="n"/>
      <c r="C131" s="6" t="n"/>
      <c r="D131" s="483">
        <f>D130-F130</f>
        <v/>
      </c>
      <c r="E131" s="15" t="n"/>
      <c r="F131" s="483">
        <f>F130-D130</f>
        <v/>
      </c>
      <c r="H131" s="119" t="n"/>
      <c r="I131" s="115" t="n"/>
      <c r="J131" s="116" t="n"/>
      <c r="K131" s="411" t="n"/>
      <c r="M131" s="478">
        <f>L133-G135</f>
        <v/>
      </c>
      <c r="R131" s="144" t="n"/>
    </row>
    <row r="132">
      <c r="A132" s="74" t="n"/>
      <c r="B132" s="484">
        <f>B69-B70-B97</f>
        <v/>
      </c>
      <c r="C132" s="6" t="n"/>
      <c r="E132" s="15" t="n"/>
      <c r="G132" s="484">
        <f>G69-G70-G97</f>
        <v/>
      </c>
      <c r="H132" s="119" t="n"/>
      <c r="I132" s="115" t="n"/>
      <c r="J132" s="116" t="n"/>
      <c r="K132" s="411" t="n"/>
      <c r="M132" s="478">
        <f>L134-G136</f>
        <v/>
      </c>
      <c r="R132" s="144" t="n"/>
    </row>
    <row r="133">
      <c r="A133" s="74" t="n"/>
      <c r="C133" s="30" t="n"/>
      <c r="D133" s="30" t="n"/>
      <c r="E133" s="30" t="n"/>
      <c r="F133" s="30" t="n"/>
      <c r="G133" s="30" t="n"/>
      <c r="H133" s="119" t="n"/>
      <c r="I133" s="115" t="n"/>
      <c r="J133" s="116" t="n"/>
      <c r="K133" s="411" t="n"/>
      <c r="M133" s="478">
        <f>L135-G137</f>
        <v/>
      </c>
      <c r="R133" s="144" t="n"/>
    </row>
    <row r="134">
      <c r="A134" s="74" t="n"/>
      <c r="B134" s="74" t="n"/>
      <c r="C134" s="74" t="n"/>
      <c r="D134" s="74" t="n"/>
      <c r="E134" s="74" t="n"/>
      <c r="F134" s="74" t="n"/>
      <c r="G134" s="74" t="n"/>
      <c r="H134" s="119" t="n"/>
      <c r="I134" s="115" t="n"/>
      <c r="J134" s="116" t="n"/>
      <c r="K134" s="411" t="n"/>
      <c r="M134" s="478">
        <f>L136-G136</f>
        <v/>
      </c>
      <c r="R134" s="144" t="n"/>
    </row>
    <row r="135">
      <c r="A135" s="74" t="n"/>
      <c r="B135" s="74" t="n"/>
      <c r="C135" s="74" t="n"/>
      <c r="D135" s="74" t="n"/>
      <c r="E135" s="74" t="n"/>
      <c r="F135" s="74" t="n"/>
      <c r="G135" s="74" t="n"/>
      <c r="H135" s="119" t="n"/>
      <c r="I135" s="115" t="n"/>
      <c r="J135" s="116" t="n"/>
      <c r="K135" s="411" t="n"/>
    </row>
    <row r="254" ht="16.2" customHeight="1" s="53"/>
    <row r="255" ht="16.2" customHeight="1" s="53"/>
    <row r="256" ht="16.2" customHeight="1" s="53"/>
    <row r="257" ht="16.2" customHeight="1" s="53"/>
    <row r="258" ht="16.2" customHeight="1" s="53"/>
    <row r="259" ht="16.2" customHeight="1" s="53"/>
    <row r="260" ht="16.2" customHeight="1" s="53"/>
    <row r="261" ht="16.2" customHeight="1" s="53"/>
    <row r="262" ht="16.2" customHeight="1" s="53"/>
    <row r="263" ht="16.2" customHeight="1" s="53"/>
    <row r="264" ht="16.2" customHeight="1" s="53"/>
    <row r="265" ht="16.2" customHeight="1" s="53"/>
    <row r="266" ht="16.2" customHeight="1" s="53"/>
    <row r="267" ht="16.2" customHeight="1" s="53"/>
    <row r="268" ht="16.2" customHeight="1" s="53"/>
    <row r="269" ht="16.2" customHeight="1" s="53"/>
    <row r="270" ht="16.2" customHeight="1" s="53"/>
    <row r="271" ht="16.2" customHeight="1" s="53"/>
    <row r="272" ht="16.2" customHeight="1" s="53"/>
    <row r="273" ht="16.2" customHeight="1" s="53"/>
    <row r="274" ht="16.2" customHeight="1" s="53"/>
    <row r="275" ht="16.2" customHeight="1" s="53"/>
    <row r="276" ht="16.2" customHeight="1" s="53"/>
    <row r="277" ht="16.2" customHeight="1" s="53"/>
    <row r="278" ht="16.2" customHeight="1" s="53"/>
    <row r="279" ht="16.2" customHeight="1" s="53"/>
    <row r="280" ht="16.2" customHeight="1" s="53"/>
    <row r="281" ht="16.2" customHeight="1" s="53"/>
    <row r="282" ht="16.2" customHeight="1" s="53"/>
    <row r="283" ht="16.2" customHeight="1" s="53"/>
    <row r="284" ht="16.2" customHeight="1" s="53"/>
    <row r="285" ht="16.2" customHeight="1" s="53"/>
    <row r="286" ht="16.2" customHeight="1" s="53"/>
    <row r="287" ht="16.2" customHeight="1" s="53"/>
    <row r="288" ht="16.2" customHeight="1" s="53"/>
    <row r="289" ht="16.2" customHeight="1" s="53"/>
    <row r="290" ht="16.2" customHeight="1" s="53"/>
    <row r="291" ht="16.2" customHeight="1" s="53"/>
    <row r="292" ht="16.2" customHeight="1" s="53"/>
    <row r="293" ht="16.2" customHeight="1" s="53"/>
    <row r="294" ht="16.2" customHeight="1" s="53"/>
    <row r="295" ht="16.2" customHeight="1" s="53"/>
    <row r="296" ht="16.2" customHeight="1" s="53"/>
    <row r="297" ht="16.2" customHeight="1" s="53"/>
    <row r="298" ht="16.2" customHeight="1" s="53"/>
    <row r="299" ht="16.2" customHeight="1" s="53"/>
    <row r="300" ht="16.2" customHeight="1" s="53"/>
    <row r="301" ht="16.2" customHeight="1" s="53"/>
    <row r="302" ht="16.2" customHeight="1" s="53"/>
    <row r="303" ht="16.2" customHeight="1" s="53"/>
    <row r="304" ht="16.2" customHeight="1" s="53"/>
    <row r="305" ht="16.2" customHeight="1" s="53"/>
    <row r="306" ht="16.2" customHeight="1" s="53"/>
    <row r="307" ht="16.2" customHeight="1" s="53"/>
    <row r="308" ht="16.2" customHeight="1" s="53"/>
    <row r="311" ht="16.2" customHeight="1" s="53"/>
    <row r="312" ht="16.2" customHeight="1" s="53"/>
    <row r="313" ht="16.2" customHeight="1" s="53"/>
    <row r="314" ht="16.2" customHeight="1" s="53"/>
    <row r="315" ht="16.2" customHeight="1" s="53"/>
    <row r="316" ht="16.2" customHeight="1" s="53"/>
    <row r="317" ht="16.2" customHeight="1" s="53"/>
    <row r="318" ht="16.2" customHeight="1" s="53"/>
    <row r="319" ht="16.2" customHeight="1" s="53"/>
    <row r="320" ht="16.2" customHeight="1" s="53"/>
    <row r="321" ht="16.2" customHeight="1" s="53"/>
    <row r="322" ht="16.2" customHeight="1" s="53"/>
    <row r="323" ht="16.2" customHeight="1" s="53"/>
    <row r="324" ht="16.2" customHeight="1" s="53"/>
    <row r="325" ht="16.2" customHeight="1" s="53"/>
    <row r="326" ht="16.2" customHeight="1" s="53"/>
    <row r="327" ht="16.2" customHeight="1" s="53"/>
    <row r="328" ht="16.2" customHeight="1" s="53"/>
    <row r="329" ht="16.2" customHeight="1" s="53"/>
    <row r="330" ht="16.2" customHeight="1" s="53"/>
    <row r="331" ht="16.2" customHeight="1" s="53"/>
    <row r="332" ht="16.2" customHeight="1" s="53"/>
    <row r="333" ht="16.2" customHeight="1" s="53"/>
    <row r="334" ht="16.2" customHeight="1" s="53"/>
    <row r="335" ht="16.2" customHeight="1" s="53"/>
    <row r="336" ht="16.2" customHeight="1" s="53"/>
    <row r="337" ht="16.2" customHeight="1" s="53"/>
    <row r="338" ht="16.2" customHeight="1" s="53"/>
    <row r="339" ht="16.2" customHeight="1" s="53"/>
    <row r="340" ht="16.2" customHeight="1" s="53"/>
    <row r="341" ht="16.2" customHeight="1" s="53"/>
    <row r="342" ht="16.2" customHeight="1" s="53"/>
    <row r="343" ht="16.2" customHeight="1" s="53"/>
    <row r="344" ht="16.2" customHeight="1" s="53"/>
    <row r="345" ht="16.2" customHeight="1" s="53"/>
    <row r="346" ht="16.2" customHeight="1" s="53"/>
    <row r="347" ht="16.2" customHeight="1" s="53"/>
    <row r="348" ht="16.2" customHeight="1" s="53"/>
    <row r="349" ht="16.2" customHeight="1" s="53"/>
    <row r="350" ht="16.2" customHeight="1" s="53"/>
    <row r="351" ht="16.2" customHeight="1" s="53"/>
    <row r="352" ht="16.2" customHeight="1" s="53"/>
    <row r="353" ht="16.2" customHeight="1" s="53"/>
    <row r="354" ht="16.2" customHeight="1" s="53"/>
    <row r="355" ht="16.2" customHeight="1" s="53"/>
    <row r="356" ht="16.2" customHeight="1" s="53"/>
    <row r="357" ht="16.2" customHeight="1" s="53"/>
    <row r="358" ht="16.2" customHeight="1" s="53"/>
    <row r="359" ht="16.2" customHeight="1" s="53"/>
    <row r="360" ht="16.2" customHeight="1" s="53"/>
    <row r="361" ht="16.2" customHeight="1" s="53"/>
    <row r="362" ht="16.2" customHeight="1" s="53"/>
    <row r="363" ht="16.2" customHeight="1" s="53"/>
    <row r="364" ht="16.2" customHeight="1" s="53"/>
    <row r="365" ht="16.2" customHeight="1" s="53"/>
    <row r="366" ht="16.2" customHeight="1" s="53"/>
    <row r="367" ht="16.2" customHeight="1" s="53"/>
    <row r="368" ht="16.2" customHeight="1" s="53"/>
    <row r="369" ht="16.2" customHeight="1" s="53"/>
    <row r="370" ht="16.2" customHeight="1" s="53"/>
    <row r="371" ht="16.2" customHeight="1" s="53"/>
    <row r="372" ht="16.2" customHeight="1" s="53"/>
    <row r="373" ht="16.2" customHeight="1" s="53"/>
    <row r="374" ht="16.2" customHeight="1" s="53"/>
    <row r="375" ht="16.2" customHeight="1" s="53"/>
    <row r="376" ht="16.2" customHeight="1" s="53"/>
    <row r="377" ht="16.2" customHeight="1" s="53"/>
    <row r="378" ht="16.2" customHeight="1" s="53"/>
    <row r="379" ht="16.2" customHeight="1" s="53"/>
    <row r="380" ht="16.2" customHeight="1" s="53"/>
    <row r="381" ht="16.2" customHeight="1" s="53"/>
    <row r="382" ht="16.2" customHeight="1" s="53"/>
    <row r="383" ht="16.2" customHeight="1" s="53"/>
    <row r="384" ht="16.2" customHeight="1" s="53"/>
    <row r="385" ht="16.2" customHeight="1" s="53"/>
    <row r="386" ht="16.2" customHeight="1" s="53"/>
    <row r="387" ht="16.2" customHeight="1" s="53"/>
    <row r="388" ht="16.2" customHeight="1" s="53"/>
    <row r="389" ht="16.2" customHeight="1" s="53"/>
    <row r="390" ht="16.2" customHeight="1" s="53"/>
    <row r="391" ht="16.2" customHeight="1" s="53"/>
    <row r="392" ht="16.2" customHeight="1" s="53"/>
    <row r="393" ht="16.2" customHeight="1" s="53"/>
    <row r="394" ht="16.2" customHeight="1" s="53"/>
    <row r="395" ht="16.2" customHeight="1" s="53"/>
    <row r="396" ht="16.2" customHeight="1" s="53"/>
    <row r="397" ht="16.2" customHeight="1" s="53"/>
    <row r="398" ht="16.2" customHeight="1" s="53"/>
    <row r="399" ht="16.2" customHeight="1" s="53"/>
    <row r="400" ht="16.2" customHeight="1" s="53"/>
    <row r="401" ht="16.2" customHeight="1" s="53"/>
    <row r="402" ht="16.2" customHeight="1" s="53"/>
    <row r="403" ht="16.2" customHeight="1" s="53"/>
    <row r="404" ht="16.2" customHeight="1" s="53"/>
    <row r="405" ht="16.2" customHeight="1" s="53"/>
    <row r="406" ht="16.2" customHeight="1" s="53"/>
    <row r="407" ht="16.2" customHeight="1" s="53"/>
    <row r="408" ht="16.2" customHeight="1" s="53"/>
    <row r="409" ht="16.2" customHeight="1" s="53"/>
    <row r="410" ht="16.2" customHeight="1" s="53"/>
    <row r="427" ht="16.2" customHeight="1" s="53"/>
    <row r="428" ht="16.2" customHeight="1" s="53"/>
    <row r="429" ht="16.2" customHeight="1" s="53"/>
    <row r="430" ht="16.2" customHeight="1" s="53"/>
    <row r="431" ht="16.2" customHeight="1" s="53"/>
    <row r="432" ht="16.2" customHeight="1" s="53"/>
    <row r="433" ht="16.2" customHeight="1" s="53"/>
    <row r="434" ht="16.2" customHeight="1" s="53"/>
    <row r="435" ht="16.2" customHeight="1" s="53"/>
    <row r="436" ht="16.2" customHeight="1" s="53"/>
    <row r="437" ht="16.2" customHeight="1" s="53"/>
    <row r="438" ht="16.2" customHeight="1" s="53"/>
    <row r="439" ht="16.2" customHeight="1" s="53"/>
    <row r="440" ht="16.2" customHeight="1" s="53"/>
    <row r="441" ht="16.2" customHeight="1" s="53"/>
    <row r="442" ht="16.2" customHeight="1" s="53"/>
    <row r="443" ht="16.2" customHeight="1" s="53"/>
    <row r="444" ht="16.2" customHeight="1" s="53"/>
    <row r="445" ht="16.2" customHeight="1" s="53"/>
    <row r="446" ht="16.2" customHeight="1" s="53"/>
    <row r="447" ht="16.2" customHeight="1" s="53"/>
    <row r="448" ht="16.2" customHeight="1" s="53"/>
    <row r="449" ht="16.2" customHeight="1" s="53"/>
    <row r="450" ht="16.2" customHeight="1" s="53"/>
    <row r="451" ht="16.2" customHeight="1" s="53"/>
    <row r="452" ht="16.2" customHeight="1" s="53"/>
    <row r="453" ht="16.2" customHeight="1" s="53"/>
    <row r="454" ht="16.2" customHeight="1" s="53"/>
    <row r="455" ht="16.2" customHeight="1" s="53"/>
    <row r="456" ht="16.2" customHeight="1" s="53"/>
    <row r="457" ht="16.2" customHeight="1" s="53"/>
    <row r="458" ht="16.2" customHeight="1" s="53"/>
    <row r="459" ht="16.2" customHeight="1" s="53"/>
    <row r="460" ht="16.2" customHeight="1" s="53"/>
    <row r="461" ht="16.2" customHeight="1" s="53"/>
    <row r="462" ht="16.2" customHeight="1" s="53"/>
    <row r="463" ht="16.2" customHeight="1" s="53"/>
    <row r="464" ht="16.2" customHeight="1" s="53"/>
    <row r="465" ht="16.2" customHeight="1" s="53"/>
    <row r="466" ht="16.2" customHeight="1" s="53"/>
    <row r="467" ht="16.2" customHeight="1" s="53"/>
    <row r="468" ht="16.2" customHeight="1" s="53"/>
    <row r="469" ht="16.2" customHeight="1" s="53"/>
    <row r="470" ht="16.2" customHeight="1" s="53"/>
    <row r="471" ht="16.2" customHeight="1" s="53"/>
    <row r="472" ht="16.2" customHeight="1" s="53"/>
    <row r="473" ht="16.2" customHeight="1" s="53"/>
    <row r="474" ht="16.2" customHeight="1" s="53"/>
    <row r="475" ht="16.2" customHeight="1" s="53"/>
    <row r="476" ht="16.2" customHeight="1" s="53"/>
    <row r="477" ht="16.2" customHeight="1" s="53"/>
    <row r="478" ht="16.2" customHeight="1" s="53"/>
    <row r="479" ht="16.2" customHeight="1" s="53"/>
    <row r="480" ht="16.2" customHeight="1" s="53"/>
    <row r="481" ht="16.2" customHeight="1" s="53"/>
    <row r="484" ht="16.2" customHeight="1" s="53"/>
    <row r="485" ht="16.2" customHeight="1" s="53"/>
    <row r="486" ht="16.2" customHeight="1" s="53"/>
    <row r="487" ht="16.2" customHeight="1" s="53"/>
    <row r="488" ht="16.2" customHeight="1" s="53"/>
    <row r="489" ht="16.2" customHeight="1" s="53"/>
    <row r="490" ht="16.2" customHeight="1" s="53"/>
    <row r="491" ht="16.2" customHeight="1" s="53"/>
    <row r="492" ht="16.2" customHeight="1" s="53"/>
    <row r="493" ht="16.2" customHeight="1" s="53"/>
    <row r="494" ht="16.2" customHeight="1" s="53"/>
    <row r="495" ht="16.2" customHeight="1" s="53"/>
    <row r="496" ht="16.2" customHeight="1" s="53"/>
    <row r="497" ht="16.2" customHeight="1" s="53"/>
    <row r="498" ht="16.2" customHeight="1" s="53"/>
    <row r="499" ht="16.2" customHeight="1" s="53"/>
    <row r="500" ht="16.2" customHeight="1" s="53"/>
    <row r="501" ht="16.2" customHeight="1" s="53"/>
    <row r="502" ht="16.2" customHeight="1" s="53"/>
    <row r="503" ht="16.2" customHeight="1" s="53"/>
    <row r="504" ht="16.2" customHeight="1" s="53"/>
    <row r="505" ht="16.2" customHeight="1" s="53"/>
    <row r="506" ht="16.2" customHeight="1" s="53"/>
    <row r="507" ht="16.2" customHeight="1" s="53"/>
    <row r="508" ht="16.2" customHeight="1" s="53"/>
    <row r="509" ht="16.2" customHeight="1" s="53"/>
    <row r="510" ht="16.2" customHeight="1" s="53"/>
    <row r="511" ht="16.2" customHeight="1" s="53"/>
    <row r="512" ht="16.2" customHeight="1" s="53"/>
    <row r="513" ht="16.2" customHeight="1" s="53"/>
    <row r="514" ht="16.2" customHeight="1" s="53"/>
    <row r="515" ht="16.2" customHeight="1" s="53"/>
    <row r="516" ht="16.2" customHeight="1" s="53"/>
    <row r="517" ht="16.2" customHeight="1" s="53"/>
    <row r="518" ht="16.2" customHeight="1" s="53"/>
    <row r="519" ht="16.2" customHeight="1" s="53"/>
    <row r="520" ht="16.2" customHeight="1" s="53"/>
    <row r="521" ht="16.2" customHeight="1" s="53"/>
    <row r="522" ht="16.2" customHeight="1" s="53"/>
    <row r="523" ht="16.2" customHeight="1" s="53"/>
    <row r="524" ht="16.2" customHeight="1" s="53"/>
    <row r="525" ht="16.2" customHeight="1" s="53"/>
    <row r="526" ht="16.2" customHeight="1" s="53"/>
    <row r="527" ht="16.2" customHeight="1" s="53"/>
    <row r="528" ht="16.2" customHeight="1" s="53"/>
    <row r="529" ht="16.2" customHeight="1" s="53"/>
    <row r="530" ht="16.2" customHeight="1" s="53"/>
    <row r="531" ht="16.2" customHeight="1" s="53"/>
    <row r="532" ht="16.2" customHeight="1" s="53"/>
    <row r="533" ht="16.2" customHeight="1" s="53"/>
    <row r="534" ht="16.2" customHeight="1" s="53"/>
    <row r="535" ht="16.2" customHeight="1" s="53"/>
    <row r="536" ht="16.2" customHeight="1" s="53"/>
    <row r="537" ht="16.2" customHeight="1" s="53"/>
    <row r="538" ht="16.2" customHeight="1" s="53"/>
    <row r="539" ht="16.2" customHeight="1" s="53"/>
    <row r="540" ht="16.2" customHeight="1" s="53"/>
    <row r="541" ht="16.2" customHeight="1" s="53"/>
    <row r="542" ht="16.2" customHeight="1" s="53"/>
    <row r="543" ht="16.2" customHeight="1" s="53"/>
    <row r="544" ht="16.2" customHeight="1" s="53"/>
    <row r="545" ht="16.2" customHeight="1" s="53"/>
    <row r="546" ht="16.2" customHeight="1" s="53"/>
    <row r="547" ht="16.2" customHeight="1" s="53"/>
    <row r="548" ht="16.2" customHeight="1" s="53"/>
    <row r="549" ht="16.2" customHeight="1" s="53"/>
    <row r="550" ht="16.2" customHeight="1" s="53"/>
    <row r="551" ht="16.2" customHeight="1" s="53"/>
    <row r="552" ht="16.2" customHeight="1" s="53"/>
    <row r="553" ht="16.2" customHeight="1" s="53"/>
    <row r="554" ht="16.2" customHeight="1" s="53"/>
    <row r="555" ht="16.2" customHeight="1" s="53"/>
    <row r="556" ht="16.2" customHeight="1" s="53"/>
    <row r="557" ht="16.2" customHeight="1" s="53"/>
    <row r="558" ht="16.2" customHeight="1" s="53"/>
    <row r="559" ht="16.2" customHeight="1" s="53"/>
    <row r="560" ht="16.2" customHeight="1" s="53"/>
    <row r="561" ht="16.2" customHeight="1" s="53"/>
    <row r="562" ht="16.2" customHeight="1" s="53"/>
    <row r="563" ht="16.2" customHeight="1" s="53"/>
    <row r="564" ht="16.2" customHeight="1" s="53"/>
    <row r="565" ht="16.2" customHeight="1" s="53"/>
    <row r="566" ht="16.2" customHeight="1" s="53"/>
    <row r="567" ht="16.2" customHeight="1" s="53"/>
    <row r="568" ht="16.2" customHeight="1" s="53"/>
    <row r="569" ht="16.2" customHeight="1" s="53"/>
    <row r="570" ht="16.2" customHeight="1" s="53"/>
    <row r="571" ht="16.2" customHeight="1" s="53"/>
    <row r="572" ht="16.2" customHeight="1" s="53"/>
    <row r="573" ht="16.2" customHeight="1" s="53"/>
    <row r="574" ht="16.2" customHeight="1" s="53"/>
    <row r="575" ht="16.2" customHeight="1" s="53"/>
    <row r="576" ht="16.2" customHeight="1" s="53"/>
    <row r="577" ht="16.2" customHeight="1" s="53"/>
    <row r="578" ht="16.2" customHeight="1" s="53"/>
    <row r="579" ht="16.2" customHeight="1" s="53"/>
    <row r="580" ht="16.2" customHeight="1" s="53"/>
    <row r="581" ht="16.2" customHeight="1" s="53"/>
    <row r="582" ht="16.2" customHeight="1" s="53"/>
    <row r="583" ht="16.2" customHeight="1" s="53"/>
    <row r="584" ht="16.2" customHeight="1" s="53"/>
    <row r="585" ht="16.2" customHeight="1" s="53"/>
    <row r="586" ht="16.2" customHeight="1" s="53"/>
    <row r="587" ht="16.2" customHeight="1" s="53"/>
    <row r="588" ht="16.2" customHeight="1" s="53"/>
    <row r="589" ht="16.2" customHeight="1" s="53"/>
    <row r="590" ht="16.2" customHeight="1" s="53"/>
    <row r="591" ht="16.2" customHeight="1" s="53"/>
    <row r="592" ht="16.2" customHeight="1" s="53"/>
  </sheetData>
  <autoFilter ref="A5:AX134">
    <filterColumn colId="7" hiddenButton="0" showButton="0"/>
    <filterColumn colId="8" hiddenButton="0" showButton="0"/>
  </autoFilter>
  <mergeCells count="6">
    <mergeCell ref="A1:J1"/>
    <mergeCell ref="C4:F4"/>
    <mergeCell ref="A4:A5"/>
    <mergeCell ref="A3:J3"/>
    <mergeCell ref="A2:J2"/>
    <mergeCell ref="H4:J5"/>
  </mergeCells>
  <conditionalFormatting sqref="D8:D15">
    <cfRule type="expression" priority="3" dxfId="4">
      <formula>"""=if(IF(ISBLANK(c8),0, 1) *IF(ISBLANK(d8),0, 1)=1)"""</formula>
    </cfRule>
  </conditionalFormatting>
  <conditionalFormatting sqref="J7:J38">
    <cfRule type="cellIs" priority="7" operator="notEqual" dxfId="0" stopIfTrue="1">
      <formula>$K7</formula>
    </cfRule>
  </conditionalFormatting>
  <conditionalFormatting sqref="J39">
    <cfRule type="cellIs" priority="9" operator="notEqual" dxfId="0" stopIfTrue="1">
      <formula>#REF!</formula>
    </cfRule>
  </conditionalFormatting>
  <conditionalFormatting sqref="J42:J136">
    <cfRule type="cellIs" priority="1" operator="notEqual" dxfId="0" stopIfTrue="1">
      <formula>$K42</formula>
    </cfRule>
  </conditionalFormatting>
  <conditionalFormatting sqref="M7:M93 M97:M134">
    <cfRule type="cellIs" priority="30" operator="notEqual" dxfId="0" stopIfTrue="1">
      <formula>0</formula>
    </cfRule>
  </conditionalFormatting>
  <printOptions horizontalCentered="1"/>
  <pageMargins left="0.5511811023622047" right="0.4724409448818898" top="0.4330708661417323" bottom="0.2755905511811024" header="0.3937007874015748" footer="0.1181102362204725"/>
  <pageSetup orientation="portrait" paperSize="9" scale="38" horizontalDpi="1200" verticalDpi="1200"/>
  <headerFooter alignWithMargins="0">
    <oddHeader/>
    <oddFooter>&amp;C&amp;16 1-1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tabColor theme="0" tint="-0.1499984740745262"/>
    <outlinePr summaryBelow="1" summaryRight="1"/>
    <pageSetUpPr/>
  </sheetPr>
  <dimension ref="A1:R135"/>
  <sheetViews>
    <sheetView showZeros="0" zoomScale="70" zoomScaleNormal="70" zoomScaleSheetLayoutView="120" workbookViewId="0">
      <selection activeCell="G14" sqref="G14"/>
    </sheetView>
  </sheetViews>
  <sheetFormatPr baseColWidth="8" defaultColWidth="9" defaultRowHeight="19.8"/>
  <cols>
    <col width="21.6640625" customWidth="1" style="5" min="1" max="1"/>
    <col width="16" customWidth="1" style="5" min="2" max="2"/>
    <col width="5" customWidth="1" style="325" min="3" max="3"/>
    <col width="11.88671875" customWidth="1" style="5" min="4" max="4"/>
    <col width="5" customWidth="1" style="325" min="5" max="5"/>
    <col width="12.21875" customWidth="1" style="5" min="6" max="6"/>
    <col width="13.77734375" customWidth="1" style="5" min="7" max="7"/>
    <col width="64.44140625" customWidth="1" style="5" min="8" max="8"/>
    <col width="5.21875" customWidth="1" style="5" min="9" max="9"/>
    <col width="10.6640625" customWidth="1" style="5" min="10" max="10"/>
    <col width="14.5546875" customWidth="1" style="1" min="11" max="11"/>
    <col width="13.88671875" customWidth="1" style="1" min="12" max="12"/>
    <col width="19.21875" bestFit="1" customWidth="1" style="1" min="13" max="13"/>
    <col width="9" customWidth="1" style="1" min="14" max="14"/>
    <col width="20.21875" bestFit="1" customWidth="1" style="1" min="15" max="15"/>
    <col width="9" customWidth="1" style="1" min="16" max="16"/>
    <col width="15.21875" bestFit="1" customWidth="1" style="1" min="17" max="17"/>
    <col width="9" customWidth="1" style="1" min="18" max="16384"/>
  </cols>
  <sheetData>
    <row r="1" ht="22.2" customHeight="1" s="53">
      <c r="A1" s="322">
        <f>OFFSET(A139,0,K1-1)</f>
        <v/>
      </c>
      <c r="K1" s="13">
        <f>L1+2</f>
        <v/>
      </c>
      <c r="L1" s="1" t="n">
        <v>6</v>
      </c>
    </row>
    <row r="2" ht="22.2" customHeight="1" s="53">
      <c r="A2" s="322" t="inlineStr">
        <is>
          <t>預計平衡表與現金流量表勾稽底稿</t>
        </is>
      </c>
    </row>
    <row r="3" ht="20.4" customHeight="1" s="53" thickBot="1">
      <c r="A3" s="324" t="inlineStr">
        <is>
          <t>中華民國115年度</t>
        </is>
      </c>
    </row>
    <row r="4" ht="22.2" customHeight="1" s="53">
      <c r="A4" s="348" t="inlineStr">
        <is>
          <t>科目</t>
        </is>
      </c>
      <c r="B4" s="349" t="inlineStr">
        <is>
          <t>114.12.31</t>
        </is>
      </c>
      <c r="C4" s="328" t="inlineStr">
        <is>
          <t>調整項目</t>
        </is>
      </c>
      <c r="D4" s="350" t="n"/>
      <c r="E4" s="350" t="n"/>
      <c r="F4" s="351" t="n"/>
      <c r="G4" s="349" t="inlineStr">
        <is>
          <t>115.12.31</t>
        </is>
      </c>
      <c r="H4" s="329" t="inlineStr">
        <is>
          <t>現金流量表勾稽項目</t>
        </is>
      </c>
      <c r="I4" s="352" t="n"/>
      <c r="J4" s="353" t="n"/>
    </row>
    <row r="5" ht="22.8" customHeight="1" s="53" thickBot="1">
      <c r="A5" s="354" t="n"/>
      <c r="B5" s="75" t="inlineStr">
        <is>
          <t>預計數</t>
        </is>
      </c>
      <c r="C5" s="485" t="n"/>
      <c r="D5" s="486" t="inlineStr">
        <is>
          <t>借方</t>
        </is>
      </c>
      <c r="E5" s="487" t="n"/>
      <c r="F5" s="486" t="inlineStr">
        <is>
          <t>貸方</t>
        </is>
      </c>
      <c r="G5" s="77" t="inlineStr">
        <is>
          <t>預計數</t>
        </is>
      </c>
      <c r="H5" s="358" t="n"/>
      <c r="I5" s="359" t="n"/>
      <c r="J5" s="360" t="n"/>
    </row>
    <row r="6">
      <c r="A6" s="4" t="inlineStr">
        <is>
          <t xml:space="preserve">資產                                                        </t>
        </is>
      </c>
      <c r="B6" s="419" t="n"/>
      <c r="C6" s="367" t="n"/>
      <c r="D6" s="420" t="n"/>
      <c r="E6" s="368" t="n"/>
      <c r="F6" s="420" t="n"/>
      <c r="G6" s="421" t="n"/>
      <c r="H6" s="111" t="inlineStr">
        <is>
          <t xml:space="preserve">▼業務活動之現金流量                                          </t>
        </is>
      </c>
      <c r="I6" s="129" t="n"/>
      <c r="J6" s="130" t="n"/>
      <c r="L6" s="30" t="inlineStr">
        <is>
          <t>114年12月</t>
        </is>
      </c>
      <c r="M6" s="27" t="inlineStr">
        <is>
          <t>差異數要再加(減)</t>
        </is>
      </c>
      <c r="N6" s="30" t="n"/>
      <c r="O6" s="27" t="inlineStr">
        <is>
          <t>比較增減</t>
        </is>
      </c>
      <c r="P6" s="30" t="n"/>
      <c r="Q6" s="27" t="inlineStr">
        <is>
          <t>調整項目</t>
        </is>
      </c>
      <c r="R6" s="30" t="n"/>
    </row>
    <row r="7">
      <c r="A7" s="78" t="inlineStr">
        <is>
          <t xml:space="preserve">　流動資產                                                    </t>
        </is>
      </c>
      <c r="B7" s="422">
        <f>SUM(B8:B16)</f>
        <v/>
      </c>
      <c r="C7" s="367" t="n"/>
      <c r="D7" s="420" t="n"/>
      <c r="E7" s="368" t="n"/>
      <c r="F7" s="420" t="n"/>
      <c r="G7" s="423">
        <f>SUM(G8:G16)</f>
        <v/>
      </c>
      <c r="H7" s="112" t="inlineStr">
        <is>
          <t xml:space="preserve">　　本期賸餘（短絀）                                            </t>
        </is>
      </c>
      <c r="I7" s="8" t="inlineStr">
        <is>
          <t>A</t>
        </is>
      </c>
      <c r="J7" s="73">
        <f>OFFSET(A480,0,$K$1-1)</f>
        <v/>
      </c>
      <c r="K7" s="369">
        <f>-SUMIF($C$7:$C$127,I7,$D$7:$D$127)+SUMIF($E$7:$E$127,I7,$F$7:$F$127)</f>
        <v/>
      </c>
      <c r="L7" s="478">
        <f>VLOOKUP(A7,$A$140:$AX$249,$K$1,FALSE)</f>
        <v/>
      </c>
      <c r="M7" s="478">
        <f>L7-G7</f>
        <v/>
      </c>
      <c r="N7" s="30" t="n"/>
      <c r="O7" s="425">
        <f>L7-B7</f>
        <v/>
      </c>
      <c r="P7" s="426">
        <f>J7-K7</f>
        <v/>
      </c>
      <c r="Q7" s="426">
        <f>D7-F7</f>
        <v/>
      </c>
      <c r="R7" s="30" t="n"/>
    </row>
    <row r="8">
      <c r="A8" s="79" t="inlineStr">
        <is>
          <t xml:space="preserve">　　現金                                                        </t>
        </is>
      </c>
      <c r="B8" s="427">
        <f>VLOOKUP(A8,$A$309:$AX$418,$K$1,FALSE)</f>
        <v/>
      </c>
      <c r="C8" s="367" t="inlineStr">
        <is>
          <t>B</t>
        </is>
      </c>
      <c r="D8" s="428">
        <f>IF(G8-B8&gt;0,G8-B8,"0")</f>
        <v/>
      </c>
      <c r="E8" s="375" t="inlineStr">
        <is>
          <t>B</t>
        </is>
      </c>
      <c r="F8" s="428">
        <f>IF(G8-B8&lt;0,B8-G8,"0")</f>
        <v/>
      </c>
      <c r="G8" s="429">
        <f>J87</f>
        <v/>
      </c>
      <c r="H8" s="112" t="inlineStr">
        <is>
          <t xml:space="preserve">　　利息股利之調整                                              </t>
        </is>
      </c>
      <c r="I8" s="8" t="n"/>
      <c r="J8" s="73">
        <f>OFFSET(A481,0,$K$1-1)</f>
        <v/>
      </c>
      <c r="K8" s="369">
        <f>SUM(K9:K11)</f>
        <v/>
      </c>
      <c r="L8" s="478">
        <f>VLOOKUP(A8,$A$140:$AX$249,$K$1,FALSE)</f>
        <v/>
      </c>
      <c r="M8" s="478">
        <f>L8-G8</f>
        <v/>
      </c>
      <c r="N8" s="30" t="n"/>
      <c r="O8" s="425">
        <f>L8-B8</f>
        <v/>
      </c>
      <c r="P8" s="426">
        <f>J8-K8</f>
        <v/>
      </c>
      <c r="Q8" s="426">
        <f>D8-F8</f>
        <v/>
      </c>
      <c r="R8" s="30" t="n"/>
    </row>
    <row r="9" ht="32.4" customHeight="1" s="53">
      <c r="A9" s="79" t="inlineStr">
        <is>
          <t xml:space="preserve">　　流動金融資產                                                </t>
        </is>
      </c>
      <c r="B9" s="427">
        <f>VLOOKUP(A9,$A$309:$AX$418,$K$1,FALSE)</f>
        <v/>
      </c>
      <c r="C9" s="375" t="n">
        <v>231</v>
      </c>
      <c r="D9" s="428">
        <f>J50*-1</f>
        <v/>
      </c>
      <c r="E9" s="430" t="n">
        <v>211</v>
      </c>
      <c r="F9" s="431">
        <f>J42</f>
        <v/>
      </c>
      <c r="G9" s="429">
        <f>B9+D9-F9+D10-F10</f>
        <v/>
      </c>
      <c r="H9" s="112" t="inlineStr">
        <is>
          <t xml:space="preserve">　　　利息收入                                                    </t>
        </is>
      </c>
      <c r="I9" s="8" t="n"/>
      <c r="J9" s="73">
        <f>OFFSET(A482,0,$K$1-1)</f>
        <v/>
      </c>
      <c r="K9" s="369">
        <f>J9</f>
        <v/>
      </c>
      <c r="L9" s="478">
        <f>VLOOKUP(A9,$A$140:$AX$249,$K$1,FALSE)</f>
        <v/>
      </c>
      <c r="M9" s="478">
        <f>L9-G9</f>
        <v/>
      </c>
      <c r="N9" s="30" t="n"/>
      <c r="O9" s="425">
        <f>L9-B9</f>
        <v/>
      </c>
      <c r="P9" s="426">
        <f>J9-K9</f>
        <v/>
      </c>
      <c r="Q9" s="426">
        <f>D9-F9</f>
        <v/>
      </c>
      <c r="R9" s="30" t="n"/>
    </row>
    <row r="10">
      <c r="A10" s="79" t="n"/>
      <c r="B10" s="427" t="n"/>
      <c r="C10" s="375" t="n">
        <v>125</v>
      </c>
      <c r="D10" s="428" t="n"/>
      <c r="E10" s="430" t="n"/>
      <c r="F10" s="432" t="n"/>
      <c r="G10" s="429" t="n"/>
      <c r="H10" s="112" t="inlineStr">
        <is>
          <t xml:space="preserve">　　　股利收入                                                    </t>
        </is>
      </c>
      <c r="I10" s="8" t="n"/>
      <c r="J10" s="73">
        <f>OFFSET(A483,0,$K$1-1)</f>
        <v/>
      </c>
      <c r="K10" s="369">
        <f>J10</f>
        <v/>
      </c>
      <c r="L10" s="478" t="n"/>
      <c r="M10" s="478">
        <f>L10-G10</f>
        <v/>
      </c>
      <c r="N10" s="30" t="n"/>
      <c r="O10" s="425">
        <f>L10-B10</f>
        <v/>
      </c>
      <c r="P10" s="426">
        <f>J10-K10</f>
        <v/>
      </c>
      <c r="Q10" s="426">
        <f>D10-F10</f>
        <v/>
      </c>
      <c r="R10" s="30" t="n"/>
    </row>
    <row r="11">
      <c r="A11" s="79" t="inlineStr">
        <is>
          <t xml:space="preserve">　　應收款項                                                    </t>
        </is>
      </c>
      <c r="B11" s="427">
        <f>VLOOKUP(A11,$A$309:$AX$418,$K$1,FALSE)</f>
        <v/>
      </c>
      <c r="C11" s="375" t="n">
        <v>151</v>
      </c>
      <c r="D11" s="428" t="n"/>
      <c r="E11" s="430" t="n">
        <v>151</v>
      </c>
      <c r="F11" s="432" t="n"/>
      <c r="G11" s="429">
        <f>B11+D11-F11</f>
        <v/>
      </c>
      <c r="H11" s="112" t="inlineStr">
        <is>
          <t xml:space="preserve">　　　利息費用                                                    </t>
        </is>
      </c>
      <c r="I11" s="8" t="n"/>
      <c r="J11" s="73">
        <f>OFFSET(A484,0,$K$1-1)</f>
        <v/>
      </c>
      <c r="K11" s="369">
        <f>J11</f>
        <v/>
      </c>
      <c r="L11" s="478">
        <f>VLOOKUP(A11,$A$140:$AX$249,$K$1,FALSE)</f>
        <v/>
      </c>
      <c r="M11" s="478">
        <f>L11-G11</f>
        <v/>
      </c>
      <c r="N11" s="30" t="n"/>
      <c r="O11" s="425">
        <f>L11-B11</f>
        <v/>
      </c>
      <c r="P11" s="426">
        <f>J11-K11</f>
        <v/>
      </c>
      <c r="Q11" s="426">
        <f>D11-F11</f>
        <v/>
      </c>
      <c r="R11" s="30" t="n"/>
    </row>
    <row r="12">
      <c r="A12" s="2" t="n">
        <v>0</v>
      </c>
      <c r="B12" s="427" t="n"/>
      <c r="C12" s="375" t="n"/>
      <c r="D12" s="428" t="n"/>
      <c r="E12" s="430" t="n"/>
      <c r="F12" s="432" t="n"/>
      <c r="G12" s="433" t="n"/>
      <c r="H12" s="112" t="inlineStr">
        <is>
          <t xml:space="preserve">　　未計利息股利之本期賸餘（短絀）                              </t>
        </is>
      </c>
      <c r="I12" s="8" t="n"/>
      <c r="J12" s="73">
        <f>OFFSET(A485,0,$K$1-1)</f>
        <v/>
      </c>
      <c r="K12" s="369">
        <f>K7+K8</f>
        <v/>
      </c>
      <c r="L12" s="478" t="n"/>
      <c r="M12" s="478">
        <f>L12-G12</f>
        <v/>
      </c>
      <c r="N12" s="30" t="n"/>
      <c r="O12" s="425">
        <f>L12-B12</f>
        <v/>
      </c>
      <c r="P12" s="426">
        <f>J12-K12</f>
        <v/>
      </c>
      <c r="Q12" s="426">
        <f>D12-F12</f>
        <v/>
      </c>
      <c r="R12" s="30" t="n"/>
    </row>
    <row r="13">
      <c r="A13" s="80" t="inlineStr">
        <is>
          <t xml:space="preserve">　　存貨                                                        </t>
        </is>
      </c>
      <c r="B13" s="427">
        <f>VLOOKUP(A13,$A$309:$AX$418,$K$1,FALSE)</f>
        <v/>
      </c>
      <c r="C13" s="375" t="n">
        <v>151</v>
      </c>
      <c r="D13" s="428" t="n"/>
      <c r="E13" s="430" t="n">
        <v>151</v>
      </c>
      <c r="F13" s="432" t="n"/>
      <c r="G13" s="429">
        <f>B13+D13-F13</f>
        <v/>
      </c>
      <c r="H13" s="112" t="inlineStr">
        <is>
          <t xml:space="preserve">　　調整項目                                                    </t>
        </is>
      </c>
      <c r="I13" s="8" t="n"/>
      <c r="J13" s="73">
        <f>OFFSET(A486,0,$K$1-1)</f>
        <v/>
      </c>
      <c r="K13" s="369">
        <f>SUM(K14,K24,K27,K34,K33)</f>
        <v/>
      </c>
      <c r="L13" s="478">
        <f>VLOOKUP(A13,$A$140:$AX$249,$K$1,FALSE)</f>
        <v/>
      </c>
      <c r="M13" s="478">
        <f>L13-G13</f>
        <v/>
      </c>
      <c r="N13" s="30" t="n"/>
      <c r="O13" s="425">
        <f>L13-B13</f>
        <v/>
      </c>
      <c r="P13" s="426">
        <f>J13-K13</f>
        <v/>
      </c>
      <c r="Q13" s="426">
        <f>D13-F13</f>
        <v/>
      </c>
      <c r="R13" s="30" t="n"/>
    </row>
    <row r="14">
      <c r="A14" s="81" t="inlineStr">
        <is>
          <t xml:space="preserve">　　生產性生物資產－流動                                        </t>
        </is>
      </c>
      <c r="B14" s="427">
        <f>VLOOKUP(A14,$A$309:$AX$418,$K$1,FALSE)</f>
        <v/>
      </c>
      <c r="C14" s="375" t="n">
        <v>151</v>
      </c>
      <c r="D14" s="428" t="n"/>
      <c r="E14" s="430" t="n">
        <v>151</v>
      </c>
      <c r="F14" s="432" t="n"/>
      <c r="G14" s="429">
        <f>B14+D14-F14</f>
        <v/>
      </c>
      <c r="H14" s="112" t="inlineStr">
        <is>
          <t xml:space="preserve">　　　折舊、減損及折耗                                            </t>
        </is>
      </c>
      <c r="I14" s="8" t="n"/>
      <c r="J14" s="73">
        <f>OFFSET(A487,0,$K$1-1)</f>
        <v/>
      </c>
      <c r="K14" s="369">
        <f>SUM(K15:K23)</f>
        <v/>
      </c>
      <c r="L14" s="478">
        <f>VLOOKUP(A14,$A$140:$AX$249,$K$1,FALSE)</f>
        <v/>
      </c>
      <c r="M14" s="478">
        <f>L14-G14</f>
        <v/>
      </c>
      <c r="N14" s="30" t="n"/>
      <c r="O14" s="425">
        <f>L14-B14</f>
        <v/>
      </c>
      <c r="P14" s="426">
        <f>J14-K14</f>
        <v/>
      </c>
      <c r="Q14" s="426">
        <f>D14-F14</f>
        <v/>
      </c>
      <c r="R14" s="30" t="n"/>
    </row>
    <row r="15">
      <c r="A15" s="80" t="inlineStr">
        <is>
          <t xml:space="preserve">　　預付款項                                                    </t>
        </is>
      </c>
      <c r="B15" s="427">
        <f>VLOOKUP(A15,$A$309:$AX$418,$K$1,FALSE)</f>
        <v/>
      </c>
      <c r="C15" s="375" t="n">
        <v>151</v>
      </c>
      <c r="D15" s="428" t="n"/>
      <c r="E15" s="430" t="n">
        <v>151</v>
      </c>
      <c r="F15" s="432" t="n"/>
      <c r="G15" s="429">
        <f>B15+D15-F15</f>
        <v/>
      </c>
      <c r="H15" s="112" t="inlineStr">
        <is>
          <t xml:space="preserve">　　　　土地改良物                                                  </t>
        </is>
      </c>
      <c r="I15" s="91" t="n">
        <v>101</v>
      </c>
      <c r="J15" s="121">
        <f>OFFSET(A488,0,$K$1-1)</f>
        <v/>
      </c>
      <c r="K15" s="369">
        <f>-SUMIF($C$7:$C$127,I15,$D$7:$D$127)+SUMIF($E$7:$E$127,I15,$F$7:$F$127)</f>
        <v/>
      </c>
      <c r="L15" s="478">
        <f>VLOOKUP(A15,$A$140:$AX$249,$K$1,FALSE)</f>
        <v/>
      </c>
      <c r="M15" s="478">
        <f>L15-G15</f>
        <v/>
      </c>
      <c r="N15" s="30" t="n"/>
      <c r="O15" s="425">
        <f>L15-B15</f>
        <v/>
      </c>
      <c r="P15" s="426">
        <f>J15-K15</f>
        <v/>
      </c>
      <c r="Q15" s="426">
        <f>D15-F15</f>
        <v/>
      </c>
      <c r="R15" s="30" t="n"/>
    </row>
    <row r="16">
      <c r="A16" s="80" t="inlineStr">
        <is>
          <t xml:space="preserve">　　短期貸墊款                                                  </t>
        </is>
      </c>
      <c r="B16" s="427">
        <f>VLOOKUP(A16,$A$309:$AX$418,$K$1,FALSE)</f>
        <v/>
      </c>
      <c r="C16" s="375" t="n">
        <v>151</v>
      </c>
      <c r="D16" s="428" t="n"/>
      <c r="E16" s="430" t="n">
        <v>212</v>
      </c>
      <c r="F16" s="432">
        <f>J43</f>
        <v/>
      </c>
      <c r="G16" s="429">
        <f>B16+D16-F16</f>
        <v/>
      </c>
      <c r="H16" s="112" t="inlineStr">
        <is>
          <t xml:space="preserve">　　　　房屋及建築                                                  </t>
        </is>
      </c>
      <c r="I16" s="91" t="n">
        <v>102</v>
      </c>
      <c r="J16" s="121">
        <f>OFFSET(A489,0,$K$1-1)</f>
        <v/>
      </c>
      <c r="K16" s="369">
        <f>-SUMIF($C$7:$C$127,I16,$D$7:$D$127)+SUMIF($E$7:$E$127,I16,$F$7:$F$127)</f>
        <v/>
      </c>
      <c r="L16" s="478">
        <f>VLOOKUP(A16,$A$140:$AX$249,$K$1,FALSE)</f>
        <v/>
      </c>
      <c r="M16" s="478">
        <f>L16-G16</f>
        <v/>
      </c>
      <c r="N16" s="30" t="n"/>
      <c r="O16" s="425">
        <f>L16-B16</f>
        <v/>
      </c>
      <c r="P16" s="426">
        <f>J16-K16</f>
        <v/>
      </c>
      <c r="Q16" s="426">
        <f>D16-F16</f>
        <v/>
      </c>
      <c r="R16" s="30" t="n"/>
    </row>
    <row r="17" ht="48.6" customHeight="1" s="53">
      <c r="A17" s="78" t="inlineStr">
        <is>
          <t xml:space="preserve">　投資、長期應收款、貸墊款及準備金                            </t>
        </is>
      </c>
      <c r="B17" s="422">
        <f>SUM(B18:B21)</f>
        <v/>
      </c>
      <c r="C17" s="380" t="n"/>
      <c r="D17" s="374" t="n"/>
      <c r="E17" s="434" t="n"/>
      <c r="F17" s="435" t="n"/>
      <c r="G17" s="423">
        <f>SUM(G18:G21)</f>
        <v/>
      </c>
      <c r="H17" s="112" t="inlineStr">
        <is>
          <t xml:space="preserve">　　　　機械及設備                                                  </t>
        </is>
      </c>
      <c r="I17" s="91" t="n">
        <v>103</v>
      </c>
      <c r="J17" s="121">
        <f>OFFSET(A490,0,$K$1-1)</f>
        <v/>
      </c>
      <c r="K17" s="369">
        <f>-SUMIF($C$7:$C$127,I17,$D$7:$D$127)+SUMIF($E$7:$E$127,I17,$F$7:$F$127)</f>
        <v/>
      </c>
      <c r="L17" s="478">
        <f>VLOOKUP(A17,$A$140:$AX$249,$K$1,FALSE)</f>
        <v/>
      </c>
      <c r="M17" s="478">
        <f>L17-G17</f>
        <v/>
      </c>
      <c r="N17" s="30" t="n"/>
      <c r="O17" s="425">
        <f>L17-B17</f>
        <v/>
      </c>
      <c r="P17" s="426">
        <f>J17-K17</f>
        <v/>
      </c>
      <c r="Q17" s="426">
        <f>D17-F17</f>
        <v/>
      </c>
      <c r="R17" s="30" t="n"/>
    </row>
    <row r="18" ht="32.4" customHeight="1" s="53">
      <c r="A18" s="80" t="inlineStr">
        <is>
          <t xml:space="preserve">　　採權益法之投資                                              </t>
        </is>
      </c>
      <c r="B18" s="427">
        <f>VLOOKUP(A18,$A$309:$AX$418,$K$1,FALSE)</f>
        <v/>
      </c>
      <c r="C18" s="380" t="n"/>
      <c r="D18" s="126" t="n"/>
      <c r="E18" s="127" t="n"/>
      <c r="F18" s="126" t="n"/>
      <c r="G18" s="429">
        <f>D18+F18+B18</f>
        <v/>
      </c>
      <c r="H18" s="112" t="inlineStr">
        <is>
          <t xml:space="preserve">　　　　交通及運輸設備                                              </t>
        </is>
      </c>
      <c r="I18" s="91" t="n">
        <v>104</v>
      </c>
      <c r="J18" s="121">
        <f>OFFSET(A491,0,$K$1-1)</f>
        <v/>
      </c>
      <c r="K18" s="369">
        <f>-SUMIF($C$7:$C$127,I18,$D$7:$D$127)+SUMIF($E$7:$E$127,I18,$F$7:$F$127)</f>
        <v/>
      </c>
      <c r="L18" s="478">
        <f>VLOOKUP(A18,$A$140:$AX$249,$K$1,FALSE)</f>
        <v/>
      </c>
      <c r="M18" s="478">
        <f>L18-G18</f>
        <v/>
      </c>
      <c r="N18" s="30" t="n"/>
      <c r="O18" s="425">
        <f>L18-B18</f>
        <v/>
      </c>
      <c r="P18" s="426">
        <f>J18-K18</f>
        <v/>
      </c>
      <c r="Q18" s="426">
        <f>D18-F18</f>
        <v/>
      </c>
      <c r="R18" s="30" t="n"/>
    </row>
    <row r="19" ht="32.4" customHeight="1" s="53">
      <c r="A19" s="80" t="inlineStr">
        <is>
          <t xml:space="preserve">　　非流動金融資產                                              </t>
        </is>
      </c>
      <c r="B19" s="427">
        <f>VLOOKUP(A19,$A$309:$AX$418,$K$1,FALSE)</f>
        <v/>
      </c>
      <c r="C19" s="381" t="n">
        <v>241</v>
      </c>
      <c r="D19" s="436">
        <f>J52*-1</f>
        <v/>
      </c>
      <c r="E19" s="437" t="n">
        <v>221</v>
      </c>
      <c r="F19" s="438">
        <f>J45</f>
        <v/>
      </c>
      <c r="G19" s="429">
        <f>B19+D19-F19</f>
        <v/>
      </c>
      <c r="H19" s="112" t="inlineStr">
        <is>
          <t xml:space="preserve">　　　　什項設備                                                    </t>
        </is>
      </c>
      <c r="I19" s="91" t="n">
        <v>105</v>
      </c>
      <c r="J19" s="121">
        <f>OFFSET(A492,0,$K$1-1)</f>
        <v/>
      </c>
      <c r="K19" s="369">
        <f>-SUMIF($C$7:$C$127,I19,$D$7:$D$127)+SUMIF($E$7:$E$127,I19,$F$7:$F$127)</f>
        <v/>
      </c>
      <c r="L19" s="478">
        <f>VLOOKUP(A19,$A$140:$AX$249,$K$1,FALSE)</f>
        <v/>
      </c>
      <c r="M19" s="478">
        <f>L19-G19</f>
        <v/>
      </c>
      <c r="N19" s="30" t="n"/>
      <c r="O19" s="425">
        <f>L19-B19</f>
        <v/>
      </c>
      <c r="P19" s="426">
        <f>J19-K19</f>
        <v/>
      </c>
      <c r="Q19" s="426">
        <f>D19-F19</f>
        <v/>
      </c>
      <c r="R19" s="30" t="n"/>
    </row>
    <row r="20">
      <c r="A20" s="80" t="inlineStr">
        <is>
          <t xml:space="preserve">　　長期應收款                                                  </t>
        </is>
      </c>
      <c r="B20" s="427">
        <f>VLOOKUP(A20,$A$309:$AX$418,$K$1,FALSE)</f>
        <v/>
      </c>
      <c r="C20" s="380" t="n"/>
      <c r="D20" s="374" t="n"/>
      <c r="E20" s="434" t="n"/>
      <c r="F20" s="435" t="n"/>
      <c r="G20" s="433">
        <f>B20+D20-F20</f>
        <v/>
      </c>
      <c r="H20" s="112" t="inlineStr">
        <is>
          <t xml:space="preserve">　　　　租賃資產                                                    </t>
        </is>
      </c>
      <c r="I20" s="91" t="n">
        <v>106</v>
      </c>
      <c r="J20" s="121">
        <f>OFFSET(A493,0,$K$1-1)</f>
        <v/>
      </c>
      <c r="K20" s="369">
        <f>-SUMIF($C$7:$C$127,I20,$D$7:$D$127)+SUMIF($E$7:$E$127,I20,$F$7:$F$127)</f>
        <v/>
      </c>
      <c r="L20" s="478">
        <f>VLOOKUP(A20,$A$140:$AX$249,$K$1,FALSE)</f>
        <v/>
      </c>
      <c r="M20" s="478">
        <f>L20-G20</f>
        <v/>
      </c>
      <c r="N20" s="30" t="n"/>
      <c r="O20" s="425">
        <f>L20-B20</f>
        <v/>
      </c>
      <c r="P20" s="426">
        <f>J20-K20</f>
        <v/>
      </c>
      <c r="Q20" s="426">
        <f>D20-F20</f>
        <v/>
      </c>
      <c r="R20" s="30" t="n"/>
    </row>
    <row r="21">
      <c r="A21" s="80" t="inlineStr">
        <is>
          <t xml:space="preserve">　　準備金                                                      </t>
        </is>
      </c>
      <c r="B21" s="427">
        <f>VLOOKUP(A21,$A$309:$AX$418,$K$1,FALSE)</f>
        <v/>
      </c>
      <c r="C21" s="380" t="n">
        <v>242</v>
      </c>
      <c r="D21" s="374">
        <f>J53*-1</f>
        <v/>
      </c>
      <c r="E21" s="434" t="n">
        <v>222</v>
      </c>
      <c r="F21" s="435">
        <f>J46</f>
        <v/>
      </c>
      <c r="G21" s="429">
        <f>B21+SUM(D21:D25)-SUM(F21:F25)</f>
        <v/>
      </c>
      <c r="H21" s="112" t="inlineStr">
        <is>
          <t xml:space="preserve">　　　　租賃權益改良                                                </t>
        </is>
      </c>
      <c r="I21" s="91" t="n">
        <v>107</v>
      </c>
      <c r="J21" s="121">
        <f>OFFSET(A494,0,$K$1-1)</f>
        <v/>
      </c>
      <c r="K21" s="369">
        <f>-SUMIF($C$7:$C$127,I21,$D$7:$D$127)+SUMIF($E$7:$E$127,I21,$F$7:$F$127)</f>
        <v/>
      </c>
      <c r="L21" s="478">
        <f>VLOOKUP(A21,$A$140:$AX$249,$K$1,FALSE)</f>
        <v/>
      </c>
      <c r="M21" s="478">
        <f>L21-G21</f>
        <v/>
      </c>
      <c r="N21" s="30" t="n"/>
      <c r="O21" s="425">
        <f>L21-B21</f>
        <v/>
      </c>
      <c r="P21" s="426">
        <f>J21-K21</f>
        <v/>
      </c>
      <c r="Q21" s="426">
        <f>D21-F21</f>
        <v/>
      </c>
      <c r="R21" s="30" t="n"/>
    </row>
    <row r="22">
      <c r="A22" s="3" t="n">
        <v>0</v>
      </c>
      <c r="B22" s="427" t="n"/>
      <c r="C22" s="382" t="n">
        <v>401</v>
      </c>
      <c r="D22" s="428">
        <f>J90</f>
        <v/>
      </c>
      <c r="E22" s="439" t="n">
        <v>402</v>
      </c>
      <c r="F22" s="432">
        <f>-J91</f>
        <v/>
      </c>
      <c r="G22" s="433" t="n"/>
      <c r="H22" s="112" t="inlineStr">
        <is>
          <t xml:space="preserve">　　　　代管資產                                                    </t>
        </is>
      </c>
      <c r="I22" s="91" t="n">
        <v>108</v>
      </c>
      <c r="J22" s="121">
        <f>OFFSET(A495,0,$K$1-1)</f>
        <v/>
      </c>
      <c r="K22" s="369">
        <f>-SUMIF($C$7:$C$127,I22,$D$7:$D$127)+SUMIF($E$7:$E$127,I22,$F$7:$F$127)</f>
        <v/>
      </c>
      <c r="L22" s="478" t="n"/>
      <c r="M22" s="478">
        <f>L22-G22</f>
        <v/>
      </c>
      <c r="N22" s="30" t="n"/>
      <c r="O22" s="425">
        <f>L22-B22</f>
        <v/>
      </c>
      <c r="P22" s="426">
        <f>J22-K22</f>
        <v/>
      </c>
      <c r="Q22" s="426">
        <f>D22-F22</f>
        <v/>
      </c>
      <c r="R22" s="30" t="n"/>
    </row>
    <row r="23">
      <c r="A23" s="3" t="n">
        <v>0</v>
      </c>
      <c r="B23" s="427" t="n"/>
      <c r="C23" s="382" t="n">
        <v>403</v>
      </c>
      <c r="D23" s="428">
        <f>J93</f>
        <v/>
      </c>
      <c r="E23" s="439" t="n"/>
      <c r="F23" s="431" t="n"/>
      <c r="G23" s="433" t="n"/>
      <c r="H23" s="112" t="inlineStr">
        <is>
          <t xml:space="preserve">　　　　生產性生物資產－非流動                                      </t>
        </is>
      </c>
      <c r="I23" s="91" t="n">
        <v>109</v>
      </c>
      <c r="J23" s="121">
        <f>OFFSET(A496,0,$K$1-1)</f>
        <v/>
      </c>
      <c r="K23" s="369">
        <f>-SUMIF($C$7:$C$127,I23,$D$7:$D$127)+SUMIF($E$7:$E$127,I23,$F$7:$F$127)</f>
        <v/>
      </c>
      <c r="L23" s="478" t="n"/>
      <c r="M23" s="478">
        <f>L23-G23</f>
        <v/>
      </c>
      <c r="N23" s="30" t="n"/>
      <c r="O23" s="425">
        <f>L23-B23</f>
        <v/>
      </c>
      <c r="P23" s="426">
        <f>J23-K23</f>
        <v/>
      </c>
      <c r="Q23" s="426">
        <f>D23-F23</f>
        <v/>
      </c>
      <c r="R23" s="30" t="n"/>
    </row>
    <row r="24">
      <c r="A24" s="3" t="n">
        <v>0</v>
      </c>
      <c r="B24" s="427" t="n"/>
      <c r="C24" s="382" t="n"/>
      <c r="D24" s="428" t="n"/>
      <c r="E24" s="439" t="n"/>
      <c r="F24" s="432" t="n"/>
      <c r="G24" s="433" t="n"/>
      <c r="H24" s="112" t="inlineStr">
        <is>
          <t xml:space="preserve">　　　攤銷                                                        </t>
        </is>
      </c>
      <c r="I24" s="91" t="n"/>
      <c r="J24" s="121">
        <f>OFFSET(A497,0,$K$1-1)</f>
        <v/>
      </c>
      <c r="K24" s="369">
        <f>SUM(K25:K26)</f>
        <v/>
      </c>
      <c r="L24" s="478" t="n"/>
      <c r="M24" s="478">
        <f>L24-G24</f>
        <v/>
      </c>
      <c r="N24" s="30" t="n"/>
      <c r="O24" s="425">
        <f>L24-B24</f>
        <v/>
      </c>
      <c r="P24" s="426">
        <f>J24-K24</f>
        <v/>
      </c>
      <c r="Q24" s="426">
        <f>D24-F24</f>
        <v/>
      </c>
      <c r="R24" s="30" t="n"/>
    </row>
    <row r="25">
      <c r="A25" s="78" t="n"/>
      <c r="B25" s="427" t="n"/>
      <c r="C25" s="382" t="n">
        <v>125</v>
      </c>
      <c r="D25" s="428">
        <f>J32*-1</f>
        <v/>
      </c>
      <c r="E25" s="439" t="n"/>
      <c r="F25" s="432" t="n"/>
      <c r="G25" s="433" t="n"/>
      <c r="H25" s="112" t="inlineStr">
        <is>
          <t xml:space="preserve">　　　　攤銷電腦軟體                                                </t>
        </is>
      </c>
      <c r="I25" s="8" t="n">
        <v>111</v>
      </c>
      <c r="J25" s="73">
        <f>OFFSET(A498,0,$K$1-1)</f>
        <v/>
      </c>
      <c r="K25" s="369">
        <f>-SUMIF($C$7:$C$127,I25,$D$7:$D$127)+SUMIF($E$7:$E$127,I25,$F$7:$F$127)</f>
        <v/>
      </c>
      <c r="L25" s="478" t="n"/>
      <c r="M25" s="478">
        <f>L25-G25</f>
        <v/>
      </c>
      <c r="N25" s="30" t="n"/>
      <c r="O25" s="425">
        <f>L25-B25</f>
        <v/>
      </c>
      <c r="P25" s="426">
        <f>J25-K25</f>
        <v/>
      </c>
      <c r="Q25" s="426">
        <f>D25-F25</f>
        <v/>
      </c>
      <c r="R25" s="30" t="n"/>
    </row>
    <row r="26" ht="32.4" customHeight="1" s="53">
      <c r="A26" s="78" t="inlineStr">
        <is>
          <t xml:space="preserve">　不動產、廠房及設備                                          </t>
        </is>
      </c>
      <c r="B26" s="422">
        <f>SUM(B27:B52)</f>
        <v/>
      </c>
      <c r="C26" s="375" t="n"/>
      <c r="D26" s="428" t="n"/>
      <c r="E26" s="430" t="n"/>
      <c r="F26" s="432" t="n"/>
      <c r="G26" s="423">
        <f>SUM(G27:G52)</f>
        <v/>
      </c>
      <c r="H26" s="112" t="inlineStr">
        <is>
          <t xml:space="preserve">　　　　其他攤銷費用                                                </t>
        </is>
      </c>
      <c r="I26" s="8" t="n">
        <v>112</v>
      </c>
      <c r="J26" s="73">
        <f>OFFSET(A499,0,$K$1-1)</f>
        <v/>
      </c>
      <c r="K26" s="369">
        <f>-SUMIF($C$7:$C$127,I26,$D$7:$D$127)+SUMIF($E$7:$E$127,I26,$F$7:$F$127)</f>
        <v/>
      </c>
      <c r="L26" s="478">
        <f>VLOOKUP(A26,$A$140:$AX$249,$K$1,FALSE)</f>
        <v/>
      </c>
      <c r="M26" s="478">
        <f>L26-G26</f>
        <v/>
      </c>
      <c r="N26" s="30" t="n"/>
      <c r="O26" s="425">
        <f>L26-B26</f>
        <v/>
      </c>
      <c r="P26" s="426">
        <f>J26-K26</f>
        <v/>
      </c>
      <c r="Q26" s="426">
        <f>D26-F26</f>
        <v/>
      </c>
      <c r="R26" s="30" t="n"/>
    </row>
    <row r="27">
      <c r="A27" s="80" t="inlineStr">
        <is>
          <t xml:space="preserve">　　土地                                                        </t>
        </is>
      </c>
      <c r="B27" s="427">
        <f>VLOOKUP(A27,$A$309:$AX$418,$K$1,FALSE)</f>
        <v/>
      </c>
      <c r="C27" s="384" t="n">
        <v>121</v>
      </c>
      <c r="D27" s="440" t="n"/>
      <c r="E27" s="441" t="n"/>
      <c r="F27" s="442" t="n"/>
      <c r="G27" s="429">
        <f>B27+SUM(D27)-SUM(F27)</f>
        <v/>
      </c>
      <c r="H27" s="112" t="inlineStr">
        <is>
          <t xml:space="preserve">　　　其他                                                        </t>
        </is>
      </c>
      <c r="I27" s="8" t="n"/>
      <c r="J27" s="73">
        <f>OFFSET(A500,0,$K$1-1)</f>
        <v/>
      </c>
      <c r="K27" s="369">
        <f>K28+K29+K32</f>
        <v/>
      </c>
      <c r="L27" s="478">
        <f>VLOOKUP(A27,$A$140:$AX$249,$K$1,FALSE)</f>
        <v/>
      </c>
      <c r="M27" s="478">
        <f>L27-G27</f>
        <v/>
      </c>
      <c r="N27" s="30" t="n"/>
      <c r="O27" s="425">
        <f>L27-B27</f>
        <v/>
      </c>
      <c r="P27" s="426">
        <f>J27-K27</f>
        <v/>
      </c>
      <c r="Q27" s="426">
        <f>D27-F27</f>
        <v/>
      </c>
      <c r="R27" s="30" t="n"/>
    </row>
    <row r="28">
      <c r="A28" s="2" t="n">
        <v>0</v>
      </c>
      <c r="B28" s="427" t="n"/>
      <c r="C28" s="384" t="n"/>
      <c r="D28" s="440" t="n"/>
      <c r="E28" s="441" t="n"/>
      <c r="F28" s="442" t="n"/>
      <c r="G28" s="433" t="n"/>
      <c r="H28" s="214" t="inlineStr">
        <is>
          <t xml:space="preserve">　　　　應付退休及離職金                                            </t>
        </is>
      </c>
      <c r="I28" s="215" t="n">
        <v>122</v>
      </c>
      <c r="J28" s="73">
        <f>OFFSET(A501,0,$K$1-1)</f>
        <v/>
      </c>
      <c r="K28" s="369">
        <f>-SUMIF($C$7:$C$127,I28,$D$7:$D$127)+SUMIF($E$7:$E$127,I28,$F$7:$F$127)</f>
        <v/>
      </c>
      <c r="L28" s="478" t="n"/>
      <c r="M28" s="478">
        <f>L28-G28</f>
        <v/>
      </c>
      <c r="N28" s="30" t="n"/>
      <c r="O28" s="425">
        <f>L28-B28</f>
        <v/>
      </c>
      <c r="P28" s="426">
        <f>J28-K28</f>
        <v/>
      </c>
      <c r="Q28" s="426">
        <f>D28-F28</f>
        <v/>
      </c>
      <c r="R28" s="30" t="n"/>
    </row>
    <row r="29">
      <c r="A29" s="80" t="inlineStr">
        <is>
          <t xml:space="preserve">　　土地改良物                                                  </t>
        </is>
      </c>
      <c r="B29" s="427">
        <f>VLOOKUP(A29,$A$309:$AX$418,$K$1,FALSE)</f>
        <v/>
      </c>
      <c r="C29" s="384" t="n">
        <v>251</v>
      </c>
      <c r="D29" s="440">
        <f>J57*-1</f>
        <v/>
      </c>
      <c r="E29" s="441" t="n">
        <v>101</v>
      </c>
      <c r="F29" s="442">
        <f>J15</f>
        <v/>
      </c>
      <c r="G29" s="429">
        <f>B29+SUM(D29:D32)-SUM(F29:F32)</f>
        <v/>
      </c>
      <c r="H29" s="214" t="inlineStr">
        <is>
          <t xml:space="preserve">　　　　遞延收入                                                    </t>
        </is>
      </c>
      <c r="I29" s="215" t="n"/>
      <c r="J29" s="73">
        <f>OFFSET(A502,0,$K$1-1)</f>
        <v/>
      </c>
      <c r="K29" s="369">
        <f>SUM(K30:K31)</f>
        <v/>
      </c>
      <c r="L29" s="478">
        <f>VLOOKUP(A29,$A$140:$AX$249,$K$1,FALSE)</f>
        <v/>
      </c>
      <c r="M29" s="478">
        <f>L29-G29</f>
        <v/>
      </c>
      <c r="N29" s="30" t="n"/>
      <c r="O29" s="425">
        <f>L29-B29</f>
        <v/>
      </c>
      <c r="P29" s="426">
        <f>J29-K29</f>
        <v/>
      </c>
      <c r="Q29" s="426">
        <f>D29-F29</f>
        <v/>
      </c>
      <c r="R29" s="30" t="n"/>
    </row>
    <row r="30">
      <c r="A30" s="80" t="n">
        <v>0</v>
      </c>
      <c r="B30" s="427" t="n"/>
      <c r="C30" s="384" t="n">
        <v>404</v>
      </c>
      <c r="D30" s="440">
        <f>J96</f>
        <v/>
      </c>
      <c r="E30" s="441" t="n"/>
      <c r="F30" s="442" t="n"/>
      <c r="G30" s="433" t="n"/>
      <c r="H30" s="214" t="inlineStr">
        <is>
          <t xml:space="preserve">　　　　　遞延收入-其他補助收入                                       </t>
        </is>
      </c>
      <c r="I30" s="215" t="n">
        <v>123</v>
      </c>
      <c r="J30" s="73">
        <f>OFFSET(A503,0,$K$1-1)</f>
        <v/>
      </c>
      <c r="K30" s="369">
        <f>-SUMIF($C$7:$C$127,I30,$D$7:$D$127)+SUMIF($E$7:$E$127,I30,$F$7:$F$127)</f>
        <v/>
      </c>
      <c r="L30" s="478" t="n"/>
      <c r="M30" s="478">
        <f>L30-G30</f>
        <v/>
      </c>
      <c r="N30" s="30" t="n"/>
      <c r="O30" s="425">
        <f>L30-B30</f>
        <v/>
      </c>
      <c r="P30" s="426">
        <f>J30-K30</f>
        <v/>
      </c>
      <c r="Q30" s="426">
        <f>D30-F30</f>
        <v/>
      </c>
      <c r="R30" s="30" t="n"/>
    </row>
    <row r="31">
      <c r="A31" s="2" t="n">
        <v>0</v>
      </c>
      <c r="B31" s="427" t="n"/>
      <c r="C31" s="384" t="n"/>
      <c r="D31" s="440" t="n"/>
      <c r="E31" s="441" t="n"/>
      <c r="F31" s="442" t="n"/>
      <c r="G31" s="433" t="n"/>
      <c r="H31" s="214" t="inlineStr">
        <is>
          <t xml:space="preserve">　　　　　遞延收入-受贈收入                                           </t>
        </is>
      </c>
      <c r="I31" s="215" t="n">
        <v>124</v>
      </c>
      <c r="J31" s="73">
        <f>OFFSET(A504,0,$K$1-1)</f>
        <v/>
      </c>
      <c r="K31" s="369">
        <f>-SUMIF($C$7:$C$127,I31,$D$7:$D$127)+SUMIF($E$7:$E$127,I31,$F$7:$F$127)</f>
        <v/>
      </c>
      <c r="L31" s="478" t="n"/>
      <c r="M31" s="478">
        <f>L31-G31</f>
        <v/>
      </c>
      <c r="N31" s="30" t="n"/>
      <c r="O31" s="425">
        <f>L31-B31</f>
        <v/>
      </c>
      <c r="P31" s="426">
        <f>J31-K31</f>
        <v/>
      </c>
      <c r="Q31" s="426">
        <f>D31-F31</f>
        <v/>
      </c>
      <c r="R31" s="30" t="n"/>
    </row>
    <row r="32">
      <c r="A32" s="3" t="n">
        <v>0</v>
      </c>
      <c r="B32" s="427" t="n"/>
      <c r="C32" s="385" t="n"/>
      <c r="D32" s="440" t="n"/>
      <c r="E32" s="443" t="n"/>
      <c r="F32" s="442" t="n"/>
      <c r="G32" s="433" t="n"/>
      <c r="H32" s="214" t="inlineStr">
        <is>
          <t xml:space="preserve">　　　　其他                                                        </t>
        </is>
      </c>
      <c r="I32" s="215" t="n">
        <v>125</v>
      </c>
      <c r="J32" s="73">
        <f>OFFSET(A505,0,$K$1-1)</f>
        <v/>
      </c>
      <c r="K32" s="369" t="n"/>
      <c r="L32" s="478" t="n"/>
      <c r="M32" s="478">
        <f>L32-G32</f>
        <v/>
      </c>
      <c r="N32" s="30" t="n"/>
      <c r="O32" s="425">
        <f>L32-B32</f>
        <v/>
      </c>
      <c r="P32" s="426">
        <f>J32-K32</f>
        <v/>
      </c>
      <c r="Q32" s="426">
        <f>D32-F32</f>
        <v/>
      </c>
      <c r="R32" s="30" t="n"/>
    </row>
    <row r="33">
      <c r="A33" s="80" t="inlineStr">
        <is>
          <t xml:space="preserve">　　房屋及建築                                                  </t>
        </is>
      </c>
      <c r="B33" s="427">
        <f>VLOOKUP(A33,$A$309:$AX$418,$K$1,FALSE)</f>
        <v/>
      </c>
      <c r="C33" s="384" t="n">
        <v>252</v>
      </c>
      <c r="D33" s="440">
        <f>J58*-1</f>
        <v/>
      </c>
      <c r="E33" s="441" t="n">
        <v>102</v>
      </c>
      <c r="F33" s="442">
        <f>J16</f>
        <v/>
      </c>
      <c r="G33" s="429">
        <f>B33+SUM(D33:D36)-SUM(F33:F36)</f>
        <v/>
      </c>
      <c r="H33" s="214" t="inlineStr">
        <is>
          <t xml:space="preserve">　　　流動資產淨減（淨增）                                        </t>
        </is>
      </c>
      <c r="I33" s="215" t="n">
        <v>151</v>
      </c>
      <c r="J33" s="73">
        <f>OFFSET(A506,0,$K$1-1)</f>
        <v/>
      </c>
      <c r="K33" s="369">
        <f>-SUMIF($C$7:$C$127,I33,$D$7:$D$127)+SUMIF($E$7:$E$127,I33,$F$7:$F$127)</f>
        <v/>
      </c>
      <c r="L33" s="478">
        <f>VLOOKUP(A33,$A$140:$AX$249,$K$1,FALSE)</f>
        <v/>
      </c>
      <c r="M33" s="478">
        <f>L33-G33</f>
        <v/>
      </c>
      <c r="N33" s="30" t="n"/>
      <c r="O33" s="425">
        <f>L33-B33</f>
        <v/>
      </c>
      <c r="P33" s="426">
        <f>J33-K33</f>
        <v/>
      </c>
      <c r="Q33" s="426">
        <f>D33-F33</f>
        <v/>
      </c>
      <c r="R33" s="30" t="n"/>
    </row>
    <row r="34">
      <c r="A34" s="2" t="n">
        <v>0</v>
      </c>
      <c r="B34" s="427" t="n"/>
      <c r="C34" s="384" t="n">
        <v>405</v>
      </c>
      <c r="D34" s="440">
        <f>J97</f>
        <v/>
      </c>
      <c r="E34" s="441" t="n"/>
      <c r="F34" s="442" t="n"/>
      <c r="G34" s="433" t="n"/>
      <c r="H34" s="214" t="inlineStr">
        <is>
          <t xml:space="preserve">　　　流動負債淨增（淨減）                                        </t>
        </is>
      </c>
      <c r="I34" s="215" t="n">
        <v>161</v>
      </c>
      <c r="J34" s="73">
        <f>OFFSET(A507,0,$K$1-1)</f>
        <v/>
      </c>
      <c r="K34" s="369">
        <f>-SUMIF($C$7:$C$127,I34,$D$7:$D$127)+SUMIF($E$7:$E$127,I34,$F$7:$F$127)</f>
        <v/>
      </c>
      <c r="L34" s="478" t="n"/>
      <c r="M34" s="478">
        <f>L34-G34</f>
        <v/>
      </c>
      <c r="N34" s="30" t="n"/>
      <c r="O34" s="425">
        <f>L34-B34</f>
        <v/>
      </c>
      <c r="P34" s="426">
        <f>J34-K34</f>
        <v/>
      </c>
      <c r="Q34" s="426">
        <f>D34-F34</f>
        <v/>
      </c>
      <c r="R34" s="30" t="n"/>
    </row>
    <row r="35">
      <c r="A35" s="2" t="n">
        <v>0</v>
      </c>
      <c r="B35" s="427" t="n"/>
      <c r="C35" s="384" t="n"/>
      <c r="D35" s="440" t="n"/>
      <c r="E35" s="441" t="n"/>
      <c r="F35" s="442" t="n"/>
      <c r="G35" s="433" t="n"/>
      <c r="H35" s="214" t="inlineStr">
        <is>
          <t xml:space="preserve">　　未計利息股利之現金流入（流出）                              </t>
        </is>
      </c>
      <c r="I35" s="215" t="n"/>
      <c r="J35" s="73">
        <f>OFFSET(A508,0,$K$1-1)</f>
        <v/>
      </c>
      <c r="K35" s="369">
        <f>K12+K13</f>
        <v/>
      </c>
      <c r="L35" s="478" t="n"/>
      <c r="M35" s="478">
        <f>L35-G35</f>
        <v/>
      </c>
      <c r="N35" s="30" t="n"/>
      <c r="O35" s="425">
        <f>L35-B35</f>
        <v/>
      </c>
      <c r="P35" s="426">
        <f>J35-K35</f>
        <v/>
      </c>
      <c r="Q35" s="426">
        <f>D35-F35</f>
        <v/>
      </c>
      <c r="R35" s="30" t="n"/>
    </row>
    <row r="36">
      <c r="A36" s="3" t="n">
        <v>0</v>
      </c>
      <c r="B36" s="427" t="n"/>
      <c r="C36" s="385" t="n"/>
      <c r="D36" s="440" t="n"/>
      <c r="E36" s="443" t="n"/>
      <c r="F36" s="442" t="n"/>
      <c r="G36" s="433" t="n"/>
      <c r="H36" s="112" t="inlineStr">
        <is>
          <t xml:space="preserve">　　收取利息                                                    </t>
        </is>
      </c>
      <c r="I36" s="180" t="n"/>
      <c r="J36" s="73">
        <f>OFFSET(A509,0,$K$1-1)</f>
        <v/>
      </c>
      <c r="K36" s="369">
        <f>J36</f>
        <v/>
      </c>
      <c r="L36" s="478" t="n"/>
      <c r="M36" s="478">
        <f>L36-G36</f>
        <v/>
      </c>
      <c r="N36" s="30" t="n"/>
      <c r="O36" s="425">
        <f>L36-B36</f>
        <v/>
      </c>
      <c r="P36" s="426">
        <f>J36-K36</f>
        <v/>
      </c>
      <c r="Q36" s="426">
        <f>D36-F36</f>
        <v/>
      </c>
      <c r="R36" s="30" t="n"/>
    </row>
    <row r="37">
      <c r="A37" s="80" t="inlineStr">
        <is>
          <t xml:space="preserve">　　機械及設備                                                  </t>
        </is>
      </c>
      <c r="B37" s="427">
        <f>VLOOKUP(A37,$A$309:$AX$418,$K$1,FALSE)</f>
        <v/>
      </c>
      <c r="C37" s="384" t="n">
        <v>253</v>
      </c>
      <c r="D37" s="440">
        <f>J59*-1</f>
        <v/>
      </c>
      <c r="E37" s="441" t="n">
        <v>103</v>
      </c>
      <c r="F37" s="442">
        <f>J17</f>
        <v/>
      </c>
      <c r="G37" s="429">
        <f>B37+SUM(D37:D41)-SUM(F37:F41)</f>
        <v/>
      </c>
      <c r="H37" s="112" t="inlineStr">
        <is>
          <t xml:space="preserve">　　收取股利                                                    </t>
        </is>
      </c>
      <c r="I37" s="180" t="n"/>
      <c r="J37" s="73">
        <f>OFFSET(A510,0,$K$1-1)</f>
        <v/>
      </c>
      <c r="K37" s="369">
        <f>J37</f>
        <v/>
      </c>
      <c r="L37" s="478">
        <f>VLOOKUP(A37,$A$140:$AX$249,$K$1,FALSE)</f>
        <v/>
      </c>
      <c r="M37" s="478">
        <f>L37-G37</f>
        <v/>
      </c>
      <c r="N37" s="30" t="n"/>
      <c r="O37" s="425">
        <f>L37-B37</f>
        <v/>
      </c>
      <c r="P37" s="426">
        <f>J37-K37</f>
        <v/>
      </c>
      <c r="Q37" s="426">
        <f>D37-F37</f>
        <v/>
      </c>
      <c r="R37" s="30" t="n"/>
    </row>
    <row r="38" ht="20.4" customHeight="1" s="53" thickBot="1">
      <c r="A38" s="2" t="n">
        <v>0</v>
      </c>
      <c r="B38" s="427" t="n"/>
      <c r="C38" s="385" t="n">
        <v>407</v>
      </c>
      <c r="D38" s="440">
        <f>J101</f>
        <v/>
      </c>
      <c r="E38" s="441" t="n"/>
      <c r="F38" s="442" t="n"/>
      <c r="G38" s="433" t="n"/>
      <c r="H38" s="112" t="inlineStr">
        <is>
          <t xml:space="preserve">　　支付利息                                                    </t>
        </is>
      </c>
      <c r="I38" s="180" t="n"/>
      <c r="J38" s="73">
        <f>OFFSET(A511,0,$K$1-1)</f>
        <v/>
      </c>
      <c r="K38" s="444">
        <f>J38</f>
        <v/>
      </c>
      <c r="L38" s="478" t="n"/>
      <c r="M38" s="478">
        <f>L38-G38</f>
        <v/>
      </c>
      <c r="N38" s="30" t="n"/>
      <c r="O38" s="425">
        <f>L38-B38</f>
        <v/>
      </c>
      <c r="P38" s="426">
        <f>J38-K38</f>
        <v/>
      </c>
      <c r="Q38" s="426">
        <f>D38-F38</f>
        <v/>
      </c>
      <c r="R38" s="30" t="n"/>
    </row>
    <row r="39">
      <c r="A39" s="3" t="n">
        <v>0</v>
      </c>
      <c r="B39" s="427" t="n"/>
      <c r="C39" s="385" t="n">
        <v>409</v>
      </c>
      <c r="D39" s="440">
        <f>J105</f>
        <v/>
      </c>
      <c r="E39" s="443" t="n">
        <v>412</v>
      </c>
      <c r="F39" s="442">
        <f>-J109</f>
        <v/>
      </c>
      <c r="G39" s="433" t="n"/>
      <c r="H39" s="111" t="inlineStr">
        <is>
          <t xml:space="preserve">▼業務活動之淨現金流入（流出）                                </t>
        </is>
      </c>
      <c r="I39" s="180" t="n"/>
      <c r="J39" s="73">
        <f>OFFSET(A512,0,$K$1-1)</f>
        <v/>
      </c>
      <c r="K39" s="445">
        <f>K36+K37+K38+K35</f>
        <v/>
      </c>
      <c r="L39" s="478" t="n"/>
      <c r="M39" s="478">
        <f>L39-G39</f>
        <v/>
      </c>
      <c r="N39" s="30" t="n"/>
      <c r="O39" s="425">
        <f>L39-B39</f>
        <v/>
      </c>
      <c r="P39" s="426">
        <f>J39-K39</f>
        <v/>
      </c>
      <c r="Q39" s="426">
        <f>D39-F39</f>
        <v/>
      </c>
      <c r="R39" s="30" t="n"/>
    </row>
    <row r="40">
      <c r="A40" s="3" t="n">
        <v>0</v>
      </c>
      <c r="B40" s="427" t="n"/>
      <c r="C40" s="261" t="n"/>
      <c r="D40" s="186" t="n"/>
      <c r="E40" s="446" t="n"/>
      <c r="F40" s="447" t="n"/>
      <c r="G40" s="433" t="n"/>
      <c r="H40" s="111" t="inlineStr">
        <is>
          <t xml:space="preserve">▼投資活動之現金流量                                          </t>
        </is>
      </c>
      <c r="I40" s="180" t="n"/>
      <c r="J40" s="73">
        <f>OFFSET(A513,0,$K$1-1)</f>
        <v/>
      </c>
      <c r="K40" s="448">
        <f>SUM(K41,K44,K47,K48,K49,K51,K54,K64)</f>
        <v/>
      </c>
      <c r="L40" s="478" t="n"/>
      <c r="M40" s="478">
        <f>L40-G40</f>
        <v/>
      </c>
      <c r="N40" s="30" t="n"/>
      <c r="O40" s="425">
        <f>L40-B40</f>
        <v/>
      </c>
      <c r="P40" s="426">
        <f>J40-K40</f>
        <v/>
      </c>
      <c r="Q40" s="426">
        <f>D40-F40</f>
        <v/>
      </c>
      <c r="R40" s="30" t="n"/>
    </row>
    <row r="41">
      <c r="A41" s="50" t="n"/>
      <c r="B41" s="50" t="n"/>
      <c r="C41" s="232" t="n"/>
      <c r="D41" s="440" t="n"/>
      <c r="E41" s="232" t="n"/>
      <c r="F41" s="233" t="n"/>
      <c r="H41" s="112" t="inlineStr">
        <is>
          <t xml:space="preserve">　　減少流動金融資產及短期貸墊款                                </t>
        </is>
      </c>
      <c r="I41" s="180" t="n"/>
      <c r="J41" s="73">
        <f>OFFSET(A514,0,$K$1-1)</f>
        <v/>
      </c>
      <c r="K41" s="449">
        <f>K42+K43</f>
        <v/>
      </c>
      <c r="L41" s="478" t="n"/>
      <c r="M41" s="478">
        <f>L41-G41</f>
        <v/>
      </c>
      <c r="N41" s="30" t="n"/>
      <c r="O41" s="425">
        <f>L41-B41</f>
        <v/>
      </c>
      <c r="P41" s="426">
        <f>J41-K41</f>
        <v/>
      </c>
      <c r="Q41" s="426">
        <f>D41-F41</f>
        <v/>
      </c>
      <c r="R41" s="30" t="n"/>
    </row>
    <row r="42" ht="20.4" customHeight="1" s="53" thickBot="1">
      <c r="A42" s="50" t="inlineStr">
        <is>
          <t xml:space="preserve">　　交通及運輸設備                                              </t>
        </is>
      </c>
      <c r="B42" s="427">
        <f>VLOOKUP(A42,$A$309:$AX$418,$K$1,FALSE)</f>
        <v/>
      </c>
      <c r="C42" s="384" t="n">
        <v>254</v>
      </c>
      <c r="D42" s="440">
        <f>J60*-1</f>
        <v/>
      </c>
      <c r="E42" s="441" t="n">
        <v>104</v>
      </c>
      <c r="F42" s="442">
        <f>J18</f>
        <v/>
      </c>
      <c r="G42" s="450">
        <f>B42+SUM(D42:D44)-SUM(F42:F44)</f>
        <v/>
      </c>
      <c r="H42" s="214" t="inlineStr">
        <is>
          <t xml:space="preserve">　　　減少流動金融資產                                            </t>
        </is>
      </c>
      <c r="I42" s="215" t="n">
        <v>211</v>
      </c>
      <c r="J42" s="73">
        <f>OFFSET(A515,0,$K$1-1)</f>
        <v/>
      </c>
      <c r="K42" s="451">
        <f>-SUMIF($C$7:$C$127,I42,$D$7:$D$127)+SUMIF($E$7:$E$135,I42,$F$7:$F$127)</f>
        <v/>
      </c>
      <c r="L42" s="478">
        <f>VLOOKUP(A42,$A$140:$AX$249,$K$1,FALSE)</f>
        <v/>
      </c>
      <c r="M42" s="478">
        <f>L42-G42</f>
        <v/>
      </c>
      <c r="N42" s="30" t="n"/>
      <c r="O42" s="425">
        <f>L42-B42</f>
        <v/>
      </c>
      <c r="P42" s="426">
        <f>J42-K42</f>
        <v/>
      </c>
      <c r="Q42" s="426">
        <f>D42-F42</f>
        <v/>
      </c>
      <c r="R42" s="30" t="n"/>
    </row>
    <row r="43">
      <c r="A43" s="50" t="n"/>
      <c r="B43" s="427" t="n"/>
      <c r="C43" s="385" t="n">
        <v>410</v>
      </c>
      <c r="D43" s="440">
        <f>J106</f>
        <v/>
      </c>
      <c r="E43" s="443" t="n">
        <v>413</v>
      </c>
      <c r="F43" s="442">
        <f>J110*-1</f>
        <v/>
      </c>
      <c r="G43" s="452" t="n"/>
      <c r="H43" s="216" t="inlineStr">
        <is>
          <t xml:space="preserve">　　　減少短期墊款                                                </t>
        </is>
      </c>
      <c r="I43" s="217" t="n">
        <v>212</v>
      </c>
      <c r="J43" s="73">
        <f>OFFSET(A516,0,$K$1-1)</f>
        <v/>
      </c>
      <c r="K43" s="453">
        <f>-SUMIF($C$7:$C$127,I43,$D$7:$D$127)+SUMIF($E$7:$E$135,I43,$F$7:$F$127)</f>
        <v/>
      </c>
      <c r="L43" s="478" t="n"/>
      <c r="M43" s="478">
        <f>L43-G43</f>
        <v/>
      </c>
      <c r="N43" s="30" t="n"/>
      <c r="O43" s="425">
        <f>L43-B43</f>
        <v/>
      </c>
      <c r="P43" s="426">
        <f>J43-K43</f>
        <v/>
      </c>
      <c r="Q43" s="426">
        <f>D43-F43</f>
        <v/>
      </c>
      <c r="R43" s="30" t="n"/>
    </row>
    <row r="44">
      <c r="A44" s="50" t="n"/>
      <c r="B44" s="427" t="n"/>
      <c r="C44" s="385" t="n"/>
      <c r="D44" s="440" t="n"/>
      <c r="E44" s="443" t="n"/>
      <c r="F44" s="442" t="n"/>
      <c r="G44" s="452" t="n"/>
      <c r="H44" s="112" t="inlineStr">
        <is>
          <t xml:space="preserve">　　減少投資、長期應收款、貸墊款及準備金                        </t>
        </is>
      </c>
      <c r="I44" s="180" t="n"/>
      <c r="J44" s="73">
        <f>OFFSET(A517,0,$K$1-1)</f>
        <v/>
      </c>
      <c r="K44" s="369">
        <f>SUM(K45:K46)</f>
        <v/>
      </c>
      <c r="L44" s="478" t="n"/>
      <c r="M44" s="478">
        <f>L44-G44</f>
        <v/>
      </c>
      <c r="N44" s="30" t="n"/>
      <c r="O44" s="425">
        <f>L44-B44</f>
        <v/>
      </c>
      <c r="P44" s="426">
        <f>J44-K44</f>
        <v/>
      </c>
      <c r="Q44" s="426">
        <f>D44-F44</f>
        <v/>
      </c>
      <c r="R44" s="30" t="n"/>
    </row>
    <row r="45">
      <c r="A45" s="80" t="inlineStr">
        <is>
          <t xml:space="preserve">　　什項設備                                                    </t>
        </is>
      </c>
      <c r="B45" s="427">
        <f>VLOOKUP(A45,$A$309:$AX$418,$K$1,FALSE)</f>
        <v/>
      </c>
      <c r="C45" s="384" t="n">
        <v>255</v>
      </c>
      <c r="D45" s="440">
        <f>J61*-1</f>
        <v/>
      </c>
      <c r="E45" s="441" t="n">
        <v>105</v>
      </c>
      <c r="F45" s="442">
        <f>J19</f>
        <v/>
      </c>
      <c r="G45" s="429">
        <f>B45+SUM(D45:D48)-SUM(F45:F48)</f>
        <v/>
      </c>
      <c r="H45" s="112" t="inlineStr">
        <is>
          <t xml:space="preserve">　　　減少投資                                                    </t>
        </is>
      </c>
      <c r="I45" s="180" t="n">
        <v>221</v>
      </c>
      <c r="J45" s="73">
        <f>OFFSET(A518,0,$K$1-1)</f>
        <v/>
      </c>
      <c r="K45" s="369">
        <f>-SUMIF($C$7:$C$127,I45,$D$7:$D$127)+SUMIF($E$7:$E$135,I45,$F$7:$F$127)</f>
        <v/>
      </c>
      <c r="L45" s="478">
        <f>VLOOKUP(A45,$A$140:$AX$249,$K$1,FALSE)</f>
        <v/>
      </c>
      <c r="M45" s="478">
        <f>L45-G45</f>
        <v/>
      </c>
      <c r="N45" s="30" t="n"/>
      <c r="O45" s="425">
        <f>L45-B45</f>
        <v/>
      </c>
      <c r="P45" s="426">
        <f>J45-K45</f>
        <v/>
      </c>
      <c r="Q45" s="426">
        <f>D45-F45</f>
        <v/>
      </c>
      <c r="R45" s="30" t="n"/>
    </row>
    <row r="46">
      <c r="A46" s="3" t="n">
        <v>0</v>
      </c>
      <c r="B46" s="427" t="n"/>
      <c r="C46" s="385" t="n">
        <v>408</v>
      </c>
      <c r="D46" s="440">
        <f>J102</f>
        <v/>
      </c>
      <c r="E46" s="443" t="n"/>
      <c r="F46" s="442" t="n"/>
      <c r="G46" s="433" t="n"/>
      <c r="H46" s="112" t="inlineStr">
        <is>
          <t xml:space="preserve">　　　減少準備金                                                  </t>
        </is>
      </c>
      <c r="I46" s="180" t="n">
        <v>222</v>
      </c>
      <c r="J46" s="73">
        <f>OFFSET(A519,0,$K$1-1)</f>
        <v/>
      </c>
      <c r="K46" s="369">
        <f>-SUMIF($C$7:$C$127,I46,$D$7:$D$127)+SUMIF($E$7:$E$135,I46,$F$7:$F$127)</f>
        <v/>
      </c>
      <c r="L46" s="478" t="n"/>
      <c r="M46" s="478">
        <f>L46-G46</f>
        <v/>
      </c>
      <c r="N46" s="30" t="n"/>
      <c r="O46" s="425">
        <f>L46-B46</f>
        <v/>
      </c>
      <c r="P46" s="426">
        <f>J46-K46</f>
        <v/>
      </c>
      <c r="Q46" s="426">
        <f>D46-F46</f>
        <v/>
      </c>
      <c r="R46" s="30" t="n"/>
    </row>
    <row r="47">
      <c r="A47" s="3" t="n">
        <v>0</v>
      </c>
      <c r="B47" s="427" t="n"/>
      <c r="C47" s="385" t="n">
        <v>411</v>
      </c>
      <c r="D47" s="440">
        <f>J107</f>
        <v/>
      </c>
      <c r="E47" s="443" t="n">
        <v>414</v>
      </c>
      <c r="F47" s="442">
        <f>-J111</f>
        <v/>
      </c>
      <c r="G47" s="433" t="n"/>
      <c r="H47" s="112" t="inlineStr">
        <is>
          <t xml:space="preserve">　　收取利息                                                    </t>
        </is>
      </c>
      <c r="I47" s="180" t="n"/>
      <c r="J47" s="73">
        <f>OFFSET(A520,0,$K$1-1)</f>
        <v/>
      </c>
      <c r="K47" s="369">
        <f>J47</f>
        <v/>
      </c>
      <c r="L47" s="478" t="n"/>
      <c r="M47" s="478">
        <f>L47-G47</f>
        <v/>
      </c>
      <c r="N47" s="30" t="n"/>
      <c r="O47" s="425">
        <f>L47-B47</f>
        <v/>
      </c>
      <c r="P47" s="426">
        <f>J47-K47</f>
        <v/>
      </c>
      <c r="Q47" s="426">
        <f>D47-F47</f>
        <v/>
      </c>
      <c r="R47" s="30" t="n"/>
    </row>
    <row r="48">
      <c r="A48" s="3" t="n">
        <v>0</v>
      </c>
      <c r="B48" s="427" t="n"/>
      <c r="C48" s="385" t="n">
        <v>406</v>
      </c>
      <c r="D48" s="440">
        <f>J98</f>
        <v/>
      </c>
      <c r="E48" s="443" t="n"/>
      <c r="F48" s="442" t="n"/>
      <c r="G48" s="433" t="n"/>
      <c r="H48" s="112" t="inlineStr">
        <is>
          <t xml:space="preserve">　　收取股利                                                    </t>
        </is>
      </c>
      <c r="I48" s="186" t="n"/>
      <c r="J48" s="73">
        <f>OFFSET(A521,0,$K$1-1)</f>
        <v/>
      </c>
      <c r="K48" s="369">
        <f>J48</f>
        <v/>
      </c>
      <c r="L48" s="478" t="n"/>
      <c r="M48" s="478">
        <f>L48-G48</f>
        <v/>
      </c>
      <c r="N48" s="30" t="n"/>
      <c r="O48" s="425">
        <f>L48-B48</f>
        <v/>
      </c>
      <c r="P48" s="426">
        <f>J48-K48</f>
        <v/>
      </c>
      <c r="Q48" s="426">
        <f>D48-F48</f>
        <v/>
      </c>
      <c r="R48" s="30" t="n"/>
    </row>
    <row r="49">
      <c r="A49" s="80" t="inlineStr">
        <is>
          <t xml:space="preserve">　　租賃資產                                                    </t>
        </is>
      </c>
      <c r="B49" s="427">
        <f>VLOOKUP(A49,$A$309:$AX$413,$K$1,FALSE)</f>
        <v/>
      </c>
      <c r="C49" s="384" t="n"/>
      <c r="D49" s="440" t="n"/>
      <c r="E49" s="441" t="n">
        <v>106</v>
      </c>
      <c r="F49" s="442">
        <f>J20</f>
        <v/>
      </c>
      <c r="G49" s="433">
        <f>B49+D49-F49</f>
        <v/>
      </c>
      <c r="H49" s="112" t="inlineStr">
        <is>
          <t xml:space="preserve">　　增加流動金融資產及短期貸墊款                                </t>
        </is>
      </c>
      <c r="I49" s="186" t="n"/>
      <c r="J49" s="121">
        <f>OFFSET(A522,0,$K$1-1)</f>
        <v/>
      </c>
      <c r="K49" s="369">
        <f>K50</f>
        <v/>
      </c>
      <c r="L49" s="478">
        <f>VLOOKUP(A49,$A$140:$AX$249,$K$1,FALSE)</f>
        <v/>
      </c>
      <c r="M49" s="478">
        <f>L49-G49</f>
        <v/>
      </c>
      <c r="N49" s="30" t="n"/>
      <c r="O49" s="425">
        <f>L49-B49</f>
        <v/>
      </c>
      <c r="P49" s="426">
        <f>J49-K49</f>
        <v/>
      </c>
      <c r="Q49" s="426">
        <f>D49-F49</f>
        <v/>
      </c>
      <c r="R49" s="30" t="n"/>
    </row>
    <row r="50" ht="32.4" customHeight="1" s="53">
      <c r="A50" s="80" t="inlineStr">
        <is>
          <t xml:space="preserve">　　租賃權益改良                                                </t>
        </is>
      </c>
      <c r="B50" s="427">
        <f>VLOOKUP(A50,$A$309:$AX$418,$K$1,FALSE)</f>
        <v/>
      </c>
      <c r="C50" s="384" t="n">
        <v>257</v>
      </c>
      <c r="D50" s="454">
        <f>J63*-1</f>
        <v/>
      </c>
      <c r="E50" s="441" t="n">
        <v>107</v>
      </c>
      <c r="F50" s="442">
        <f>J21</f>
        <v/>
      </c>
      <c r="G50" s="433">
        <f>B50+D50-F50</f>
        <v/>
      </c>
      <c r="H50" s="112" t="inlineStr">
        <is>
          <t xml:space="preserve">　　　增加流動金融資產                                            </t>
        </is>
      </c>
      <c r="I50" s="181" t="n">
        <v>231</v>
      </c>
      <c r="J50" s="121">
        <f>OFFSET(A523,0,$K$1-1)</f>
        <v/>
      </c>
      <c r="K50" s="369">
        <f>-SUMIF($C$7:$C$127,I50,$D$7:$D$127)+SUMIF($E$7:$E$135,I50,$F$7:$F$127)</f>
        <v/>
      </c>
      <c r="L50" s="478">
        <f>VLOOKUP(A50,$A$140:$AX$249,$K$1,FALSE)</f>
        <v/>
      </c>
      <c r="M50" s="478">
        <f>L50-G50</f>
        <v/>
      </c>
      <c r="N50" s="30" t="n"/>
      <c r="O50" s="425">
        <f>L50-B49</f>
        <v/>
      </c>
      <c r="P50" s="426">
        <f>J50-K50</f>
        <v/>
      </c>
      <c r="Q50" s="426">
        <f>D49-F49</f>
        <v/>
      </c>
      <c r="R50" s="30" t="n"/>
    </row>
    <row r="51" ht="32.4" customHeight="1" s="53">
      <c r="A51" s="79" t="inlineStr">
        <is>
          <t xml:space="preserve">　　購建中固定資產                                              </t>
        </is>
      </c>
      <c r="B51" s="427">
        <f>VLOOKUP(A51,$A$309:$AX$418,$K$1,FALSE)</f>
        <v/>
      </c>
      <c r="C51" s="384" t="n">
        <v>256</v>
      </c>
      <c r="D51" s="440">
        <f>J62*-1</f>
        <v/>
      </c>
      <c r="E51" s="441" t="n">
        <v>404</v>
      </c>
      <c r="F51" s="442">
        <f>J96</f>
        <v/>
      </c>
      <c r="G51" s="429">
        <f>B51+SUM(D51:D53)-SUM(F51:F53)</f>
        <v/>
      </c>
      <c r="H51" s="112" t="inlineStr">
        <is>
          <t xml:space="preserve">　　增加投資、長期應收款、貸墊款及準備金                        </t>
        </is>
      </c>
      <c r="I51" s="180" t="n"/>
      <c r="J51" s="73">
        <f>OFFSET(A524,0,$K$1-1)</f>
        <v/>
      </c>
      <c r="K51" s="369">
        <f>SUM(K52:K53)</f>
        <v/>
      </c>
      <c r="L51" s="478">
        <f>VLOOKUP(A51,$A$140:$AX$249,$K$1,FALSE)</f>
        <v/>
      </c>
      <c r="M51" s="478">
        <f>L51-G51</f>
        <v/>
      </c>
      <c r="N51" s="30" t="n"/>
      <c r="O51" s="425">
        <f>L51-B50</f>
        <v/>
      </c>
      <c r="P51" s="426">
        <f>J51-K51</f>
        <v/>
      </c>
      <c r="Q51" s="426">
        <f>D50-F50</f>
        <v/>
      </c>
      <c r="R51" s="30" t="n"/>
    </row>
    <row r="52">
      <c r="A52" s="3" t="n"/>
      <c r="B52" s="427" t="n"/>
      <c r="C52" s="385" t="n"/>
      <c r="D52" s="440" t="n"/>
      <c r="E52" s="441" t="n">
        <v>405</v>
      </c>
      <c r="F52" s="442">
        <f>J97</f>
        <v/>
      </c>
      <c r="G52" s="433" t="n"/>
      <c r="H52" s="112" t="inlineStr">
        <is>
          <t xml:space="preserve">　　　增加投資                                                    </t>
        </is>
      </c>
      <c r="I52" s="180" t="n">
        <v>241</v>
      </c>
      <c r="J52" s="73">
        <f>OFFSET(A525,0,$K$1-1)</f>
        <v/>
      </c>
      <c r="K52" s="369">
        <f>-SUMIF($C$7:$C$127,I52,$D$7:$D$127)+SUMIF($E$7:$E$135,I52,$F$7:$F$127)</f>
        <v/>
      </c>
      <c r="L52" s="478" t="n"/>
      <c r="M52" s="478">
        <f>L52-G52</f>
        <v/>
      </c>
      <c r="N52" s="30" t="n"/>
      <c r="O52" s="425">
        <f>L52-B51</f>
        <v/>
      </c>
      <c r="P52" s="426">
        <f>J52-K52</f>
        <v/>
      </c>
      <c r="Q52" s="426">
        <f>D51-F51</f>
        <v/>
      </c>
      <c r="R52" s="30" t="n"/>
    </row>
    <row r="53">
      <c r="A53" s="126" t="n"/>
      <c r="B53" s="126" t="n"/>
      <c r="C53" s="236" t="n"/>
      <c r="D53" s="455" t="n"/>
      <c r="E53" s="236" t="n">
        <v>406</v>
      </c>
      <c r="F53" s="291">
        <f>J98</f>
        <v/>
      </c>
      <c r="G53" s="126" t="n"/>
      <c r="H53" s="112" t="inlineStr">
        <is>
          <t xml:space="preserve">　　　增加準備金                                                  </t>
        </is>
      </c>
      <c r="I53" s="180" t="n">
        <v>242</v>
      </c>
      <c r="J53" s="73">
        <f>OFFSET(A526,0,$K$1-1)</f>
        <v/>
      </c>
      <c r="K53" s="369">
        <f>-SUMIF($C$7:$C$127,I53,$D$7:$D$127)+SUMIF($E$7:$E$135,I53,$F$7:$F$127)</f>
        <v/>
      </c>
      <c r="L53" s="478" t="n"/>
      <c r="M53" s="478">
        <f>L53-G52</f>
        <v/>
      </c>
      <c r="N53" s="30" t="n"/>
      <c r="O53" s="425">
        <f>L53-B52</f>
        <v/>
      </c>
      <c r="P53" s="426">
        <f>J53-K53</f>
        <v/>
      </c>
      <c r="Q53" s="426">
        <f>D52-F52</f>
        <v/>
      </c>
      <c r="R53" s="30" t="n"/>
    </row>
    <row r="54" ht="32.4" customHeight="1" s="53">
      <c r="A54" s="78" t="inlineStr">
        <is>
          <t xml:space="preserve">　生物資產－非流動                                            </t>
        </is>
      </c>
      <c r="B54" s="422">
        <f>SUM(B55)</f>
        <v/>
      </c>
      <c r="C54" s="384" t="n"/>
      <c r="D54" s="440" t="n"/>
      <c r="E54" s="441" t="n"/>
      <c r="F54" s="442" t="n"/>
      <c r="G54" s="423">
        <f>SUM(G55)</f>
        <v/>
      </c>
      <c r="H54" s="112" t="inlineStr">
        <is>
          <t xml:space="preserve">　　增加不動產、廠房及設備、礦產資源                            </t>
        </is>
      </c>
      <c r="I54" s="180" t="n"/>
      <c r="J54" s="73">
        <f>OFFSET(A527,0,$K$1-1)</f>
        <v/>
      </c>
      <c r="K54" s="369">
        <f>K55</f>
        <v/>
      </c>
      <c r="L54" s="478">
        <f>VLOOKUP(A54,$A$140:$AX$249,$K$1,FALSE)</f>
        <v/>
      </c>
      <c r="M54" s="478">
        <f>L54-G54</f>
        <v/>
      </c>
      <c r="N54" s="30" t="n"/>
      <c r="O54" s="425">
        <f>L54-B54</f>
        <v/>
      </c>
      <c r="P54" s="426">
        <f>J54-K54</f>
        <v/>
      </c>
      <c r="Q54" s="426">
        <f>D54-F54</f>
        <v/>
      </c>
      <c r="R54" s="30" t="n"/>
    </row>
    <row r="55" ht="27.6" customHeight="1" s="53">
      <c r="A55" s="82" t="inlineStr">
        <is>
          <t xml:space="preserve">　　生產性生物資產－非流動                                      </t>
        </is>
      </c>
      <c r="B55" s="427">
        <f>VLOOKUP(A55,$A$309:$AX$418,$K$1,FALSE)</f>
        <v/>
      </c>
      <c r="C55" s="384" t="n"/>
      <c r="D55" s="440" t="n"/>
      <c r="E55" s="441" t="n">
        <v>109</v>
      </c>
      <c r="F55" s="442">
        <f>J23</f>
        <v/>
      </c>
      <c r="G55" s="429">
        <f>B55+SUM(D55:D55)-SUM(F55:F55)</f>
        <v/>
      </c>
      <c r="H55" s="112" t="inlineStr">
        <is>
          <t xml:space="preserve">　　　增加不動產、廠房及設備                                      </t>
        </is>
      </c>
      <c r="I55" s="180" t="n"/>
      <c r="J55" s="73">
        <f>OFFSET(A528,0,$K$1-1)</f>
        <v/>
      </c>
      <c r="K55" s="369">
        <f>K56</f>
        <v/>
      </c>
      <c r="L55" s="478">
        <f>VLOOKUP(A55,$A$140:$AX$249,$K$1,FALSE)</f>
        <v/>
      </c>
      <c r="M55" s="478">
        <f>L55-G55</f>
        <v/>
      </c>
      <c r="N55" s="30" t="n"/>
      <c r="O55" s="425">
        <f>L55-B55</f>
        <v/>
      </c>
      <c r="P55" s="426">
        <f>J55-K55</f>
        <v/>
      </c>
      <c r="Q55" s="426">
        <f>D55-F55</f>
        <v/>
      </c>
      <c r="R55" s="30" t="n"/>
    </row>
    <row r="56">
      <c r="A56" s="78" t="inlineStr">
        <is>
          <t xml:space="preserve">　無形資產                                                    </t>
        </is>
      </c>
      <c r="B56" s="422">
        <f>SUM(B57)</f>
        <v/>
      </c>
      <c r="C56" s="384" t="n"/>
      <c r="D56" s="440" t="n"/>
      <c r="E56" s="441" t="n"/>
      <c r="F56" s="442" t="n"/>
      <c r="G56" s="423">
        <f>SUM(G57)</f>
        <v/>
      </c>
      <c r="H56" s="112" t="inlineStr">
        <is>
          <t xml:space="preserve">　　　　固定資產之增置                                              </t>
        </is>
      </c>
      <c r="I56" s="180" t="n"/>
      <c r="J56" s="73">
        <f>OFFSET(A529,0,$K$1-1)</f>
        <v/>
      </c>
      <c r="K56" s="369">
        <f>SUM(K57:K63)</f>
        <v/>
      </c>
      <c r="L56" s="478">
        <f>VLOOKUP(A56,$A$140:$AX$249,$K$1,FALSE)</f>
        <v/>
      </c>
      <c r="M56" s="478">
        <f>L56-G56</f>
        <v/>
      </c>
      <c r="N56" s="30" t="n"/>
      <c r="O56" s="425">
        <f>L56-B56</f>
        <v/>
      </c>
      <c r="P56" s="426">
        <f>J56-K56</f>
        <v/>
      </c>
      <c r="Q56" s="426">
        <f>D56-F56</f>
        <v/>
      </c>
      <c r="R56" s="30" t="n"/>
    </row>
    <row r="57">
      <c r="A57" s="80" t="inlineStr">
        <is>
          <t xml:space="preserve">　　無形資產                                                    </t>
        </is>
      </c>
      <c r="B57" s="427">
        <f>VLOOKUP(A57,$A$309:$AX$418,$K$1,FALSE)</f>
        <v/>
      </c>
      <c r="C57" s="384" t="n"/>
      <c r="D57" s="440" t="n"/>
      <c r="E57" s="441" t="n">
        <v>111</v>
      </c>
      <c r="F57" s="442">
        <f>J25</f>
        <v/>
      </c>
      <c r="G57" s="429">
        <f>B57+SUM(D57:D59)-SUM(F57:F59)</f>
        <v/>
      </c>
      <c r="H57" s="112" t="inlineStr">
        <is>
          <t xml:space="preserve">　　　　　土地改良物                                                  </t>
        </is>
      </c>
      <c r="I57" s="180" t="n">
        <v>251</v>
      </c>
      <c r="J57" s="73">
        <f>OFFSET(A530,0,$K$1-1)</f>
        <v/>
      </c>
      <c r="K57" s="369">
        <f>-SUMIF($C$7:$C$127,I57,$D$7:$D$127)+SUMIF($E$7:$E$127,I57,$F$7:$F$127)</f>
        <v/>
      </c>
      <c r="L57" s="478">
        <f>VLOOKUP(A57,$A$140:$AX$249,$K$1,FALSE)</f>
        <v/>
      </c>
      <c r="M57" s="478">
        <f>L57-G57</f>
        <v/>
      </c>
      <c r="N57" s="30" t="n"/>
      <c r="O57" s="425">
        <f>L57-B57</f>
        <v/>
      </c>
      <c r="P57" s="426">
        <f>J57-K57</f>
        <v/>
      </c>
      <c r="Q57" s="426">
        <f>D57-F57</f>
        <v/>
      </c>
      <c r="R57" s="30" t="n"/>
    </row>
    <row r="58">
      <c r="A58" s="2" t="n">
        <v>0</v>
      </c>
      <c r="B58" s="427" t="n"/>
      <c r="C58" s="384" t="n">
        <v>415</v>
      </c>
      <c r="D58" s="440">
        <f>J113</f>
        <v/>
      </c>
      <c r="E58" s="441" t="n">
        <v>416</v>
      </c>
      <c r="F58" s="442">
        <f>J114*-1</f>
        <v/>
      </c>
      <c r="G58" s="433" t="n"/>
      <c r="H58" s="112" t="inlineStr">
        <is>
          <t xml:space="preserve">　　　　　房屋及建築                                                  </t>
        </is>
      </c>
      <c r="I58" s="180" t="n">
        <v>252</v>
      </c>
      <c r="J58" s="73">
        <f>OFFSET(A531,0,$K$1-1)</f>
        <v/>
      </c>
      <c r="K58" s="369">
        <f>-SUMIF($C$7:$C$127,I58,$D$7:$D$127)+SUMIF($E$7:$E$127,I58,$F$7:$F$127)</f>
        <v/>
      </c>
      <c r="L58" s="478" t="n"/>
      <c r="M58" s="478">
        <f>L58-G58</f>
        <v/>
      </c>
      <c r="N58" s="30" t="n"/>
      <c r="O58" s="425">
        <f>L58-B58</f>
        <v/>
      </c>
      <c r="P58" s="426">
        <f>J58-K58</f>
        <v/>
      </c>
      <c r="Q58" s="426">
        <f>D58-F58</f>
        <v/>
      </c>
      <c r="R58" s="30" t="n"/>
    </row>
    <row r="59">
      <c r="A59" s="3" t="n">
        <v>0</v>
      </c>
      <c r="B59" s="427" t="n"/>
      <c r="C59" s="385" t="n">
        <v>258</v>
      </c>
      <c r="D59" s="440">
        <f>J65*-1</f>
        <v/>
      </c>
      <c r="E59" s="443" t="n">
        <v>112</v>
      </c>
      <c r="F59" s="456" t="n"/>
      <c r="G59" s="433" t="n"/>
      <c r="H59" s="112" t="inlineStr">
        <is>
          <t xml:space="preserve">　　　　　機械及設備                                                  </t>
        </is>
      </c>
      <c r="I59" s="180" t="n">
        <v>253</v>
      </c>
      <c r="J59" s="73">
        <f>OFFSET(A532,0,$K$1-1)</f>
        <v/>
      </c>
      <c r="K59" s="369">
        <f>-SUMIF($C$7:$C$127,I59,$D$7:$D$127)+SUMIF($E$7:$E$127,I59,$F$7:$F$127)</f>
        <v/>
      </c>
      <c r="L59" s="478" t="n"/>
      <c r="M59" s="478">
        <f>L59-G59</f>
        <v/>
      </c>
      <c r="N59" s="30" t="n"/>
      <c r="O59" s="425">
        <f>L59-B59</f>
        <v/>
      </c>
      <c r="P59" s="426">
        <f>J59-K59</f>
        <v/>
      </c>
      <c r="Q59" s="426">
        <f>D59-F59</f>
        <v/>
      </c>
      <c r="R59" s="30" t="n"/>
    </row>
    <row r="60">
      <c r="A60" s="3" t="n">
        <v>0</v>
      </c>
      <c r="B60" s="427" t="n"/>
      <c r="C60" s="385" t="n"/>
      <c r="D60" s="440" t="n"/>
      <c r="E60" s="443" t="n"/>
      <c r="F60" s="442" t="n"/>
      <c r="G60" s="433" t="n"/>
      <c r="H60" s="112" t="inlineStr">
        <is>
          <t xml:space="preserve">　　　　　交通及運輸設備                                              </t>
        </is>
      </c>
      <c r="I60" s="180" t="n">
        <v>254</v>
      </c>
      <c r="J60" s="73">
        <f>OFFSET(A533,0,$K$1-1)</f>
        <v/>
      </c>
      <c r="K60" s="369">
        <f>-SUMIF($C$7:$C$127,I60,$D$7:$D$127)+SUMIF($E$7:$E$127,I60,$F$7:$F$127)</f>
        <v/>
      </c>
      <c r="L60" s="478" t="n"/>
      <c r="M60" s="478">
        <f>L60-G60</f>
        <v/>
      </c>
      <c r="N60" s="30" t="n"/>
      <c r="O60" s="425">
        <f>L60-B60</f>
        <v/>
      </c>
      <c r="P60" s="426">
        <f>J60-K60</f>
        <v/>
      </c>
      <c r="Q60" s="426">
        <f>D60-F60</f>
        <v/>
      </c>
      <c r="R60" s="30" t="n"/>
    </row>
    <row r="61" ht="20.4" customHeight="1" s="53">
      <c r="A61" s="78" t="inlineStr">
        <is>
          <t xml:space="preserve">　其他資產                                                    </t>
        </is>
      </c>
      <c r="B61" s="457">
        <f>SUM(B62,B65,B68)</f>
        <v/>
      </c>
      <c r="C61" s="384" t="n"/>
      <c r="D61" s="440" t="n"/>
      <c r="E61" s="441" t="n"/>
      <c r="F61" s="442" t="n"/>
      <c r="G61" s="457">
        <f>SUM(G62,G65,G68)</f>
        <v/>
      </c>
      <c r="H61" s="112" t="inlineStr">
        <is>
          <t xml:space="preserve">　　　　　什項設備                                                    </t>
        </is>
      </c>
      <c r="I61" s="180" t="n">
        <v>255</v>
      </c>
      <c r="J61" s="73">
        <f>OFFSET(A534,0,$K$1-1)</f>
        <v/>
      </c>
      <c r="K61" s="369">
        <f>-SUMIF($C$7:$C$127,I61,$D$7:$D$127)+SUMIF($E$7:$E$127,I61,$F$7:$F$127)</f>
        <v/>
      </c>
      <c r="L61" s="478">
        <f>VLOOKUP(A61,$A$140:$AX$249,$K$1,FALSE)</f>
        <v/>
      </c>
      <c r="M61" s="478">
        <f>L61-G61</f>
        <v/>
      </c>
      <c r="N61" s="30" t="n"/>
      <c r="O61" s="425">
        <f>L61-B61</f>
        <v/>
      </c>
      <c r="P61" s="426">
        <f>J61-K61</f>
        <v/>
      </c>
      <c r="Q61" s="426">
        <f>D61-F61</f>
        <v/>
      </c>
      <c r="R61" s="30" t="n"/>
    </row>
    <row r="62">
      <c r="A62" s="80" t="inlineStr">
        <is>
          <t xml:space="preserve">　　遞延資產                                                    </t>
        </is>
      </c>
      <c r="B62" s="427">
        <f>VLOOKUP(A62,$A$309:$AX$418,$K$1,FALSE)</f>
        <v/>
      </c>
      <c r="C62" s="384" t="n"/>
      <c r="D62" s="440" t="n"/>
      <c r="E62" s="441" t="n">
        <v>112</v>
      </c>
      <c r="F62" s="442">
        <f>J26-F59</f>
        <v/>
      </c>
      <c r="G62" s="429">
        <f>B62+SUM(D62:D64)-SUM(F62:F64)</f>
        <v/>
      </c>
      <c r="H62" s="112" t="inlineStr">
        <is>
          <t xml:space="preserve">　　　　　購建中固定資產                                              </t>
        </is>
      </c>
      <c r="I62" s="180" t="n">
        <v>256</v>
      </c>
      <c r="J62" s="73">
        <f>OFFSET(A535,0,$K$1-1)</f>
        <v/>
      </c>
      <c r="K62" s="369">
        <f>-SUMIF($C$7:$C$127,I62,$D$7:$D$127)+SUMIF($E$7:$E$127,I62,$F$7:$F$127)</f>
        <v/>
      </c>
      <c r="L62" s="478">
        <f>VLOOKUP(A62,$A$140:$AX$249,$K$1,FALSE)</f>
        <v/>
      </c>
      <c r="M62" s="478">
        <f>L62-G62</f>
        <v/>
      </c>
      <c r="N62" s="30" t="n"/>
      <c r="O62" s="425">
        <f>L62-B62</f>
        <v/>
      </c>
      <c r="P62" s="426">
        <f>J62-K62</f>
        <v/>
      </c>
      <c r="Q62" s="426">
        <f>D62-F62</f>
        <v/>
      </c>
      <c r="R62" s="30" t="n"/>
    </row>
    <row r="63">
      <c r="A63" s="2" t="n">
        <v>0</v>
      </c>
      <c r="B63" s="427" t="n"/>
      <c r="C63" s="384" t="n"/>
      <c r="D63" s="440">
        <f>J126</f>
        <v/>
      </c>
      <c r="E63" s="441" t="n"/>
      <c r="F63" s="442">
        <f>J127*-1</f>
        <v/>
      </c>
      <c r="G63" s="429" t="n"/>
      <c r="H63" s="112" t="inlineStr">
        <is>
          <t xml:space="preserve">　　　　　租賃權益改良                                                </t>
        </is>
      </c>
      <c r="I63" s="180" t="n">
        <v>257</v>
      </c>
      <c r="J63" s="73">
        <f>OFFSET(A536,0,$K$1-1)</f>
        <v/>
      </c>
      <c r="K63" s="369">
        <f>-SUMIF($C$7:$C$127,I63,$D$7:$D$127)+SUMIF($E$7:$E$127,I63,$F$7:$F$127)</f>
        <v/>
      </c>
      <c r="L63" s="478" t="n"/>
      <c r="M63" s="478">
        <f>L63-G63</f>
        <v/>
      </c>
      <c r="N63" s="30" t="n"/>
      <c r="O63" s="425">
        <f>L63-B63</f>
        <v/>
      </c>
      <c r="P63" s="426">
        <f>J63-K63</f>
        <v/>
      </c>
      <c r="Q63" s="426">
        <f>D63-F63</f>
        <v/>
      </c>
      <c r="R63" s="30" t="n"/>
    </row>
    <row r="64">
      <c r="A64" s="2" t="n">
        <v>0</v>
      </c>
      <c r="B64" s="427" t="n"/>
      <c r="C64" s="384" t="n">
        <v>259</v>
      </c>
      <c r="D64" s="440">
        <f>J67*-1</f>
        <v/>
      </c>
      <c r="E64" s="441" t="n"/>
      <c r="F64" s="442" t="n"/>
      <c r="G64" s="429" t="n"/>
      <c r="H64" s="112" t="inlineStr">
        <is>
          <t xml:space="preserve">　　增加無形資產及其他資產                                      </t>
        </is>
      </c>
      <c r="I64" s="180" t="n"/>
      <c r="J64" s="73">
        <f>OFFSET(A537,0,$K$1-1)</f>
        <v/>
      </c>
      <c r="K64" s="369">
        <f>K65+K66</f>
        <v/>
      </c>
      <c r="L64" s="478" t="n"/>
      <c r="M64" s="478">
        <f>L64-G64</f>
        <v/>
      </c>
      <c r="N64" s="30" t="n"/>
      <c r="O64" s="425">
        <f>L64-B64</f>
        <v/>
      </c>
      <c r="P64" s="426">
        <f>J64-K64</f>
        <v/>
      </c>
      <c r="Q64" s="426">
        <f>D64-F64</f>
        <v/>
      </c>
      <c r="R64" s="30" t="n"/>
    </row>
    <row r="65">
      <c r="A65" s="80" t="inlineStr">
        <is>
          <t xml:space="preserve">　　什項資產                                                    </t>
        </is>
      </c>
      <c r="B65" s="427">
        <f>VLOOKUP(A65,$A$309:$AX$418,$K$1,FALSE)</f>
        <v/>
      </c>
      <c r="C65" s="384" t="n">
        <v>417</v>
      </c>
      <c r="D65" s="440">
        <f>F111</f>
        <v/>
      </c>
      <c r="E65" s="441" t="n">
        <v>108</v>
      </c>
      <c r="F65" s="442">
        <f>J22</f>
        <v/>
      </c>
      <c r="G65" s="429">
        <f>B65+SUM(D65:D67)-SUM(F65:F67)</f>
        <v/>
      </c>
      <c r="H65" s="112" t="inlineStr">
        <is>
          <t xml:space="preserve">　　　增加無形資產                                                </t>
        </is>
      </c>
      <c r="I65" s="180" t="n">
        <v>258</v>
      </c>
      <c r="J65" s="73">
        <f>OFFSET(A538,0,$K$1-1)</f>
        <v/>
      </c>
      <c r="K65" s="369">
        <f>-SUMIF($C$7:$C$127,I65,$D$7:$D$127)+SUMIF($E$7:$E$127,I65,$F$7:$F$127)</f>
        <v/>
      </c>
      <c r="L65" s="478">
        <f>VLOOKUP(A65,$A$140:$AX$249,$K$1,FALSE)</f>
        <v/>
      </c>
      <c r="M65" s="478">
        <f>L65-G65</f>
        <v/>
      </c>
      <c r="N65" s="30" t="n"/>
      <c r="O65" s="425">
        <f>L65-B65</f>
        <v/>
      </c>
      <c r="P65" s="426">
        <f>J65-K65</f>
        <v/>
      </c>
      <c r="Q65" s="426">
        <f>D65-F65</f>
        <v/>
      </c>
      <c r="R65" s="30" t="n"/>
    </row>
    <row r="66">
      <c r="A66" s="4" t="n">
        <v>0</v>
      </c>
      <c r="B66" s="427" t="n"/>
      <c r="C66" s="384" t="n"/>
      <c r="D66" s="440" t="n"/>
      <c r="E66" s="441" t="n"/>
      <c r="F66" s="442" t="n"/>
      <c r="G66" s="433" t="n"/>
      <c r="H66" s="112" t="inlineStr">
        <is>
          <t xml:space="preserve">　　　增加其他資產                                                </t>
        </is>
      </c>
      <c r="I66" s="180" t="n"/>
      <c r="J66" s="73">
        <f>OFFSET(A539,0,$K$1-1)</f>
        <v/>
      </c>
      <c r="K66" s="369">
        <f>K67</f>
        <v/>
      </c>
      <c r="L66" s="478" t="n"/>
      <c r="M66" s="478">
        <f>L66-G66</f>
        <v/>
      </c>
      <c r="N66" s="30" t="n"/>
      <c r="O66" s="425">
        <f>L66-B66</f>
        <v/>
      </c>
      <c r="P66" s="426">
        <f>J66-K66</f>
        <v/>
      </c>
      <c r="Q66" s="426">
        <f>D66-F66</f>
        <v/>
      </c>
      <c r="R66" s="30" t="n"/>
    </row>
    <row r="67">
      <c r="A67" s="3" t="n">
        <v>0</v>
      </c>
      <c r="B67" s="427" t="n"/>
      <c r="C67" s="385" t="n"/>
      <c r="D67" s="440" t="n"/>
      <c r="E67" s="443" t="n"/>
      <c r="F67" s="442" t="n"/>
      <c r="G67" s="433" t="n"/>
      <c r="H67" s="112" t="inlineStr">
        <is>
          <t xml:space="preserve">　　　　增加遞延費用                                                </t>
        </is>
      </c>
      <c r="I67" s="180" t="n">
        <v>259</v>
      </c>
      <c r="J67" s="73">
        <f>OFFSET(A540,0,$K$1-1)</f>
        <v/>
      </c>
      <c r="K67" s="369">
        <f>-SUMIF($C$7:$C$127,I67,$D$7:$D$127)+SUMIF($E$7:$E$127,I67,$F$7:$F$127)</f>
        <v/>
      </c>
      <c r="L67" s="478" t="n"/>
      <c r="M67" s="478">
        <f>L67-G67</f>
        <v/>
      </c>
      <c r="N67" s="30" t="n"/>
      <c r="O67" s="425">
        <f>L67-B67</f>
        <v/>
      </c>
      <c r="P67" s="426">
        <f>J67-K67</f>
        <v/>
      </c>
      <c r="Q67" s="426">
        <f>D67-F67</f>
        <v/>
      </c>
      <c r="R67" s="30" t="n"/>
    </row>
    <row r="68">
      <c r="A68" s="80" t="n"/>
      <c r="B68" s="427" t="n"/>
      <c r="C68" s="384" t="n"/>
      <c r="D68" s="440" t="n"/>
      <c r="E68" s="441" t="n"/>
      <c r="F68" s="442" t="n"/>
      <c r="G68" s="433">
        <f>B68+D68-F68</f>
        <v/>
      </c>
      <c r="H68" s="111" t="inlineStr">
        <is>
          <t xml:space="preserve">▼投資活動之淨現金流入（流出）                                </t>
        </is>
      </c>
      <c r="I68" s="180" t="n"/>
      <c r="J68" s="73">
        <f>OFFSET(A541,0,$K$1-1)</f>
        <v/>
      </c>
      <c r="K68" s="369">
        <f>K40</f>
        <v/>
      </c>
      <c r="L68" s="478" t="n"/>
      <c r="M68" s="478" t="n"/>
      <c r="N68" s="30" t="n"/>
      <c r="O68" s="425" t="n"/>
      <c r="P68" s="426">
        <f>J68-K68</f>
        <v/>
      </c>
      <c r="Q68" s="426">
        <f>D68-F68</f>
        <v/>
      </c>
      <c r="R68" s="30" t="n"/>
    </row>
    <row r="69">
      <c r="A69" s="4" t="inlineStr">
        <is>
          <t>合      計</t>
        </is>
      </c>
      <c r="B69" s="422">
        <f>B7+B17+B26+B54+B56+B61</f>
        <v/>
      </c>
      <c r="C69" s="384" t="n"/>
      <c r="D69" s="440" t="n"/>
      <c r="E69" s="441" t="n"/>
      <c r="F69" s="442" t="n"/>
      <c r="G69" s="458">
        <f>G7+G17+G26+G54+G56+G61</f>
        <v/>
      </c>
      <c r="H69" s="111" t="inlineStr">
        <is>
          <t xml:space="preserve">▼籌資活動之現金流量                                          </t>
        </is>
      </c>
      <c r="I69" s="180" t="n"/>
      <c r="J69" s="73">
        <f>OFFSET(A542,0,$K$1-1)</f>
        <v/>
      </c>
      <c r="K69" s="369">
        <f>K70+K72+K74+K81+K79+K83</f>
        <v/>
      </c>
      <c r="L69" s="478">
        <f>VLOOKUP(A69,$A$140:$AX$249,$K$1,FALSE)</f>
        <v/>
      </c>
      <c r="M69" s="478">
        <f>L69-G69</f>
        <v/>
      </c>
      <c r="N69" s="30" t="n"/>
      <c r="O69" s="425">
        <f>L69-B69</f>
        <v/>
      </c>
      <c r="P69" s="426">
        <f>J69-K69</f>
        <v/>
      </c>
      <c r="Q69" s="426">
        <f>D69-F69</f>
        <v/>
      </c>
      <c r="R69" s="30" t="n"/>
    </row>
    <row r="70">
      <c r="A70" s="4" t="inlineStr">
        <is>
          <t xml:space="preserve">負債                                                        </t>
        </is>
      </c>
      <c r="B70" s="422">
        <f>B71+B78+B83</f>
        <v/>
      </c>
      <c r="C70" s="384" t="n"/>
      <c r="D70" s="440" t="n"/>
      <c r="E70" s="441" t="n"/>
      <c r="F70" s="442" t="n"/>
      <c r="G70" s="423">
        <f>G71+G78+G83</f>
        <v/>
      </c>
      <c r="H70" s="112" t="inlineStr">
        <is>
          <t xml:space="preserve">　　增加短期債務、流動金融負債及其他負債                        </t>
        </is>
      </c>
      <c r="I70" s="180" t="n"/>
      <c r="J70" s="73">
        <f>OFFSET(A543,0,$K$1-1)</f>
        <v/>
      </c>
      <c r="K70" s="369">
        <f>K71</f>
        <v/>
      </c>
      <c r="L70" s="478">
        <f>VLOOKUP(A70,$A$253:$AX$305,$K$1,FALSE)</f>
        <v/>
      </c>
      <c r="M70" s="478">
        <f>L70-G70</f>
        <v/>
      </c>
      <c r="N70" s="30" t="n"/>
      <c r="O70" s="425">
        <f>L70-B70</f>
        <v/>
      </c>
      <c r="P70" s="426">
        <f>J70-K70</f>
        <v/>
      </c>
      <c r="Q70" s="426">
        <f>D70-F70</f>
        <v/>
      </c>
      <c r="R70" s="30" t="n"/>
    </row>
    <row r="71">
      <c r="A71" s="78" t="inlineStr">
        <is>
          <t xml:space="preserve">　流動負債                                                    </t>
        </is>
      </c>
      <c r="B71" s="422">
        <f>SUM(B72:B77)</f>
        <v/>
      </c>
      <c r="C71" s="384" t="n"/>
      <c r="D71" s="440" t="n"/>
      <c r="E71" s="441" t="n"/>
      <c r="F71" s="442" t="n"/>
      <c r="G71" s="423">
        <f>SUM(G72:G77)</f>
        <v/>
      </c>
      <c r="H71" s="112" t="inlineStr">
        <is>
          <t xml:space="preserve">　　　增加其他負債                                                </t>
        </is>
      </c>
      <c r="I71" s="180" t="n">
        <v>311</v>
      </c>
      <c r="J71" s="73">
        <f>OFFSET(A544,0,$K$1-1)</f>
        <v/>
      </c>
      <c r="K71" s="369">
        <f>-SUMIF($C$7:$C$127,I71,$D$7:$D$127)+SUMIF($E$7:$E$127,I71,$F$7:$F$127)</f>
        <v/>
      </c>
      <c r="L71" s="478">
        <f>VLOOKUP(A71,$A$253:$AX$305,$K$1,FALSE)</f>
        <v/>
      </c>
      <c r="M71" s="478">
        <f>L71-G71</f>
        <v/>
      </c>
      <c r="N71" s="30" t="n"/>
      <c r="O71" s="425">
        <f>L71-B71</f>
        <v/>
      </c>
      <c r="P71" s="426">
        <f>J71-K71</f>
        <v/>
      </c>
      <c r="Q71" s="426">
        <f>D71-F71</f>
        <v/>
      </c>
      <c r="R71" s="30" t="n"/>
    </row>
    <row r="72">
      <c r="A72" s="80" t="inlineStr">
        <is>
          <t xml:space="preserve">　　短期債務                                                    </t>
        </is>
      </c>
      <c r="B72" s="427">
        <f>VLOOKUP(A72,$A$423:$AX$475,$K$1,FALSE)</f>
        <v/>
      </c>
      <c r="C72" s="385" t="n">
        <v>322</v>
      </c>
      <c r="D72" s="454">
        <f>J82*-1</f>
        <v/>
      </c>
      <c r="E72" s="441" t="n">
        <v>418</v>
      </c>
      <c r="F72" s="442">
        <f>D81</f>
        <v/>
      </c>
      <c r="G72" s="429">
        <f>B72+SUM(F72:F73)-SUM(D72:D73)</f>
        <v/>
      </c>
      <c r="H72" s="112" t="inlineStr">
        <is>
          <t xml:space="preserve">　　增加長期負債                                                </t>
        </is>
      </c>
      <c r="I72" s="180" t="n"/>
      <c r="J72" s="73">
        <f>OFFSET(A545,0,$K$1-1)</f>
        <v/>
      </c>
      <c r="K72" s="369">
        <f>K73</f>
        <v/>
      </c>
      <c r="L72" s="478">
        <f>VLOOKUP(A72,$A$253:$AX$305,$K$1,FALSE)</f>
        <v/>
      </c>
      <c r="M72" s="478">
        <f>L72-G72</f>
        <v/>
      </c>
      <c r="N72" s="30" t="n"/>
      <c r="O72" s="425">
        <f>L72-B72</f>
        <v/>
      </c>
      <c r="P72" s="426">
        <f>J72-K72</f>
        <v/>
      </c>
      <c r="Q72" s="426">
        <f>D72-F72</f>
        <v/>
      </c>
      <c r="R72" s="30" t="n"/>
    </row>
    <row r="73" ht="20.25" customHeight="1" s="53">
      <c r="A73" s="3" t="n">
        <v>0</v>
      </c>
      <c r="B73" s="427" t="n"/>
      <c r="C73" s="385" t="n">
        <v>316</v>
      </c>
      <c r="D73" s="440" t="n"/>
      <c r="E73" s="443" t="n"/>
      <c r="F73" s="442" t="n"/>
      <c r="G73" s="433" t="n"/>
      <c r="H73" s="112" t="inlineStr">
        <is>
          <t xml:space="preserve">　　　增加長期債務                                                </t>
        </is>
      </c>
      <c r="I73" s="180" t="n">
        <v>312</v>
      </c>
      <c r="J73" s="73">
        <f>OFFSET(A546,0,$K$1-1)</f>
        <v/>
      </c>
      <c r="K73" s="369">
        <f>-SUMIF($C$7:$C$127,I73,$D$7:$D$127)+SUMIF($E$7:$E$127,I73,$F$7:$F$127)</f>
        <v/>
      </c>
      <c r="L73" s="478" t="n"/>
      <c r="M73" s="478">
        <f>L73-G73</f>
        <v/>
      </c>
      <c r="N73" s="30" t="n"/>
      <c r="O73" s="425">
        <f>L73-B73</f>
        <v/>
      </c>
      <c r="P73" s="426">
        <f>J73-K73</f>
        <v/>
      </c>
      <c r="Q73" s="426">
        <f>D73-F73</f>
        <v/>
      </c>
      <c r="R73" s="30" t="n"/>
    </row>
    <row r="74" ht="21" customHeight="1" s="53">
      <c r="A74" s="80" t="inlineStr">
        <is>
          <t xml:space="preserve">　　應付款項                                                    </t>
        </is>
      </c>
      <c r="B74" s="427">
        <f>VLOOKUP(A74,$A$423:$AX$475,$K$1,FALSE)</f>
        <v/>
      </c>
      <c r="C74" s="384" t="n"/>
      <c r="D74" s="440" t="n"/>
      <c r="E74" s="441" t="n">
        <v>161</v>
      </c>
      <c r="F74" s="442" t="n"/>
      <c r="G74" s="429">
        <f>B74+SUM(F74:F75)-SUM(D74:D75)</f>
        <v/>
      </c>
      <c r="H74" s="112" t="inlineStr">
        <is>
          <t xml:space="preserve">　　增加基金、公積及填補短絀                                    </t>
        </is>
      </c>
      <c r="I74" s="180" t="n"/>
      <c r="J74" s="73">
        <f>OFFSET(A547,0,$K$1-1)</f>
        <v/>
      </c>
      <c r="K74" s="369">
        <f>SUM(K75)</f>
        <v/>
      </c>
      <c r="L74" s="478">
        <f>VLOOKUP(A74,$A$253:$AX$305,$K$1,FALSE)</f>
        <v/>
      </c>
      <c r="M74" s="478">
        <f>L74-G74</f>
        <v/>
      </c>
      <c r="N74" s="30" t="n"/>
      <c r="O74" s="425">
        <f>L74-B74</f>
        <v/>
      </c>
      <c r="P74" s="426">
        <f>J74-K74</f>
        <v/>
      </c>
      <c r="Q74" s="426">
        <f>D74-F74</f>
        <v/>
      </c>
      <c r="R74" s="30" t="n"/>
    </row>
    <row r="75" ht="18.75" customHeight="1" s="53">
      <c r="A75" s="3" t="n">
        <v>0</v>
      </c>
      <c r="B75" s="427" t="n"/>
      <c r="C75" s="385" t="n"/>
      <c r="D75" s="440" t="n"/>
      <c r="E75" s="443" t="n"/>
      <c r="F75" s="442" t="n"/>
      <c r="G75" s="433" t="n"/>
      <c r="H75" s="112" t="inlineStr">
        <is>
          <t xml:space="preserve">　　　增加基金                                                    </t>
        </is>
      </c>
      <c r="I75" s="180" t="n"/>
      <c r="J75" s="73">
        <f>OFFSET(A548,0,$K$1-1)</f>
        <v/>
      </c>
      <c r="K75" s="369">
        <f>SUM(K76:K78)</f>
        <v/>
      </c>
      <c r="L75" s="478" t="n"/>
      <c r="M75" s="478">
        <f>L75-G75</f>
        <v/>
      </c>
      <c r="N75" s="30" t="n"/>
      <c r="O75" s="425">
        <f>L75-B75</f>
        <v/>
      </c>
      <c r="P75" s="426">
        <f>J75-K75</f>
        <v/>
      </c>
      <c r="Q75" s="426">
        <f>D75-F75</f>
        <v/>
      </c>
      <c r="R75" s="30" t="n"/>
    </row>
    <row r="76" ht="20.25" customHeight="1" s="53">
      <c r="A76" s="80" t="inlineStr">
        <is>
          <t xml:space="preserve">　　預收款項                                                    </t>
        </is>
      </c>
      <c r="B76" s="427">
        <f>VLOOKUP(A76,$A$423:$AX$475,$K$1,FALSE)</f>
        <v/>
      </c>
      <c r="C76" s="384" t="n"/>
      <c r="D76" s="440" t="n"/>
      <c r="E76" s="441" t="n">
        <v>161</v>
      </c>
      <c r="F76" s="442">
        <f>J34</f>
        <v/>
      </c>
      <c r="G76" s="429">
        <f>B76+SUM(F76:F77)-SUM(D76:D77)</f>
        <v/>
      </c>
      <c r="H76" s="112" t="inlineStr">
        <is>
          <t xml:space="preserve">　　　　國庫撥款增置固定資產                                        </t>
        </is>
      </c>
      <c r="I76" s="180" t="n">
        <v>313</v>
      </c>
      <c r="J76" s="73">
        <f>OFFSET(A549,0,$K$1-1)</f>
        <v/>
      </c>
      <c r="K76" s="369">
        <f>-SUMIF($C$7:$C$127,I76,$D$7:$D$127)+SUMIF($E$7:$E$127,I76,$F$7:$F$127)</f>
        <v/>
      </c>
      <c r="L76" s="478">
        <f>VLOOKUP(A76,$A$253:$AX$305,$K$1,FALSE)</f>
        <v/>
      </c>
      <c r="M76" s="478">
        <f>L76-G76</f>
        <v/>
      </c>
      <c r="N76" s="30" t="n"/>
      <c r="O76" s="425">
        <f>L76-B76</f>
        <v/>
      </c>
      <c r="P76" s="426">
        <f>J76-K76</f>
        <v/>
      </c>
      <c r="Q76" s="426">
        <f>D76-F76</f>
        <v/>
      </c>
      <c r="R76" s="30" t="n"/>
    </row>
    <row r="77">
      <c r="A77" s="3" t="n">
        <v>0</v>
      </c>
      <c r="B77" s="427" t="n"/>
      <c r="C77" s="385" t="n"/>
      <c r="D77" s="440" t="n"/>
      <c r="E77" s="443" t="n"/>
      <c r="F77" s="442" t="n"/>
      <c r="G77" s="433" t="n"/>
      <c r="H77" s="112" t="inlineStr">
        <is>
          <t xml:space="preserve">　　　　國庫增撥無形資產                                            </t>
        </is>
      </c>
      <c r="I77" s="180" t="n">
        <v>314</v>
      </c>
      <c r="J77" s="73">
        <f>OFFSET(A550,0,$K$1-1)</f>
        <v/>
      </c>
      <c r="K77" s="369">
        <f>-SUMIF($C$7:$C$127,I77,$D$7:$D$127)+SUMIF($E$7:$E$127,I77,$F$7:$F$127)</f>
        <v/>
      </c>
      <c r="L77" s="478" t="n"/>
      <c r="M77" s="478">
        <f>L77-G77</f>
        <v/>
      </c>
      <c r="N77" s="30" t="n"/>
      <c r="O77" s="425">
        <f>L77-B77</f>
        <v/>
      </c>
      <c r="P77" s="426">
        <f>J77-K77</f>
        <v/>
      </c>
      <c r="Q77" s="426">
        <f>D77-F77</f>
        <v/>
      </c>
      <c r="R77" s="30" t="n"/>
    </row>
    <row r="78">
      <c r="A78" s="78" t="inlineStr">
        <is>
          <t xml:space="preserve">　長期負債                                                    </t>
        </is>
      </c>
      <c r="B78" s="459">
        <f>SUM(B81)</f>
        <v/>
      </c>
      <c r="C78" s="384" t="n"/>
      <c r="D78" s="440" t="n"/>
      <c r="E78" s="441" t="n"/>
      <c r="F78" s="442" t="n"/>
      <c r="G78" s="460">
        <f>SUM(G81)</f>
        <v/>
      </c>
      <c r="H78" s="112" t="inlineStr">
        <is>
          <t xml:space="preserve">　　　　國庫增撥遞延資產                                            </t>
        </is>
      </c>
      <c r="I78" s="180" t="n">
        <v>315</v>
      </c>
      <c r="J78" s="73">
        <f>OFFSET(A551,0,$K$1-1)</f>
        <v/>
      </c>
      <c r="K78" s="369">
        <f>-SUMIF($C$7:$C$127,I78,$D$7:$D$127)+SUMIF($E$7:$E$127,I78,$F$7:$F$127)</f>
        <v/>
      </c>
      <c r="L78" s="478">
        <f>VLOOKUP(A78,$A$253:$AX$305,$K$1,FALSE)</f>
        <v/>
      </c>
      <c r="M78" s="478">
        <f>L78-G78</f>
        <v/>
      </c>
      <c r="N78" s="30" t="n"/>
      <c r="O78" s="425">
        <f>L78-B78</f>
        <v/>
      </c>
      <c r="P78" s="426">
        <f>J78-K78</f>
        <v/>
      </c>
      <c r="Q78" s="426">
        <f>D78-F78</f>
        <v/>
      </c>
      <c r="R78" s="30" t="n"/>
    </row>
    <row r="79">
      <c r="A79" s="169" t="n"/>
      <c r="B79" s="461" t="n"/>
      <c r="C79" s="395" t="n"/>
      <c r="D79" s="462" t="n"/>
      <c r="E79" s="463" t="n"/>
      <c r="F79" s="447" t="n"/>
      <c r="G79" s="394" t="n"/>
      <c r="H79" s="112" t="inlineStr">
        <is>
          <t xml:space="preserve">　　減少短期債務、流動金融負債及其他負債                        </t>
        </is>
      </c>
      <c r="I79" s="180" t="n"/>
      <c r="J79" s="73">
        <f>OFFSET(A552,0,$K$1-1)</f>
        <v/>
      </c>
      <c r="K79" s="387" t="n"/>
      <c r="L79" s="478" t="n"/>
      <c r="M79" s="478" t="n"/>
      <c r="N79" s="30" t="n"/>
      <c r="O79" s="425" t="n"/>
      <c r="P79" s="426" t="n"/>
      <c r="Q79" s="426" t="n"/>
      <c r="R79" s="30" t="n"/>
    </row>
    <row r="80">
      <c r="A80" s="169" t="n"/>
      <c r="B80" s="461" t="n"/>
      <c r="C80" s="395" t="n"/>
      <c r="D80" s="462" t="n"/>
      <c r="E80" s="463" t="n"/>
      <c r="F80" s="447" t="n"/>
      <c r="G80" s="394" t="n"/>
      <c r="H80" s="112" t="inlineStr">
        <is>
          <t xml:space="preserve">　　　減少短期債務                                                </t>
        </is>
      </c>
      <c r="I80" s="180" t="n">
        <v>316</v>
      </c>
      <c r="J80" s="73">
        <f>OFFSET(A553,0,$K$1-1)</f>
        <v/>
      </c>
      <c r="K80" s="369">
        <f>-SUMIF($C$7:$C$127,I80,$D$7:$D$127)+SUMIF($E$7:$E$127,I80,$F$7:$F$127)</f>
        <v/>
      </c>
      <c r="L80" s="478" t="n"/>
      <c r="M80" s="478" t="n"/>
      <c r="N80" s="30" t="n"/>
      <c r="O80" s="425" t="n"/>
      <c r="P80" s="426" t="n"/>
      <c r="Q80" s="426" t="n"/>
      <c r="R80" s="30" t="n"/>
    </row>
    <row r="81">
      <c r="A81" s="80" t="inlineStr">
        <is>
          <t xml:space="preserve">　　長期債務                                                    </t>
        </is>
      </c>
      <c r="B81" s="427">
        <f>VLOOKUP(A81,$A$423:$AX$475,$K$1,FALSE)</f>
        <v/>
      </c>
      <c r="C81" s="384" t="n">
        <v>418</v>
      </c>
      <c r="D81" s="440">
        <f>J116</f>
        <v/>
      </c>
      <c r="E81" s="441" t="n">
        <v>312</v>
      </c>
      <c r="F81" s="442">
        <f>J73</f>
        <v/>
      </c>
      <c r="G81" s="429">
        <f>B81+SUM(F81:F82)-SUM(D81:D82)</f>
        <v/>
      </c>
      <c r="H81" s="112" t="inlineStr">
        <is>
          <t xml:space="preserve">　　減少長期負債                                                </t>
        </is>
      </c>
      <c r="I81" s="180" t="n"/>
      <c r="J81" s="73">
        <f>OFFSET(A554,0,$K$1-1)</f>
        <v/>
      </c>
      <c r="K81" s="369">
        <f>K82</f>
        <v/>
      </c>
      <c r="L81" s="478">
        <f>VLOOKUP(A81,$A$253:$AX$305,$K$1,FALSE)</f>
        <v/>
      </c>
      <c r="M81" s="478">
        <f>L81-G81</f>
        <v/>
      </c>
      <c r="N81" s="30" t="n"/>
      <c r="O81" s="425">
        <f>L81-B81</f>
        <v/>
      </c>
      <c r="P81" s="426">
        <f>J81-K81</f>
        <v/>
      </c>
      <c r="Q81" s="426">
        <f>D81-F81</f>
        <v/>
      </c>
      <c r="R81" s="30" t="n"/>
    </row>
    <row r="82">
      <c r="A82" s="3" t="n">
        <v>0</v>
      </c>
      <c r="B82" s="427" t="n"/>
      <c r="C82" s="385" t="n">
        <v>322</v>
      </c>
      <c r="D82" s="440" t="n"/>
      <c r="E82" s="443" t="n"/>
      <c r="F82" s="442" t="n"/>
      <c r="G82" s="433" t="n"/>
      <c r="H82" s="112" t="inlineStr">
        <is>
          <t xml:space="preserve">　　　減少長期債務                                                </t>
        </is>
      </c>
      <c r="I82" s="180" t="n">
        <v>322</v>
      </c>
      <c r="J82" s="73">
        <f>OFFSET(A555,0,$K$1-1)</f>
        <v/>
      </c>
      <c r="K82" s="369">
        <f>-SUMIF($C$7:$C$127,I82,$D$7:$D$127)+SUMIF($E$7:$E$127,I82,$F$7:$F$127)</f>
        <v/>
      </c>
      <c r="L82" s="478" t="n"/>
      <c r="M82" s="478">
        <f>L82-G82</f>
        <v/>
      </c>
      <c r="N82" s="30" t="n"/>
      <c r="O82" s="425">
        <f>L82-B82</f>
        <v/>
      </c>
      <c r="P82" s="426">
        <f>J82-K82</f>
        <v/>
      </c>
      <c r="Q82" s="426">
        <f>D72-F82</f>
        <v/>
      </c>
      <c r="R82" s="30" t="n"/>
    </row>
    <row r="83">
      <c r="A83" s="78" t="inlineStr">
        <is>
          <t xml:space="preserve">　其他負債                                                    </t>
        </is>
      </c>
      <c r="B83" s="422">
        <f>SUM(B84,B90)</f>
        <v/>
      </c>
      <c r="C83" s="384" t="n"/>
      <c r="D83" s="440" t="n"/>
      <c r="E83" s="441" t="n"/>
      <c r="F83" s="442" t="n"/>
      <c r="G83" s="460">
        <f>SUM(G84,G90)</f>
        <v/>
      </c>
      <c r="H83" s="112" t="inlineStr">
        <is>
          <t xml:space="preserve">　　支付利息                                                    </t>
        </is>
      </c>
      <c r="I83" s="180" t="n"/>
      <c r="J83" s="73">
        <f>OFFSET(A556,0,$K$1-1)</f>
        <v/>
      </c>
      <c r="K83" s="369">
        <f>J83</f>
        <v/>
      </c>
      <c r="L83" s="478">
        <f>VLOOKUP(A83,$A$253:$AX$305,$K$1,FALSE)</f>
        <v/>
      </c>
      <c r="M83" s="478">
        <f>L83-G83</f>
        <v/>
      </c>
      <c r="N83" s="30" t="n"/>
      <c r="O83" s="425">
        <f>L83-B83</f>
        <v/>
      </c>
      <c r="P83" s="426">
        <f>J83-K83</f>
        <v/>
      </c>
      <c r="Q83" s="426">
        <f>D83-F83</f>
        <v/>
      </c>
      <c r="R83" s="30" t="n"/>
    </row>
    <row r="84">
      <c r="A84" s="80" t="inlineStr">
        <is>
          <t xml:space="preserve">　　什項負債                                                    </t>
        </is>
      </c>
      <c r="B84" s="427">
        <f>VLOOKUP(A84,$A$423:$AX$475,$K$1,FALSE)</f>
        <v/>
      </c>
      <c r="C84" s="384" t="n">
        <v>321</v>
      </c>
      <c r="D84" s="440" t="n"/>
      <c r="E84" s="441" t="n"/>
      <c r="F84" s="442" t="n"/>
      <c r="G84" s="429">
        <f>B84+SUM(F84:F89)-SUM(D84:D89)</f>
        <v/>
      </c>
      <c r="H84" s="111" t="inlineStr">
        <is>
          <t xml:space="preserve">▼籌資活動之淨現金流入（流出）                                </t>
        </is>
      </c>
      <c r="I84" s="180" t="n"/>
      <c r="J84" s="73">
        <f>OFFSET(A557,0,$K$1-1)</f>
        <v/>
      </c>
      <c r="K84" s="369">
        <f>K69</f>
        <v/>
      </c>
      <c r="L84" s="478">
        <f>VLOOKUP(A84,$A$253:$AX$305,$K$1,FALSE)</f>
        <v/>
      </c>
      <c r="M84" s="478">
        <f>L84-G84</f>
        <v/>
      </c>
      <c r="N84" s="30" t="n"/>
      <c r="O84" s="425">
        <f>L84-B84</f>
        <v/>
      </c>
      <c r="P84" s="426">
        <f>J84-K84</f>
        <v/>
      </c>
      <c r="Q84" s="426">
        <f>D84-F84</f>
        <v/>
      </c>
      <c r="R84" s="30" t="n"/>
    </row>
    <row r="85">
      <c r="A85" s="4" t="n">
        <v>0</v>
      </c>
      <c r="B85" s="427" t="n"/>
      <c r="C85" s="384" t="n">
        <v>402</v>
      </c>
      <c r="D85" s="440">
        <f>J91*-1</f>
        <v/>
      </c>
      <c r="E85" s="384" t="n">
        <v>122</v>
      </c>
      <c r="F85" s="442">
        <f>J28</f>
        <v/>
      </c>
      <c r="G85" s="433" t="n"/>
      <c r="H85" s="111" t="inlineStr">
        <is>
          <t xml:space="preserve">▼現金及約當現金之淨增（淨減）                                </t>
        </is>
      </c>
      <c r="I85" s="180" t="inlineStr">
        <is>
          <t>B</t>
        </is>
      </c>
      <c r="J85" s="73">
        <f>OFFSET(A558,0,$K$1-1)</f>
        <v/>
      </c>
      <c r="K85" s="369">
        <f>J85</f>
        <v/>
      </c>
      <c r="L85" s="478" t="n"/>
      <c r="M85" s="478">
        <f>L85-G85</f>
        <v/>
      </c>
      <c r="N85" s="30" t="n"/>
      <c r="O85" s="425">
        <f>L85-B85</f>
        <v/>
      </c>
      <c r="P85" s="426">
        <f>J85-K85</f>
        <v/>
      </c>
      <c r="Q85" s="426">
        <f>D85-F85</f>
        <v/>
      </c>
      <c r="R85" s="30" t="n"/>
    </row>
    <row r="86">
      <c r="A86" s="3" t="n">
        <v>0</v>
      </c>
      <c r="B86" s="427" t="n"/>
      <c r="C86" s="385" t="n"/>
      <c r="D86" s="440" t="n"/>
      <c r="E86" s="443" t="n">
        <v>401</v>
      </c>
      <c r="F86" s="442">
        <f>J90</f>
        <v/>
      </c>
      <c r="G86" s="433" t="n"/>
      <c r="H86" s="111" t="inlineStr">
        <is>
          <t xml:space="preserve">▼期初現金及約當現金                                          </t>
        </is>
      </c>
      <c r="I86" s="180" t="n"/>
      <c r="J86" s="73">
        <f>OFFSET(A559,0,$K$1-1)</f>
        <v/>
      </c>
      <c r="K86" s="369">
        <f>B8</f>
        <v/>
      </c>
      <c r="L86" s="478" t="n"/>
      <c r="M86" s="478">
        <f>L86-G86</f>
        <v/>
      </c>
      <c r="N86" s="30" t="n"/>
      <c r="O86" s="425">
        <f>L86-B86</f>
        <v/>
      </c>
      <c r="P86" s="426">
        <f>J86-K86</f>
        <v/>
      </c>
      <c r="Q86" s="426">
        <f>D86-F86</f>
        <v/>
      </c>
      <c r="R86" s="30" t="n"/>
    </row>
    <row r="87">
      <c r="A87" s="3" t="n">
        <v>0</v>
      </c>
      <c r="B87" s="427" t="n"/>
      <c r="C87" s="385" t="n"/>
      <c r="D87" s="440" t="n"/>
      <c r="E87" s="443" t="n"/>
      <c r="F87" s="442" t="n"/>
      <c r="G87" s="433" t="n"/>
      <c r="H87" s="111" t="inlineStr">
        <is>
          <t xml:space="preserve">▼期末現金及約當現金                                          </t>
        </is>
      </c>
      <c r="I87" s="180" t="n"/>
      <c r="J87" s="73">
        <f>OFFSET(A560,0,$K$1-1)</f>
        <v/>
      </c>
      <c r="K87" s="369">
        <f>G8</f>
        <v/>
      </c>
      <c r="L87" s="478" t="n"/>
      <c r="M87" s="478">
        <f>L87-G87</f>
        <v/>
      </c>
      <c r="N87" s="30" t="n"/>
      <c r="O87" s="425">
        <f>L87-B87</f>
        <v/>
      </c>
      <c r="P87" s="426">
        <f>J87-K87</f>
        <v/>
      </c>
      <c r="Q87" s="426">
        <f>D87-F87</f>
        <v/>
      </c>
      <c r="R87" s="30" t="n"/>
    </row>
    <row r="88">
      <c r="A88" s="3" t="n">
        <v>0</v>
      </c>
      <c r="B88" s="427" t="n"/>
      <c r="C88" s="385" t="n"/>
      <c r="D88" s="440" t="n"/>
      <c r="E88" s="443" t="n"/>
      <c r="F88" s="442" t="n"/>
      <c r="G88" s="433" t="n"/>
      <c r="H88" s="111" t="inlineStr">
        <is>
          <t xml:space="preserve">▼不影響現金流量之投資與籌資活動                              </t>
        </is>
      </c>
      <c r="J88" s="73">
        <f>OFFSET(A561,0,$K$1-1)</f>
        <v/>
      </c>
      <c r="K88" s="369" t="n"/>
      <c r="L88" s="478" t="n"/>
      <c r="M88" s="478">
        <f>L88-G88</f>
        <v/>
      </c>
      <c r="N88" s="30" t="n"/>
      <c r="O88" s="425">
        <f>L88-B88</f>
        <v/>
      </c>
      <c r="P88" s="426">
        <f>J88-K88</f>
        <v/>
      </c>
      <c r="Q88" s="426">
        <f>D88-F88</f>
        <v/>
      </c>
      <c r="R88" s="30" t="n"/>
    </row>
    <row r="89" ht="32.4" customHeight="1" s="53">
      <c r="A89" s="3" t="n">
        <v>0</v>
      </c>
      <c r="B89" s="427" t="n"/>
      <c r="C89" s="385" t="n"/>
      <c r="D89" s="440" t="n"/>
      <c r="E89" s="443" t="n"/>
      <c r="F89" s="442" t="n"/>
      <c r="G89" s="433" t="n"/>
      <c r="H89" s="112" t="inlineStr">
        <is>
          <t xml:space="preserve">　　退休離職準備金與應付退休及離職金同額增加(+)或減少(-)之金額  </t>
        </is>
      </c>
      <c r="I89" s="180" t="n"/>
      <c r="J89" s="73">
        <f>OFFSET(A562,0,$K$1-1)</f>
        <v/>
      </c>
      <c r="K89" s="369">
        <f>K90+K91</f>
        <v/>
      </c>
      <c r="L89" s="478" t="n"/>
      <c r="M89" s="478">
        <f>L89-G89</f>
        <v/>
      </c>
      <c r="N89" s="30" t="n"/>
      <c r="O89" s="425">
        <f>L89-B89</f>
        <v/>
      </c>
      <c r="P89" s="426">
        <f>J89-K89</f>
        <v/>
      </c>
      <c r="Q89" s="426">
        <f>D89-F89</f>
        <v/>
      </c>
      <c r="R89" s="30" t="n"/>
    </row>
    <row r="90">
      <c r="A90" s="80" t="inlineStr">
        <is>
          <t xml:space="preserve">　　遞延負債                                                    </t>
        </is>
      </c>
      <c r="B90" s="427">
        <f>VLOOKUP(A90,$A$423:$AX$475,$K$1,FALSE)</f>
        <v/>
      </c>
      <c r="C90" s="385" t="n">
        <v>124</v>
      </c>
      <c r="D90" s="440">
        <f>J31*-1</f>
        <v/>
      </c>
      <c r="E90" s="464" t="n">
        <v>311</v>
      </c>
      <c r="F90" s="442">
        <f>J71</f>
        <v/>
      </c>
      <c r="G90" s="429">
        <f>B90+SUM(F90:F96)-SUM(D90:D96)</f>
        <v/>
      </c>
      <c r="H90" s="112" t="inlineStr">
        <is>
          <t xml:space="preserve">　　　退休離職準備金與應付退休及離職金同額增加之金額(+)           </t>
        </is>
      </c>
      <c r="I90" s="180" t="n">
        <v>401</v>
      </c>
      <c r="J90" s="73">
        <f>OFFSET(A563,0,$K$1-1)</f>
        <v/>
      </c>
      <c r="K90" s="369">
        <f>(SUMIF($C$7:$C$127,I90,$D$7:$D$127)+SUMIF($E$7:$E$127,I90,$F$7:$F$127))/2</f>
        <v/>
      </c>
      <c r="L90" s="478">
        <f>VLOOKUP(A90,$A$253:$AX$305,$K$1,FALSE)</f>
        <v/>
      </c>
      <c r="M90" s="478">
        <f>L90-G90</f>
        <v/>
      </c>
      <c r="N90" s="30" t="n"/>
      <c r="O90" s="425">
        <f>L90-B90</f>
        <v/>
      </c>
      <c r="P90" s="426">
        <f>J90-K90</f>
        <v/>
      </c>
      <c r="Q90" s="426">
        <f>D90-F90</f>
        <v/>
      </c>
      <c r="R90" s="30" t="n"/>
    </row>
    <row r="91">
      <c r="A91" s="3" t="n">
        <v>0</v>
      </c>
      <c r="B91" s="427" t="n"/>
      <c r="C91" s="241" t="n">
        <v>123</v>
      </c>
      <c r="D91" s="440">
        <f>-J30</f>
        <v/>
      </c>
      <c r="E91" s="464" t="n">
        <v>403</v>
      </c>
      <c r="F91" s="442">
        <f>J93</f>
        <v/>
      </c>
      <c r="G91" s="433" t="n"/>
      <c r="H91" s="112" t="inlineStr">
        <is>
          <t xml:space="preserve">　　　退休離職準備金與應付退休及離職金同額減少之金額(-)           </t>
        </is>
      </c>
      <c r="I91" s="180" t="n">
        <v>402</v>
      </c>
      <c r="J91" s="73">
        <f>OFFSET(A564,0,$K$1-1)</f>
        <v/>
      </c>
      <c r="K91" s="387">
        <f>(SUMIF($C$7:$C$127,I91,$D$7:$D$127)+SUMIF($E$7:$E$127,I91,$F$7:$F$127))/2*-1</f>
        <v/>
      </c>
      <c r="L91" s="478" t="n"/>
      <c r="M91" s="478">
        <f>L91-G91</f>
        <v/>
      </c>
      <c r="N91" s="30" t="n"/>
      <c r="O91" s="425">
        <f>L91-B91</f>
        <v/>
      </c>
      <c r="P91" s="426">
        <f>J91-K91</f>
        <v/>
      </c>
      <c r="Q91" s="426">
        <f>D91-F91</f>
        <v/>
      </c>
      <c r="R91" s="30" t="n"/>
    </row>
    <row r="92">
      <c r="A92" s="3" t="n">
        <v>0</v>
      </c>
      <c r="B92" s="427" t="n"/>
      <c r="C92" s="385" t="n"/>
      <c r="D92" s="440" t="n"/>
      <c r="E92" s="325" t="n">
        <v>407</v>
      </c>
      <c r="F92" s="262">
        <f>J101</f>
        <v/>
      </c>
      <c r="G92" s="433" t="n"/>
      <c r="H92" s="112" t="inlineStr">
        <is>
          <t xml:space="preserve">　　其他準備金與遞延收入同額增加之金額                          </t>
        </is>
      </c>
      <c r="I92" s="180" t="n"/>
      <c r="J92" s="73">
        <f>OFFSET(A565,0,$K$1-1)</f>
        <v/>
      </c>
      <c r="K92" s="369">
        <f>K93</f>
        <v/>
      </c>
      <c r="L92" s="478" t="n"/>
      <c r="M92" s="478">
        <f>L92-G92</f>
        <v/>
      </c>
      <c r="N92" s="30" t="n"/>
      <c r="O92" s="425">
        <f>L92-B92</f>
        <v/>
      </c>
      <c r="P92" s="426">
        <f>J92-K92</f>
        <v/>
      </c>
      <c r="Q92" s="426">
        <f>D92-F92</f>
        <v/>
      </c>
      <c r="R92" s="30" t="n"/>
    </row>
    <row r="93">
      <c r="A93" s="3" t="n">
        <v>0</v>
      </c>
      <c r="B93" s="427" t="n"/>
      <c r="C93" s="385" t="n"/>
      <c r="D93" s="440" t="n"/>
      <c r="E93" s="464" t="n">
        <v>408</v>
      </c>
      <c r="F93" s="442">
        <f>J102</f>
        <v/>
      </c>
      <c r="G93" s="433" t="n"/>
      <c r="H93" s="112" t="inlineStr">
        <is>
          <t xml:space="preserve">　　　其他準備金與遞延收入同額增加之金額                          </t>
        </is>
      </c>
      <c r="I93" s="180" t="n">
        <v>403</v>
      </c>
      <c r="J93" s="73">
        <f>OFFSET(A566,0,$K$1-1)</f>
        <v/>
      </c>
      <c r="K93" s="369">
        <f>(SUMIF($C$7:$C$127,I93,$D$7:$D$127)+SUMIF($E$7:$E$127,I93,$F$7:$F$127))/2</f>
        <v/>
      </c>
      <c r="L93" s="478" t="n"/>
      <c r="M93" s="478">
        <f>L93-G93</f>
        <v/>
      </c>
      <c r="N93" s="30" t="n"/>
      <c r="O93" s="425">
        <f>L93-B93</f>
        <v/>
      </c>
      <c r="P93" s="426">
        <f>J93-K93</f>
        <v/>
      </c>
      <c r="Q93" s="426">
        <f>D93-F93</f>
        <v/>
      </c>
      <c r="R93" s="30" t="n"/>
    </row>
    <row r="94" ht="32.4" customHeight="1" s="53">
      <c r="A94" s="105" t="n"/>
      <c r="B94" s="465" t="n"/>
      <c r="C94" s="398" t="n"/>
      <c r="D94" s="455" t="n"/>
      <c r="E94" s="466" t="n">
        <v>410</v>
      </c>
      <c r="F94" s="467" t="n"/>
      <c r="G94" s="378" t="n"/>
      <c r="H94" s="112" t="inlineStr">
        <is>
          <t xml:space="preserve">　　以前年度購建中固定資產科目，調整轉入不動產、廠房及設備科目之</t>
        </is>
      </c>
      <c r="I94" s="180" t="n"/>
      <c r="J94" s="73">
        <f>OFFSET(A567,0,$K$1-1)</f>
        <v/>
      </c>
      <c r="K94" s="369">
        <f>K95</f>
        <v/>
      </c>
      <c r="P94" s="426">
        <f>J94-K94</f>
        <v/>
      </c>
    </row>
    <row r="95">
      <c r="A95" s="105" t="n"/>
      <c r="B95" s="465" t="n"/>
      <c r="C95" s="398" t="n"/>
      <c r="D95" s="455" t="n"/>
      <c r="E95" s="468" t="n"/>
      <c r="F95" s="447" t="n"/>
      <c r="G95" s="378" t="n"/>
      <c r="H95" s="112" t="inlineStr">
        <is>
          <t xml:space="preserve">　　　調整轉入不動產、廠房及設備科目明細                          </t>
        </is>
      </c>
      <c r="I95" s="180" t="n"/>
      <c r="J95" s="73">
        <f>OFFSET(A568,0,$K$1-1)</f>
        <v/>
      </c>
      <c r="K95" s="369">
        <f>K96+K97+K98</f>
        <v/>
      </c>
      <c r="L95" s="478" t="n"/>
      <c r="N95" s="30" t="n"/>
      <c r="O95" s="425">
        <f>L95-B96</f>
        <v/>
      </c>
      <c r="P95" s="426">
        <f>J95-K95</f>
        <v/>
      </c>
      <c r="Q95" s="426">
        <f>D96-F96</f>
        <v/>
      </c>
      <c r="R95" s="30" t="n"/>
    </row>
    <row r="96">
      <c r="A96" s="3" t="n">
        <v>0</v>
      </c>
      <c r="B96" s="427" t="n"/>
      <c r="C96" s="385" t="n"/>
      <c r="D96" s="440" t="n"/>
      <c r="E96" s="261" t="n"/>
      <c r="F96" s="186" t="n"/>
      <c r="G96" s="433" t="n"/>
      <c r="H96" s="112" t="inlineStr">
        <is>
          <t xml:space="preserve">　　　　土地改良物                                                  </t>
        </is>
      </c>
      <c r="I96" s="180" t="n">
        <v>404</v>
      </c>
      <c r="J96" s="73">
        <f>OFFSET(A569,0,$K$1-1)</f>
        <v/>
      </c>
      <c r="K96" s="369">
        <f>(SUMIF($C$7:$C$127,I96,$D$7:$D$127)+SUMIF($E$7:$E$127,I96,$F$7:$F$127))/2</f>
        <v/>
      </c>
      <c r="N96" s="30" t="n"/>
      <c r="O96" s="425">
        <f>L97-B97</f>
        <v/>
      </c>
      <c r="P96" s="426">
        <f>J96-K96</f>
        <v/>
      </c>
      <c r="Q96" s="426">
        <f>D97-F97</f>
        <v/>
      </c>
      <c r="R96" s="30" t="n"/>
    </row>
    <row r="97">
      <c r="A97" s="84" t="inlineStr">
        <is>
          <t xml:space="preserve">淨值                                                        </t>
        </is>
      </c>
      <c r="B97" s="422">
        <f>B98+B110+B116+B125</f>
        <v/>
      </c>
      <c r="C97" s="384" t="n"/>
      <c r="D97" s="440" t="n"/>
      <c r="E97" s="441" t="n"/>
      <c r="F97" s="442" t="n"/>
      <c r="G97" s="422">
        <f>G98+G110+G116+G125</f>
        <v/>
      </c>
      <c r="H97" s="112" t="inlineStr">
        <is>
          <t xml:space="preserve">　　　　房屋及建築                                                  </t>
        </is>
      </c>
      <c r="I97" s="180" t="n">
        <v>405</v>
      </c>
      <c r="J97" s="73">
        <f>OFFSET(A570,0,$K$1-1)</f>
        <v/>
      </c>
      <c r="K97" s="369">
        <f>(SUMIF($C$7:$C$127,I97,$D$7:$D$127)+SUMIF($E$7:$E$127,I97,$F$7:$F$127))/2</f>
        <v/>
      </c>
      <c r="L97" s="478">
        <f>VLOOKUP(A97,$A$253:$AX$305,$K$1,FALSE)</f>
        <v/>
      </c>
      <c r="M97" s="478">
        <f>L97-G97</f>
        <v/>
      </c>
      <c r="N97" s="30" t="n"/>
      <c r="O97" s="425">
        <f>L98-B98</f>
        <v/>
      </c>
      <c r="P97" s="426">
        <f>J97-K97</f>
        <v/>
      </c>
      <c r="Q97" s="426">
        <f>D98-F98</f>
        <v/>
      </c>
      <c r="R97" s="30" t="n"/>
    </row>
    <row r="98">
      <c r="A98" s="85" t="inlineStr">
        <is>
          <t xml:space="preserve">　基金                                                        </t>
        </is>
      </c>
      <c r="B98" s="422">
        <f>SUM(B99:B101)</f>
        <v/>
      </c>
      <c r="C98" s="384" t="n"/>
      <c r="D98" s="440" t="n"/>
      <c r="E98" s="441" t="n"/>
      <c r="F98" s="442" t="n"/>
      <c r="G98" s="422">
        <f>SUM(G99:G101)</f>
        <v/>
      </c>
      <c r="H98" s="220" t="inlineStr">
        <is>
          <t xml:space="preserve">　　　　什項設備                                                    </t>
        </is>
      </c>
      <c r="I98" s="267" t="n">
        <v>406</v>
      </c>
      <c r="J98" s="73">
        <f>OFFSET(A571,0,$K$1-1)</f>
        <v/>
      </c>
      <c r="K98" s="369">
        <f>(SUMIF($C$7:$C$127,I98,$D$7:$D$127)+SUMIF($E$7:$E$127,I98,$F$7:$F$127))/2</f>
        <v/>
      </c>
      <c r="L98" s="478">
        <f>VLOOKUP(A98,$A$253:$AX$305,$K$1,FALSE)</f>
        <v/>
      </c>
      <c r="M98" s="478">
        <f>L98-G98</f>
        <v/>
      </c>
      <c r="N98" s="30" t="n"/>
      <c r="O98" s="425">
        <f>L99-B99</f>
        <v/>
      </c>
      <c r="P98" s="426">
        <f>J98-K98</f>
        <v/>
      </c>
      <c r="Q98" s="426">
        <f>D99-F99</f>
        <v/>
      </c>
      <c r="R98" s="30" t="n"/>
    </row>
    <row r="99">
      <c r="A99" s="86" t="inlineStr">
        <is>
          <t xml:space="preserve">　　基金                                                        </t>
        </is>
      </c>
      <c r="B99" s="427">
        <f>VLOOKUP(A99,$A$423:$AX$475,$K$1,FALSE)</f>
        <v/>
      </c>
      <c r="C99" s="245" t="n"/>
      <c r="D99" s="440" t="n"/>
      <c r="E99" s="384" t="n">
        <v>313</v>
      </c>
      <c r="F99" s="442">
        <f>J76</f>
        <v/>
      </c>
      <c r="G99" s="469">
        <f>B99+SUM(F99:F109)-SUM(D99:D109)</f>
        <v/>
      </c>
      <c r="H99" s="112" t="inlineStr">
        <is>
          <t xml:space="preserve">　不動產、廠房及設備與遞延收入同額增加(+)或減少(-)之金額    </t>
        </is>
      </c>
      <c r="I99" s="180" t="n"/>
      <c r="J99" s="73">
        <f>OFFSET(A572,0,$K$1-1)</f>
        <v/>
      </c>
      <c r="K99" s="369">
        <f>K100</f>
        <v/>
      </c>
      <c r="L99" s="478">
        <f>VLOOKUP(A99,$A$253:$AX$305,$K$1,FALSE)</f>
        <v/>
      </c>
      <c r="M99" s="478">
        <f>L99-G99</f>
        <v/>
      </c>
      <c r="N99" s="30" t="n"/>
      <c r="O99" s="425">
        <f>L100-B100</f>
        <v/>
      </c>
      <c r="P99" s="426">
        <f>J99-K99</f>
        <v/>
      </c>
      <c r="Q99" s="426">
        <f>D100-F100</f>
        <v/>
      </c>
      <c r="R99" s="30" t="n"/>
    </row>
    <row r="100">
      <c r="A100" s="89" t="n">
        <v>0</v>
      </c>
      <c r="B100" s="427" t="n"/>
      <c r="C100" s="375" t="n"/>
      <c r="D100" s="428" t="n"/>
      <c r="E100" s="87" t="n">
        <v>314</v>
      </c>
      <c r="F100" s="431">
        <f>J77</f>
        <v/>
      </c>
      <c r="G100" s="427" t="n"/>
      <c r="H100" s="112" t="inlineStr">
        <is>
          <t xml:space="preserve">　　不動產、廠房及設備與遞延收入同額增加明細(+)             </t>
        </is>
      </c>
      <c r="I100" s="180" t="n"/>
      <c r="J100" s="73">
        <f>OFFSET(A573,0,$K$1-1)</f>
        <v/>
      </c>
      <c r="K100" s="369">
        <f>K101+K102</f>
        <v/>
      </c>
      <c r="L100" s="478" t="n"/>
      <c r="M100" s="478">
        <f>L100-G100</f>
        <v/>
      </c>
      <c r="N100" s="30" t="n"/>
      <c r="O100" s="425">
        <f>L101-B101</f>
        <v/>
      </c>
      <c r="P100" s="426">
        <f>J100-K100</f>
        <v/>
      </c>
      <c r="Q100" s="426">
        <f>D101-F101</f>
        <v/>
      </c>
      <c r="R100" s="30" t="n"/>
    </row>
    <row r="101">
      <c r="A101" s="50" t="n">
        <v>0</v>
      </c>
      <c r="B101" s="427" t="n"/>
      <c r="C101" s="91" t="n">
        <v>412</v>
      </c>
      <c r="D101" s="428">
        <f>-J109</f>
        <v/>
      </c>
      <c r="E101" s="87" t="n">
        <v>315</v>
      </c>
      <c r="F101" s="431">
        <f>J78</f>
        <v/>
      </c>
      <c r="G101" s="427" t="n"/>
      <c r="H101" s="211" t="inlineStr">
        <is>
          <t xml:space="preserve">　　　　機械及設備                                                  </t>
        </is>
      </c>
      <c r="I101" s="268" t="n">
        <v>407</v>
      </c>
      <c r="J101" s="73">
        <f>OFFSET(A574,0,$K$1-1)</f>
        <v/>
      </c>
      <c r="K101" s="369">
        <f>(SUMIF($C$7:$C$127,I101,$D$7:$D$127)+SUMIF($E$7:$E$127,I101,$F$7:$F$127))/2</f>
        <v/>
      </c>
      <c r="L101" s="478" t="n"/>
      <c r="M101" s="478">
        <f>L101-G101</f>
        <v/>
      </c>
      <c r="N101" s="30" t="n"/>
      <c r="O101" s="425">
        <f>L102-B102</f>
        <v/>
      </c>
      <c r="P101" s="426">
        <f>J101-K101</f>
        <v/>
      </c>
      <c r="Q101" s="426">
        <f>D102-F102</f>
        <v/>
      </c>
      <c r="R101" s="30" t="n"/>
    </row>
    <row r="102">
      <c r="A102" s="50" t="n">
        <v>0</v>
      </c>
      <c r="B102" s="427" t="n"/>
      <c r="C102" s="91" t="n">
        <v>413</v>
      </c>
      <c r="D102" s="470">
        <f>-J110</f>
        <v/>
      </c>
      <c r="E102" s="87" t="n">
        <v>409</v>
      </c>
      <c r="F102" s="432">
        <f>J105</f>
        <v/>
      </c>
      <c r="G102" s="427" t="n"/>
      <c r="H102" s="211" t="inlineStr">
        <is>
          <t xml:space="preserve">　　　　什項設備                                                    </t>
        </is>
      </c>
      <c r="I102" s="180" t="n">
        <v>408</v>
      </c>
      <c r="J102" s="73">
        <f>OFFSET(A575,0,$K$1-1)</f>
        <v/>
      </c>
      <c r="K102" s="369">
        <f>(SUMIF($C$7:$C$127,I102,$D$7:$D$127)+SUMIF($E$7:$E$127,I102,$F$7:$F$127))/2</f>
        <v/>
      </c>
      <c r="L102" s="478" t="n"/>
      <c r="M102" s="478">
        <f>L102-G102</f>
        <v/>
      </c>
      <c r="N102" s="30" t="n"/>
      <c r="O102" s="425">
        <f>L103-B103</f>
        <v/>
      </c>
      <c r="P102" s="426">
        <f>J102-K102</f>
        <v/>
      </c>
      <c r="Q102" s="426">
        <f>D103-F103</f>
        <v/>
      </c>
      <c r="R102" s="30" t="n"/>
    </row>
    <row r="103">
      <c r="A103" s="50" t="n">
        <v>0</v>
      </c>
      <c r="B103" s="427" t="n"/>
      <c r="C103" s="91" t="n">
        <v>414</v>
      </c>
      <c r="D103" s="470">
        <f>-J111</f>
        <v/>
      </c>
      <c r="E103" s="375" t="n">
        <v>410</v>
      </c>
      <c r="F103" s="431">
        <f>J106</f>
        <v/>
      </c>
      <c r="G103" s="427" t="n"/>
      <c r="H103" s="211" t="inlineStr">
        <is>
          <t xml:space="preserve">　不動產、廠房及設備與基金同額增加(+)或減少(-)之金額        </t>
        </is>
      </c>
      <c r="I103" s="180" t="n"/>
      <c r="J103" s="73">
        <f>OFFSET(A576,0,$K$1-1)</f>
        <v/>
      </c>
      <c r="K103" s="369">
        <f>K104+K108</f>
        <v/>
      </c>
      <c r="L103" s="478" t="n"/>
      <c r="M103" s="478">
        <f>L103-G103</f>
        <v/>
      </c>
      <c r="N103" s="30" t="n"/>
      <c r="O103" s="425">
        <f>L104-B104</f>
        <v/>
      </c>
      <c r="P103" s="426">
        <f>J103-K103</f>
        <v/>
      </c>
      <c r="Q103" s="426">
        <f>D104-F104</f>
        <v/>
      </c>
      <c r="R103" s="30" t="n"/>
    </row>
    <row r="104">
      <c r="A104" s="50" t="n">
        <v>0</v>
      </c>
      <c r="B104" s="427" t="n"/>
      <c r="C104" s="91" t="n">
        <v>416</v>
      </c>
      <c r="D104" s="470">
        <f>F58</f>
        <v/>
      </c>
      <c r="E104" s="375" t="n">
        <v>411</v>
      </c>
      <c r="F104" s="431">
        <f>J107</f>
        <v/>
      </c>
      <c r="G104" s="427" t="n"/>
      <c r="H104" s="211" t="inlineStr">
        <is>
          <t xml:space="preserve">　　　撥入不動產、廠房及設備明細(+)                               </t>
        </is>
      </c>
      <c r="I104" s="180" t="n"/>
      <c r="J104" s="73">
        <f>OFFSET(A577,0,$K$1-1)</f>
        <v/>
      </c>
      <c r="K104" s="369">
        <f>SUM(K105:K107)</f>
        <v/>
      </c>
      <c r="L104" s="478" t="n"/>
      <c r="M104" s="478">
        <f>L104-G104</f>
        <v/>
      </c>
      <c r="N104" s="30" t="n"/>
      <c r="O104" s="425">
        <f>L105-B105</f>
        <v/>
      </c>
      <c r="P104" s="426">
        <f>J104-K104</f>
        <v/>
      </c>
      <c r="Q104" s="426">
        <f>D105-F105</f>
        <v/>
      </c>
      <c r="R104" s="30" t="n"/>
    </row>
    <row r="105">
      <c r="A105" s="50" t="n"/>
      <c r="B105" s="50" t="n"/>
      <c r="C105" s="91" t="n"/>
      <c r="D105" s="428" t="n"/>
      <c r="E105" s="375" t="n">
        <v>415</v>
      </c>
      <c r="F105" s="90">
        <f>J113</f>
        <v/>
      </c>
      <c r="G105" s="50" t="n"/>
      <c r="H105" s="112" t="inlineStr">
        <is>
          <t xml:space="preserve">　　　　機械及設備                                                  </t>
        </is>
      </c>
      <c r="I105" s="180" t="n">
        <v>409</v>
      </c>
      <c r="J105" s="73">
        <f>OFFSET(A578,0,$K$1-1)</f>
        <v/>
      </c>
      <c r="K105" s="369">
        <f>(SUMIF($C$7:$C$127,I105,$D$7:$D$127)+SUMIF($E$7:$E$127,I105,$F$7:$F$127))/2</f>
        <v/>
      </c>
      <c r="L105" s="478" t="n"/>
      <c r="M105" s="478">
        <f>L105-G105</f>
        <v/>
      </c>
      <c r="N105" s="30" t="n"/>
      <c r="O105" s="425">
        <f>L106-B106</f>
        <v/>
      </c>
      <c r="P105" s="426">
        <f>J105-K105</f>
        <v/>
      </c>
      <c r="Q105" s="426">
        <f>D106-F106</f>
        <v/>
      </c>
      <c r="R105" s="30" t="n"/>
    </row>
    <row r="106">
      <c r="A106" s="50" t="n"/>
      <c r="B106" s="50" t="n"/>
      <c r="C106" s="375" t="n"/>
      <c r="D106" s="428" t="n"/>
      <c r="G106" s="50" t="n"/>
      <c r="H106" s="112" t="inlineStr">
        <is>
          <t xml:space="preserve">　　　　交通及運輸設備                                              </t>
        </is>
      </c>
      <c r="I106" s="180" t="n">
        <v>410</v>
      </c>
      <c r="J106" s="73">
        <f>OFFSET(A579,0,$K$1-1)</f>
        <v/>
      </c>
      <c r="K106" s="369">
        <f>(SUMIF($C$7:$C$127,I106,$D$7:$D$127)+SUMIF($E$7:$E$127,I106,$F$7:$F$127))/2</f>
        <v/>
      </c>
      <c r="L106" s="478" t="n"/>
      <c r="M106" s="478">
        <f>L106-G106</f>
        <v/>
      </c>
      <c r="N106" s="30" t="n"/>
      <c r="O106" s="425">
        <f>L107-B107</f>
        <v/>
      </c>
      <c r="P106" s="426">
        <f>J106-K106</f>
        <v/>
      </c>
      <c r="Q106" s="426">
        <f>D107-F107</f>
        <v/>
      </c>
      <c r="R106" s="30" t="n"/>
    </row>
    <row r="107">
      <c r="A107" s="50" t="n"/>
      <c r="B107" s="50" t="n"/>
      <c r="C107" s="127" t="n">
        <v>72</v>
      </c>
      <c r="D107" s="471">
        <f>IF(J119&lt;0,J119*-1,0)</f>
        <v/>
      </c>
      <c r="E107" s="472" t="n"/>
      <c r="F107" s="396" t="n"/>
      <c r="G107" s="50" t="n"/>
      <c r="H107" s="112" t="inlineStr">
        <is>
          <t xml:space="preserve">　　　　什項設備                                                    </t>
        </is>
      </c>
      <c r="I107" s="180" t="n">
        <v>411</v>
      </c>
      <c r="J107" s="73">
        <f>OFFSET(A580,0,$K$1-1)</f>
        <v/>
      </c>
      <c r="K107" s="369">
        <f>(SUMIF($C$7:$C$127,I107,$D$7:$D$127)+SUMIF($E$7:$E$127,I107,$F$7:$F$127))/2</f>
        <v/>
      </c>
      <c r="L107" s="478" t="n"/>
      <c r="M107" s="478">
        <f>L107-G107</f>
        <v/>
      </c>
      <c r="N107" s="30" t="n"/>
      <c r="O107" s="425">
        <f>L108-B108</f>
        <v/>
      </c>
      <c r="P107" s="426">
        <f>J107-K107</f>
        <v/>
      </c>
      <c r="Q107" s="426">
        <f>D108-F108</f>
        <v/>
      </c>
      <c r="R107" s="30" t="n"/>
    </row>
    <row r="108">
      <c r="A108" s="89" t="n">
        <v>0</v>
      </c>
      <c r="B108" s="427" t="n"/>
      <c r="C108" s="127" t="n"/>
      <c r="D108" s="428" t="n"/>
      <c r="E108" s="375" t="n">
        <v>72</v>
      </c>
      <c r="F108" s="396">
        <f>IF(J119&gt;0,J119,0)</f>
        <v/>
      </c>
      <c r="G108" s="427" t="n"/>
      <c r="H108" s="211" t="inlineStr">
        <is>
          <t xml:space="preserve">　　　撥出不動產、廠房及設備明細(-)                               </t>
        </is>
      </c>
      <c r="I108" s="180" t="n"/>
      <c r="J108" s="73">
        <f>OFFSET(A581,0,$K$1-1)</f>
        <v/>
      </c>
      <c r="K108" s="369">
        <f>K109+K110+K111</f>
        <v/>
      </c>
      <c r="L108" s="478" t="n"/>
      <c r="M108" s="478">
        <f>L108-G108</f>
        <v/>
      </c>
      <c r="N108" s="30" t="n"/>
      <c r="O108" s="425">
        <f>L109-B109</f>
        <v/>
      </c>
      <c r="P108" s="426">
        <f>J108-K108</f>
        <v/>
      </c>
      <c r="Q108" s="426">
        <f>D109-F109</f>
        <v/>
      </c>
      <c r="R108" s="30" t="n"/>
    </row>
    <row r="109">
      <c r="A109" s="78" t="n"/>
      <c r="B109" s="427" t="n"/>
      <c r="D109" s="428" t="n"/>
      <c r="E109" s="375" t="n"/>
      <c r="F109" s="432">
        <f>J131</f>
        <v/>
      </c>
      <c r="G109" s="427" t="n"/>
      <c r="H109" s="112" t="inlineStr">
        <is>
          <t xml:space="preserve">　　　　機械及設備                                                  </t>
        </is>
      </c>
      <c r="I109" s="180" t="n">
        <v>412</v>
      </c>
      <c r="J109" s="73">
        <f>OFFSET(A582,0,$K$1-1)</f>
        <v/>
      </c>
      <c r="K109" s="387">
        <f>(SUMIF($C$7:$C$127,I109,$D$7:$D$127)+SUMIF($E$7:$E$127,I109,$F$7:$F$127))/2*-1</f>
        <v/>
      </c>
      <c r="L109" s="478" t="n"/>
      <c r="M109" s="478">
        <f>L109-G109</f>
        <v/>
      </c>
      <c r="N109" s="30" t="n"/>
      <c r="O109" s="425">
        <f>L110-B110</f>
        <v/>
      </c>
      <c r="P109" s="426">
        <f>J109-K109</f>
        <v/>
      </c>
      <c r="Q109" s="426">
        <f>D110-F110</f>
        <v/>
      </c>
      <c r="R109" s="30" t="n"/>
    </row>
    <row r="110">
      <c r="A110" s="78" t="inlineStr">
        <is>
          <t xml:space="preserve">　公積                                                        </t>
        </is>
      </c>
      <c r="B110" s="422">
        <f>SUM(B111:B115)</f>
        <v/>
      </c>
      <c r="C110" s="375" t="n"/>
      <c r="D110" s="428" t="n"/>
      <c r="E110" s="430" t="n"/>
      <c r="F110" s="432" t="n"/>
      <c r="G110" s="423">
        <f>SUM(G111:G115)</f>
        <v/>
      </c>
      <c r="H110" s="112" t="inlineStr">
        <is>
          <t xml:space="preserve">　　　　交通及運輸設備                                              </t>
        </is>
      </c>
      <c r="I110" s="180" t="n">
        <v>413</v>
      </c>
      <c r="J110" s="73">
        <f>OFFSET(A583,0,$K$1-1)</f>
        <v/>
      </c>
      <c r="K110" s="387">
        <f>(SUMIF($C$7:$C$127,I110,$D$7:$D$127)+SUMIF($E$7:$E$127,I110,$F$7:$F$127))/2*-1</f>
        <v/>
      </c>
      <c r="L110" s="478">
        <f>VLOOKUP(A110,$A$253:$AX$305,$K$1,FALSE)</f>
        <v/>
      </c>
      <c r="M110" s="478">
        <f>L110-G110</f>
        <v/>
      </c>
      <c r="N110" s="30" t="n"/>
      <c r="O110" s="425">
        <f>L111-B111</f>
        <v/>
      </c>
      <c r="P110" s="426">
        <f>J110-K110</f>
        <v/>
      </c>
      <c r="Q110" s="426">
        <f>D111-F111</f>
        <v/>
      </c>
      <c r="R110" s="30" t="n"/>
    </row>
    <row r="111">
      <c r="A111" s="80" t="inlineStr">
        <is>
          <t xml:space="preserve">　　資本公積                                                    </t>
        </is>
      </c>
      <c r="B111" s="427">
        <f>VLOOKUP(A111,$A$423:$AX$475,$K$1,FALSE)</f>
        <v/>
      </c>
      <c r="C111" s="375" t="n"/>
      <c r="D111" s="428" t="n"/>
      <c r="E111" s="430" t="n">
        <v>417</v>
      </c>
      <c r="F111" s="432">
        <f>J115</f>
        <v/>
      </c>
      <c r="G111" s="429">
        <f>B111+SUM(F111:F113)-SUM(D111:D113)</f>
        <v/>
      </c>
      <c r="H111" s="112" t="inlineStr">
        <is>
          <t xml:space="preserve">　　　　什項設備                                                    </t>
        </is>
      </c>
      <c r="I111" s="180" t="n">
        <v>414</v>
      </c>
      <c r="J111" s="73">
        <f>OFFSET(A584,0,$K$1-1)</f>
        <v/>
      </c>
      <c r="K111" s="387">
        <f>(SUMIF($C$7:$C$127,I111,$D$7:$D$127)+SUMIF($E$7:$E$127,I111,$F$7:$F$127))/2*-1</f>
        <v/>
      </c>
      <c r="L111" s="478">
        <f>VLOOKUP(A111,$A$253:$AX$305,$K$1,FALSE)</f>
        <v/>
      </c>
      <c r="M111" s="478">
        <f>L111-G111</f>
        <v/>
      </c>
      <c r="N111" s="30" t="n"/>
      <c r="O111" s="425">
        <f>L112-B112</f>
        <v/>
      </c>
      <c r="P111" s="426">
        <f>J111-K111</f>
        <v/>
      </c>
      <c r="Q111" s="426">
        <f>D112-F112</f>
        <v/>
      </c>
      <c r="R111" s="30" t="n"/>
    </row>
    <row r="112">
      <c r="A112" s="2" t="n">
        <v>0</v>
      </c>
      <c r="B112" s="427" t="n"/>
      <c r="C112" s="473" t="n">
        <v>71</v>
      </c>
      <c r="D112" s="471">
        <f>IF(J118&lt;0,J118*-1,0)</f>
        <v/>
      </c>
      <c r="E112" s="430" t="n">
        <v>71</v>
      </c>
      <c r="F112" s="431">
        <f>IF(J133&gt;0,J133,0)</f>
        <v/>
      </c>
      <c r="G112" s="433" t="n"/>
      <c r="H112" s="211" t="inlineStr">
        <is>
          <t xml:space="preserve">　無形資產與基金同額增加(+)或減少(-)之金額                  </t>
        </is>
      </c>
      <c r="I112" s="186" t="n"/>
      <c r="J112" s="73" t="n"/>
      <c r="K112" s="369">
        <f>K113+K114</f>
        <v/>
      </c>
      <c r="L112" s="478" t="n"/>
      <c r="M112" s="478">
        <f>L112-G112</f>
        <v/>
      </c>
      <c r="N112" s="30" t="n"/>
      <c r="O112" s="425">
        <f>L113-B113</f>
        <v/>
      </c>
      <c r="P112" s="426">
        <f>J112-K112</f>
        <v/>
      </c>
      <c r="Q112" s="426">
        <f>D113-F113</f>
        <v/>
      </c>
      <c r="R112" s="30" t="n"/>
    </row>
    <row r="113">
      <c r="A113" s="3" t="n">
        <v>0</v>
      </c>
      <c r="B113" s="427" t="n"/>
      <c r="C113" s="473" t="n"/>
      <c r="D113" s="428" t="n"/>
      <c r="E113" s="439" t="n"/>
      <c r="F113" s="432" t="n"/>
      <c r="G113" s="433" t="n"/>
      <c r="H113" s="112" t="inlineStr">
        <is>
          <t xml:space="preserve">　　　無形資產與基金同額增加之金額(+)                             </t>
        </is>
      </c>
      <c r="I113" s="180" t="n">
        <v>415</v>
      </c>
      <c r="J113" s="73">
        <f>OFFSET(A585,0,$K$1-1)</f>
        <v/>
      </c>
      <c r="K113" s="369">
        <f>(SUMIF($C$7:$C$127,I113,$D$7:$D$127)+SUMIF($E$7:$E$127,I113,$F$7:$F$127))/2</f>
        <v/>
      </c>
      <c r="L113" s="478" t="n"/>
      <c r="M113" s="478">
        <f>L113-G113</f>
        <v/>
      </c>
      <c r="N113" s="30" t="n"/>
      <c r="O113" s="425">
        <f>L114-B114</f>
        <v/>
      </c>
      <c r="P113" s="426">
        <f>J113-K113</f>
        <v/>
      </c>
      <c r="Q113" s="426">
        <f>D114-F114</f>
        <v/>
      </c>
      <c r="R113" s="30" t="n"/>
    </row>
    <row r="114">
      <c r="A114" s="80" t="inlineStr">
        <is>
          <t xml:space="preserve">　　特別公積                                                    </t>
        </is>
      </c>
      <c r="B114" s="427">
        <f>VLOOKUP(A114,$A$423:$AX$475,$K$1,FALSE)</f>
        <v/>
      </c>
      <c r="C114" s="474" t="n"/>
      <c r="D114" s="428">
        <f>J131</f>
        <v/>
      </c>
      <c r="E114" s="430" t="n"/>
      <c r="F114" s="432" t="n"/>
      <c r="G114" s="429">
        <f>B114+SUM(F114:F115)-SUM(D114:D115)</f>
        <v/>
      </c>
      <c r="H114" s="112" t="inlineStr">
        <is>
          <t xml:space="preserve">　　　無形資產與基金同額減少之金額(-)                             </t>
        </is>
      </c>
      <c r="I114" s="180" t="n">
        <v>416</v>
      </c>
      <c r="J114" s="73">
        <f>OFFSET(A586,0,$K$1-1)</f>
        <v/>
      </c>
      <c r="K114" s="369">
        <f>-(SUMIF($C$7:$C$127,I114,$D$7:$D$127)+SUMIF($E$7:$E$127,I114,$F$7:$F$127))/2</f>
        <v/>
      </c>
      <c r="L114" s="478">
        <f>VLOOKUP(A114,$A$253:$AX$305,$K$1,FALSE)</f>
        <v/>
      </c>
      <c r="M114" s="478">
        <f>L114-G114</f>
        <v/>
      </c>
      <c r="N114" s="30" t="n"/>
      <c r="O114" s="425">
        <f>L115-B115</f>
        <v/>
      </c>
      <c r="P114" s="426">
        <f>J114-K114</f>
        <v/>
      </c>
      <c r="Q114" s="426">
        <f>D115-F115</f>
        <v/>
      </c>
      <c r="R114" s="30" t="n"/>
    </row>
    <row r="115">
      <c r="A115" s="3" t="n">
        <v>0</v>
      </c>
      <c r="B115" s="427" t="n"/>
      <c r="C115" s="473" t="n"/>
      <c r="D115" s="428" t="n"/>
      <c r="E115" s="439" t="n"/>
      <c r="F115" s="432" t="n"/>
      <c r="G115" s="433" t="n"/>
      <c r="H115" s="112" t="inlineStr">
        <is>
          <t xml:space="preserve">　　應付代管資產轉列受贈公積之金額                              </t>
        </is>
      </c>
      <c r="I115" s="180" t="n">
        <v>417</v>
      </c>
      <c r="J115" s="73">
        <f>OFFSET(A587,0,$K$1-1)</f>
        <v/>
      </c>
      <c r="K115" s="369">
        <f>(SUMIF($C$7:$C$127,I115,$D$7:$D$127)+SUMIF($E$7:$E$127,I115,$F$7:$F$127))/2</f>
        <v/>
      </c>
      <c r="L115" s="478" t="n"/>
      <c r="M115" s="478">
        <f>L115-G115</f>
        <v/>
      </c>
      <c r="N115" s="30" t="n"/>
      <c r="O115" s="425">
        <f>L116-B116</f>
        <v/>
      </c>
      <c r="P115" s="426">
        <f>J115-K115</f>
        <v/>
      </c>
      <c r="Q115" s="426">
        <f>D116-F116</f>
        <v/>
      </c>
      <c r="R115" s="30" t="n"/>
    </row>
    <row r="116">
      <c r="A116" s="78" t="inlineStr">
        <is>
          <t xml:space="preserve">　累積餘絀                                                    </t>
        </is>
      </c>
      <c r="B116" s="422">
        <f>SUM(B117:B121)</f>
        <v/>
      </c>
      <c r="C116" s="474" t="n"/>
      <c r="D116" s="428" t="n"/>
      <c r="E116" s="430" t="n"/>
      <c r="F116" s="432" t="n"/>
      <c r="G116" s="423">
        <f>SUM(G117:G121)</f>
        <v/>
      </c>
      <c r="H116" s="112" t="inlineStr">
        <is>
          <t xml:space="preserve">　　長期債務1年內到期部分轉列應付到期長期負債之金額             </t>
        </is>
      </c>
      <c r="I116" s="180" t="n">
        <v>418</v>
      </c>
      <c r="J116" s="73">
        <f>OFFSET(A588,0,$K$1-1)</f>
        <v/>
      </c>
      <c r="K116" s="369">
        <f>(SUMIF($C$7:$C$127,I116,$D$7:$D$127)+SUMIF($E$7:$E$127,I116,$F$7:$F$127))/2</f>
        <v/>
      </c>
      <c r="L116" s="478">
        <f>VLOOKUP(A116,$A$253:$AX$305,$K$1,FALSE)</f>
        <v/>
      </c>
      <c r="M116" s="478">
        <f>L116-G116</f>
        <v/>
      </c>
      <c r="N116" s="30" t="n"/>
      <c r="O116" s="425">
        <f>L117-B117</f>
        <v/>
      </c>
      <c r="P116" s="426">
        <f>J116-K116</f>
        <v/>
      </c>
      <c r="Q116" s="426">
        <f>D117-F117</f>
        <v/>
      </c>
      <c r="R116" s="30" t="n"/>
    </row>
    <row r="117">
      <c r="A117" s="80" t="inlineStr">
        <is>
          <t xml:space="preserve">　　累積賸餘                                                    </t>
        </is>
      </c>
      <c r="B117" s="427">
        <f>VLOOKUP(A117,$A$423:$AX$475,$K$1,FALSE)</f>
        <v/>
      </c>
      <c r="C117" s="474" t="n"/>
      <c r="D117" s="428" t="n"/>
      <c r="E117" s="375" t="inlineStr">
        <is>
          <t>A</t>
        </is>
      </c>
      <c r="F117" s="432">
        <f>IF(J7&gt;0,J7,0)</f>
        <v/>
      </c>
      <c r="G117" s="429">
        <f>B117+SUM(F117:F120)-SUM(D117:D120)</f>
        <v/>
      </c>
      <c r="H117" s="112" t="inlineStr">
        <is>
          <t xml:space="preserve">　　盈餘分配與虧損填補之金額                                    </t>
        </is>
      </c>
      <c r="I117" s="180" t="n"/>
      <c r="J117" s="73">
        <f>OFFSET(A589,0,$K$1-1)</f>
        <v/>
      </c>
      <c r="K117" s="369">
        <f>K118+K119</f>
        <v/>
      </c>
      <c r="L117" s="478">
        <f>VLOOKUP(A117,$A$253:$AX$305,$K$1,FALSE)</f>
        <v/>
      </c>
      <c r="M117" s="478">
        <f>L117-G117</f>
        <v/>
      </c>
      <c r="N117" s="30" t="n"/>
      <c r="O117" s="425">
        <f>L118-B118</f>
        <v/>
      </c>
      <c r="P117" s="426">
        <f>J117-K117</f>
        <v/>
      </c>
      <c r="Q117" s="426">
        <f>D118-F118</f>
        <v/>
      </c>
      <c r="R117" s="30" t="n"/>
    </row>
    <row r="118">
      <c r="A118" s="3" t="n">
        <v>0</v>
      </c>
      <c r="B118" s="427" t="n"/>
      <c r="C118" s="474" t="n">
        <v>71</v>
      </c>
      <c r="D118" s="428">
        <f>IF(J123&gt;0,J123,0)</f>
        <v/>
      </c>
      <c r="E118" s="375" t="n"/>
      <c r="F118" s="431" t="n"/>
      <c r="G118" s="401" t="n"/>
      <c r="H118" s="112" t="inlineStr">
        <is>
          <t xml:space="preserve">　　　提存(撥用-)公積                                             </t>
        </is>
      </c>
      <c r="I118" s="180" t="n">
        <v>71</v>
      </c>
      <c r="J118" s="73">
        <f>OFFSET(A590,0,$K$1-1)</f>
        <v/>
      </c>
      <c r="K118" s="387">
        <f>-(SUMIF($C$7:$C$127,I118,$D$7:$D$127)+SUMIF($E$7:$E$127,I118,$F$7:$F$127))/2</f>
        <v/>
      </c>
      <c r="L118" s="478" t="n"/>
      <c r="M118" s="478">
        <f>L118-G118</f>
        <v/>
      </c>
      <c r="N118" s="30" t="n"/>
      <c r="O118" s="425">
        <f>L119-B119</f>
        <v/>
      </c>
      <c r="P118" s="426">
        <f>J118-K118</f>
        <v/>
      </c>
      <c r="Q118" s="426">
        <f>D119-F119</f>
        <v/>
      </c>
      <c r="R118" s="30" t="n"/>
    </row>
    <row r="119" ht="20.4" customHeight="1" s="53" thickBot="1">
      <c r="A119" s="3" t="n"/>
      <c r="B119" s="427" t="n"/>
      <c r="C119" s="430" t="n">
        <v>72</v>
      </c>
      <c r="D119" s="471">
        <f>IF(J119&gt;0,J119,0)</f>
        <v/>
      </c>
      <c r="E119" s="434" t="n"/>
      <c r="F119" s="376" t="n"/>
      <c r="G119" s="401" t="n"/>
      <c r="H119" s="198" t="inlineStr">
        <is>
          <t xml:space="preserve">　　　賸餘撥充(折減-)基金                                         </t>
        </is>
      </c>
      <c r="I119" s="180" t="n">
        <v>72</v>
      </c>
      <c r="J119" s="73">
        <f>OFFSET(A591,0,$K$1-1)</f>
        <v/>
      </c>
      <c r="K119" s="387">
        <f>-(SUMIF($C$7:$C$127,I119,$D$7:$D$127)+SUMIF($E$7:$E$127,I119,$F$7:$F$127))/2</f>
        <v/>
      </c>
      <c r="L119" s="478" t="n"/>
      <c r="M119" s="478">
        <f>L119-G119</f>
        <v/>
      </c>
      <c r="N119" s="30" t="n"/>
      <c r="O119" s="425">
        <f>L120-B121</f>
        <v/>
      </c>
      <c r="P119" s="426">
        <f>J119-K119</f>
        <v/>
      </c>
      <c r="Q119" s="426">
        <f>D121-F121</f>
        <v/>
      </c>
      <c r="R119" s="30" t="n"/>
    </row>
    <row r="120">
      <c r="A120" s="100" t="n"/>
      <c r="B120" s="465" t="n"/>
      <c r="C120" s="430" t="n"/>
      <c r="D120" s="432" t="n"/>
      <c r="E120" s="434" t="n"/>
      <c r="F120" s="376" t="n"/>
      <c r="G120" s="401" t="n"/>
      <c r="H120" s="112" t="n"/>
      <c r="I120" s="180" t="n"/>
      <c r="J120" s="121" t="n"/>
      <c r="K120" s="369">
        <f>(SUMIF($C$7:$C$127,I120,$D$7:$D$127)+SUMIF($E$7:$E$127,I120,$F$7:$F$127))/2</f>
        <v/>
      </c>
      <c r="L120" s="478" t="n"/>
      <c r="M120" s="478">
        <f>L120-G120</f>
        <v/>
      </c>
      <c r="N120" s="30" t="n"/>
      <c r="O120" s="425">
        <f>L123-B122</f>
        <v/>
      </c>
      <c r="P120" s="426" t="n"/>
      <c r="Q120" s="426">
        <f>D122-F122</f>
        <v/>
      </c>
      <c r="R120" s="30" t="n"/>
    </row>
    <row r="121">
      <c r="A121" s="80" t="inlineStr">
        <is>
          <t xml:space="preserve">　　累積短絀                                                    </t>
        </is>
      </c>
      <c r="B121" s="427">
        <f>VLOOKUP(A121,$A$423:$AX$475,$K$1,FALSE)</f>
        <v/>
      </c>
      <c r="C121" s="375" t="inlineStr">
        <is>
          <t>A</t>
        </is>
      </c>
      <c r="D121" s="428">
        <f>IF(J7&lt;0,J7*-1,0)</f>
        <v/>
      </c>
      <c r="E121" s="430" t="n"/>
      <c r="F121" s="431" t="n"/>
      <c r="G121" s="488">
        <f>B121+SUM(F121:F124)-SUM(D121:D124)</f>
        <v/>
      </c>
      <c r="H121" s="112" t="n"/>
      <c r="I121" s="180" t="n"/>
      <c r="J121" s="121" t="n"/>
      <c r="K121" s="369">
        <f>(SUMIF($C$7:$C$127,I121,$D$7:$D$127)+SUMIF($E$7:$E$127,I121,$F$7:$F$127))/2</f>
        <v/>
      </c>
      <c r="L121" s="478">
        <f>VLOOKUP(A121,$A$253:$AX$305,$K$1,FALSE)</f>
        <v/>
      </c>
      <c r="M121" s="478">
        <f>L121-G121</f>
        <v/>
      </c>
      <c r="N121" s="30" t="n"/>
      <c r="O121" s="425">
        <f>L124-B123</f>
        <v/>
      </c>
      <c r="P121" s="426" t="n"/>
      <c r="Q121" s="426">
        <f>D123-F123</f>
        <v/>
      </c>
      <c r="R121" s="30" t="n"/>
    </row>
    <row r="122">
      <c r="A122" s="3" t="n">
        <v>0</v>
      </c>
      <c r="B122" s="427" t="n"/>
      <c r="C122" s="382" t="n"/>
      <c r="D122" s="428" t="n"/>
      <c r="E122" s="430" t="n">
        <v>71</v>
      </c>
      <c r="F122" s="432">
        <f>IF(J118&lt;0,J118*-1,0)</f>
        <v/>
      </c>
      <c r="G122" s="401" t="n"/>
      <c r="H122" s="112" t="n"/>
      <c r="I122" s="180" t="n"/>
      <c r="J122" s="121" t="n"/>
      <c r="K122" s="369">
        <f>SUM(K123:K124)</f>
        <v/>
      </c>
      <c r="L122" s="478" t="n"/>
      <c r="M122" s="478">
        <f>L122-G122</f>
        <v/>
      </c>
      <c r="N122" s="30" t="n"/>
      <c r="O122" s="425">
        <f>L125-B124</f>
        <v/>
      </c>
      <c r="P122" s="426" t="n"/>
      <c r="Q122" s="426">
        <f>D125-F125</f>
        <v/>
      </c>
      <c r="R122" s="30" t="n"/>
    </row>
    <row r="123">
      <c r="A123" s="3" t="n"/>
      <c r="B123" s="427" t="n"/>
      <c r="C123" s="382" t="n"/>
      <c r="D123" s="428" t="n"/>
      <c r="E123" s="430" t="n">
        <v>72</v>
      </c>
      <c r="F123" s="396">
        <f>IF(J119&lt;0,J119*-1,0)</f>
        <v/>
      </c>
      <c r="G123" s="401" t="n"/>
      <c r="H123" s="112" t="n"/>
      <c r="I123" s="180" t="n"/>
      <c r="J123" s="121" t="n"/>
      <c r="K123" s="369">
        <f>-(SUMIF($C$7:$C$127,I123,$D$7:$D$127)+SUMIF($E$7:$E$127,I123,$F$7:$F$127))/2</f>
        <v/>
      </c>
      <c r="L123" s="478" t="n"/>
      <c r="M123" s="478">
        <f>L123-G123</f>
        <v/>
      </c>
      <c r="N123" s="30" t="n"/>
      <c r="O123" s="425">
        <f>L126-B125</f>
        <v/>
      </c>
      <c r="P123" s="426" t="n"/>
      <c r="Q123" s="426">
        <f>D126-F126</f>
        <v/>
      </c>
    </row>
    <row r="124" ht="20.4" customHeight="1" s="53" thickBot="1">
      <c r="A124" s="100" t="n"/>
      <c r="B124" s="465" t="n"/>
      <c r="C124" s="475" t="n"/>
      <c r="D124" s="428" t="n"/>
      <c r="E124" s="434" t="n">
        <v>73</v>
      </c>
      <c r="F124" s="435">
        <f>D120</f>
        <v/>
      </c>
      <c r="G124" s="401" t="n"/>
      <c r="H124" s="198" t="n"/>
      <c r="I124" s="199" t="n"/>
      <c r="J124" s="122" t="n"/>
      <c r="K124" s="444">
        <f>-(SUMIF($C$7:$C$127,I124,$D$7:$D$127)+SUMIF($E$7:$E$127,I124,$F$7:$F$127))/2</f>
        <v/>
      </c>
      <c r="L124" s="478" t="n"/>
      <c r="M124" s="478">
        <f>L124-G124</f>
        <v/>
      </c>
      <c r="O124" s="425">
        <f>L127-B126</f>
        <v/>
      </c>
      <c r="P124" s="426" t="n"/>
      <c r="Q124" s="426">
        <f>D127-F127</f>
        <v/>
      </c>
    </row>
    <row r="125">
      <c r="A125" s="78" t="inlineStr">
        <is>
          <t xml:space="preserve">　淨值其他項目                                                </t>
        </is>
      </c>
      <c r="B125" s="422">
        <f>SUM(B126:B127)</f>
        <v/>
      </c>
      <c r="C125" s="375" t="n"/>
      <c r="D125" s="428" t="n"/>
      <c r="E125" s="430" t="n"/>
      <c r="F125" s="432" t="n"/>
      <c r="G125" s="402">
        <f>SUM(G126:G127)</f>
        <v/>
      </c>
      <c r="H125" s="220" t="n"/>
      <c r="I125" s="180" t="n"/>
      <c r="J125" s="246" t="n"/>
      <c r="K125" s="489" t="n"/>
      <c r="L125" s="478">
        <f>VLOOKUP(A125,$A$253:$AX$305,$K$1,FALSE)</f>
        <v/>
      </c>
      <c r="M125" s="478">
        <f>L124-G124</f>
        <v/>
      </c>
      <c r="O125" s="425">
        <f>L127-B128</f>
        <v/>
      </c>
      <c r="P125" s="426" t="n"/>
      <c r="Q125" s="426">
        <f>D128-F128</f>
        <v/>
      </c>
    </row>
    <row r="126">
      <c r="A126" s="81" t="inlineStr">
        <is>
          <t xml:space="preserve">　　累積其他綜合餘絀                                            </t>
        </is>
      </c>
      <c r="B126" s="427">
        <f>VLOOKUP(A126,$A$423:$AX$475,$K$1,FALSE)</f>
        <v/>
      </c>
      <c r="C126" s="375" t="n"/>
      <c r="D126" s="428" t="n"/>
      <c r="E126" s="430" t="n"/>
      <c r="F126" s="432" t="n"/>
      <c r="G126" s="488">
        <f>B126+F126-D126</f>
        <v/>
      </c>
      <c r="H126" s="220" t="n"/>
      <c r="I126" s="180" t="n"/>
      <c r="J126" s="246" t="n"/>
      <c r="K126" s="489" t="n"/>
      <c r="L126" s="478">
        <f>VLOOKUP(A126,$A$253:$AX$305,$K$1,FALSE)</f>
        <v/>
      </c>
      <c r="M126" s="478">
        <f>L125-G125</f>
        <v/>
      </c>
      <c r="P126" s="426" t="n"/>
    </row>
    <row r="127">
      <c r="A127" s="80" t="n">
        <v>0</v>
      </c>
      <c r="B127" s="427" t="n"/>
      <c r="C127" s="375" t="n"/>
      <c r="D127" s="428" t="n"/>
      <c r="E127" s="430" t="n"/>
      <c r="F127" s="432" t="n"/>
      <c r="G127" s="488" t="n"/>
      <c r="H127" s="220" t="n"/>
      <c r="I127" s="180" t="n"/>
      <c r="J127" s="246" t="n"/>
      <c r="K127" s="489" t="n"/>
      <c r="L127" s="478">
        <f>VLOOKUP(A128,$A$253:$AX$305,$K$1,FALSE)</f>
        <v/>
      </c>
      <c r="M127" s="478">
        <f>L126-G126</f>
        <v/>
      </c>
      <c r="P127" s="426" t="n"/>
    </row>
    <row r="128" ht="20.4" customHeight="1" s="53" thickBot="1">
      <c r="A128" s="83" t="inlineStr">
        <is>
          <t>合      計</t>
        </is>
      </c>
      <c r="B128" s="479">
        <f>B70+B97</f>
        <v/>
      </c>
      <c r="C128" s="480" t="n"/>
      <c r="D128" s="481" t="n"/>
      <c r="E128" s="482" t="n"/>
      <c r="F128" s="481" t="n"/>
      <c r="G128" s="490">
        <f>G70+G97</f>
        <v/>
      </c>
      <c r="H128" s="220" t="n"/>
      <c r="I128" s="180" t="n"/>
      <c r="J128" s="246" t="n"/>
      <c r="K128" s="489" t="n"/>
      <c r="M128" s="478">
        <f>L127-G128</f>
        <v/>
      </c>
      <c r="P128" s="426" t="n"/>
    </row>
    <row r="129">
      <c r="A129" s="74" t="n"/>
      <c r="B129" s="74" t="n"/>
      <c r="C129" s="74" t="n"/>
      <c r="D129" s="74" t="n"/>
      <c r="E129" s="74" t="n"/>
      <c r="F129" s="74" t="n"/>
      <c r="G129" s="74" t="n"/>
      <c r="H129" s="220" t="n"/>
      <c r="I129" s="180" t="n"/>
      <c r="J129" s="246" t="n"/>
      <c r="K129" s="489" t="n"/>
      <c r="M129" s="478">
        <f>L131-G133</f>
        <v/>
      </c>
      <c r="P129" s="426" t="n"/>
    </row>
    <row r="130">
      <c r="A130" s="74" t="n"/>
      <c r="D130" s="483">
        <f>SUM(D6:D127)</f>
        <v/>
      </c>
      <c r="E130" s="19" t="n"/>
      <c r="F130" s="483">
        <f>SUM(F6:F127)</f>
        <v/>
      </c>
      <c r="H130" s="220" t="n"/>
      <c r="I130" s="180" t="n"/>
      <c r="J130" s="246" t="n"/>
      <c r="K130" s="489" t="n"/>
      <c r="M130" s="478">
        <f>L132-G134</f>
        <v/>
      </c>
      <c r="P130" s="426" t="n"/>
    </row>
    <row r="131">
      <c r="A131" s="74" t="n"/>
      <c r="C131" s="6" t="n"/>
      <c r="D131" s="483">
        <f>D130-F130</f>
        <v/>
      </c>
      <c r="E131" s="15" t="n"/>
      <c r="F131" s="483">
        <f>F130-D130</f>
        <v/>
      </c>
      <c r="H131" s="119" t="n"/>
      <c r="I131" s="115" t="n"/>
      <c r="J131" s="116" t="n"/>
      <c r="K131" s="411" t="n"/>
      <c r="M131" s="478">
        <f>L133-G135</f>
        <v/>
      </c>
      <c r="P131" s="426" t="n"/>
    </row>
    <row r="132">
      <c r="A132" s="74" t="n"/>
      <c r="B132" s="484">
        <f>B69-B70-B97</f>
        <v/>
      </c>
      <c r="C132" s="6" t="n"/>
      <c r="E132" s="15" t="n"/>
      <c r="G132" s="484">
        <f>G69-G70-G97</f>
        <v/>
      </c>
      <c r="H132" s="119" t="n"/>
      <c r="I132" s="115" t="n"/>
      <c r="J132" s="116" t="n"/>
      <c r="K132" s="411" t="n"/>
      <c r="M132" s="478">
        <f>L134-G136</f>
        <v/>
      </c>
    </row>
    <row r="133">
      <c r="A133" s="74" t="n"/>
      <c r="C133" s="30" t="n"/>
      <c r="D133" s="30" t="n"/>
      <c r="E133" s="30" t="n"/>
      <c r="F133" s="30" t="n"/>
      <c r="G133" s="30" t="n"/>
      <c r="H133" s="119" t="n"/>
      <c r="I133" s="115" t="n"/>
      <c r="J133" s="116" t="n"/>
      <c r="K133" s="411" t="n"/>
      <c r="M133" s="478">
        <f>L135-G137</f>
        <v/>
      </c>
    </row>
    <row r="134">
      <c r="A134" s="74" t="n"/>
      <c r="B134" s="74" t="n"/>
      <c r="C134" s="74" t="n"/>
      <c r="D134" s="74" t="n"/>
      <c r="E134" s="74" t="n"/>
      <c r="F134" s="74" t="n"/>
      <c r="G134" s="74" t="n"/>
      <c r="H134" s="119" t="n"/>
      <c r="I134" s="115" t="n"/>
      <c r="J134" s="116" t="n"/>
      <c r="K134" s="411" t="n"/>
      <c r="M134" s="478">
        <f>L136-G136</f>
        <v/>
      </c>
    </row>
    <row r="135">
      <c r="A135" s="74" t="n"/>
      <c r="B135" s="74" t="n"/>
      <c r="C135" s="74" t="n"/>
      <c r="D135" s="74" t="n"/>
      <c r="E135" s="74" t="n"/>
      <c r="F135" s="74" t="n"/>
      <c r="G135" s="74" t="n"/>
      <c r="H135" s="119" t="n"/>
      <c r="I135" s="115" t="n"/>
      <c r="J135" s="116" t="n"/>
      <c r="K135" s="411" t="n"/>
    </row>
    <row r="254" ht="16.2" customHeight="1" s="53"/>
    <row r="255" ht="16.2" customHeight="1" s="53"/>
    <row r="256" ht="16.2" customHeight="1" s="53"/>
    <row r="257" ht="16.2" customHeight="1" s="53"/>
    <row r="258" ht="16.2" customHeight="1" s="53"/>
    <row r="259" ht="16.2" customHeight="1" s="53"/>
    <row r="260" ht="16.2" customHeight="1" s="53"/>
    <row r="261" ht="16.2" customHeight="1" s="53"/>
    <row r="262" ht="16.2" customHeight="1" s="53"/>
    <row r="263" ht="16.2" customHeight="1" s="53"/>
    <row r="264" ht="16.2" customHeight="1" s="53"/>
    <row r="265" ht="16.2" customHeight="1" s="53"/>
    <row r="266" ht="16.2" customHeight="1" s="53"/>
    <row r="267" ht="16.2" customHeight="1" s="53"/>
    <row r="268" ht="16.2" customHeight="1" s="53"/>
    <row r="269" ht="16.2" customHeight="1" s="53"/>
    <row r="270" ht="16.2" customHeight="1" s="53"/>
    <row r="271" ht="16.2" customHeight="1" s="53"/>
    <row r="272" ht="16.2" customHeight="1" s="53"/>
    <row r="273" ht="16.2" customHeight="1" s="53"/>
    <row r="274" ht="16.2" customHeight="1" s="53"/>
    <row r="275" ht="16.2" customHeight="1" s="53"/>
    <row r="276" ht="16.2" customHeight="1" s="53"/>
    <row r="277" ht="16.2" customHeight="1" s="53"/>
    <row r="278" ht="16.2" customHeight="1" s="53"/>
    <row r="279" ht="16.2" customHeight="1" s="53"/>
    <row r="280" ht="16.2" customHeight="1" s="53"/>
    <row r="281" ht="16.2" customHeight="1" s="53"/>
    <row r="282" ht="16.2" customHeight="1" s="53"/>
    <row r="283" ht="16.2" customHeight="1" s="53"/>
    <row r="284" ht="16.2" customHeight="1" s="53"/>
    <row r="285" ht="16.2" customHeight="1" s="53"/>
    <row r="286" ht="16.2" customHeight="1" s="53"/>
    <row r="287" ht="16.2" customHeight="1" s="53"/>
    <row r="288" ht="16.2" customHeight="1" s="53"/>
    <row r="289" ht="16.2" customHeight="1" s="53"/>
    <row r="290" ht="16.2" customHeight="1" s="53"/>
    <row r="291" ht="16.2" customHeight="1" s="53"/>
    <row r="292" ht="16.2" customHeight="1" s="53"/>
    <row r="293" ht="16.2" customHeight="1" s="53"/>
    <row r="294" ht="16.2" customHeight="1" s="53"/>
    <row r="295" ht="16.2" customHeight="1" s="53"/>
    <row r="296" ht="16.2" customHeight="1" s="53"/>
    <row r="297" ht="16.2" customHeight="1" s="53"/>
    <row r="298" ht="16.2" customHeight="1" s="53"/>
    <row r="299" ht="16.2" customHeight="1" s="53"/>
    <row r="300" ht="16.2" customHeight="1" s="53"/>
    <row r="301" ht="16.2" customHeight="1" s="53"/>
    <row r="302" ht="16.2" customHeight="1" s="53"/>
    <row r="303" ht="16.2" customHeight="1" s="53"/>
    <row r="304" ht="16.2" customHeight="1" s="53"/>
    <row r="305" ht="16.2" customHeight="1" s="53"/>
    <row r="306" ht="16.2" customHeight="1" s="53"/>
    <row r="307" ht="16.2" customHeight="1" s="53"/>
    <row r="308" ht="16.2" customHeight="1" s="53"/>
    <row r="311" ht="16.2" customHeight="1" s="53"/>
    <row r="312" ht="16.2" customHeight="1" s="53"/>
    <row r="313" ht="16.2" customHeight="1" s="53"/>
    <row r="314" ht="16.2" customHeight="1" s="53"/>
    <row r="315" ht="16.2" customHeight="1" s="53"/>
    <row r="316" ht="16.2" customHeight="1" s="53"/>
    <row r="317" ht="16.2" customHeight="1" s="53"/>
    <row r="318" ht="16.2" customHeight="1" s="53"/>
    <row r="319" ht="16.2" customHeight="1" s="53"/>
    <row r="320" ht="16.2" customHeight="1" s="53"/>
    <row r="321" ht="16.2" customHeight="1" s="53"/>
    <row r="322" ht="16.2" customHeight="1" s="53"/>
    <row r="323" ht="16.2" customHeight="1" s="53"/>
    <row r="324" ht="16.2" customHeight="1" s="53"/>
    <row r="325" ht="16.2" customHeight="1" s="53"/>
    <row r="326" ht="16.2" customHeight="1" s="53"/>
    <row r="327" ht="16.2" customHeight="1" s="53"/>
    <row r="328" ht="16.2" customHeight="1" s="53"/>
    <row r="329" ht="16.2" customHeight="1" s="53"/>
    <row r="330" ht="16.2" customHeight="1" s="53"/>
    <row r="331" ht="16.2" customHeight="1" s="53"/>
    <row r="332" ht="16.2" customHeight="1" s="53"/>
    <row r="333" ht="16.2" customHeight="1" s="53"/>
    <row r="334" ht="16.2" customHeight="1" s="53"/>
    <row r="335" ht="16.2" customHeight="1" s="53"/>
    <row r="336" ht="16.2" customHeight="1" s="53"/>
    <row r="337" ht="16.2" customHeight="1" s="53"/>
    <row r="338" ht="16.2" customHeight="1" s="53"/>
    <row r="339" ht="16.2" customHeight="1" s="53"/>
    <row r="340" ht="16.2" customHeight="1" s="53"/>
    <row r="341" ht="16.2" customHeight="1" s="53"/>
    <row r="342" ht="16.2" customHeight="1" s="53"/>
    <row r="343" ht="16.2" customHeight="1" s="53"/>
    <row r="344" ht="16.2" customHeight="1" s="53"/>
    <row r="345" ht="16.2" customHeight="1" s="53"/>
    <row r="346" ht="16.2" customHeight="1" s="53"/>
    <row r="347" ht="16.2" customHeight="1" s="53"/>
    <row r="348" ht="16.2" customHeight="1" s="53"/>
    <row r="349" ht="16.2" customHeight="1" s="53"/>
    <row r="350" ht="16.2" customHeight="1" s="53"/>
    <row r="351" ht="16.2" customHeight="1" s="53"/>
    <row r="352" ht="16.2" customHeight="1" s="53"/>
    <row r="353" ht="16.2" customHeight="1" s="53"/>
    <row r="354" ht="16.2" customHeight="1" s="53"/>
    <row r="355" ht="16.2" customHeight="1" s="53"/>
    <row r="356" ht="16.2" customHeight="1" s="53"/>
    <row r="357" ht="16.2" customHeight="1" s="53"/>
    <row r="358" ht="16.2" customHeight="1" s="53"/>
    <row r="359" ht="16.2" customHeight="1" s="53"/>
    <row r="360" ht="16.2" customHeight="1" s="53"/>
    <row r="361" ht="16.2" customHeight="1" s="53"/>
    <row r="362" ht="16.2" customHeight="1" s="53"/>
    <row r="363" ht="16.2" customHeight="1" s="53"/>
    <row r="364" ht="16.2" customHeight="1" s="53"/>
    <row r="365" ht="16.2" customHeight="1" s="53"/>
    <row r="366" ht="16.2" customHeight="1" s="53"/>
    <row r="367" ht="16.2" customHeight="1" s="53"/>
    <row r="368" ht="16.2" customHeight="1" s="53"/>
    <row r="369" ht="16.2" customHeight="1" s="53"/>
    <row r="370" ht="16.2" customHeight="1" s="53"/>
    <row r="371" ht="16.2" customHeight="1" s="53"/>
    <row r="372" ht="16.2" customHeight="1" s="53"/>
    <row r="373" ht="16.2" customHeight="1" s="53"/>
    <row r="374" ht="16.2" customHeight="1" s="53"/>
    <row r="375" ht="16.2" customHeight="1" s="53"/>
    <row r="376" ht="16.2" customHeight="1" s="53"/>
    <row r="377" ht="16.2" customHeight="1" s="53"/>
    <row r="378" ht="16.2" customHeight="1" s="53"/>
    <row r="379" ht="16.2" customHeight="1" s="53"/>
    <row r="380" ht="16.2" customHeight="1" s="53"/>
    <row r="381" ht="16.2" customHeight="1" s="53"/>
    <row r="382" ht="16.2" customHeight="1" s="53"/>
    <row r="383" ht="16.2" customHeight="1" s="53"/>
    <row r="384" ht="16.2" customHeight="1" s="53"/>
    <row r="385" ht="16.2" customHeight="1" s="53"/>
    <row r="386" ht="16.2" customHeight="1" s="53"/>
    <row r="387" ht="16.2" customHeight="1" s="53"/>
    <row r="388" ht="16.2" customHeight="1" s="53"/>
    <row r="389" ht="16.2" customHeight="1" s="53"/>
    <row r="390" ht="16.2" customHeight="1" s="53"/>
    <row r="391" ht="16.2" customHeight="1" s="53"/>
    <row r="392" ht="16.2" customHeight="1" s="53"/>
    <row r="393" ht="16.2" customHeight="1" s="53"/>
    <row r="394" ht="16.2" customHeight="1" s="53"/>
    <row r="395" ht="16.2" customHeight="1" s="53"/>
    <row r="396" ht="16.2" customHeight="1" s="53"/>
    <row r="397" ht="16.2" customHeight="1" s="53"/>
    <row r="398" ht="16.2" customHeight="1" s="53"/>
    <row r="399" ht="16.2" customHeight="1" s="53"/>
    <row r="400" ht="16.2" customHeight="1" s="53"/>
    <row r="401" ht="16.2" customHeight="1" s="53"/>
    <row r="402" ht="16.2" customHeight="1" s="53"/>
    <row r="403" ht="16.2" customHeight="1" s="53"/>
    <row r="404" ht="16.2" customHeight="1" s="53"/>
    <row r="405" ht="16.2" customHeight="1" s="53"/>
    <row r="406" ht="16.2" customHeight="1" s="53"/>
    <row r="407" ht="16.2" customHeight="1" s="53"/>
    <row r="408" ht="16.2" customHeight="1" s="53"/>
    <row r="409" ht="16.2" customHeight="1" s="53"/>
    <row r="410" ht="16.2" customHeight="1" s="53"/>
    <row r="427" ht="16.2" customHeight="1" s="53"/>
    <row r="428" ht="16.2" customHeight="1" s="53"/>
    <row r="429" ht="16.2" customHeight="1" s="53"/>
    <row r="430" ht="16.2" customHeight="1" s="53"/>
    <row r="431" ht="16.2" customHeight="1" s="53"/>
    <row r="432" ht="16.2" customHeight="1" s="53"/>
    <row r="433" ht="16.2" customHeight="1" s="53"/>
    <row r="434" ht="16.2" customHeight="1" s="53"/>
    <row r="435" ht="16.2" customHeight="1" s="53"/>
    <row r="436" ht="16.2" customHeight="1" s="53"/>
    <row r="437" ht="16.2" customHeight="1" s="53"/>
    <row r="438" ht="16.2" customHeight="1" s="53"/>
    <row r="439" ht="16.2" customHeight="1" s="53"/>
    <row r="440" ht="16.2" customHeight="1" s="53"/>
    <row r="441" ht="16.2" customHeight="1" s="53"/>
    <row r="442" ht="16.2" customHeight="1" s="53"/>
    <row r="443" ht="16.2" customHeight="1" s="53"/>
    <row r="444" ht="16.2" customHeight="1" s="53"/>
    <row r="445" ht="16.2" customHeight="1" s="53"/>
    <row r="446" ht="16.2" customHeight="1" s="53"/>
    <row r="447" ht="16.2" customHeight="1" s="53"/>
    <row r="448" ht="16.2" customHeight="1" s="53"/>
    <row r="449" ht="16.2" customHeight="1" s="53"/>
    <row r="450" ht="16.2" customHeight="1" s="53"/>
    <row r="451" ht="16.2" customHeight="1" s="53"/>
    <row r="452" ht="16.2" customHeight="1" s="53"/>
    <row r="453" ht="16.2" customHeight="1" s="53"/>
    <row r="454" ht="16.2" customHeight="1" s="53"/>
    <row r="455" ht="16.2" customHeight="1" s="53"/>
    <row r="456" ht="16.2" customHeight="1" s="53"/>
    <row r="457" ht="16.2" customHeight="1" s="53"/>
    <row r="458" ht="16.2" customHeight="1" s="53"/>
    <row r="459" ht="16.2" customHeight="1" s="53"/>
    <row r="460" ht="16.2" customHeight="1" s="53"/>
    <row r="461" ht="16.2" customHeight="1" s="53"/>
    <row r="462" ht="16.2" customHeight="1" s="53"/>
    <row r="463" ht="16.2" customHeight="1" s="53"/>
    <row r="464" ht="16.2" customHeight="1" s="53"/>
    <row r="465" ht="16.2" customHeight="1" s="53"/>
    <row r="466" ht="16.2" customHeight="1" s="53"/>
    <row r="467" ht="16.2" customHeight="1" s="53"/>
    <row r="468" ht="16.2" customHeight="1" s="53"/>
    <row r="469" ht="16.2" customHeight="1" s="53"/>
    <row r="470" ht="16.2" customHeight="1" s="53"/>
    <row r="471" ht="16.2" customHeight="1" s="53"/>
    <row r="472" ht="16.2" customHeight="1" s="53"/>
    <row r="473" ht="16.2" customHeight="1" s="53"/>
    <row r="474" ht="16.2" customHeight="1" s="53"/>
    <row r="475" ht="16.2" customHeight="1" s="53"/>
    <row r="476" ht="16.2" customHeight="1" s="53"/>
    <row r="477" ht="16.2" customHeight="1" s="53"/>
    <row r="478" ht="16.2" customHeight="1" s="53"/>
    <row r="479" ht="16.2" customHeight="1" s="53"/>
    <row r="480" ht="16.2" customHeight="1" s="53"/>
    <row r="481" ht="16.2" customHeight="1" s="53"/>
    <row r="484" ht="16.2" customHeight="1" s="53"/>
    <row r="485" ht="16.2" customHeight="1" s="53"/>
    <row r="486" ht="16.2" customHeight="1" s="53"/>
    <row r="487" ht="16.2" customHeight="1" s="53"/>
    <row r="488" ht="16.2" customHeight="1" s="53"/>
    <row r="489" ht="16.2" customHeight="1" s="53"/>
    <row r="490" ht="16.2" customHeight="1" s="53"/>
    <row r="491" ht="16.2" customHeight="1" s="53"/>
    <row r="492" ht="16.2" customHeight="1" s="53"/>
    <row r="493" ht="16.2" customHeight="1" s="53"/>
    <row r="494" ht="16.2" customHeight="1" s="53"/>
    <row r="495" ht="16.2" customHeight="1" s="53"/>
    <row r="496" ht="16.2" customHeight="1" s="53"/>
    <row r="497" ht="16.2" customHeight="1" s="53"/>
    <row r="498" ht="16.2" customHeight="1" s="53"/>
    <row r="499" ht="16.2" customHeight="1" s="53"/>
    <row r="500" ht="16.2" customHeight="1" s="53"/>
    <row r="501" ht="16.2" customHeight="1" s="53"/>
    <row r="502" ht="16.2" customHeight="1" s="53"/>
    <row r="503" ht="16.2" customHeight="1" s="53"/>
    <row r="504" ht="16.2" customHeight="1" s="53"/>
    <row r="505" ht="16.2" customHeight="1" s="53"/>
    <row r="506" ht="16.2" customHeight="1" s="53"/>
    <row r="507" ht="16.2" customHeight="1" s="53"/>
    <row r="508" ht="16.2" customHeight="1" s="53"/>
    <row r="509" ht="16.2" customHeight="1" s="53"/>
    <row r="510" ht="16.2" customHeight="1" s="53"/>
    <row r="511" ht="16.2" customHeight="1" s="53"/>
    <row r="512" ht="16.2" customHeight="1" s="53"/>
    <row r="513" ht="16.2" customHeight="1" s="53"/>
    <row r="514" ht="16.2" customHeight="1" s="53"/>
    <row r="515" ht="16.2" customHeight="1" s="53"/>
    <row r="516" ht="16.2" customHeight="1" s="53"/>
    <row r="517" ht="16.2" customHeight="1" s="53"/>
    <row r="518" ht="16.2" customHeight="1" s="53"/>
    <row r="519" ht="16.2" customHeight="1" s="53"/>
    <row r="520" ht="16.2" customHeight="1" s="53"/>
    <row r="521" ht="16.2" customHeight="1" s="53"/>
    <row r="522" ht="16.2" customHeight="1" s="53"/>
    <row r="523" ht="16.2" customHeight="1" s="53"/>
    <row r="524" ht="16.2" customHeight="1" s="53"/>
    <row r="525" ht="16.2" customHeight="1" s="53"/>
    <row r="526" ht="16.2" customHeight="1" s="53"/>
    <row r="527" ht="16.2" customHeight="1" s="53"/>
    <row r="528" ht="16.2" customHeight="1" s="53"/>
    <row r="529" ht="16.2" customHeight="1" s="53"/>
    <row r="530" ht="16.2" customHeight="1" s="53"/>
    <row r="531" ht="16.2" customHeight="1" s="53"/>
    <row r="532" ht="16.2" customHeight="1" s="53"/>
    <row r="533" ht="16.2" customHeight="1" s="53"/>
    <row r="534" ht="16.2" customHeight="1" s="53"/>
    <row r="535" ht="16.2" customHeight="1" s="53"/>
    <row r="536" ht="16.2" customHeight="1" s="53"/>
    <row r="537" ht="16.2" customHeight="1" s="53"/>
    <row r="538" ht="16.2" customHeight="1" s="53"/>
    <row r="539" ht="16.2" customHeight="1" s="53"/>
    <row r="540" ht="16.2" customHeight="1" s="53"/>
    <row r="541" ht="16.2" customHeight="1" s="53"/>
    <row r="542" ht="16.2" customHeight="1" s="53"/>
    <row r="543" ht="16.2" customHeight="1" s="53"/>
    <row r="544" ht="16.2" customHeight="1" s="53"/>
    <row r="545" ht="16.2" customHeight="1" s="53"/>
    <row r="546" ht="16.2" customHeight="1" s="53"/>
    <row r="547" ht="16.2" customHeight="1" s="53"/>
    <row r="548" ht="16.2" customHeight="1" s="53"/>
    <row r="549" ht="16.2" customHeight="1" s="53"/>
    <row r="550" ht="16.2" customHeight="1" s="53"/>
    <row r="551" ht="16.2" customHeight="1" s="53"/>
    <row r="552" ht="16.2" customHeight="1" s="53"/>
    <row r="553" ht="16.2" customHeight="1" s="53"/>
    <row r="554" ht="16.2" customHeight="1" s="53"/>
    <row r="555" ht="16.2" customHeight="1" s="53"/>
    <row r="556" ht="16.2" customHeight="1" s="53"/>
    <row r="557" ht="16.2" customHeight="1" s="53"/>
    <row r="558" ht="16.2" customHeight="1" s="53"/>
    <row r="559" ht="16.2" customHeight="1" s="53"/>
    <row r="560" ht="16.2" customHeight="1" s="53"/>
    <row r="561" ht="16.2" customHeight="1" s="53"/>
    <row r="562" ht="16.2" customHeight="1" s="53"/>
    <row r="563" ht="16.2" customHeight="1" s="53"/>
    <row r="564" ht="16.2" customHeight="1" s="53"/>
    <row r="565" ht="16.2" customHeight="1" s="53"/>
    <row r="566" ht="16.2" customHeight="1" s="53"/>
    <row r="567" ht="16.2" customHeight="1" s="53"/>
    <row r="568" ht="16.2" customHeight="1" s="53"/>
    <row r="569" ht="16.2" customHeight="1" s="53"/>
    <row r="570" ht="16.2" customHeight="1" s="53"/>
    <row r="571" ht="16.2" customHeight="1" s="53"/>
    <row r="572" ht="16.2" customHeight="1" s="53"/>
    <row r="573" ht="16.2" customHeight="1" s="53"/>
    <row r="574" ht="16.2" customHeight="1" s="53"/>
    <row r="575" ht="16.2" customHeight="1" s="53"/>
    <row r="576" ht="16.2" customHeight="1" s="53"/>
    <row r="577" ht="16.2" customHeight="1" s="53"/>
    <row r="578" ht="16.2" customHeight="1" s="53"/>
    <row r="579" ht="16.2" customHeight="1" s="53"/>
    <row r="580" ht="16.2" customHeight="1" s="53"/>
    <row r="581" ht="16.2" customHeight="1" s="53"/>
    <row r="582" ht="16.2" customHeight="1" s="53"/>
    <row r="583" ht="16.2" customHeight="1" s="53"/>
    <row r="584" ht="16.2" customHeight="1" s="53"/>
    <row r="585" ht="16.2" customHeight="1" s="53"/>
    <row r="586" ht="16.2" customHeight="1" s="53"/>
    <row r="587" ht="16.2" customHeight="1" s="53"/>
    <row r="588" ht="16.2" customHeight="1" s="53"/>
    <row r="589" ht="16.2" customHeight="1" s="53"/>
    <row r="590" ht="16.2" customHeight="1" s="53"/>
    <row r="591" ht="16.2" customHeight="1" s="53"/>
    <row r="592" ht="16.2" customHeight="1" s="53"/>
  </sheetData>
  <mergeCells count="6">
    <mergeCell ref="A1:J1"/>
    <mergeCell ref="C4:F4"/>
    <mergeCell ref="A4:A5"/>
    <mergeCell ref="A3:J3"/>
    <mergeCell ref="A2:J2"/>
    <mergeCell ref="H4:J5"/>
  </mergeCells>
  <conditionalFormatting sqref="D8:D15">
    <cfRule type="expression" priority="6" dxfId="4">
      <formula>"""=if(IF(ISBLANK(c8),0, 1) *IF(ISBLANK(d8),0, 1)=1)"""</formula>
    </cfRule>
  </conditionalFormatting>
  <conditionalFormatting sqref="J7:J136">
    <cfRule type="cellIs" priority="1" operator="notEqual" dxfId="0" stopIfTrue="1">
      <formula>$K7</formula>
    </cfRule>
  </conditionalFormatting>
  <conditionalFormatting sqref="M7:M93 M97:M134">
    <cfRule type="cellIs" priority="23" operator="notEqual" dxfId="0" stopIfTrue="1">
      <formula>0</formula>
    </cfRule>
  </conditionalFormatting>
  <printOptions horizontalCentered="1"/>
  <pageMargins left="0.5511811023622047" right="0.4724409448818898" top="0.4330708661417323" bottom="0.2755905511811024" header="0.3937007874015748" footer="0.1181102362204725"/>
  <pageSetup orientation="portrait" paperSize="9" scale="38" horizontalDpi="1200" verticalDpi="1200"/>
  <headerFooter alignWithMargins="0">
    <oddHeader/>
    <oddFooter>&amp;C&amp;16 1-1</oddFooter>
    <evenHeader/>
    <evenFooter/>
    <firstHeader/>
    <firstFooter/>
  </headerFooter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 codeName="Sheet13">
    <tabColor theme="0" tint="-0.1499984740745262"/>
    <outlinePr summaryBelow="1" summaryRight="1"/>
    <pageSetUpPr/>
  </sheetPr>
  <dimension ref="A1:R135"/>
  <sheetViews>
    <sheetView showZeros="0" zoomScale="70" zoomScaleNormal="70" zoomScaleSheetLayoutView="120" workbookViewId="0">
      <selection activeCell="G14" sqref="G14"/>
    </sheetView>
  </sheetViews>
  <sheetFormatPr baseColWidth="8" defaultColWidth="9" defaultRowHeight="19.8"/>
  <cols>
    <col width="21.6640625" customWidth="1" style="5" min="1" max="1"/>
    <col width="16" customWidth="1" style="5" min="2" max="2"/>
    <col width="5" customWidth="1" style="325" min="3" max="3"/>
    <col width="11.88671875" customWidth="1" style="5" min="4" max="4"/>
    <col width="5" customWidth="1" style="325" min="5" max="5"/>
    <col width="12.21875" customWidth="1" style="5" min="6" max="6"/>
    <col width="14.44140625" customWidth="1" style="5" min="7" max="7"/>
    <col width="64.44140625" customWidth="1" style="5" min="8" max="8"/>
    <col width="5.21875" customWidth="1" style="5" min="9" max="9"/>
    <col width="12.109375" customWidth="1" style="5" min="10" max="10"/>
    <col width="12.109375" customWidth="1" style="1" min="11" max="11"/>
    <col width="10.5546875" customWidth="1" style="1" min="12" max="12"/>
    <col width="19.109375" bestFit="1" customWidth="1" style="1" min="13" max="13"/>
    <col width="9" customWidth="1" style="1" min="14" max="14"/>
    <col width="20.109375" bestFit="1" customWidth="1" style="1" min="15" max="15"/>
    <col width="9" customWidth="1" style="1" min="16" max="16"/>
    <col width="15.109375" bestFit="1" customWidth="1" style="1" min="17" max="17"/>
    <col width="9" customWidth="1" style="1" min="18" max="16384"/>
  </cols>
  <sheetData>
    <row r="1" ht="22.2" customHeight="1" s="53">
      <c r="A1" s="322">
        <f>OFFSET(A139,0,K1-1)</f>
        <v/>
      </c>
      <c r="K1" s="13">
        <f>L1+2</f>
        <v/>
      </c>
      <c r="L1" s="1" t="n">
        <v>7</v>
      </c>
    </row>
    <row r="2" ht="22.2" customHeight="1" s="53">
      <c r="A2" s="322" t="inlineStr">
        <is>
          <t>預計平衡表與現金流量表勾稽底稿</t>
        </is>
      </c>
    </row>
    <row r="3" ht="20.4" customHeight="1" s="53" thickBot="1">
      <c r="A3" s="324" t="inlineStr">
        <is>
          <t>中華民國115年度</t>
        </is>
      </c>
    </row>
    <row r="4" ht="22.2" customHeight="1" s="53">
      <c r="A4" s="348" t="inlineStr">
        <is>
          <t>科目</t>
        </is>
      </c>
      <c r="B4" s="349" t="inlineStr">
        <is>
          <t>114.12.31</t>
        </is>
      </c>
      <c r="C4" s="328" t="inlineStr">
        <is>
          <t>調整項目</t>
        </is>
      </c>
      <c r="D4" s="350" t="n"/>
      <c r="E4" s="350" t="n"/>
      <c r="F4" s="351" t="n"/>
      <c r="G4" s="349" t="inlineStr">
        <is>
          <t>115.12.31</t>
        </is>
      </c>
      <c r="H4" s="329" t="inlineStr">
        <is>
          <t>現金流量表勾稽項目</t>
        </is>
      </c>
      <c r="I4" s="352" t="n"/>
      <c r="J4" s="353" t="n"/>
    </row>
    <row r="5" ht="22.8" customHeight="1" s="53" thickBot="1">
      <c r="A5" s="354" t="n"/>
      <c r="B5" s="75" t="inlineStr">
        <is>
          <t>預計數</t>
        </is>
      </c>
      <c r="C5" s="485" t="n"/>
      <c r="D5" s="486" t="inlineStr">
        <is>
          <t>借方</t>
        </is>
      </c>
      <c r="E5" s="487" t="n"/>
      <c r="F5" s="486" t="inlineStr">
        <is>
          <t>貸方</t>
        </is>
      </c>
      <c r="G5" s="77" t="inlineStr">
        <is>
          <t>預計數</t>
        </is>
      </c>
      <c r="H5" s="358" t="n"/>
      <c r="I5" s="359" t="n"/>
      <c r="J5" s="360" t="n"/>
    </row>
    <row r="6">
      <c r="A6" s="4" t="inlineStr">
        <is>
          <t xml:space="preserve">資產                                                        </t>
        </is>
      </c>
      <c r="B6" s="419" t="n"/>
      <c r="C6" s="367" t="n"/>
      <c r="D6" s="420" t="n"/>
      <c r="E6" s="368" t="n"/>
      <c r="F6" s="420" t="n"/>
      <c r="G6" s="421" t="n"/>
      <c r="H6" s="111" t="inlineStr">
        <is>
          <t xml:space="preserve">▼業務活動之現金流量                                          </t>
        </is>
      </c>
      <c r="I6" s="129" t="n"/>
      <c r="J6" s="130" t="n"/>
      <c r="L6" s="30" t="inlineStr">
        <is>
          <t>114年12月</t>
        </is>
      </c>
      <c r="M6" s="27" t="inlineStr">
        <is>
          <t>差異數要再加(減)</t>
        </is>
      </c>
      <c r="N6" s="30" t="n"/>
      <c r="O6" s="27" t="inlineStr">
        <is>
          <t>比較增減</t>
        </is>
      </c>
      <c r="P6" s="30" t="n"/>
      <c r="Q6" s="27" t="inlineStr">
        <is>
          <t>調整項目</t>
        </is>
      </c>
      <c r="R6" s="30" t="n"/>
    </row>
    <row r="7">
      <c r="A7" s="78" t="inlineStr">
        <is>
          <t xml:space="preserve">　流動資產                                                    </t>
        </is>
      </c>
      <c r="B7" s="422">
        <f>SUM(B8:B16)</f>
        <v/>
      </c>
      <c r="C7" s="367" t="n"/>
      <c r="D7" s="420" t="n"/>
      <c r="E7" s="368" t="n"/>
      <c r="F7" s="420" t="n"/>
      <c r="G7" s="423">
        <f>SUM(G8:G16)</f>
        <v/>
      </c>
      <c r="H7" s="112" t="inlineStr">
        <is>
          <t xml:space="preserve">　　本期賸餘（短絀）                                            </t>
        </is>
      </c>
      <c r="I7" s="8" t="inlineStr">
        <is>
          <t>A</t>
        </is>
      </c>
      <c r="J7" s="73">
        <f>OFFSET(A480,0,$K$1-1)</f>
        <v/>
      </c>
      <c r="K7" s="369">
        <f>-SUMIF($C$7:$C$127,I7,$D$7:$D$127)+SUMIF($E$7:$E$127,I7,$F$7:$F$127)</f>
        <v/>
      </c>
      <c r="L7" s="478">
        <f>VLOOKUP(A7,$A$140:$AX$249,$K$1,FALSE)</f>
        <v/>
      </c>
      <c r="M7" s="478">
        <f>L7-G7</f>
        <v/>
      </c>
      <c r="N7" s="30" t="n"/>
      <c r="O7" s="425">
        <f>L7-B7</f>
        <v/>
      </c>
      <c r="P7" s="144">
        <f>J7-K7</f>
        <v/>
      </c>
      <c r="Q7" s="426">
        <f>D7-F7</f>
        <v/>
      </c>
      <c r="R7" s="30" t="n"/>
    </row>
    <row r="8">
      <c r="A8" s="79" t="inlineStr">
        <is>
          <t xml:space="preserve">　　現金                                                        </t>
        </is>
      </c>
      <c r="B8" s="427">
        <f>VLOOKUP(A8,$A$309:$AX$418,$K$1,FALSE)</f>
        <v/>
      </c>
      <c r="C8" s="367" t="inlineStr">
        <is>
          <t>B</t>
        </is>
      </c>
      <c r="D8" s="428">
        <f>IF(G8-B8&gt;0,G8-B8,"0")</f>
        <v/>
      </c>
      <c r="E8" s="375" t="inlineStr">
        <is>
          <t>B</t>
        </is>
      </c>
      <c r="F8" s="428">
        <f>IF(G8-B8&lt;0,B8-G8,"0")</f>
        <v/>
      </c>
      <c r="G8" s="429">
        <f>J87</f>
        <v/>
      </c>
      <c r="H8" s="112" t="inlineStr">
        <is>
          <t xml:space="preserve">　　利息股利之調整                                              </t>
        </is>
      </c>
      <c r="I8" s="8" t="n"/>
      <c r="J8" s="73">
        <f>OFFSET(A481,0,$K$1-1)</f>
        <v/>
      </c>
      <c r="K8" s="369">
        <f>SUM(K9:K11)</f>
        <v/>
      </c>
      <c r="L8" s="478">
        <f>VLOOKUP(A8,$A$140:$AX$249,$K$1,FALSE)</f>
        <v/>
      </c>
      <c r="M8" s="478">
        <f>L8-G8</f>
        <v/>
      </c>
      <c r="N8" s="30" t="n"/>
      <c r="O8" s="425">
        <f>L8-B8</f>
        <v/>
      </c>
      <c r="P8" s="144">
        <f>J8-K8</f>
        <v/>
      </c>
      <c r="Q8" s="426">
        <f>D8-F8</f>
        <v/>
      </c>
      <c r="R8" s="30" t="n"/>
    </row>
    <row r="9" ht="32.4" customHeight="1" s="53">
      <c r="A9" s="79" t="inlineStr">
        <is>
          <t xml:space="preserve">　　流動金融資產                                                </t>
        </is>
      </c>
      <c r="B9" s="427">
        <f>VLOOKUP(A9,$A$309:$AX$418,$K$1,FALSE)</f>
        <v/>
      </c>
      <c r="C9" s="375" t="n">
        <v>231</v>
      </c>
      <c r="D9" s="428">
        <f>J50*-1</f>
        <v/>
      </c>
      <c r="E9" s="430" t="n">
        <v>211</v>
      </c>
      <c r="F9" s="431">
        <f>J42</f>
        <v/>
      </c>
      <c r="G9" s="429">
        <f>B9+D9-F9+D10-F10</f>
        <v/>
      </c>
      <c r="H9" s="112" t="inlineStr">
        <is>
          <t xml:space="preserve">　　　利息收入                                                    </t>
        </is>
      </c>
      <c r="I9" s="8" t="n"/>
      <c r="J9" s="73">
        <f>OFFSET(A482,0,$K$1-1)</f>
        <v/>
      </c>
      <c r="K9" s="369">
        <f>J9</f>
        <v/>
      </c>
      <c r="L9" s="478">
        <f>VLOOKUP(A9,$A$140:$AX$249,$K$1,FALSE)</f>
        <v/>
      </c>
      <c r="M9" s="478">
        <f>L9-G9</f>
        <v/>
      </c>
      <c r="N9" s="30" t="n"/>
      <c r="O9" s="425">
        <f>L9-B9</f>
        <v/>
      </c>
      <c r="P9" s="144">
        <f>J9-K9</f>
        <v/>
      </c>
      <c r="Q9" s="426">
        <f>D9-F9</f>
        <v/>
      </c>
      <c r="R9" s="30" t="n"/>
    </row>
    <row r="10">
      <c r="A10" s="79" t="n"/>
      <c r="B10" s="427" t="n"/>
      <c r="C10" s="375" t="n">
        <v>125</v>
      </c>
      <c r="D10" s="428" t="n"/>
      <c r="E10" s="430" t="n"/>
      <c r="F10" s="432" t="n"/>
      <c r="G10" s="429" t="n"/>
      <c r="H10" s="112" t="inlineStr">
        <is>
          <t xml:space="preserve">　　　股利收入                                                    </t>
        </is>
      </c>
      <c r="I10" s="8" t="n"/>
      <c r="J10" s="73">
        <f>OFFSET(A483,0,$K$1-1)</f>
        <v/>
      </c>
      <c r="K10" s="369">
        <f>J10</f>
        <v/>
      </c>
      <c r="L10" s="478" t="n"/>
      <c r="M10" s="478">
        <f>L10-G10</f>
        <v/>
      </c>
      <c r="N10" s="30" t="n"/>
      <c r="O10" s="425">
        <f>L10-B10</f>
        <v/>
      </c>
      <c r="P10" s="144">
        <f>J10-K10</f>
        <v/>
      </c>
      <c r="Q10" s="426">
        <f>D10-F10</f>
        <v/>
      </c>
      <c r="R10" s="30" t="n"/>
    </row>
    <row r="11">
      <c r="A11" s="79" t="inlineStr">
        <is>
          <t xml:space="preserve">　　應收款項                                                    </t>
        </is>
      </c>
      <c r="B11" s="427">
        <f>VLOOKUP(A11,$A$309:$AX$418,$K$1,FALSE)</f>
        <v/>
      </c>
      <c r="C11" s="375" t="n">
        <v>151</v>
      </c>
      <c r="D11" s="428" t="n"/>
      <c r="E11" s="430" t="n">
        <v>151</v>
      </c>
      <c r="F11" s="432" t="n"/>
      <c r="G11" s="429">
        <f>B11+D11-F11</f>
        <v/>
      </c>
      <c r="H11" s="112" t="inlineStr">
        <is>
          <t xml:space="preserve">　　　利息費用                                                    </t>
        </is>
      </c>
      <c r="I11" s="8" t="n"/>
      <c r="J11" s="73">
        <f>OFFSET(A484,0,$K$1-1)</f>
        <v/>
      </c>
      <c r="K11" s="369">
        <f>J11</f>
        <v/>
      </c>
      <c r="L11" s="478">
        <f>VLOOKUP(A11,$A$140:$AX$249,$K$1,FALSE)</f>
        <v/>
      </c>
      <c r="M11" s="478">
        <f>L11-G11</f>
        <v/>
      </c>
      <c r="N11" s="30" t="n"/>
      <c r="O11" s="425">
        <f>L11-B11</f>
        <v/>
      </c>
      <c r="P11" s="144">
        <f>J11-K11</f>
        <v/>
      </c>
      <c r="Q11" s="426">
        <f>D11-F11</f>
        <v/>
      </c>
      <c r="R11" s="30" t="n"/>
    </row>
    <row r="12">
      <c r="A12" s="2" t="n">
        <v>0</v>
      </c>
      <c r="B12" s="427" t="n"/>
      <c r="C12" s="375" t="n"/>
      <c r="D12" s="428" t="n"/>
      <c r="E12" s="430" t="n"/>
      <c r="F12" s="432" t="n"/>
      <c r="G12" s="433" t="n"/>
      <c r="H12" s="112" t="inlineStr">
        <is>
          <t xml:space="preserve">　　未計利息股利之本期賸餘（短絀）                              </t>
        </is>
      </c>
      <c r="I12" s="8" t="n"/>
      <c r="J12" s="73">
        <f>OFFSET(A485,0,$K$1-1)</f>
        <v/>
      </c>
      <c r="K12" s="369">
        <f>K7+K8</f>
        <v/>
      </c>
      <c r="L12" s="478" t="n"/>
      <c r="M12" s="478">
        <f>L12-G12</f>
        <v/>
      </c>
      <c r="N12" s="30" t="n"/>
      <c r="O12" s="425">
        <f>L12-B12</f>
        <v/>
      </c>
      <c r="P12" s="144">
        <f>J12-K12</f>
        <v/>
      </c>
      <c r="Q12" s="426">
        <f>D12-F12</f>
        <v/>
      </c>
      <c r="R12" s="30" t="n"/>
    </row>
    <row r="13">
      <c r="A13" s="80" t="inlineStr">
        <is>
          <t xml:space="preserve">　　存貨                                                        </t>
        </is>
      </c>
      <c r="B13" s="427">
        <f>VLOOKUP(A13,$A$309:$AX$418,$K$1,FALSE)</f>
        <v/>
      </c>
      <c r="C13" s="375" t="n">
        <v>151</v>
      </c>
      <c r="D13" s="428" t="n"/>
      <c r="E13" s="430" t="n">
        <v>151</v>
      </c>
      <c r="F13" s="432" t="n"/>
      <c r="G13" s="429">
        <f>B13+D13-F13</f>
        <v/>
      </c>
      <c r="H13" s="112" t="inlineStr">
        <is>
          <t xml:space="preserve">　　調整項目                                                    </t>
        </is>
      </c>
      <c r="I13" s="8" t="n"/>
      <c r="J13" s="73">
        <f>OFFSET(A486,0,$K$1-1)</f>
        <v/>
      </c>
      <c r="K13" s="369">
        <f>SUM(K14,K24,K27,K34,K33)</f>
        <v/>
      </c>
      <c r="L13" s="478">
        <f>VLOOKUP(A13,$A$140:$AX$249,$K$1,FALSE)</f>
        <v/>
      </c>
      <c r="M13" s="478">
        <f>L13-G13</f>
        <v/>
      </c>
      <c r="N13" s="30" t="n"/>
      <c r="O13" s="425">
        <f>L13-B13</f>
        <v/>
      </c>
      <c r="P13" s="144">
        <f>J13-K13</f>
        <v/>
      </c>
      <c r="Q13" s="426">
        <f>D13-F13</f>
        <v/>
      </c>
      <c r="R13" s="30" t="n"/>
    </row>
    <row r="14">
      <c r="A14" s="81" t="inlineStr">
        <is>
          <t xml:space="preserve">　　生產性生物資產－流動                                        </t>
        </is>
      </c>
      <c r="B14" s="427">
        <f>VLOOKUP(A14,$A$309:$AX$418,$K$1,FALSE)</f>
        <v/>
      </c>
      <c r="C14" s="375" t="n">
        <v>151</v>
      </c>
      <c r="D14" s="428" t="n"/>
      <c r="E14" s="430" t="n">
        <v>151</v>
      </c>
      <c r="F14" s="432" t="n"/>
      <c r="G14" s="429">
        <f>B14+D14-F14</f>
        <v/>
      </c>
      <c r="H14" s="112" t="inlineStr">
        <is>
          <t xml:space="preserve">　　　折舊、減損及折耗                                            </t>
        </is>
      </c>
      <c r="I14" s="8" t="n"/>
      <c r="J14" s="73">
        <f>OFFSET(A487,0,$K$1-1)</f>
        <v/>
      </c>
      <c r="K14" s="369">
        <f>SUM(K15:K23)</f>
        <v/>
      </c>
      <c r="L14" s="478">
        <f>VLOOKUP(A14,$A$140:$AX$249,$K$1,FALSE)</f>
        <v/>
      </c>
      <c r="M14" s="478">
        <f>L14-G14</f>
        <v/>
      </c>
      <c r="N14" s="30" t="n"/>
      <c r="O14" s="425">
        <f>L14-B14</f>
        <v/>
      </c>
      <c r="P14" s="144">
        <f>J14-K14</f>
        <v/>
      </c>
      <c r="Q14" s="426">
        <f>D14-F14</f>
        <v/>
      </c>
      <c r="R14" s="30" t="n"/>
    </row>
    <row r="15">
      <c r="A15" s="80" t="inlineStr">
        <is>
          <t xml:space="preserve">　　預付款項                                                    </t>
        </is>
      </c>
      <c r="B15" s="427">
        <f>VLOOKUP(A15,$A$309:$AX$418,$K$1,FALSE)</f>
        <v/>
      </c>
      <c r="C15" s="375" t="n">
        <v>151</v>
      </c>
      <c r="D15" s="428" t="n"/>
      <c r="E15" s="430" t="n">
        <v>151</v>
      </c>
      <c r="F15" s="432" t="n"/>
      <c r="G15" s="429">
        <f>B15+D15-F15</f>
        <v/>
      </c>
      <c r="H15" s="112" t="inlineStr">
        <is>
          <t xml:space="preserve">　　　　土地改良物                                                  </t>
        </is>
      </c>
      <c r="I15" s="91" t="n">
        <v>101</v>
      </c>
      <c r="J15" s="121">
        <f>OFFSET(A488,0,$K$1-1)</f>
        <v/>
      </c>
      <c r="K15" s="369">
        <f>-SUMIF($C$7:$C$127,I15,$D$7:$D$127)+SUMIF($E$7:$E$127,I15,$F$7:$F$127)</f>
        <v/>
      </c>
      <c r="L15" s="478">
        <f>VLOOKUP(A15,$A$140:$AX$249,$K$1,FALSE)</f>
        <v/>
      </c>
      <c r="M15" s="478">
        <f>L15-G15</f>
        <v/>
      </c>
      <c r="N15" s="30" t="n"/>
      <c r="O15" s="425">
        <f>L15-B15</f>
        <v/>
      </c>
      <c r="P15" s="144">
        <f>J15-K15</f>
        <v/>
      </c>
      <c r="Q15" s="426">
        <f>D15-F15</f>
        <v/>
      </c>
      <c r="R15" s="30" t="n"/>
    </row>
    <row r="16">
      <c r="A16" s="80" t="inlineStr">
        <is>
          <t xml:space="preserve">　　短期貸墊款                                                  </t>
        </is>
      </c>
      <c r="B16" s="427">
        <f>VLOOKUP(A16,$A$309:$AX$418,$K$1,FALSE)</f>
        <v/>
      </c>
      <c r="C16" s="375" t="n">
        <v>151</v>
      </c>
      <c r="D16" s="428" t="n"/>
      <c r="E16" s="430" t="n">
        <v>212</v>
      </c>
      <c r="F16" s="432">
        <f>J43</f>
        <v/>
      </c>
      <c r="G16" s="429">
        <f>B16+D16-F16</f>
        <v/>
      </c>
      <c r="H16" s="112" t="inlineStr">
        <is>
          <t xml:space="preserve">　　　　房屋及建築                                                  </t>
        </is>
      </c>
      <c r="I16" s="91" t="n">
        <v>102</v>
      </c>
      <c r="J16" s="121">
        <f>OFFSET(A489,0,$K$1-1)</f>
        <v/>
      </c>
      <c r="K16" s="369">
        <f>-SUMIF($C$7:$C$127,I16,$D$7:$D$127)+SUMIF($E$7:$E$127,I16,$F$7:$F$127)</f>
        <v/>
      </c>
      <c r="L16" s="478">
        <f>VLOOKUP(A16,$A$140:$AX$249,$K$1,FALSE)</f>
        <v/>
      </c>
      <c r="M16" s="478">
        <f>L16-G16</f>
        <v/>
      </c>
      <c r="N16" s="30" t="n"/>
      <c r="O16" s="425">
        <f>L16-B16</f>
        <v/>
      </c>
      <c r="P16" s="144">
        <f>J16-K16</f>
        <v/>
      </c>
      <c r="Q16" s="426">
        <f>D16-F16</f>
        <v/>
      </c>
      <c r="R16" s="30" t="n"/>
    </row>
    <row r="17" ht="48.6" customHeight="1" s="53">
      <c r="A17" s="78" t="inlineStr">
        <is>
          <t xml:space="preserve">　投資、長期應收款、貸墊款及準備金                            </t>
        </is>
      </c>
      <c r="B17" s="422">
        <f>SUM(B18:B21)</f>
        <v/>
      </c>
      <c r="C17" s="380" t="n"/>
      <c r="D17" s="374" t="n"/>
      <c r="E17" s="434" t="n"/>
      <c r="F17" s="435" t="n"/>
      <c r="G17" s="423">
        <f>SUM(G18:G21)</f>
        <v/>
      </c>
      <c r="H17" s="112" t="inlineStr">
        <is>
          <t xml:space="preserve">　　　　機械及設備                                                  </t>
        </is>
      </c>
      <c r="I17" s="91" t="n">
        <v>103</v>
      </c>
      <c r="J17" s="121">
        <f>OFFSET(A490,0,$K$1-1)</f>
        <v/>
      </c>
      <c r="K17" s="369">
        <f>-SUMIF($C$7:$C$127,I17,$D$7:$D$127)+SUMIF($E$7:$E$127,I17,$F$7:$F$127)</f>
        <v/>
      </c>
      <c r="L17" s="478">
        <f>VLOOKUP(A17,$A$140:$AX$249,$K$1,FALSE)</f>
        <v/>
      </c>
      <c r="M17" s="478">
        <f>L17-G17</f>
        <v/>
      </c>
      <c r="N17" s="30" t="n"/>
      <c r="O17" s="425">
        <f>L17-B17</f>
        <v/>
      </c>
      <c r="P17" s="144">
        <f>J17-K17</f>
        <v/>
      </c>
      <c r="Q17" s="426">
        <f>D17-F17</f>
        <v/>
      </c>
      <c r="R17" s="30" t="n"/>
    </row>
    <row r="18" ht="32.4" customHeight="1" s="53">
      <c r="A18" s="80" t="inlineStr">
        <is>
          <t xml:space="preserve">　　採權益法之投資                                              </t>
        </is>
      </c>
      <c r="B18" s="427">
        <f>VLOOKUP(A18,$A$309:$AX$418,$K$1,FALSE)</f>
        <v/>
      </c>
      <c r="C18" s="380" t="n"/>
      <c r="D18" s="126" t="n"/>
      <c r="E18" s="127" t="n"/>
      <c r="F18" s="126" t="n"/>
      <c r="G18" s="429">
        <f>D18+F18+B18</f>
        <v/>
      </c>
      <c r="H18" s="112" t="inlineStr">
        <is>
          <t xml:space="preserve">　　　　交通及運輸設備                                              </t>
        </is>
      </c>
      <c r="I18" s="91" t="n">
        <v>104</v>
      </c>
      <c r="J18" s="121">
        <f>OFFSET(A491,0,$K$1-1)</f>
        <v/>
      </c>
      <c r="K18" s="369">
        <f>-SUMIF($C$7:$C$127,I18,$D$7:$D$127)+SUMIF($E$7:$E$127,I18,$F$7:$F$127)</f>
        <v/>
      </c>
      <c r="L18" s="478">
        <f>VLOOKUP(A18,$A$140:$AX$249,$K$1,FALSE)</f>
        <v/>
      </c>
      <c r="M18" s="478">
        <f>L18-G18</f>
        <v/>
      </c>
      <c r="N18" s="30" t="n"/>
      <c r="O18" s="425">
        <f>L18-B18</f>
        <v/>
      </c>
      <c r="P18" s="144">
        <f>J18-K18</f>
        <v/>
      </c>
      <c r="Q18" s="426">
        <f>D18-F18</f>
        <v/>
      </c>
      <c r="R18" s="30" t="n"/>
    </row>
    <row r="19" ht="32.4" customHeight="1" s="53">
      <c r="A19" s="80" t="inlineStr">
        <is>
          <t xml:space="preserve">　　非流動金融資產                                              </t>
        </is>
      </c>
      <c r="B19" s="427">
        <f>VLOOKUP(A19,$A$309:$AX$418,$K$1,FALSE)</f>
        <v/>
      </c>
      <c r="C19" s="381" t="n">
        <v>241</v>
      </c>
      <c r="D19" s="436">
        <f>J52*-1</f>
        <v/>
      </c>
      <c r="E19" s="437" t="n">
        <v>221</v>
      </c>
      <c r="F19" s="438">
        <f>J45</f>
        <v/>
      </c>
      <c r="G19" s="429">
        <f>B19+D19-F19</f>
        <v/>
      </c>
      <c r="H19" s="112" t="inlineStr">
        <is>
          <t xml:space="preserve">　　　　什項設備                                                    </t>
        </is>
      </c>
      <c r="I19" s="91" t="n">
        <v>105</v>
      </c>
      <c r="J19" s="121">
        <f>OFFSET(A492,0,$K$1-1)</f>
        <v/>
      </c>
      <c r="K19" s="369">
        <f>-SUMIF($C$7:$C$127,I19,$D$7:$D$127)+SUMIF($E$7:$E$127,I19,$F$7:$F$127)</f>
        <v/>
      </c>
      <c r="L19" s="478">
        <f>VLOOKUP(A19,$A$140:$AX$249,$K$1,FALSE)</f>
        <v/>
      </c>
      <c r="M19" s="478">
        <f>L19-G19</f>
        <v/>
      </c>
      <c r="N19" s="30" t="n"/>
      <c r="O19" s="425">
        <f>L19-B19</f>
        <v/>
      </c>
      <c r="P19" s="144">
        <f>J19-K19</f>
        <v/>
      </c>
      <c r="Q19" s="426">
        <f>D19-F19</f>
        <v/>
      </c>
      <c r="R19" s="30" t="n"/>
    </row>
    <row r="20">
      <c r="A20" s="80" t="inlineStr">
        <is>
          <t xml:space="preserve">　　長期應收款                                                  </t>
        </is>
      </c>
      <c r="B20" s="427">
        <f>VLOOKUP(A20,$A$309:$AX$418,$K$1,FALSE)</f>
        <v/>
      </c>
      <c r="C20" s="380" t="n"/>
      <c r="D20" s="374" t="n"/>
      <c r="E20" s="434" t="n"/>
      <c r="F20" s="435" t="n"/>
      <c r="G20" s="433">
        <f>B20+D20-F20</f>
        <v/>
      </c>
      <c r="H20" s="112" t="inlineStr">
        <is>
          <t xml:space="preserve">　　　　租賃資產                                                    </t>
        </is>
      </c>
      <c r="I20" s="91" t="n">
        <v>106</v>
      </c>
      <c r="J20" s="121">
        <f>OFFSET(A493,0,$K$1-1)</f>
        <v/>
      </c>
      <c r="K20" s="369">
        <f>-SUMIF($C$7:$C$127,I20,$D$7:$D$127)+SUMIF($E$7:$E$127,I20,$F$7:$F$127)</f>
        <v/>
      </c>
      <c r="L20" s="478">
        <f>VLOOKUP(A20,$A$140:$AX$249,$K$1,FALSE)</f>
        <v/>
      </c>
      <c r="M20" s="478">
        <f>L20-G20</f>
        <v/>
      </c>
      <c r="N20" s="30" t="n"/>
      <c r="O20" s="425">
        <f>L20-B20</f>
        <v/>
      </c>
      <c r="P20" s="144">
        <f>J20-K20</f>
        <v/>
      </c>
      <c r="Q20" s="426">
        <f>D20-F20</f>
        <v/>
      </c>
      <c r="R20" s="30" t="n"/>
    </row>
    <row r="21">
      <c r="A21" s="80" t="inlineStr">
        <is>
          <t xml:space="preserve">　　準備金                                                      </t>
        </is>
      </c>
      <c r="B21" s="427">
        <f>VLOOKUP(A21,$A$309:$AX$418,$K$1,FALSE)</f>
        <v/>
      </c>
      <c r="C21" s="380" t="n">
        <v>242</v>
      </c>
      <c r="D21" s="374">
        <f>J53*-1</f>
        <v/>
      </c>
      <c r="E21" s="434" t="n">
        <v>222</v>
      </c>
      <c r="F21" s="435">
        <f>J46</f>
        <v/>
      </c>
      <c r="G21" s="429">
        <f>B21+SUM(D21:D25)-SUM(F21:F25)</f>
        <v/>
      </c>
      <c r="H21" s="112" t="inlineStr">
        <is>
          <t xml:space="preserve">　　　　租賃權益改良                                                </t>
        </is>
      </c>
      <c r="I21" s="91" t="n">
        <v>107</v>
      </c>
      <c r="J21" s="121">
        <f>OFFSET(A494,0,$K$1-1)</f>
        <v/>
      </c>
      <c r="K21" s="369">
        <f>-SUMIF($C$7:$C$127,I21,$D$7:$D$127)+SUMIF($E$7:$E$127,I21,$F$7:$F$127)</f>
        <v/>
      </c>
      <c r="L21" s="478">
        <f>VLOOKUP(A21,$A$140:$AX$249,$K$1,FALSE)</f>
        <v/>
      </c>
      <c r="M21" s="478">
        <f>L21-G21</f>
        <v/>
      </c>
      <c r="N21" s="30" t="n"/>
      <c r="O21" s="425">
        <f>L21-B21</f>
        <v/>
      </c>
      <c r="P21" s="144">
        <f>J21-K21</f>
        <v/>
      </c>
      <c r="Q21" s="426">
        <f>D21-F21</f>
        <v/>
      </c>
      <c r="R21" s="30" t="n"/>
    </row>
    <row r="22">
      <c r="A22" s="3" t="n">
        <v>0</v>
      </c>
      <c r="B22" s="427" t="n"/>
      <c r="C22" s="382" t="n">
        <v>401</v>
      </c>
      <c r="D22" s="428">
        <f>J90</f>
        <v/>
      </c>
      <c r="E22" s="439" t="n">
        <v>402</v>
      </c>
      <c r="F22" s="432">
        <f>-J91</f>
        <v/>
      </c>
      <c r="G22" s="433" t="n"/>
      <c r="H22" s="112" t="inlineStr">
        <is>
          <t xml:space="preserve">　　　　代管資產                                                    </t>
        </is>
      </c>
      <c r="I22" s="91" t="n">
        <v>108</v>
      </c>
      <c r="J22" s="121">
        <f>OFFSET(A495,0,$K$1-1)</f>
        <v/>
      </c>
      <c r="K22" s="369">
        <f>-SUMIF($C$7:$C$127,I22,$D$7:$D$127)+SUMIF($E$7:$E$127,I22,$F$7:$F$127)</f>
        <v/>
      </c>
      <c r="L22" s="478" t="n"/>
      <c r="M22" s="478">
        <f>L22-G22</f>
        <v/>
      </c>
      <c r="N22" s="30" t="n"/>
      <c r="O22" s="425">
        <f>L22-B22</f>
        <v/>
      </c>
      <c r="P22" s="144">
        <f>J22-K22</f>
        <v/>
      </c>
      <c r="Q22" s="426">
        <f>D22-F22</f>
        <v/>
      </c>
      <c r="R22" s="30" t="n"/>
    </row>
    <row r="23">
      <c r="A23" s="3" t="n">
        <v>0</v>
      </c>
      <c r="B23" s="427" t="n"/>
      <c r="C23" s="382" t="n">
        <v>403</v>
      </c>
      <c r="D23" s="428">
        <f>J93</f>
        <v/>
      </c>
      <c r="E23" s="439" t="n"/>
      <c r="F23" s="431" t="n"/>
      <c r="G23" s="433" t="n"/>
      <c r="H23" s="112" t="inlineStr">
        <is>
          <t xml:space="preserve">　　　　生產性生物資產－非流動                                      </t>
        </is>
      </c>
      <c r="I23" s="91" t="n">
        <v>109</v>
      </c>
      <c r="J23" s="121">
        <f>OFFSET(A496,0,$K$1-1)</f>
        <v/>
      </c>
      <c r="K23" s="369">
        <f>-SUMIF($C$7:$C$127,I23,$D$7:$D$127)+SUMIF($E$7:$E$127,I23,$F$7:$F$127)</f>
        <v/>
      </c>
      <c r="L23" s="478" t="n"/>
      <c r="M23" s="478">
        <f>L23-G23</f>
        <v/>
      </c>
      <c r="N23" s="30" t="n"/>
      <c r="O23" s="425">
        <f>L23-B23</f>
        <v/>
      </c>
      <c r="P23" s="144">
        <f>J23-K23</f>
        <v/>
      </c>
      <c r="Q23" s="426">
        <f>D23-F23</f>
        <v/>
      </c>
      <c r="R23" s="30" t="n"/>
    </row>
    <row r="24">
      <c r="A24" s="3" t="n">
        <v>0</v>
      </c>
      <c r="B24" s="427" t="n"/>
      <c r="C24" s="382" t="n"/>
      <c r="D24" s="428" t="n"/>
      <c r="E24" s="439" t="n"/>
      <c r="F24" s="432" t="n"/>
      <c r="G24" s="433" t="n"/>
      <c r="H24" s="112" t="inlineStr">
        <is>
          <t xml:space="preserve">　　　攤銷                                                        </t>
        </is>
      </c>
      <c r="I24" s="91" t="n"/>
      <c r="J24" s="121">
        <f>OFFSET(A497,0,$K$1-1)</f>
        <v/>
      </c>
      <c r="K24" s="369">
        <f>SUM(K25:K26)</f>
        <v/>
      </c>
      <c r="L24" s="478" t="n"/>
      <c r="M24" s="478">
        <f>L24-G24</f>
        <v/>
      </c>
      <c r="N24" s="30" t="n"/>
      <c r="O24" s="425">
        <f>L24-B24</f>
        <v/>
      </c>
      <c r="P24" s="144">
        <f>J24-K24</f>
        <v/>
      </c>
      <c r="Q24" s="426">
        <f>D24-F24</f>
        <v/>
      </c>
      <c r="R24" s="30" t="n"/>
    </row>
    <row r="25">
      <c r="A25" s="78" t="n"/>
      <c r="B25" s="427" t="n"/>
      <c r="C25" s="382" t="n">
        <v>125</v>
      </c>
      <c r="D25" s="428">
        <f>J32*-1</f>
        <v/>
      </c>
      <c r="E25" s="439" t="n"/>
      <c r="F25" s="432" t="n"/>
      <c r="G25" s="433" t="n"/>
      <c r="H25" s="112" t="inlineStr">
        <is>
          <t xml:space="preserve">　　　　攤銷電腦軟體                                                </t>
        </is>
      </c>
      <c r="I25" s="8" t="n">
        <v>111</v>
      </c>
      <c r="J25" s="73">
        <f>OFFSET(A498,0,$K$1-1)</f>
        <v/>
      </c>
      <c r="K25" s="369">
        <f>-SUMIF($C$7:$C$127,I25,$D$7:$D$127)+SUMIF($E$7:$E$127,I25,$F$7:$F$127)</f>
        <v/>
      </c>
      <c r="L25" s="478" t="n"/>
      <c r="M25" s="478">
        <f>L25-G25</f>
        <v/>
      </c>
      <c r="N25" s="30" t="n"/>
      <c r="O25" s="425">
        <f>L25-B25</f>
        <v/>
      </c>
      <c r="P25" s="144">
        <f>J25-K25</f>
        <v/>
      </c>
      <c r="Q25" s="426">
        <f>D25-F25</f>
        <v/>
      </c>
      <c r="R25" s="30" t="n"/>
    </row>
    <row r="26" ht="32.4" customHeight="1" s="53">
      <c r="A26" s="78" t="inlineStr">
        <is>
          <t xml:space="preserve">　不動產、廠房及設備                                          </t>
        </is>
      </c>
      <c r="B26" s="422">
        <f>SUM(B27:B52)</f>
        <v/>
      </c>
      <c r="C26" s="375" t="n"/>
      <c r="D26" s="428" t="n"/>
      <c r="E26" s="430" t="n"/>
      <c r="F26" s="432" t="n"/>
      <c r="G26" s="423">
        <f>SUM(G27:G52)</f>
        <v/>
      </c>
      <c r="H26" s="112" t="inlineStr">
        <is>
          <t xml:space="preserve">　　　　其他攤銷費用                                                </t>
        </is>
      </c>
      <c r="I26" s="8" t="n">
        <v>112</v>
      </c>
      <c r="J26" s="73">
        <f>OFFSET(A499,0,$K$1-1)</f>
        <v/>
      </c>
      <c r="K26" s="369">
        <f>-SUMIF($C$7:$C$127,I26,$D$7:$D$127)+SUMIF($E$7:$E$127,I26,$F$7:$F$127)</f>
        <v/>
      </c>
      <c r="L26" s="478">
        <f>VLOOKUP(A26,$A$140:$AX$249,$K$1,FALSE)</f>
        <v/>
      </c>
      <c r="M26" s="478">
        <f>L26-G26</f>
        <v/>
      </c>
      <c r="N26" s="30" t="n"/>
      <c r="O26" s="425">
        <f>L26-B26</f>
        <v/>
      </c>
      <c r="P26" s="144">
        <f>J26-K26</f>
        <v/>
      </c>
      <c r="Q26" s="426">
        <f>D26-F26</f>
        <v/>
      </c>
      <c r="R26" s="30" t="n"/>
    </row>
    <row r="27">
      <c r="A27" s="80" t="inlineStr">
        <is>
          <t xml:space="preserve">　　土地                                                        </t>
        </is>
      </c>
      <c r="B27" s="427">
        <f>VLOOKUP(A27,$A$309:$AX$418,$K$1,FALSE)</f>
        <v/>
      </c>
      <c r="C27" s="384" t="n">
        <v>121</v>
      </c>
      <c r="D27" s="440" t="n"/>
      <c r="E27" s="441" t="n"/>
      <c r="F27" s="442" t="n"/>
      <c r="G27" s="429">
        <f>B27+SUM(D27)-SUM(F27)</f>
        <v/>
      </c>
      <c r="H27" s="112" t="inlineStr">
        <is>
          <t xml:space="preserve">　　　其他                                                        </t>
        </is>
      </c>
      <c r="I27" s="8" t="n"/>
      <c r="J27" s="73">
        <f>OFFSET(A500,0,$K$1-1)</f>
        <v/>
      </c>
      <c r="K27" s="369">
        <f>K28+K29+K32</f>
        <v/>
      </c>
      <c r="L27" s="478">
        <f>VLOOKUP(A27,$A$140:$AX$249,$K$1,FALSE)</f>
        <v/>
      </c>
      <c r="M27" s="478">
        <f>L27-G27</f>
        <v/>
      </c>
      <c r="N27" s="30" t="n"/>
      <c r="O27" s="425">
        <f>L27-B27</f>
        <v/>
      </c>
      <c r="P27" s="144">
        <f>J27-K27</f>
        <v/>
      </c>
      <c r="Q27" s="426">
        <f>D27-F27</f>
        <v/>
      </c>
      <c r="R27" s="30" t="n"/>
    </row>
    <row r="28">
      <c r="A28" s="2" t="n">
        <v>0</v>
      </c>
      <c r="B28" s="427" t="n"/>
      <c r="C28" s="384" t="n"/>
      <c r="D28" s="440" t="n"/>
      <c r="E28" s="441" t="n"/>
      <c r="F28" s="442" t="n"/>
      <c r="G28" s="433" t="n"/>
      <c r="H28" s="214" t="inlineStr">
        <is>
          <t xml:space="preserve">　　　　應付退休及離職金                                            </t>
        </is>
      </c>
      <c r="I28" s="215" t="n">
        <v>122</v>
      </c>
      <c r="J28" s="73">
        <f>OFFSET(A501,0,$K$1-1)</f>
        <v/>
      </c>
      <c r="K28" s="369">
        <f>-SUMIF($C$7:$C$127,I28,$D$7:$D$127)+SUMIF($E$7:$E$127,I28,$F$7:$F$127)</f>
        <v/>
      </c>
      <c r="L28" s="478" t="n"/>
      <c r="M28" s="478">
        <f>L28-G28</f>
        <v/>
      </c>
      <c r="N28" s="30" t="n"/>
      <c r="O28" s="425">
        <f>L28-B28</f>
        <v/>
      </c>
      <c r="P28" s="144">
        <f>J28-K28</f>
        <v/>
      </c>
      <c r="Q28" s="426">
        <f>D28-F28</f>
        <v/>
      </c>
      <c r="R28" s="30" t="n"/>
    </row>
    <row r="29">
      <c r="A29" s="80" t="inlineStr">
        <is>
          <t xml:space="preserve">　　土地改良物                                                  </t>
        </is>
      </c>
      <c r="B29" s="427">
        <f>VLOOKUP(A29,$A$309:$AX$418,$K$1,FALSE)</f>
        <v/>
      </c>
      <c r="C29" s="384" t="n">
        <v>251</v>
      </c>
      <c r="D29" s="440">
        <f>J57*-1</f>
        <v/>
      </c>
      <c r="E29" s="441" t="n">
        <v>101</v>
      </c>
      <c r="F29" s="442">
        <f>J15</f>
        <v/>
      </c>
      <c r="G29" s="429">
        <f>B29+SUM(D29:D32)-SUM(F29:F32)</f>
        <v/>
      </c>
      <c r="H29" s="214" t="inlineStr">
        <is>
          <t xml:space="preserve">　　　　遞延收入                                                    </t>
        </is>
      </c>
      <c r="I29" s="215" t="n"/>
      <c r="J29" s="73">
        <f>OFFSET(A502,0,$K$1-1)</f>
        <v/>
      </c>
      <c r="K29" s="369">
        <f>SUM(K30:K31)</f>
        <v/>
      </c>
      <c r="L29" s="478">
        <f>VLOOKUP(A29,$A$140:$AX$249,$K$1,FALSE)</f>
        <v/>
      </c>
      <c r="M29" s="478">
        <f>L29-G29</f>
        <v/>
      </c>
      <c r="N29" s="30" t="n"/>
      <c r="O29" s="425">
        <f>L29-B29</f>
        <v/>
      </c>
      <c r="P29" s="144">
        <f>J29-K29</f>
        <v/>
      </c>
      <c r="Q29" s="426">
        <f>D29-F29</f>
        <v/>
      </c>
      <c r="R29" s="30" t="n"/>
    </row>
    <row r="30">
      <c r="A30" s="80" t="n">
        <v>0</v>
      </c>
      <c r="B30" s="427" t="n"/>
      <c r="C30" s="384" t="n">
        <v>404</v>
      </c>
      <c r="D30" s="440">
        <f>J96</f>
        <v/>
      </c>
      <c r="E30" s="441" t="n"/>
      <c r="F30" s="442" t="n"/>
      <c r="G30" s="433" t="n"/>
      <c r="H30" s="214" t="inlineStr">
        <is>
          <t xml:space="preserve">　　　　　遞延收入-其他補助收入                                       </t>
        </is>
      </c>
      <c r="I30" s="215" t="n">
        <v>123</v>
      </c>
      <c r="J30" s="73">
        <f>OFFSET(A503,0,$K$1-1)</f>
        <v/>
      </c>
      <c r="K30" s="369">
        <f>-SUMIF($C$7:$C$127,I30,$D$7:$D$127)+SUMIF($E$7:$E$127,I30,$F$7:$F$127)</f>
        <v/>
      </c>
      <c r="L30" s="478" t="n"/>
      <c r="M30" s="478">
        <f>L30-G30</f>
        <v/>
      </c>
      <c r="N30" s="30" t="n"/>
      <c r="O30" s="425">
        <f>L30-B30</f>
        <v/>
      </c>
      <c r="P30" s="144">
        <f>J30-K30</f>
        <v/>
      </c>
      <c r="Q30" s="426">
        <f>D30-F30</f>
        <v/>
      </c>
      <c r="R30" s="30" t="n"/>
    </row>
    <row r="31">
      <c r="A31" s="2" t="n">
        <v>0</v>
      </c>
      <c r="B31" s="427" t="n"/>
      <c r="C31" s="384" t="n"/>
      <c r="D31" s="440" t="n"/>
      <c r="E31" s="441" t="n"/>
      <c r="F31" s="442" t="n"/>
      <c r="G31" s="433" t="n"/>
      <c r="H31" s="214" t="inlineStr">
        <is>
          <t xml:space="preserve">　　　　　遞延收入-受贈收入                                           </t>
        </is>
      </c>
      <c r="I31" s="215" t="n">
        <v>124</v>
      </c>
      <c r="J31" s="73">
        <f>OFFSET(A504,0,$K$1-1)</f>
        <v/>
      </c>
      <c r="K31" s="369">
        <f>-SUMIF($C$7:$C$127,I31,$D$7:$D$127)+SUMIF($E$7:$E$127,I31,$F$7:$F$127)</f>
        <v/>
      </c>
      <c r="L31" s="478" t="n"/>
      <c r="M31" s="478">
        <f>L31-G31</f>
        <v/>
      </c>
      <c r="N31" s="30" t="n"/>
      <c r="O31" s="425">
        <f>L31-B31</f>
        <v/>
      </c>
      <c r="P31" s="144">
        <f>J31-K31</f>
        <v/>
      </c>
      <c r="Q31" s="426">
        <f>D31-F31</f>
        <v/>
      </c>
      <c r="R31" s="30" t="n"/>
    </row>
    <row r="32">
      <c r="A32" s="3" t="n">
        <v>0</v>
      </c>
      <c r="B32" s="427" t="n"/>
      <c r="C32" s="385" t="n"/>
      <c r="D32" s="440" t="n"/>
      <c r="E32" s="443" t="n"/>
      <c r="F32" s="442" t="n"/>
      <c r="G32" s="433" t="n"/>
      <c r="H32" s="214" t="inlineStr">
        <is>
          <t xml:space="preserve">　　　　其他                                                        </t>
        </is>
      </c>
      <c r="I32" s="215" t="n">
        <v>125</v>
      </c>
      <c r="J32" s="73">
        <f>OFFSET(A505,0,$K$1-1)</f>
        <v/>
      </c>
      <c r="K32" s="369" t="n"/>
      <c r="L32" s="478" t="n"/>
      <c r="M32" s="478">
        <f>L32-G32</f>
        <v/>
      </c>
      <c r="N32" s="30" t="n"/>
      <c r="O32" s="425">
        <f>L32-B32</f>
        <v/>
      </c>
      <c r="P32" s="144">
        <f>J32-K32</f>
        <v/>
      </c>
      <c r="Q32" s="426">
        <f>D32-F32</f>
        <v/>
      </c>
      <c r="R32" s="30" t="n"/>
    </row>
    <row r="33">
      <c r="A33" s="80" t="inlineStr">
        <is>
          <t xml:space="preserve">　　房屋及建築                                                  </t>
        </is>
      </c>
      <c r="B33" s="427">
        <f>VLOOKUP(A33,$A$309:$AX$418,$K$1,FALSE)</f>
        <v/>
      </c>
      <c r="C33" s="384" t="n">
        <v>252</v>
      </c>
      <c r="D33" s="440">
        <f>J58*-1</f>
        <v/>
      </c>
      <c r="E33" s="441" t="n">
        <v>102</v>
      </c>
      <c r="F33" s="442">
        <f>J16</f>
        <v/>
      </c>
      <c r="G33" s="429">
        <f>B33+SUM(D33:D36)-SUM(F33:F36)</f>
        <v/>
      </c>
      <c r="H33" s="214" t="inlineStr">
        <is>
          <t xml:space="preserve">　　　流動資產淨減（淨增）                                        </t>
        </is>
      </c>
      <c r="I33" s="215" t="n">
        <v>151</v>
      </c>
      <c r="J33" s="73">
        <f>OFFSET(A506,0,$K$1-1)</f>
        <v/>
      </c>
      <c r="K33" s="369">
        <f>-SUMIF($C$7:$C$127,I33,$D$7:$D$127)+SUMIF($E$7:$E$127,I33,$F$7:$F$127)</f>
        <v/>
      </c>
      <c r="L33" s="478">
        <f>VLOOKUP(A33,$A$140:$AX$249,$K$1,FALSE)</f>
        <v/>
      </c>
      <c r="M33" s="478">
        <f>L33-G33</f>
        <v/>
      </c>
      <c r="N33" s="30" t="n"/>
      <c r="O33" s="425">
        <f>L33-B33</f>
        <v/>
      </c>
      <c r="P33" s="144">
        <f>J33-K33</f>
        <v/>
      </c>
      <c r="Q33" s="426">
        <f>D33-F33</f>
        <v/>
      </c>
      <c r="R33" s="30" t="n"/>
    </row>
    <row r="34">
      <c r="A34" s="2" t="n">
        <v>0</v>
      </c>
      <c r="B34" s="427" t="n"/>
      <c r="C34" s="384" t="n">
        <v>405</v>
      </c>
      <c r="D34" s="440">
        <f>J97</f>
        <v/>
      </c>
      <c r="E34" s="441" t="n"/>
      <c r="F34" s="442" t="n"/>
      <c r="G34" s="433" t="n"/>
      <c r="H34" s="214" t="inlineStr">
        <is>
          <t xml:space="preserve">　　　流動負債淨增（淨減）                                        </t>
        </is>
      </c>
      <c r="I34" s="215" t="n">
        <v>161</v>
      </c>
      <c r="J34" s="73">
        <f>OFFSET(A507,0,$K$1-1)</f>
        <v/>
      </c>
      <c r="K34" s="369">
        <f>-SUMIF($C$7:$C$127,I34,$D$7:$D$127)+SUMIF($E$7:$E$127,I34,$F$7:$F$127)</f>
        <v/>
      </c>
      <c r="L34" s="478" t="n"/>
      <c r="M34" s="478">
        <f>L34-G34</f>
        <v/>
      </c>
      <c r="N34" s="30" t="n"/>
      <c r="O34" s="425">
        <f>L34-B34</f>
        <v/>
      </c>
      <c r="P34" s="144">
        <f>J34-K34</f>
        <v/>
      </c>
      <c r="Q34" s="426">
        <f>D34-F34</f>
        <v/>
      </c>
      <c r="R34" s="30" t="n"/>
    </row>
    <row r="35">
      <c r="A35" s="2" t="n">
        <v>0</v>
      </c>
      <c r="B35" s="427" t="n"/>
      <c r="C35" s="384" t="n"/>
      <c r="D35" s="440" t="n"/>
      <c r="E35" s="441" t="n"/>
      <c r="F35" s="442" t="n"/>
      <c r="G35" s="433" t="n"/>
      <c r="H35" s="214" t="inlineStr">
        <is>
          <t xml:space="preserve">　　未計利息股利之現金流入（流出）                              </t>
        </is>
      </c>
      <c r="I35" s="215" t="n"/>
      <c r="J35" s="73">
        <f>OFFSET(A508,0,$K$1-1)</f>
        <v/>
      </c>
      <c r="K35" s="369">
        <f>K12+K13</f>
        <v/>
      </c>
      <c r="L35" s="478" t="n"/>
      <c r="M35" s="478">
        <f>L35-G35</f>
        <v/>
      </c>
      <c r="N35" s="30" t="n"/>
      <c r="O35" s="425">
        <f>L35-B35</f>
        <v/>
      </c>
      <c r="P35" s="144">
        <f>J35-K35</f>
        <v/>
      </c>
      <c r="Q35" s="426">
        <f>D35-F35</f>
        <v/>
      </c>
      <c r="R35" s="30" t="n"/>
    </row>
    <row r="36">
      <c r="A36" s="3" t="n">
        <v>0</v>
      </c>
      <c r="B36" s="427" t="n"/>
      <c r="C36" s="385" t="n"/>
      <c r="D36" s="440" t="n"/>
      <c r="E36" s="443" t="n"/>
      <c r="F36" s="442" t="n"/>
      <c r="G36" s="433" t="n"/>
      <c r="H36" s="112" t="inlineStr">
        <is>
          <t xml:space="preserve">　　收取利息                                                    </t>
        </is>
      </c>
      <c r="I36" s="180" t="n"/>
      <c r="J36" s="73">
        <f>OFFSET(A509,0,$K$1-1)</f>
        <v/>
      </c>
      <c r="K36" s="369">
        <f>J36</f>
        <v/>
      </c>
      <c r="L36" s="478" t="n"/>
      <c r="M36" s="478">
        <f>L36-G36</f>
        <v/>
      </c>
      <c r="N36" s="30" t="n"/>
      <c r="O36" s="425">
        <f>L36-B36</f>
        <v/>
      </c>
      <c r="P36" s="144">
        <f>J36-K36</f>
        <v/>
      </c>
      <c r="Q36" s="426">
        <f>D36-F36</f>
        <v/>
      </c>
      <c r="R36" s="30" t="n"/>
    </row>
    <row r="37">
      <c r="A37" s="80" t="inlineStr">
        <is>
          <t xml:space="preserve">　　機械及設備                                                  </t>
        </is>
      </c>
      <c r="B37" s="427">
        <f>VLOOKUP(A37,$A$309:$AX$418,$K$1,FALSE)</f>
        <v/>
      </c>
      <c r="C37" s="384" t="n">
        <v>253</v>
      </c>
      <c r="D37" s="440">
        <f>J59*-1</f>
        <v/>
      </c>
      <c r="E37" s="441" t="n">
        <v>103</v>
      </c>
      <c r="F37" s="442">
        <f>J17</f>
        <v/>
      </c>
      <c r="G37" s="429">
        <f>B37+SUM(D37:D41)-SUM(F37:F41)</f>
        <v/>
      </c>
      <c r="H37" s="112" t="inlineStr">
        <is>
          <t xml:space="preserve">　　收取股利                                                    </t>
        </is>
      </c>
      <c r="I37" s="180" t="n"/>
      <c r="J37" s="73">
        <f>OFFSET(A510,0,$K$1-1)</f>
        <v/>
      </c>
      <c r="K37" s="369">
        <f>J37</f>
        <v/>
      </c>
      <c r="L37" s="478">
        <f>VLOOKUP(A37,$A$140:$AX$249,$K$1,FALSE)</f>
        <v/>
      </c>
      <c r="M37" s="478">
        <f>L37-G37</f>
        <v/>
      </c>
      <c r="N37" s="30" t="n"/>
      <c r="O37" s="425">
        <f>L37-B37</f>
        <v/>
      </c>
      <c r="P37" s="144">
        <f>J37-K37</f>
        <v/>
      </c>
      <c r="Q37" s="426">
        <f>D37-F37</f>
        <v/>
      </c>
      <c r="R37" s="30" t="n"/>
    </row>
    <row r="38" ht="20.4" customHeight="1" s="53" thickBot="1">
      <c r="A38" s="2" t="n">
        <v>0</v>
      </c>
      <c r="B38" s="427" t="n"/>
      <c r="C38" s="385" t="n">
        <v>407</v>
      </c>
      <c r="D38" s="440">
        <f>J101</f>
        <v/>
      </c>
      <c r="E38" s="441" t="n"/>
      <c r="F38" s="442" t="n"/>
      <c r="G38" s="433" t="n"/>
      <c r="H38" s="112" t="inlineStr">
        <is>
          <t xml:space="preserve">　　支付利息                                                    </t>
        </is>
      </c>
      <c r="I38" s="180" t="n"/>
      <c r="J38" s="73">
        <f>OFFSET(A511,0,$K$1-1)</f>
        <v/>
      </c>
      <c r="K38" s="444">
        <f>J38</f>
        <v/>
      </c>
      <c r="L38" s="478" t="n"/>
      <c r="M38" s="478">
        <f>L38-G38</f>
        <v/>
      </c>
      <c r="N38" s="30" t="n"/>
      <c r="O38" s="425">
        <f>L38-B38</f>
        <v/>
      </c>
      <c r="P38" s="144">
        <f>J38-K38</f>
        <v/>
      </c>
      <c r="Q38" s="426">
        <f>D38-F38</f>
        <v/>
      </c>
      <c r="R38" s="30" t="n"/>
    </row>
    <row r="39">
      <c r="A39" s="3" t="n">
        <v>0</v>
      </c>
      <c r="B39" s="427" t="n"/>
      <c r="C39" s="385" t="n">
        <v>409</v>
      </c>
      <c r="D39" s="440">
        <f>J105</f>
        <v/>
      </c>
      <c r="E39" s="443" t="n">
        <v>412</v>
      </c>
      <c r="F39" s="442">
        <f>-J109</f>
        <v/>
      </c>
      <c r="G39" s="433" t="n"/>
      <c r="H39" s="111" t="inlineStr">
        <is>
          <t xml:space="preserve">▼業務活動之淨現金流入（流出）                                </t>
        </is>
      </c>
      <c r="I39" s="180" t="n"/>
      <c r="J39" s="248">
        <f>OFFSET(A512,0,$K$1-1)</f>
        <v/>
      </c>
      <c r="K39" s="445">
        <f>K36+K37+K38+K35</f>
        <v/>
      </c>
      <c r="L39" s="478" t="n"/>
      <c r="M39" s="478">
        <f>L39-G39</f>
        <v/>
      </c>
      <c r="N39" s="30" t="n"/>
      <c r="O39" s="425">
        <f>L39-B39</f>
        <v/>
      </c>
      <c r="P39" s="144">
        <f>J39-K39</f>
        <v/>
      </c>
      <c r="Q39" s="426">
        <f>D39-F39</f>
        <v/>
      </c>
      <c r="R39" s="30" t="n"/>
    </row>
    <row r="40">
      <c r="A40" s="3" t="n">
        <v>0</v>
      </c>
      <c r="B40" s="427" t="n"/>
      <c r="C40" s="261" t="n"/>
      <c r="D40" s="186" t="n"/>
      <c r="E40" s="446" t="n"/>
      <c r="F40" s="447" t="n"/>
      <c r="G40" s="433" t="n"/>
      <c r="H40" s="111" t="inlineStr">
        <is>
          <t xml:space="preserve">▼投資活動之現金流量                                          </t>
        </is>
      </c>
      <c r="I40" s="180" t="n"/>
      <c r="J40" s="248">
        <f>OFFSET(A513,0,$K$1-1)</f>
        <v/>
      </c>
      <c r="K40" s="448">
        <f>SUM(K41,K44,K47,K48,K49,K51,K54,K64)</f>
        <v/>
      </c>
      <c r="L40" s="478" t="n"/>
      <c r="M40" s="478">
        <f>L40-G40</f>
        <v/>
      </c>
      <c r="N40" s="30" t="n"/>
      <c r="O40" s="425">
        <f>L40-B40</f>
        <v/>
      </c>
      <c r="P40" s="144">
        <f>J40-K40</f>
        <v/>
      </c>
      <c r="Q40" s="426">
        <f>D40-F40</f>
        <v/>
      </c>
      <c r="R40" s="30" t="n"/>
    </row>
    <row r="41">
      <c r="A41" s="50" t="n"/>
      <c r="B41" s="50" t="n"/>
      <c r="C41" s="232" t="n"/>
      <c r="D41" s="440" t="n"/>
      <c r="E41" s="232" t="n"/>
      <c r="F41" s="233" t="n"/>
      <c r="H41" s="112" t="inlineStr">
        <is>
          <t xml:space="preserve">　　減少流動金融資產及短期貸墊款                                </t>
        </is>
      </c>
      <c r="I41" s="180" t="n"/>
      <c r="J41" s="248">
        <f>OFFSET(A514,0,$K$1-1)</f>
        <v/>
      </c>
      <c r="K41" s="449">
        <f>K42+K43</f>
        <v/>
      </c>
      <c r="L41" s="478" t="n"/>
      <c r="M41" s="478">
        <f>L41-G41</f>
        <v/>
      </c>
      <c r="N41" s="30" t="n"/>
      <c r="O41" s="425">
        <f>L41-B41</f>
        <v/>
      </c>
      <c r="P41" s="144">
        <f>J41-K41</f>
        <v/>
      </c>
      <c r="Q41" s="426">
        <f>D41-F41</f>
        <v/>
      </c>
      <c r="R41" s="30" t="n"/>
    </row>
    <row r="42" ht="20.4" customHeight="1" s="53" thickBot="1">
      <c r="A42" s="50" t="inlineStr">
        <is>
          <t xml:space="preserve">　　交通及運輸設備                                              </t>
        </is>
      </c>
      <c r="B42" s="427">
        <f>VLOOKUP(A42,$A$309:$AX$418,$K$1,FALSE)</f>
        <v/>
      </c>
      <c r="C42" s="384" t="n">
        <v>254</v>
      </c>
      <c r="D42" s="440">
        <f>J60*-1</f>
        <v/>
      </c>
      <c r="E42" s="441" t="n">
        <v>104</v>
      </c>
      <c r="F42" s="442">
        <f>J18</f>
        <v/>
      </c>
      <c r="G42" s="450">
        <f>B42+SUM(D42:D44)-SUM(F42:F44)</f>
        <v/>
      </c>
      <c r="H42" s="214" t="inlineStr">
        <is>
          <t xml:space="preserve">　　　減少流動金融資產                                            </t>
        </is>
      </c>
      <c r="I42" s="215" t="n">
        <v>211</v>
      </c>
      <c r="J42" s="248">
        <f>OFFSET(A515,0,$K$1-1)</f>
        <v/>
      </c>
      <c r="K42" s="451">
        <f>-SUMIF($C$7:$C$127,I42,$D$7:$D$127)+SUMIF($E$7:$E$135,I42,$F$7:$F$127)</f>
        <v/>
      </c>
      <c r="L42" s="478">
        <f>VLOOKUP(A42,$A$140:$AX$249,$K$1,FALSE)</f>
        <v/>
      </c>
      <c r="M42" s="478">
        <f>L42-G42</f>
        <v/>
      </c>
      <c r="N42" s="30" t="n"/>
      <c r="O42" s="425">
        <f>L42-B42</f>
        <v/>
      </c>
      <c r="P42" s="144">
        <f>J42-K42</f>
        <v/>
      </c>
      <c r="Q42" s="426">
        <f>D42-F42</f>
        <v/>
      </c>
      <c r="R42" s="30" t="n"/>
    </row>
    <row r="43">
      <c r="A43" s="50" t="n"/>
      <c r="B43" s="427" t="n"/>
      <c r="C43" s="385" t="n">
        <v>410</v>
      </c>
      <c r="D43" s="440">
        <f>J106</f>
        <v/>
      </c>
      <c r="E43" s="443" t="n">
        <v>413</v>
      </c>
      <c r="F43" s="442">
        <f>J110*-1</f>
        <v/>
      </c>
      <c r="G43" s="452" t="n"/>
      <c r="H43" s="216" t="inlineStr">
        <is>
          <t xml:space="preserve">　　　減少短期墊款                                                </t>
        </is>
      </c>
      <c r="I43" s="217" t="n">
        <v>212</v>
      </c>
      <c r="J43" s="73">
        <f>OFFSET(A516,0,$K$1-1)</f>
        <v/>
      </c>
      <c r="K43" s="453">
        <f>-SUMIF($C$7:$C$127,I43,$D$7:$D$127)+SUMIF($E$7:$E$135,I43,$F$7:$F$127)</f>
        <v/>
      </c>
      <c r="L43" s="478" t="n"/>
      <c r="M43" s="478">
        <f>L43-G43</f>
        <v/>
      </c>
      <c r="N43" s="30" t="n"/>
      <c r="O43" s="425">
        <f>L43-B43</f>
        <v/>
      </c>
      <c r="P43" s="144">
        <f>J43-K43</f>
        <v/>
      </c>
      <c r="Q43" s="426">
        <f>D43-F43</f>
        <v/>
      </c>
      <c r="R43" s="30" t="n"/>
    </row>
    <row r="44">
      <c r="A44" s="50" t="n"/>
      <c r="B44" s="427" t="n"/>
      <c r="C44" s="385" t="n"/>
      <c r="D44" s="440" t="n"/>
      <c r="E44" s="443" t="n"/>
      <c r="F44" s="442" t="n"/>
      <c r="G44" s="452" t="n"/>
      <c r="H44" s="112" t="inlineStr">
        <is>
          <t xml:space="preserve">　　減少投資、長期應收款、貸墊款及準備金                        </t>
        </is>
      </c>
      <c r="I44" s="180" t="n"/>
      <c r="J44" s="73">
        <f>OFFSET(A517,0,$K$1-1)</f>
        <v/>
      </c>
      <c r="K44" s="369">
        <f>SUM(K45:K46)</f>
        <v/>
      </c>
      <c r="L44" s="478" t="n"/>
      <c r="M44" s="478">
        <f>L44-G44</f>
        <v/>
      </c>
      <c r="N44" s="30" t="n"/>
      <c r="O44" s="425">
        <f>L44-B44</f>
        <v/>
      </c>
      <c r="P44" s="144">
        <f>J44-K44</f>
        <v/>
      </c>
      <c r="Q44" s="426">
        <f>D44-F44</f>
        <v/>
      </c>
      <c r="R44" s="30" t="n"/>
    </row>
    <row r="45">
      <c r="A45" s="80" t="inlineStr">
        <is>
          <t xml:space="preserve">　　什項設備                                                    </t>
        </is>
      </c>
      <c r="B45" s="427">
        <f>VLOOKUP(A45,$A$309:$AX$418,$K$1,FALSE)</f>
        <v/>
      </c>
      <c r="C45" s="384" t="n">
        <v>255</v>
      </c>
      <c r="D45" s="440">
        <f>J61*-1</f>
        <v/>
      </c>
      <c r="E45" s="441" t="n">
        <v>105</v>
      </c>
      <c r="F45" s="442">
        <f>J19</f>
        <v/>
      </c>
      <c r="G45" s="429">
        <f>B45+SUM(D45:D48)-SUM(F45:F48)</f>
        <v/>
      </c>
      <c r="H45" s="112" t="inlineStr">
        <is>
          <t xml:space="preserve">　　　減少投資                                                    </t>
        </is>
      </c>
      <c r="I45" s="180" t="n">
        <v>221</v>
      </c>
      <c r="J45" s="73">
        <f>OFFSET(A518,0,$K$1-1)</f>
        <v/>
      </c>
      <c r="K45" s="369">
        <f>-SUMIF($C$7:$C$127,I45,$D$7:$D$127)+SUMIF($E$7:$E$135,I45,$F$7:$F$127)</f>
        <v/>
      </c>
      <c r="L45" s="478">
        <f>VLOOKUP(A45,$A$140:$AX$249,$K$1,FALSE)</f>
        <v/>
      </c>
      <c r="M45" s="478">
        <f>L45-G45</f>
        <v/>
      </c>
      <c r="N45" s="30" t="n"/>
      <c r="O45" s="425">
        <f>L45-B45</f>
        <v/>
      </c>
      <c r="P45" s="144">
        <f>J45-K45</f>
        <v/>
      </c>
      <c r="Q45" s="426">
        <f>D45-F45</f>
        <v/>
      </c>
      <c r="R45" s="30" t="n"/>
    </row>
    <row r="46">
      <c r="A46" s="3" t="n">
        <v>0</v>
      </c>
      <c r="B46" s="427" t="n"/>
      <c r="C46" s="385" t="n">
        <v>408</v>
      </c>
      <c r="D46" s="440">
        <f>J102</f>
        <v/>
      </c>
      <c r="E46" s="443" t="n"/>
      <c r="F46" s="442" t="n"/>
      <c r="G46" s="433" t="n"/>
      <c r="H46" s="112" t="inlineStr">
        <is>
          <t xml:space="preserve">　　　減少準備金                                                  </t>
        </is>
      </c>
      <c r="I46" s="180" t="n">
        <v>222</v>
      </c>
      <c r="J46" s="73">
        <f>OFFSET(A519,0,$K$1-1)</f>
        <v/>
      </c>
      <c r="K46" s="369">
        <f>-SUMIF($C$7:$C$127,I46,$D$7:$D$127)+SUMIF($E$7:$E$135,I46,$F$7:$F$127)</f>
        <v/>
      </c>
      <c r="L46" s="478" t="n"/>
      <c r="M46" s="478">
        <f>L46-G46</f>
        <v/>
      </c>
      <c r="N46" s="30" t="n"/>
      <c r="O46" s="425">
        <f>L46-B46</f>
        <v/>
      </c>
      <c r="P46" s="144">
        <f>J46-K46</f>
        <v/>
      </c>
      <c r="Q46" s="426">
        <f>D46-F46</f>
        <v/>
      </c>
      <c r="R46" s="30" t="n"/>
    </row>
    <row r="47">
      <c r="A47" s="3" t="n">
        <v>0</v>
      </c>
      <c r="B47" s="427" t="n"/>
      <c r="C47" s="385" t="n">
        <v>411</v>
      </c>
      <c r="D47" s="440">
        <f>J107</f>
        <v/>
      </c>
      <c r="E47" s="443" t="n">
        <v>414</v>
      </c>
      <c r="F47" s="442">
        <f>-J111</f>
        <v/>
      </c>
      <c r="G47" s="433" t="n"/>
      <c r="H47" s="112" t="inlineStr">
        <is>
          <t xml:space="preserve">　　收取利息                                                    </t>
        </is>
      </c>
      <c r="I47" s="180" t="n"/>
      <c r="J47" s="73">
        <f>OFFSET(A520,0,$K$1-1)</f>
        <v/>
      </c>
      <c r="K47" s="369">
        <f>J47</f>
        <v/>
      </c>
      <c r="L47" s="478" t="n"/>
      <c r="M47" s="478">
        <f>L47-G47</f>
        <v/>
      </c>
      <c r="N47" s="30" t="n"/>
      <c r="O47" s="425">
        <f>L47-B47</f>
        <v/>
      </c>
      <c r="P47" s="144">
        <f>J47-K47</f>
        <v/>
      </c>
      <c r="Q47" s="426">
        <f>D47-F47</f>
        <v/>
      </c>
      <c r="R47" s="30" t="n"/>
    </row>
    <row r="48">
      <c r="A48" s="3" t="n">
        <v>0</v>
      </c>
      <c r="B48" s="427" t="n"/>
      <c r="C48" s="385" t="n">
        <v>406</v>
      </c>
      <c r="D48" s="440">
        <f>J98</f>
        <v/>
      </c>
      <c r="E48" s="443" t="n"/>
      <c r="F48" s="442" t="n"/>
      <c r="G48" s="433" t="n"/>
      <c r="H48" s="112" t="inlineStr">
        <is>
          <t xml:space="preserve">　　收取股利                                                    </t>
        </is>
      </c>
      <c r="I48" s="186" t="n"/>
      <c r="J48" s="73">
        <f>OFFSET(A521,0,$K$1-1)</f>
        <v/>
      </c>
      <c r="K48" s="369">
        <f>J48</f>
        <v/>
      </c>
      <c r="L48" s="478" t="n"/>
      <c r="M48" s="478">
        <f>L48-G48</f>
        <v/>
      </c>
      <c r="N48" s="30" t="n"/>
      <c r="O48" s="425">
        <f>L48-B48</f>
        <v/>
      </c>
      <c r="P48" s="144">
        <f>J48-K48</f>
        <v/>
      </c>
      <c r="Q48" s="426">
        <f>D48-F48</f>
        <v/>
      </c>
      <c r="R48" s="30" t="n"/>
    </row>
    <row r="49">
      <c r="A49" s="80" t="inlineStr">
        <is>
          <t xml:space="preserve">　　租賃資產                                                    </t>
        </is>
      </c>
      <c r="B49" s="427">
        <f>VLOOKUP(A49,$A$309:$AX$413,$K$1,FALSE)</f>
        <v/>
      </c>
      <c r="C49" s="384" t="n"/>
      <c r="D49" s="440" t="n"/>
      <c r="E49" s="441" t="n">
        <v>106</v>
      </c>
      <c r="F49" s="442">
        <f>J20</f>
        <v/>
      </c>
      <c r="G49" s="433">
        <f>B49+D49-F49</f>
        <v/>
      </c>
      <c r="H49" s="112" t="inlineStr">
        <is>
          <t xml:space="preserve">　　增加流動金融資產及短期貸墊款                                </t>
        </is>
      </c>
      <c r="I49" s="186" t="n"/>
      <c r="J49" s="121">
        <f>OFFSET(A522,0,$K$1-1)</f>
        <v/>
      </c>
      <c r="K49" s="369">
        <f>K50</f>
        <v/>
      </c>
      <c r="L49" s="478">
        <f>VLOOKUP(A49,$A$140:$AX$249,$K$1,FALSE)</f>
        <v/>
      </c>
      <c r="M49" s="478">
        <f>L49-G49</f>
        <v/>
      </c>
      <c r="N49" s="30" t="n"/>
      <c r="O49" s="425">
        <f>L49-B49</f>
        <v/>
      </c>
      <c r="P49" s="144">
        <f>J49-K49</f>
        <v/>
      </c>
      <c r="Q49" s="426">
        <f>D49-F49</f>
        <v/>
      </c>
      <c r="R49" s="30" t="n"/>
    </row>
    <row r="50" ht="32.4" customHeight="1" s="53">
      <c r="A50" s="80" t="inlineStr">
        <is>
          <t xml:space="preserve">　　租賃權益改良                                                </t>
        </is>
      </c>
      <c r="B50" s="427">
        <f>VLOOKUP(A50,$A$309:$AX$418,$K$1,FALSE)</f>
        <v/>
      </c>
      <c r="C50" s="384" t="n">
        <v>257</v>
      </c>
      <c r="D50" s="454">
        <f>J63*-1</f>
        <v/>
      </c>
      <c r="E50" s="441" t="n">
        <v>107</v>
      </c>
      <c r="F50" s="442">
        <f>J21</f>
        <v/>
      </c>
      <c r="G50" s="433">
        <f>B50+D50-F50</f>
        <v/>
      </c>
      <c r="H50" s="112" t="inlineStr">
        <is>
          <t xml:space="preserve">　　　增加流動金融資產                                            </t>
        </is>
      </c>
      <c r="I50" s="181" t="n">
        <v>231</v>
      </c>
      <c r="J50" s="121">
        <f>OFFSET(A523,0,$K$1-1)</f>
        <v/>
      </c>
      <c r="K50" s="369">
        <f>-SUMIF($C$7:$C$127,I50,$D$7:$D$127)+SUMIF($E$7:$E$135,I50,$F$7:$F$127)</f>
        <v/>
      </c>
      <c r="L50" s="478">
        <f>VLOOKUP(A50,$A$140:$AX$249,$K$1,FALSE)</f>
        <v/>
      </c>
      <c r="M50" s="478">
        <f>L50-G50</f>
        <v/>
      </c>
      <c r="N50" s="30" t="n"/>
      <c r="O50" s="425">
        <f>L50-B49</f>
        <v/>
      </c>
      <c r="P50" s="144">
        <f>J50-K50</f>
        <v/>
      </c>
      <c r="Q50" s="426">
        <f>D49-F49</f>
        <v/>
      </c>
      <c r="R50" s="30" t="n"/>
    </row>
    <row r="51" ht="32.4" customHeight="1" s="53">
      <c r="A51" s="79" t="inlineStr">
        <is>
          <t xml:space="preserve">　　購建中固定資產                                              </t>
        </is>
      </c>
      <c r="B51" s="427">
        <f>VLOOKUP(A51,$A$309:$AX$418,$K$1,FALSE)</f>
        <v/>
      </c>
      <c r="C51" s="384" t="n">
        <v>256</v>
      </c>
      <c r="D51" s="440">
        <f>J62*-1</f>
        <v/>
      </c>
      <c r="E51" s="441" t="n">
        <v>404</v>
      </c>
      <c r="F51" s="442">
        <f>J96</f>
        <v/>
      </c>
      <c r="G51" s="429">
        <f>B51+SUM(D51:D53)-SUM(F51:F53)</f>
        <v/>
      </c>
      <c r="H51" s="112" t="inlineStr">
        <is>
          <t xml:space="preserve">　　增加投資、長期應收款、貸墊款及準備金                        </t>
        </is>
      </c>
      <c r="I51" s="180" t="n"/>
      <c r="J51" s="121">
        <f>OFFSET(A524,0,$K$1-1)</f>
        <v/>
      </c>
      <c r="K51" s="369">
        <f>SUM(K52:K53)</f>
        <v/>
      </c>
      <c r="L51" s="478">
        <f>VLOOKUP(A51,$A$140:$AX$249,$K$1,FALSE)</f>
        <v/>
      </c>
      <c r="M51" s="478">
        <f>L51-G51</f>
        <v/>
      </c>
      <c r="N51" s="30" t="n"/>
      <c r="O51" s="425">
        <f>L51-B50</f>
        <v/>
      </c>
      <c r="P51" s="144">
        <f>J51-K51</f>
        <v/>
      </c>
      <c r="Q51" s="426">
        <f>D50-F50</f>
        <v/>
      </c>
      <c r="R51" s="30" t="n"/>
    </row>
    <row r="52">
      <c r="A52" s="3" t="n"/>
      <c r="B52" s="427" t="n"/>
      <c r="C52" s="385" t="n"/>
      <c r="D52" s="440" t="n"/>
      <c r="E52" s="441" t="n">
        <v>405</v>
      </c>
      <c r="F52" s="442">
        <f>J97</f>
        <v/>
      </c>
      <c r="G52" s="433" t="n"/>
      <c r="H52" s="112" t="inlineStr">
        <is>
          <t xml:space="preserve">　　　增加投資                                                    </t>
        </is>
      </c>
      <c r="I52" s="180" t="n">
        <v>241</v>
      </c>
      <c r="J52" s="73">
        <f>OFFSET(A525,0,$K$1-1)</f>
        <v/>
      </c>
      <c r="K52" s="369">
        <f>-SUMIF($C$7:$C$127,I52,$D$7:$D$127)+SUMIF($E$7:$E$135,I52,$F$7:$F$127)</f>
        <v/>
      </c>
      <c r="L52" s="478" t="n"/>
      <c r="M52" s="478">
        <f>L52-G52</f>
        <v/>
      </c>
      <c r="N52" s="30" t="n"/>
      <c r="O52" s="425">
        <f>L52-B51</f>
        <v/>
      </c>
      <c r="P52" s="144">
        <f>J52-K52</f>
        <v/>
      </c>
      <c r="Q52" s="426">
        <f>D51-F51</f>
        <v/>
      </c>
      <c r="R52" s="30" t="n"/>
    </row>
    <row r="53">
      <c r="A53" s="126" t="n"/>
      <c r="B53" s="126" t="n"/>
      <c r="C53" s="236" t="n"/>
      <c r="D53" s="455" t="n"/>
      <c r="E53" s="236" t="n">
        <v>406</v>
      </c>
      <c r="F53" s="291">
        <f>J98</f>
        <v/>
      </c>
      <c r="G53" s="126" t="n"/>
      <c r="H53" s="112" t="inlineStr">
        <is>
          <t xml:space="preserve">　　　增加準備金                                                  </t>
        </is>
      </c>
      <c r="I53" s="180" t="n">
        <v>242</v>
      </c>
      <c r="J53" s="73">
        <f>OFFSET(A526,0,$K$1-1)</f>
        <v/>
      </c>
      <c r="K53" s="369">
        <f>-SUMIF($C$7:$C$127,I53,$D$7:$D$127)+SUMIF($E$7:$E$135,I53,$F$7:$F$127)</f>
        <v/>
      </c>
      <c r="L53" s="478" t="n"/>
      <c r="M53" s="478">
        <f>L53-G52</f>
        <v/>
      </c>
      <c r="N53" s="30" t="n"/>
      <c r="O53" s="425">
        <f>L53-B52</f>
        <v/>
      </c>
      <c r="P53" s="144">
        <f>J53-K53</f>
        <v/>
      </c>
      <c r="Q53" s="426">
        <f>D52-F52</f>
        <v/>
      </c>
      <c r="R53" s="30" t="n"/>
    </row>
    <row r="54" ht="32.4" customHeight="1" s="53">
      <c r="A54" s="78" t="inlineStr">
        <is>
          <t xml:space="preserve">　生物資產－非流動                                            </t>
        </is>
      </c>
      <c r="B54" s="422">
        <f>SUM(B55)</f>
        <v/>
      </c>
      <c r="C54" s="384" t="n"/>
      <c r="D54" s="440" t="n"/>
      <c r="E54" s="441" t="n"/>
      <c r="F54" s="442" t="n"/>
      <c r="G54" s="423">
        <f>SUM(G55)</f>
        <v/>
      </c>
      <c r="H54" s="112" t="inlineStr">
        <is>
          <t xml:space="preserve">　　增加不動產、廠房及設備、礦產資源                            </t>
        </is>
      </c>
      <c r="I54" s="180" t="n"/>
      <c r="J54" s="73">
        <f>OFFSET(A527,0,$K$1-1)</f>
        <v/>
      </c>
      <c r="K54" s="369">
        <f>K55</f>
        <v/>
      </c>
      <c r="L54" s="478">
        <f>VLOOKUP(A54,$A$140:$AX$249,$K$1,FALSE)</f>
        <v/>
      </c>
      <c r="M54" s="478">
        <f>L54-G54</f>
        <v/>
      </c>
      <c r="N54" s="30" t="n"/>
      <c r="O54" s="425">
        <f>L54-B54</f>
        <v/>
      </c>
      <c r="P54" s="144">
        <f>J54-K54</f>
        <v/>
      </c>
      <c r="Q54" s="426">
        <f>D54-F54</f>
        <v/>
      </c>
      <c r="R54" s="30" t="n"/>
    </row>
    <row r="55" ht="27.6" customHeight="1" s="53">
      <c r="A55" s="82" t="inlineStr">
        <is>
          <t xml:space="preserve">　　生產性生物資產－非流動                                      </t>
        </is>
      </c>
      <c r="B55" s="427">
        <f>VLOOKUP(A55,$A$309:$AX$418,$K$1,FALSE)</f>
        <v/>
      </c>
      <c r="C55" s="384" t="n"/>
      <c r="D55" s="440" t="n"/>
      <c r="E55" s="441" t="n">
        <v>109</v>
      </c>
      <c r="F55" s="442">
        <f>J23</f>
        <v/>
      </c>
      <c r="G55" s="429">
        <f>B55+SUM(D55:D55)-SUM(F55:F55)</f>
        <v/>
      </c>
      <c r="H55" s="112" t="inlineStr">
        <is>
          <t xml:space="preserve">　　　增加不動產、廠房及設備                                      </t>
        </is>
      </c>
      <c r="I55" s="180" t="n"/>
      <c r="J55" s="73">
        <f>OFFSET(A528,0,$K$1-1)</f>
        <v/>
      </c>
      <c r="K55" s="369">
        <f>K56</f>
        <v/>
      </c>
      <c r="L55" s="478">
        <f>VLOOKUP(A55,$A$140:$AX$249,$K$1,FALSE)</f>
        <v/>
      </c>
      <c r="M55" s="478">
        <f>L55-G55</f>
        <v/>
      </c>
      <c r="N55" s="30" t="n"/>
      <c r="O55" s="425">
        <f>L55-B55</f>
        <v/>
      </c>
      <c r="P55" s="144">
        <f>J55-K55</f>
        <v/>
      </c>
      <c r="Q55" s="426">
        <f>D55-F55</f>
        <v/>
      </c>
      <c r="R55" s="30" t="n"/>
    </row>
    <row r="56">
      <c r="A56" s="78" t="inlineStr">
        <is>
          <t xml:space="preserve">　無形資產                                                    </t>
        </is>
      </c>
      <c r="B56" s="422">
        <f>SUM(B57)</f>
        <v/>
      </c>
      <c r="C56" s="384" t="n"/>
      <c r="D56" s="440" t="n"/>
      <c r="E56" s="441" t="n"/>
      <c r="F56" s="442" t="n"/>
      <c r="G56" s="423">
        <f>SUM(G57)</f>
        <v/>
      </c>
      <c r="H56" s="112" t="inlineStr">
        <is>
          <t xml:space="preserve">　　　　固定資產之增置                                              </t>
        </is>
      </c>
      <c r="I56" s="180" t="n"/>
      <c r="J56" s="73">
        <f>OFFSET(A529,0,$K$1-1)</f>
        <v/>
      </c>
      <c r="K56" s="369">
        <f>SUM(K57:K63)</f>
        <v/>
      </c>
      <c r="L56" s="478">
        <f>VLOOKUP(A56,$A$140:$AX$249,$K$1,FALSE)</f>
        <v/>
      </c>
      <c r="M56" s="478">
        <f>L56-G56</f>
        <v/>
      </c>
      <c r="N56" s="30" t="n"/>
      <c r="O56" s="425">
        <f>L56-B56</f>
        <v/>
      </c>
      <c r="P56" s="144">
        <f>J56-K56</f>
        <v/>
      </c>
      <c r="Q56" s="426">
        <f>D56-F56</f>
        <v/>
      </c>
      <c r="R56" s="30" t="n"/>
    </row>
    <row r="57">
      <c r="A57" s="80" t="inlineStr">
        <is>
          <t xml:space="preserve">　　無形資產                                                    </t>
        </is>
      </c>
      <c r="B57" s="427">
        <f>VLOOKUP(A57,$A$309:$AX$418,$K$1,FALSE)</f>
        <v/>
      </c>
      <c r="C57" s="384" t="n"/>
      <c r="D57" s="440" t="n"/>
      <c r="E57" s="441" t="n">
        <v>111</v>
      </c>
      <c r="F57" s="442">
        <f>J25</f>
        <v/>
      </c>
      <c r="G57" s="429">
        <f>B57+SUM(D57:D59)-SUM(F57:F59)</f>
        <v/>
      </c>
      <c r="H57" s="112" t="inlineStr">
        <is>
          <t xml:space="preserve">　　　　　土地改良物                                                  </t>
        </is>
      </c>
      <c r="I57" s="180" t="n">
        <v>251</v>
      </c>
      <c r="J57" s="73">
        <f>OFFSET(A530,0,$K$1-1)</f>
        <v/>
      </c>
      <c r="K57" s="369">
        <f>-SUMIF($C$7:$C$127,I57,$D$7:$D$127)+SUMIF($E$7:$E$127,I57,$F$7:$F$127)</f>
        <v/>
      </c>
      <c r="L57" s="478">
        <f>VLOOKUP(A57,$A$140:$AX$249,$K$1,FALSE)</f>
        <v/>
      </c>
      <c r="M57" s="478">
        <f>L57-G57</f>
        <v/>
      </c>
      <c r="N57" s="30" t="n"/>
      <c r="O57" s="425">
        <f>L57-B57</f>
        <v/>
      </c>
      <c r="P57" s="144">
        <f>J57-K57</f>
        <v/>
      </c>
      <c r="Q57" s="426">
        <f>D57-F57</f>
        <v/>
      </c>
      <c r="R57" s="30" t="n"/>
    </row>
    <row r="58">
      <c r="A58" s="2" t="n">
        <v>0</v>
      </c>
      <c r="B58" s="427" t="n"/>
      <c r="C58" s="384" t="n">
        <v>415</v>
      </c>
      <c r="D58" s="440">
        <f>J113</f>
        <v/>
      </c>
      <c r="E58" s="441" t="n">
        <v>416</v>
      </c>
      <c r="F58" s="442">
        <f>J114*-1</f>
        <v/>
      </c>
      <c r="G58" s="433" t="n"/>
      <c r="H58" s="112" t="inlineStr">
        <is>
          <t xml:space="preserve">　　　　　房屋及建築                                                  </t>
        </is>
      </c>
      <c r="I58" s="180" t="n">
        <v>252</v>
      </c>
      <c r="J58" s="73">
        <f>OFFSET(A531,0,$K$1-1)</f>
        <v/>
      </c>
      <c r="K58" s="369">
        <f>-SUMIF($C$7:$C$127,I58,$D$7:$D$127)+SUMIF($E$7:$E$127,I58,$F$7:$F$127)</f>
        <v/>
      </c>
      <c r="L58" s="478" t="n"/>
      <c r="M58" s="478">
        <f>L58-G58</f>
        <v/>
      </c>
      <c r="N58" s="30" t="n"/>
      <c r="O58" s="425">
        <f>L58-B58</f>
        <v/>
      </c>
      <c r="P58" s="144">
        <f>J58-K58</f>
        <v/>
      </c>
      <c r="Q58" s="426">
        <f>D58-F58</f>
        <v/>
      </c>
      <c r="R58" s="30" t="n"/>
    </row>
    <row r="59">
      <c r="A59" s="3" t="n">
        <v>0</v>
      </c>
      <c r="B59" s="427" t="n"/>
      <c r="C59" s="385" t="n">
        <v>258</v>
      </c>
      <c r="D59" s="440">
        <f>J65*-1</f>
        <v/>
      </c>
      <c r="E59" s="443" t="n">
        <v>112</v>
      </c>
      <c r="F59" s="491" t="n"/>
      <c r="G59" s="433" t="n"/>
      <c r="H59" s="112" t="inlineStr">
        <is>
          <t xml:space="preserve">　　　　　機械及設備                                                  </t>
        </is>
      </c>
      <c r="I59" s="180" t="n">
        <v>253</v>
      </c>
      <c r="J59" s="73">
        <f>OFFSET(A532,0,$K$1-1)</f>
        <v/>
      </c>
      <c r="K59" s="369">
        <f>-SUMIF($C$7:$C$127,I59,$D$7:$D$127)+SUMIF($E$7:$E$127,I59,$F$7:$F$127)</f>
        <v/>
      </c>
      <c r="L59" s="478" t="n"/>
      <c r="M59" s="478">
        <f>L59-G59</f>
        <v/>
      </c>
      <c r="N59" s="30" t="n"/>
      <c r="O59" s="425">
        <f>L59-B59</f>
        <v/>
      </c>
      <c r="P59" s="144">
        <f>J59-K59</f>
        <v/>
      </c>
      <c r="Q59" s="426">
        <f>D59-F59</f>
        <v/>
      </c>
      <c r="R59" s="30" t="n"/>
    </row>
    <row r="60">
      <c r="A60" s="3" t="n">
        <v>0</v>
      </c>
      <c r="B60" s="427" t="n"/>
      <c r="C60" s="385" t="n"/>
      <c r="D60" s="440" t="n"/>
      <c r="E60" s="443" t="n"/>
      <c r="F60" s="442" t="n"/>
      <c r="G60" s="433" t="n"/>
      <c r="H60" s="112" t="inlineStr">
        <is>
          <t xml:space="preserve">　　　　　交通及運輸設備                                              </t>
        </is>
      </c>
      <c r="I60" s="180" t="n">
        <v>254</v>
      </c>
      <c r="J60" s="73">
        <f>OFFSET(A533,0,$K$1-1)</f>
        <v/>
      </c>
      <c r="K60" s="369">
        <f>-SUMIF($C$7:$C$127,I60,$D$7:$D$127)+SUMIF($E$7:$E$127,I60,$F$7:$F$127)</f>
        <v/>
      </c>
      <c r="L60" s="478" t="n"/>
      <c r="M60" s="478">
        <f>L60-G60</f>
        <v/>
      </c>
      <c r="N60" s="30" t="n"/>
      <c r="O60" s="425">
        <f>L60-B60</f>
        <v/>
      </c>
      <c r="P60" s="144">
        <f>J60-K60</f>
        <v/>
      </c>
      <c r="Q60" s="426">
        <f>D60-F60</f>
        <v/>
      </c>
      <c r="R60" s="30" t="n"/>
    </row>
    <row r="61" ht="20.4" customHeight="1" s="53">
      <c r="A61" s="78" t="inlineStr">
        <is>
          <t xml:space="preserve">　其他資產                                                    </t>
        </is>
      </c>
      <c r="B61" s="457">
        <f>SUM(B62,B65,B68)</f>
        <v/>
      </c>
      <c r="C61" s="384" t="n"/>
      <c r="D61" s="440" t="n"/>
      <c r="E61" s="441" t="n"/>
      <c r="F61" s="442" t="n"/>
      <c r="G61" s="457">
        <f>SUM(G62,G65,G68)</f>
        <v/>
      </c>
      <c r="H61" s="112" t="inlineStr">
        <is>
          <t xml:space="preserve">　　　　　什項設備                                                    </t>
        </is>
      </c>
      <c r="I61" s="180" t="n">
        <v>255</v>
      </c>
      <c r="J61" s="73">
        <f>OFFSET(A534,0,$K$1-1)</f>
        <v/>
      </c>
      <c r="K61" s="369">
        <f>-SUMIF($C$7:$C$127,I61,$D$7:$D$127)+SUMIF($E$7:$E$127,I61,$F$7:$F$127)</f>
        <v/>
      </c>
      <c r="L61" s="478">
        <f>VLOOKUP(A61,$A$140:$AX$249,$K$1,FALSE)</f>
        <v/>
      </c>
      <c r="M61" s="478">
        <f>L61-G61</f>
        <v/>
      </c>
      <c r="N61" s="30" t="n"/>
      <c r="O61" s="425">
        <f>L61-B61</f>
        <v/>
      </c>
      <c r="P61" s="144">
        <f>J61-K61</f>
        <v/>
      </c>
      <c r="Q61" s="426">
        <f>D61-F61</f>
        <v/>
      </c>
      <c r="R61" s="30" t="n"/>
    </row>
    <row r="62">
      <c r="A62" s="80" t="inlineStr">
        <is>
          <t xml:space="preserve">　　遞延資產                                                    </t>
        </is>
      </c>
      <c r="B62" s="427">
        <f>VLOOKUP(A62,$A$309:$AX$418,$K$1,FALSE)</f>
        <v/>
      </c>
      <c r="C62" s="384" t="n"/>
      <c r="D62" s="440" t="n"/>
      <c r="E62" s="441" t="n">
        <v>112</v>
      </c>
      <c r="F62" s="442">
        <f>J26-F59</f>
        <v/>
      </c>
      <c r="G62" s="429">
        <f>B62+SUM(D62:D64)-SUM(F62:F64)</f>
        <v/>
      </c>
      <c r="H62" s="112" t="inlineStr">
        <is>
          <t xml:space="preserve">　　　　　購建中固定資產                                              </t>
        </is>
      </c>
      <c r="I62" s="180" t="n">
        <v>256</v>
      </c>
      <c r="J62" s="73">
        <f>OFFSET(A535,0,$K$1-1)</f>
        <v/>
      </c>
      <c r="K62" s="369">
        <f>-SUMIF($C$7:$C$127,I62,$D$7:$D$127)+SUMIF($E$7:$E$127,I62,$F$7:$F$127)</f>
        <v/>
      </c>
      <c r="L62" s="478">
        <f>VLOOKUP(A62,$A$140:$AX$249,$K$1,FALSE)</f>
        <v/>
      </c>
      <c r="M62" s="478">
        <f>L62-G62</f>
        <v/>
      </c>
      <c r="N62" s="30" t="n"/>
      <c r="O62" s="425">
        <f>L62-B62</f>
        <v/>
      </c>
      <c r="P62" s="144">
        <f>J62-K62</f>
        <v/>
      </c>
      <c r="Q62" s="426">
        <f>D62-F62</f>
        <v/>
      </c>
      <c r="R62" s="30" t="n"/>
    </row>
    <row r="63">
      <c r="A63" s="2" t="n">
        <v>0</v>
      </c>
      <c r="B63" s="427" t="n"/>
      <c r="C63" s="384" t="n"/>
      <c r="D63" s="440">
        <f>J126</f>
        <v/>
      </c>
      <c r="E63" s="441" t="n"/>
      <c r="F63" s="442">
        <f>J127*-1</f>
        <v/>
      </c>
      <c r="G63" s="429" t="n"/>
      <c r="H63" s="112" t="inlineStr">
        <is>
          <t xml:space="preserve">　　　　　租賃權益改良                                                </t>
        </is>
      </c>
      <c r="I63" s="180" t="n">
        <v>257</v>
      </c>
      <c r="J63" s="73">
        <f>OFFSET(A536,0,$K$1-1)</f>
        <v/>
      </c>
      <c r="K63" s="369">
        <f>-SUMIF($C$7:$C$127,I63,$D$7:$D$127)+SUMIF($E$7:$E$127,I63,$F$7:$F$127)</f>
        <v/>
      </c>
      <c r="L63" s="478" t="n"/>
      <c r="M63" s="478">
        <f>L63-G63</f>
        <v/>
      </c>
      <c r="N63" s="30" t="n"/>
      <c r="O63" s="425">
        <f>L63-B63</f>
        <v/>
      </c>
      <c r="P63" s="144">
        <f>J63-K63</f>
        <v/>
      </c>
      <c r="Q63" s="426">
        <f>D63-F63</f>
        <v/>
      </c>
      <c r="R63" s="30" t="n"/>
    </row>
    <row r="64">
      <c r="A64" s="2" t="n">
        <v>0</v>
      </c>
      <c r="B64" s="427" t="n"/>
      <c r="C64" s="384" t="n">
        <v>259</v>
      </c>
      <c r="D64" s="440">
        <f>J67*-1</f>
        <v/>
      </c>
      <c r="E64" s="441" t="n"/>
      <c r="F64" s="442" t="n"/>
      <c r="G64" s="429" t="n"/>
      <c r="H64" s="112" t="inlineStr">
        <is>
          <t xml:space="preserve">　　增加無形資產及其他資產                                      </t>
        </is>
      </c>
      <c r="I64" s="180" t="n"/>
      <c r="J64" s="73">
        <f>OFFSET(A537,0,$K$1-1)</f>
        <v/>
      </c>
      <c r="K64" s="369">
        <f>K65+K66</f>
        <v/>
      </c>
      <c r="L64" s="478" t="n"/>
      <c r="M64" s="478">
        <f>L64-G64</f>
        <v/>
      </c>
      <c r="N64" s="30" t="n"/>
      <c r="O64" s="425">
        <f>L64-B64</f>
        <v/>
      </c>
      <c r="P64" s="144">
        <f>J64-K64</f>
        <v/>
      </c>
      <c r="Q64" s="426">
        <f>D64-F64</f>
        <v/>
      </c>
      <c r="R64" s="30" t="n"/>
    </row>
    <row r="65">
      <c r="A65" s="80" t="inlineStr">
        <is>
          <t xml:space="preserve">　　什項資產                                                    </t>
        </is>
      </c>
      <c r="B65" s="427">
        <f>VLOOKUP(A65,$A$309:$AX$418,$K$1,FALSE)</f>
        <v/>
      </c>
      <c r="C65" s="384" t="n">
        <v>417</v>
      </c>
      <c r="D65" s="440">
        <f>F111</f>
        <v/>
      </c>
      <c r="E65" s="441" t="n">
        <v>108</v>
      </c>
      <c r="F65" s="442">
        <f>J22</f>
        <v/>
      </c>
      <c r="G65" s="429">
        <f>B65+SUM(D65:D67)-SUM(F65:F67)</f>
        <v/>
      </c>
      <c r="H65" s="112" t="inlineStr">
        <is>
          <t xml:space="preserve">　　　增加無形資產                                                </t>
        </is>
      </c>
      <c r="I65" s="180" t="n">
        <v>258</v>
      </c>
      <c r="J65" s="73">
        <f>OFFSET(A538,0,$K$1-1)</f>
        <v/>
      </c>
      <c r="K65" s="369">
        <f>-SUMIF($C$7:$C$127,I65,$D$7:$D$127)+SUMIF($E$7:$E$127,I65,$F$7:$F$127)</f>
        <v/>
      </c>
      <c r="L65" s="478">
        <f>VLOOKUP(A65,$A$140:$AX$249,$K$1,FALSE)</f>
        <v/>
      </c>
      <c r="M65" s="478">
        <f>L65-G65</f>
        <v/>
      </c>
      <c r="N65" s="30" t="n"/>
      <c r="O65" s="425">
        <f>L65-B65</f>
        <v/>
      </c>
      <c r="P65" s="144">
        <f>J65-K65</f>
        <v/>
      </c>
      <c r="Q65" s="426">
        <f>D65-F65</f>
        <v/>
      </c>
      <c r="R65" s="30" t="n"/>
    </row>
    <row r="66">
      <c r="A66" s="4" t="n">
        <v>0</v>
      </c>
      <c r="B66" s="427" t="n"/>
      <c r="C66" s="384" t="n"/>
      <c r="D66" s="440" t="n"/>
      <c r="E66" s="441" t="n"/>
      <c r="F66" s="442" t="n"/>
      <c r="G66" s="433" t="n"/>
      <c r="H66" s="112" t="inlineStr">
        <is>
          <t xml:space="preserve">　　　增加其他資產                                                </t>
        </is>
      </c>
      <c r="I66" s="180" t="n"/>
      <c r="J66" s="73">
        <f>OFFSET(A539,0,$K$1-1)</f>
        <v/>
      </c>
      <c r="K66" s="369">
        <f>K67</f>
        <v/>
      </c>
      <c r="L66" s="478" t="n"/>
      <c r="M66" s="478">
        <f>L66-G66</f>
        <v/>
      </c>
      <c r="N66" s="30" t="n"/>
      <c r="O66" s="425">
        <f>L66-B66</f>
        <v/>
      </c>
      <c r="P66" s="144">
        <f>J66-K66</f>
        <v/>
      </c>
      <c r="Q66" s="426">
        <f>D66-F66</f>
        <v/>
      </c>
      <c r="R66" s="30" t="n"/>
    </row>
    <row r="67">
      <c r="A67" s="3" t="n">
        <v>0</v>
      </c>
      <c r="B67" s="427" t="n"/>
      <c r="C67" s="385" t="n"/>
      <c r="D67" s="440" t="n"/>
      <c r="E67" s="443" t="n"/>
      <c r="F67" s="442" t="n"/>
      <c r="G67" s="433" t="n"/>
      <c r="H67" s="112" t="inlineStr">
        <is>
          <t xml:space="preserve">　　　　增加遞延費用                                                </t>
        </is>
      </c>
      <c r="I67" s="180" t="n">
        <v>259</v>
      </c>
      <c r="J67" s="73">
        <f>OFFSET(A540,0,$K$1-1)</f>
        <v/>
      </c>
      <c r="K67" s="369">
        <f>-SUMIF($C$7:$C$127,I67,$D$7:$D$127)+SUMIF($E$7:$E$127,I67,$F$7:$F$127)</f>
        <v/>
      </c>
      <c r="L67" s="478" t="n"/>
      <c r="M67" s="478">
        <f>L67-G67</f>
        <v/>
      </c>
      <c r="N67" s="30" t="n"/>
      <c r="O67" s="425">
        <f>L67-B67</f>
        <v/>
      </c>
      <c r="P67" s="144">
        <f>J67-K67</f>
        <v/>
      </c>
      <c r="Q67" s="426">
        <f>D67-F67</f>
        <v/>
      </c>
      <c r="R67" s="30" t="n"/>
    </row>
    <row r="68">
      <c r="A68" s="80" t="n"/>
      <c r="B68" s="427" t="n"/>
      <c r="C68" s="384" t="n"/>
      <c r="D68" s="440" t="n"/>
      <c r="E68" s="441" t="n"/>
      <c r="F68" s="442" t="n"/>
      <c r="G68" s="433">
        <f>B68+D68-F68</f>
        <v/>
      </c>
      <c r="H68" s="111" t="inlineStr">
        <is>
          <t xml:space="preserve">▼投資活動之淨現金流入（流出）                                </t>
        </is>
      </c>
      <c r="I68" s="180" t="n"/>
      <c r="J68" s="73">
        <f>OFFSET(A541,0,$K$1-1)</f>
        <v/>
      </c>
      <c r="K68" s="369">
        <f>K40</f>
        <v/>
      </c>
      <c r="L68" s="478" t="n"/>
      <c r="M68" s="478" t="n"/>
      <c r="N68" s="30" t="n"/>
      <c r="O68" s="425" t="n"/>
      <c r="P68" s="144">
        <f>J68-K68</f>
        <v/>
      </c>
      <c r="Q68" s="426">
        <f>D68-F68</f>
        <v/>
      </c>
      <c r="R68" s="30" t="n"/>
    </row>
    <row r="69">
      <c r="A69" s="4" t="inlineStr">
        <is>
          <t>合      計</t>
        </is>
      </c>
      <c r="B69" s="422">
        <f>B7+B17+B26+B54+B56+B61</f>
        <v/>
      </c>
      <c r="C69" s="384" t="n"/>
      <c r="D69" s="440" t="n"/>
      <c r="E69" s="441" t="n"/>
      <c r="F69" s="442" t="n"/>
      <c r="G69" s="458">
        <f>G7+G17+G26+G54+G56+G61</f>
        <v/>
      </c>
      <c r="H69" s="111" t="inlineStr">
        <is>
          <t xml:space="preserve">▼籌資活動之現金流量                                          </t>
        </is>
      </c>
      <c r="I69" s="180" t="n"/>
      <c r="J69" s="73">
        <f>OFFSET(A542,0,$K$1-1)</f>
        <v/>
      </c>
      <c r="K69" s="369">
        <f>K70+K72+K74+K81+K79+K83</f>
        <v/>
      </c>
      <c r="L69" s="478">
        <f>VLOOKUP(A69,$A$140:$AX$249,$K$1,FALSE)</f>
        <v/>
      </c>
      <c r="M69" s="478">
        <f>L69-G69</f>
        <v/>
      </c>
      <c r="N69" s="30" t="n"/>
      <c r="O69" s="425">
        <f>L69-B69</f>
        <v/>
      </c>
      <c r="P69" s="144">
        <f>J69-K69</f>
        <v/>
      </c>
      <c r="Q69" s="426">
        <f>D69-F69</f>
        <v/>
      </c>
      <c r="R69" s="30" t="n"/>
    </row>
    <row r="70">
      <c r="A70" s="4" t="inlineStr">
        <is>
          <t xml:space="preserve">負債                                                        </t>
        </is>
      </c>
      <c r="B70" s="422">
        <f>B71+B78+B83</f>
        <v/>
      </c>
      <c r="C70" s="384" t="n"/>
      <c r="D70" s="440" t="n"/>
      <c r="E70" s="441" t="n"/>
      <c r="F70" s="442" t="n"/>
      <c r="G70" s="423">
        <f>G71+G78+G83</f>
        <v/>
      </c>
      <c r="H70" s="112" t="inlineStr">
        <is>
          <t xml:space="preserve">　　增加短期債務、流動金融負債及其他負債                        </t>
        </is>
      </c>
      <c r="I70" s="180" t="n"/>
      <c r="J70" s="73">
        <f>OFFSET(A543,0,$K$1-1)</f>
        <v/>
      </c>
      <c r="K70" s="369">
        <f>K71</f>
        <v/>
      </c>
      <c r="L70" s="478">
        <f>VLOOKUP(A70,$A$253:$AX$305,$K$1,FALSE)</f>
        <v/>
      </c>
      <c r="M70" s="478">
        <f>L70-G70</f>
        <v/>
      </c>
      <c r="N70" s="30" t="n"/>
      <c r="O70" s="425">
        <f>L70-B70</f>
        <v/>
      </c>
      <c r="P70" s="144">
        <f>J70-K70</f>
        <v/>
      </c>
      <c r="Q70" s="426">
        <f>D70-F70</f>
        <v/>
      </c>
      <c r="R70" s="30" t="n"/>
    </row>
    <row r="71">
      <c r="A71" s="78" t="inlineStr">
        <is>
          <t xml:space="preserve">　流動負債                                                    </t>
        </is>
      </c>
      <c r="B71" s="422">
        <f>SUM(B72:B77)</f>
        <v/>
      </c>
      <c r="C71" s="384" t="n"/>
      <c r="D71" s="440" t="n"/>
      <c r="E71" s="441" t="n"/>
      <c r="F71" s="442" t="n"/>
      <c r="G71" s="423">
        <f>SUM(G72:G77)</f>
        <v/>
      </c>
      <c r="H71" s="112" t="inlineStr">
        <is>
          <t xml:space="preserve">　　　增加其他負債                                                </t>
        </is>
      </c>
      <c r="I71" s="180" t="n">
        <v>311</v>
      </c>
      <c r="J71" s="73">
        <f>OFFSET(A544,0,$K$1-1)</f>
        <v/>
      </c>
      <c r="K71" s="369">
        <f>-SUMIF($C$7:$C$127,I71,$D$7:$D$127)+SUMIF($E$7:$E$127,I71,$F$7:$F$127)</f>
        <v/>
      </c>
      <c r="L71" s="478">
        <f>VLOOKUP(A71,$A$253:$AX$305,$K$1,FALSE)</f>
        <v/>
      </c>
      <c r="M71" s="478">
        <f>L71-G71</f>
        <v/>
      </c>
      <c r="N71" s="30" t="n"/>
      <c r="O71" s="425">
        <f>L71-B71</f>
        <v/>
      </c>
      <c r="P71" s="144">
        <f>J71-K71</f>
        <v/>
      </c>
      <c r="Q71" s="426">
        <f>D71-F71</f>
        <v/>
      </c>
      <c r="R71" s="30" t="n"/>
    </row>
    <row r="72">
      <c r="A72" s="80" t="inlineStr">
        <is>
          <t xml:space="preserve">　　短期債務                                                    </t>
        </is>
      </c>
      <c r="B72" s="427">
        <f>VLOOKUP(A72,$A$423:$AX$475,$K$1,FALSE)</f>
        <v/>
      </c>
      <c r="C72" s="385" t="n">
        <v>322</v>
      </c>
      <c r="D72" s="454">
        <f>J82*-1</f>
        <v/>
      </c>
      <c r="E72" s="441" t="n">
        <v>418</v>
      </c>
      <c r="F72" s="442">
        <f>D81</f>
        <v/>
      </c>
      <c r="G72" s="429">
        <f>B72+SUM(F72:F73)-SUM(D72:D73)</f>
        <v/>
      </c>
      <c r="H72" s="112" t="inlineStr">
        <is>
          <t xml:space="preserve">　　增加長期負債                                                </t>
        </is>
      </c>
      <c r="I72" s="180" t="n"/>
      <c r="J72" s="73">
        <f>OFFSET(A545,0,$K$1-1)</f>
        <v/>
      </c>
      <c r="K72" s="369">
        <f>K73</f>
        <v/>
      </c>
      <c r="L72" s="478">
        <f>VLOOKUP(A72,$A$253:$AX$305,$K$1,FALSE)</f>
        <v/>
      </c>
      <c r="M72" s="478">
        <f>L72-G72</f>
        <v/>
      </c>
      <c r="N72" s="30" t="n"/>
      <c r="O72" s="425">
        <f>L72-B72</f>
        <v/>
      </c>
      <c r="P72" s="144">
        <f>J72-K72</f>
        <v/>
      </c>
      <c r="Q72" s="426">
        <f>D72-F72</f>
        <v/>
      </c>
      <c r="R72" s="30" t="n"/>
    </row>
    <row r="73" ht="20.25" customHeight="1" s="53">
      <c r="A73" s="3" t="n">
        <v>0</v>
      </c>
      <c r="B73" s="427" t="n"/>
      <c r="C73" s="385" t="n">
        <v>316</v>
      </c>
      <c r="D73" s="440" t="n"/>
      <c r="E73" s="443" t="n"/>
      <c r="F73" s="442" t="n"/>
      <c r="G73" s="433" t="n"/>
      <c r="H73" s="112" t="inlineStr">
        <is>
          <t xml:space="preserve">　　　增加長期債務                                                </t>
        </is>
      </c>
      <c r="I73" s="180" t="n">
        <v>312</v>
      </c>
      <c r="J73" s="73">
        <f>OFFSET(A546,0,$K$1-1)</f>
        <v/>
      </c>
      <c r="K73" s="369">
        <f>-SUMIF($C$7:$C$127,I73,$D$7:$D$127)+SUMIF($E$7:$E$127,I73,$F$7:$F$127)</f>
        <v/>
      </c>
      <c r="L73" s="478" t="n"/>
      <c r="M73" s="478">
        <f>L73-G73</f>
        <v/>
      </c>
      <c r="N73" s="30" t="n"/>
      <c r="O73" s="425">
        <f>L73-B73</f>
        <v/>
      </c>
      <c r="P73" s="144">
        <f>J73-K73</f>
        <v/>
      </c>
      <c r="Q73" s="426">
        <f>D73-F73</f>
        <v/>
      </c>
      <c r="R73" s="30" t="n"/>
    </row>
    <row r="74" ht="21" customHeight="1" s="53">
      <c r="A74" s="80" t="inlineStr">
        <is>
          <t xml:space="preserve">　　應付款項                                                    </t>
        </is>
      </c>
      <c r="B74" s="427">
        <f>VLOOKUP(A74,$A$423:$AX$475,$K$1,FALSE)</f>
        <v/>
      </c>
      <c r="C74" s="384" t="n"/>
      <c r="D74" s="440" t="n"/>
      <c r="E74" s="441" t="n">
        <v>161</v>
      </c>
      <c r="F74" s="442" t="n"/>
      <c r="G74" s="429">
        <f>B74+SUM(F74:F75)-SUM(D74:D75)</f>
        <v/>
      </c>
      <c r="H74" s="112" t="inlineStr">
        <is>
          <t xml:space="preserve">　　增加基金、公積及填補短絀                                    </t>
        </is>
      </c>
      <c r="I74" s="180" t="n"/>
      <c r="J74" s="73">
        <f>OFFSET(A547,0,$K$1-1)</f>
        <v/>
      </c>
      <c r="K74" s="369">
        <f>SUM(K75)</f>
        <v/>
      </c>
      <c r="L74" s="478">
        <f>VLOOKUP(A74,$A$253:$AX$305,$K$1,FALSE)</f>
        <v/>
      </c>
      <c r="M74" s="478">
        <f>L74-G74</f>
        <v/>
      </c>
      <c r="N74" s="30" t="n"/>
      <c r="O74" s="425">
        <f>L74-B74</f>
        <v/>
      </c>
      <c r="P74" s="144">
        <f>J74-K74</f>
        <v/>
      </c>
      <c r="Q74" s="426">
        <f>D74-F74</f>
        <v/>
      </c>
      <c r="R74" s="30" t="n"/>
    </row>
    <row r="75" ht="18.75" customHeight="1" s="53">
      <c r="A75" s="3" t="n">
        <v>0</v>
      </c>
      <c r="B75" s="427" t="n"/>
      <c r="C75" s="385" t="n"/>
      <c r="D75" s="440" t="n"/>
      <c r="E75" s="443" t="n"/>
      <c r="F75" s="442" t="n"/>
      <c r="G75" s="433" t="n"/>
      <c r="H75" s="112" t="inlineStr">
        <is>
          <t xml:space="preserve">　　　增加基金                                                    </t>
        </is>
      </c>
      <c r="I75" s="180" t="n"/>
      <c r="J75" s="73">
        <f>OFFSET(A548,0,$K$1-1)</f>
        <v/>
      </c>
      <c r="K75" s="369">
        <f>SUM(K76:K78)</f>
        <v/>
      </c>
      <c r="L75" s="478" t="n"/>
      <c r="M75" s="478">
        <f>L75-G75</f>
        <v/>
      </c>
      <c r="N75" s="30" t="n"/>
      <c r="O75" s="425">
        <f>L75-B75</f>
        <v/>
      </c>
      <c r="P75" s="144">
        <f>J75-K75</f>
        <v/>
      </c>
      <c r="Q75" s="426">
        <f>D75-F75</f>
        <v/>
      </c>
      <c r="R75" s="30" t="n"/>
    </row>
    <row r="76" ht="20.25" customHeight="1" s="53">
      <c r="A76" s="80" t="inlineStr">
        <is>
          <t xml:space="preserve">　　預收款項                                                    </t>
        </is>
      </c>
      <c r="B76" s="427">
        <f>VLOOKUP(A76,$A$423:$AX$475,$K$1,FALSE)</f>
        <v/>
      </c>
      <c r="C76" s="384" t="n"/>
      <c r="D76" s="440" t="n"/>
      <c r="E76" s="441" t="n">
        <v>161</v>
      </c>
      <c r="F76" s="493">
        <f>J34</f>
        <v/>
      </c>
      <c r="G76" s="429">
        <f>B76+SUM(F76:F77)-SUM(D76:D77)</f>
        <v/>
      </c>
      <c r="H76" s="112" t="inlineStr">
        <is>
          <t xml:space="preserve">　　　　國庫撥款增置固定資產                                        </t>
        </is>
      </c>
      <c r="I76" s="180" t="n">
        <v>313</v>
      </c>
      <c r="J76" s="73">
        <f>OFFSET(A549,0,$K$1-1)</f>
        <v/>
      </c>
      <c r="K76" s="369">
        <f>-SUMIF($C$7:$C$127,I76,$D$7:$D$127)+SUMIF($E$7:$E$127,I76,$F$7:$F$127)</f>
        <v/>
      </c>
      <c r="L76" s="478">
        <f>VLOOKUP(A76,$A$253:$AX$305,$K$1,FALSE)</f>
        <v/>
      </c>
      <c r="M76" s="478">
        <f>L76-G76</f>
        <v/>
      </c>
      <c r="N76" s="30" t="n"/>
      <c r="O76" s="425">
        <f>L76-B76</f>
        <v/>
      </c>
      <c r="P76" s="144">
        <f>J76-K76</f>
        <v/>
      </c>
      <c r="Q76" s="426">
        <f>D76-F76</f>
        <v/>
      </c>
      <c r="R76" s="30" t="n"/>
    </row>
    <row r="77">
      <c r="A77" s="3" t="n">
        <v>0</v>
      </c>
      <c r="B77" s="427" t="n"/>
      <c r="C77" s="385" t="n"/>
      <c r="D77" s="440" t="n"/>
      <c r="E77" s="443" t="n"/>
      <c r="F77" s="442" t="n"/>
      <c r="G77" s="433" t="n"/>
      <c r="H77" s="112" t="inlineStr">
        <is>
          <t xml:space="preserve">　　　　國庫增撥無形資產                                            </t>
        </is>
      </c>
      <c r="I77" s="180" t="n">
        <v>314</v>
      </c>
      <c r="J77" s="73">
        <f>OFFSET(A550,0,$K$1-1)</f>
        <v/>
      </c>
      <c r="K77" s="369">
        <f>-SUMIF($C$7:$C$127,I77,$D$7:$D$127)+SUMIF($E$7:$E$127,I77,$F$7:$F$127)</f>
        <v/>
      </c>
      <c r="L77" s="478" t="n"/>
      <c r="M77" s="478">
        <f>L77-G77</f>
        <v/>
      </c>
      <c r="N77" s="30" t="n"/>
      <c r="O77" s="425">
        <f>L77-B77</f>
        <v/>
      </c>
      <c r="P77" s="144">
        <f>J77-K77</f>
        <v/>
      </c>
      <c r="Q77" s="426">
        <f>D77-F77</f>
        <v/>
      </c>
      <c r="R77" s="30" t="n"/>
    </row>
    <row r="78">
      <c r="A78" s="78" t="inlineStr">
        <is>
          <t xml:space="preserve">　長期負債                                                    </t>
        </is>
      </c>
      <c r="B78" s="459">
        <f>SUM(B81)</f>
        <v/>
      </c>
      <c r="C78" s="384" t="n"/>
      <c r="D78" s="440" t="n"/>
      <c r="E78" s="441" t="n"/>
      <c r="F78" s="442" t="n"/>
      <c r="G78" s="460">
        <f>SUM(G81)</f>
        <v/>
      </c>
      <c r="H78" s="112" t="inlineStr">
        <is>
          <t xml:space="preserve">　　　　國庫增撥遞延資產                                            </t>
        </is>
      </c>
      <c r="I78" s="180" t="n">
        <v>315</v>
      </c>
      <c r="J78" s="73">
        <f>OFFSET(A551,0,$K$1-1)</f>
        <v/>
      </c>
      <c r="K78" s="369">
        <f>-SUMIF($C$7:$C$127,I78,$D$7:$D$127)+SUMIF($E$7:$E$127,I78,$F$7:$F$127)</f>
        <v/>
      </c>
      <c r="L78" s="478">
        <f>VLOOKUP(A78,$A$253:$AX$305,$K$1,FALSE)</f>
        <v/>
      </c>
      <c r="M78" s="478">
        <f>L78-G78</f>
        <v/>
      </c>
      <c r="N78" s="30" t="n"/>
      <c r="O78" s="425">
        <f>L78-B78</f>
        <v/>
      </c>
      <c r="P78" s="144">
        <f>J78-K78</f>
        <v/>
      </c>
      <c r="Q78" s="426">
        <f>D78-F78</f>
        <v/>
      </c>
      <c r="R78" s="30" t="n"/>
    </row>
    <row r="79">
      <c r="A79" s="169" t="n"/>
      <c r="B79" s="461" t="n"/>
      <c r="C79" s="395" t="n"/>
      <c r="D79" s="462" t="n"/>
      <c r="E79" s="463" t="n"/>
      <c r="F79" s="447" t="n"/>
      <c r="G79" s="394" t="n"/>
      <c r="H79" s="112" t="inlineStr">
        <is>
          <t xml:space="preserve">　　減少短期債務、流動金融負債及其他負債                        </t>
        </is>
      </c>
      <c r="I79" s="180" t="n"/>
      <c r="J79" s="73">
        <f>OFFSET(A552,0,$K$1-1)</f>
        <v/>
      </c>
      <c r="K79" s="387" t="n"/>
      <c r="L79" s="478" t="n"/>
      <c r="M79" s="478" t="n"/>
      <c r="N79" s="30" t="n"/>
      <c r="O79" s="425" t="n"/>
      <c r="P79" s="144" t="n"/>
      <c r="Q79" s="426" t="n"/>
      <c r="R79" s="30" t="n"/>
    </row>
    <row r="80">
      <c r="A80" s="169" t="n"/>
      <c r="B80" s="461" t="n"/>
      <c r="C80" s="395" t="n"/>
      <c r="D80" s="462" t="n"/>
      <c r="E80" s="463" t="n"/>
      <c r="F80" s="447" t="n"/>
      <c r="G80" s="394" t="n"/>
      <c r="H80" s="112" t="inlineStr">
        <is>
          <t xml:space="preserve">　　　減少短期債務                                                </t>
        </is>
      </c>
      <c r="I80" s="180" t="n">
        <v>316</v>
      </c>
      <c r="J80" s="73">
        <f>OFFSET(A553,0,$K$1-1)</f>
        <v/>
      </c>
      <c r="K80" s="369">
        <f>-SUMIF($C$7:$C$127,I80,$D$7:$D$127)+SUMIF($E$7:$E$127,I80,$F$7:$F$127)</f>
        <v/>
      </c>
      <c r="L80" s="478" t="n"/>
      <c r="M80" s="478" t="n"/>
      <c r="N80" s="30" t="n"/>
      <c r="O80" s="425" t="n"/>
      <c r="P80" s="144" t="n"/>
      <c r="Q80" s="426" t="n"/>
      <c r="R80" s="30" t="n"/>
    </row>
    <row r="81">
      <c r="A81" s="80" t="inlineStr">
        <is>
          <t xml:space="preserve">　　長期債務                                                    </t>
        </is>
      </c>
      <c r="B81" s="427">
        <f>VLOOKUP(A81,$A$423:$AX$475,$K$1,FALSE)</f>
        <v/>
      </c>
      <c r="C81" s="384" t="n">
        <v>418</v>
      </c>
      <c r="D81" s="440">
        <f>J116</f>
        <v/>
      </c>
      <c r="E81" s="441" t="n">
        <v>312</v>
      </c>
      <c r="F81" s="442">
        <f>J73</f>
        <v/>
      </c>
      <c r="G81" s="429">
        <f>B81+SUM(F81:F82)-SUM(D81:D82)</f>
        <v/>
      </c>
      <c r="H81" s="112" t="inlineStr">
        <is>
          <t xml:space="preserve">　　減少長期負債                                                </t>
        </is>
      </c>
      <c r="I81" s="180" t="n"/>
      <c r="J81" s="73">
        <f>OFFSET(A554,0,$K$1-1)</f>
        <v/>
      </c>
      <c r="K81" s="369">
        <f>K82</f>
        <v/>
      </c>
      <c r="L81" s="478">
        <f>VLOOKUP(A81,$A$253:$AX$305,$K$1,FALSE)</f>
        <v/>
      </c>
      <c r="M81" s="478">
        <f>L81-G81</f>
        <v/>
      </c>
      <c r="N81" s="30" t="n"/>
      <c r="O81" s="425">
        <f>L81-B81</f>
        <v/>
      </c>
      <c r="P81" s="144">
        <f>J81-K81</f>
        <v/>
      </c>
      <c r="Q81" s="426">
        <f>D81-F81</f>
        <v/>
      </c>
      <c r="R81" s="30" t="n"/>
    </row>
    <row r="82">
      <c r="A82" s="3" t="n">
        <v>0</v>
      </c>
      <c r="B82" s="427" t="n"/>
      <c r="C82" s="385" t="n">
        <v>322</v>
      </c>
      <c r="D82" s="440" t="n"/>
      <c r="E82" s="443" t="n"/>
      <c r="F82" s="442" t="n"/>
      <c r="G82" s="433" t="n"/>
      <c r="H82" s="112" t="inlineStr">
        <is>
          <t xml:space="preserve">　　　減少長期債務                                                </t>
        </is>
      </c>
      <c r="I82" s="180" t="n">
        <v>322</v>
      </c>
      <c r="J82" s="73">
        <f>OFFSET(A555,0,$K$1-1)</f>
        <v/>
      </c>
      <c r="K82" s="369">
        <f>-SUMIF($C$7:$C$127,I82,$D$7:$D$127)+SUMIF($E$7:$E$127,I82,$F$7:$F$127)</f>
        <v/>
      </c>
      <c r="L82" s="478" t="n"/>
      <c r="M82" s="478">
        <f>L82-G82</f>
        <v/>
      </c>
      <c r="N82" s="30" t="n"/>
      <c r="O82" s="425">
        <f>L82-B82</f>
        <v/>
      </c>
      <c r="P82" s="144">
        <f>J82-K82</f>
        <v/>
      </c>
      <c r="Q82" s="426">
        <f>D72-F82</f>
        <v/>
      </c>
      <c r="R82" s="30" t="n"/>
    </row>
    <row r="83">
      <c r="A83" s="78" t="inlineStr">
        <is>
          <t xml:space="preserve">　其他負債                                                    </t>
        </is>
      </c>
      <c r="B83" s="422">
        <f>SUM(B84,B90)</f>
        <v/>
      </c>
      <c r="C83" s="384" t="n"/>
      <c r="D83" s="440" t="n"/>
      <c r="E83" s="441" t="n"/>
      <c r="F83" s="442" t="n"/>
      <c r="G83" s="460">
        <f>SUM(G84,G90)</f>
        <v/>
      </c>
      <c r="H83" s="112" t="inlineStr">
        <is>
          <t xml:space="preserve">　　支付利息                                                    </t>
        </is>
      </c>
      <c r="I83" s="180" t="n"/>
      <c r="J83" s="73">
        <f>OFFSET(A556,0,$K$1-1)</f>
        <v/>
      </c>
      <c r="K83" s="369">
        <f>J83</f>
        <v/>
      </c>
      <c r="L83" s="478">
        <f>VLOOKUP(A83,$A$253:$AX$305,$K$1,FALSE)</f>
        <v/>
      </c>
      <c r="M83" s="478">
        <f>L83-G83</f>
        <v/>
      </c>
      <c r="N83" s="30" t="n"/>
      <c r="O83" s="425">
        <f>L83-B83</f>
        <v/>
      </c>
      <c r="P83" s="144">
        <f>J83-K83</f>
        <v/>
      </c>
      <c r="Q83" s="426">
        <f>D83-F83</f>
        <v/>
      </c>
      <c r="R83" s="30" t="n"/>
    </row>
    <row r="84">
      <c r="A84" s="80" t="inlineStr">
        <is>
          <t xml:space="preserve">　　什項負債                                                    </t>
        </is>
      </c>
      <c r="B84" s="427">
        <f>VLOOKUP(A84,$A$423:$AX$475,$K$1,FALSE)</f>
        <v/>
      </c>
      <c r="C84" s="384" t="n">
        <v>321</v>
      </c>
      <c r="D84" s="440" t="n"/>
      <c r="E84" s="441" t="n"/>
      <c r="F84" s="442" t="n"/>
      <c r="G84" s="429">
        <f>B84+SUM(F84:F89)-SUM(D84:D89)</f>
        <v/>
      </c>
      <c r="H84" s="111" t="inlineStr">
        <is>
          <t xml:space="preserve">▼籌資活動之淨現金流入（流出）                                </t>
        </is>
      </c>
      <c r="I84" s="180" t="n"/>
      <c r="J84" s="73">
        <f>OFFSET(A557,0,$K$1-1)</f>
        <v/>
      </c>
      <c r="K84" s="369">
        <f>K69</f>
        <v/>
      </c>
      <c r="L84" s="478">
        <f>VLOOKUP(A84,$A$253:$AX$305,$K$1,FALSE)</f>
        <v/>
      </c>
      <c r="M84" s="478">
        <f>L84-G84</f>
        <v/>
      </c>
      <c r="N84" s="30" t="n"/>
      <c r="O84" s="425">
        <f>L84-B84</f>
        <v/>
      </c>
      <c r="P84" s="144">
        <f>J84-K84</f>
        <v/>
      </c>
      <c r="Q84" s="426">
        <f>D84-F84</f>
        <v/>
      </c>
      <c r="R84" s="30" t="n"/>
    </row>
    <row r="85">
      <c r="A85" s="4" t="n">
        <v>0</v>
      </c>
      <c r="B85" s="427" t="n"/>
      <c r="C85" s="384" t="n">
        <v>402</v>
      </c>
      <c r="D85" s="440">
        <f>J91*-1</f>
        <v/>
      </c>
      <c r="E85" s="384" t="n">
        <v>122</v>
      </c>
      <c r="F85" s="442">
        <f>J28</f>
        <v/>
      </c>
      <c r="G85" s="433" t="n"/>
      <c r="H85" s="111" t="inlineStr">
        <is>
          <t xml:space="preserve">▼現金及約當現金之淨增（淨減）                                </t>
        </is>
      </c>
      <c r="I85" s="180" t="inlineStr">
        <is>
          <t>B</t>
        </is>
      </c>
      <c r="J85" s="73">
        <f>OFFSET(A558,0,$K$1-1)</f>
        <v/>
      </c>
      <c r="K85" s="369">
        <f>J85</f>
        <v/>
      </c>
      <c r="L85" s="478" t="n"/>
      <c r="M85" s="478">
        <f>L85-G85</f>
        <v/>
      </c>
      <c r="N85" s="30" t="n"/>
      <c r="O85" s="425">
        <f>L85-B85</f>
        <v/>
      </c>
      <c r="P85" s="144">
        <f>J85-K85</f>
        <v/>
      </c>
      <c r="Q85" s="426">
        <f>D85-F85</f>
        <v/>
      </c>
      <c r="R85" s="30" t="n"/>
    </row>
    <row r="86">
      <c r="A86" s="3" t="n">
        <v>0</v>
      </c>
      <c r="B86" s="427" t="n"/>
      <c r="C86" s="385" t="n"/>
      <c r="D86" s="440" t="n"/>
      <c r="E86" s="443" t="n">
        <v>401</v>
      </c>
      <c r="F86" s="442">
        <f>J90</f>
        <v/>
      </c>
      <c r="G86" s="433" t="n"/>
      <c r="H86" s="111" t="inlineStr">
        <is>
          <t xml:space="preserve">▼期初現金及約當現金                                          </t>
        </is>
      </c>
      <c r="I86" s="180" t="n"/>
      <c r="J86" s="73">
        <f>OFFSET(A559,0,$K$1-1)</f>
        <v/>
      </c>
      <c r="K86" s="369">
        <f>B8</f>
        <v/>
      </c>
      <c r="L86" s="478" t="n"/>
      <c r="M86" s="478">
        <f>L86-G86</f>
        <v/>
      </c>
      <c r="N86" s="30" t="n"/>
      <c r="O86" s="425">
        <f>L86-B86</f>
        <v/>
      </c>
      <c r="P86" s="144">
        <f>J86-K86</f>
        <v/>
      </c>
      <c r="Q86" s="426">
        <f>D86-F86</f>
        <v/>
      </c>
      <c r="R86" s="30" t="n"/>
    </row>
    <row r="87">
      <c r="A87" s="3" t="n">
        <v>0</v>
      </c>
      <c r="B87" s="427" t="n"/>
      <c r="C87" s="385" t="n"/>
      <c r="D87" s="440" t="n"/>
      <c r="E87" s="443" t="n"/>
      <c r="F87" s="442" t="n"/>
      <c r="G87" s="433" t="n"/>
      <c r="H87" s="111" t="inlineStr">
        <is>
          <t xml:space="preserve">▼期末現金及約當現金                                          </t>
        </is>
      </c>
      <c r="I87" s="180" t="n"/>
      <c r="J87" s="73">
        <f>OFFSET(A560,0,$K$1-1)</f>
        <v/>
      </c>
      <c r="K87" s="369">
        <f>G8</f>
        <v/>
      </c>
      <c r="L87" s="478" t="n"/>
      <c r="M87" s="478">
        <f>L87-G87</f>
        <v/>
      </c>
      <c r="N87" s="30" t="n"/>
      <c r="O87" s="425">
        <f>L87-B87</f>
        <v/>
      </c>
      <c r="P87" s="144">
        <f>J87-K87</f>
        <v/>
      </c>
      <c r="Q87" s="426">
        <f>D87-F87</f>
        <v/>
      </c>
      <c r="R87" s="30" t="n"/>
    </row>
    <row r="88">
      <c r="A88" s="3" t="n">
        <v>0</v>
      </c>
      <c r="B88" s="427" t="n"/>
      <c r="C88" s="385" t="n"/>
      <c r="D88" s="440" t="n"/>
      <c r="E88" s="443" t="n"/>
      <c r="F88" s="442" t="n"/>
      <c r="G88" s="433" t="n"/>
      <c r="H88" s="111" t="inlineStr">
        <is>
          <t xml:space="preserve">▼不影響現金流量之投資與籌資活動                              </t>
        </is>
      </c>
      <c r="J88" s="73">
        <f>OFFSET(A561,0,$K$1-1)</f>
        <v/>
      </c>
      <c r="K88" s="369" t="n"/>
      <c r="L88" s="478" t="n"/>
      <c r="M88" s="478">
        <f>L88-G88</f>
        <v/>
      </c>
      <c r="N88" s="30" t="n"/>
      <c r="O88" s="425">
        <f>L88-B88</f>
        <v/>
      </c>
      <c r="P88" s="144">
        <f>J88-K88</f>
        <v/>
      </c>
      <c r="Q88" s="426">
        <f>D88-F88</f>
        <v/>
      </c>
      <c r="R88" s="30" t="n"/>
    </row>
    <row r="89" ht="32.4" customHeight="1" s="53">
      <c r="A89" s="3" t="n">
        <v>0</v>
      </c>
      <c r="B89" s="427" t="n"/>
      <c r="C89" s="385" t="n"/>
      <c r="D89" s="440" t="n"/>
      <c r="E89" s="443" t="n"/>
      <c r="F89" s="442" t="n"/>
      <c r="G89" s="433" t="n"/>
      <c r="H89" s="112" t="inlineStr">
        <is>
          <t xml:space="preserve">　　退休離職準備金與應付退休及離職金同額增加(+)或減少(-)之金額  </t>
        </is>
      </c>
      <c r="I89" s="180" t="n"/>
      <c r="J89" s="73">
        <f>OFFSET(A562,0,$K$1-1)</f>
        <v/>
      </c>
      <c r="K89" s="369">
        <f>K90+K91</f>
        <v/>
      </c>
      <c r="L89" s="478" t="n"/>
      <c r="M89" s="478">
        <f>L89-G89</f>
        <v/>
      </c>
      <c r="N89" s="30" t="n"/>
      <c r="O89" s="425">
        <f>L89-B89</f>
        <v/>
      </c>
      <c r="P89" s="144">
        <f>J89-K89</f>
        <v/>
      </c>
      <c r="Q89" s="426">
        <f>D89-F89</f>
        <v/>
      </c>
      <c r="R89" s="30" t="n"/>
    </row>
    <row r="90">
      <c r="A90" s="80" t="inlineStr">
        <is>
          <t xml:space="preserve">　　遞延負債                                                    </t>
        </is>
      </c>
      <c r="B90" s="427">
        <f>VLOOKUP(A90,$A$423:$AX$475,$K$1,FALSE)</f>
        <v/>
      </c>
      <c r="C90" s="385" t="n">
        <v>124</v>
      </c>
      <c r="D90" s="440">
        <f>J31*-1</f>
        <v/>
      </c>
      <c r="E90" s="464" t="n">
        <v>311</v>
      </c>
      <c r="F90" s="442">
        <f>J71</f>
        <v/>
      </c>
      <c r="G90" s="429">
        <f>B90+SUM(F90:F96)-SUM(D90:D96)</f>
        <v/>
      </c>
      <c r="H90" s="112" t="inlineStr">
        <is>
          <t xml:space="preserve">　　　退休離職準備金與應付退休及離職金同額增加之金額(+)           </t>
        </is>
      </c>
      <c r="I90" s="180" t="n">
        <v>401</v>
      </c>
      <c r="J90" s="73">
        <f>OFFSET(A563,0,$K$1-1)</f>
        <v/>
      </c>
      <c r="K90" s="369">
        <f>(SUMIF($C$7:$C$127,I90,$D$7:$D$127)+SUMIF($E$7:$E$127,I90,$F$7:$F$127))/2</f>
        <v/>
      </c>
      <c r="L90" s="478">
        <f>VLOOKUP(A90,$A$253:$AX$305,$K$1,FALSE)</f>
        <v/>
      </c>
      <c r="M90" s="478">
        <f>L90-G90</f>
        <v/>
      </c>
      <c r="N90" s="30" t="n"/>
      <c r="O90" s="425">
        <f>L90-B90</f>
        <v/>
      </c>
      <c r="P90" s="144">
        <f>J90-K90</f>
        <v/>
      </c>
      <c r="Q90" s="426">
        <f>D90-F90</f>
        <v/>
      </c>
      <c r="R90" s="30" t="n"/>
    </row>
    <row r="91">
      <c r="A91" s="3" t="n">
        <v>0</v>
      </c>
      <c r="B91" s="427" t="n"/>
      <c r="C91" s="241" t="n">
        <v>123</v>
      </c>
      <c r="D91" s="440">
        <f>-J30</f>
        <v/>
      </c>
      <c r="E91" s="464" t="n">
        <v>403</v>
      </c>
      <c r="F91" s="442">
        <f>J93</f>
        <v/>
      </c>
      <c r="G91" s="433" t="n"/>
      <c r="H91" s="112" t="inlineStr">
        <is>
          <t xml:space="preserve">　　　退休離職準備金與應付退休及離職金同額減少之金額(-)           </t>
        </is>
      </c>
      <c r="I91" s="180" t="n">
        <v>402</v>
      </c>
      <c r="J91" s="73">
        <f>OFFSET(A564,0,$K$1-1)</f>
        <v/>
      </c>
      <c r="K91" s="387">
        <f>(SUMIF($C$7:$C$127,I91,$D$7:$D$127)+SUMIF($E$7:$E$127,I91,$F$7:$F$127))/2*-1</f>
        <v/>
      </c>
      <c r="L91" s="478" t="n"/>
      <c r="M91" s="478">
        <f>L91-G91</f>
        <v/>
      </c>
      <c r="N91" s="30" t="n"/>
      <c r="O91" s="425">
        <f>L91-B91</f>
        <v/>
      </c>
      <c r="P91" s="144">
        <f>J91-K91</f>
        <v/>
      </c>
      <c r="Q91" s="426">
        <f>D91-F91</f>
        <v/>
      </c>
      <c r="R91" s="30" t="n"/>
    </row>
    <row r="92">
      <c r="A92" s="3" t="n">
        <v>0</v>
      </c>
      <c r="B92" s="427" t="n"/>
      <c r="C92" s="385" t="n"/>
      <c r="D92" s="440" t="n"/>
      <c r="E92" s="325" t="n">
        <v>407</v>
      </c>
      <c r="F92" s="262">
        <f>J101</f>
        <v/>
      </c>
      <c r="G92" s="433" t="n"/>
      <c r="H92" s="112" t="inlineStr">
        <is>
          <t xml:space="preserve">　　其他準備金與遞延收入同額增加之金額                          </t>
        </is>
      </c>
      <c r="I92" s="180" t="n"/>
      <c r="J92" s="73">
        <f>OFFSET(A565,0,$K$1-1)</f>
        <v/>
      </c>
      <c r="K92" s="369">
        <f>K93</f>
        <v/>
      </c>
      <c r="L92" s="478" t="n"/>
      <c r="M92" s="478">
        <f>L92-G92</f>
        <v/>
      </c>
      <c r="N92" s="30" t="n"/>
      <c r="O92" s="425">
        <f>L92-B92</f>
        <v/>
      </c>
      <c r="P92" s="144">
        <f>J92-K92</f>
        <v/>
      </c>
      <c r="Q92" s="426">
        <f>D92-F92</f>
        <v/>
      </c>
      <c r="R92" s="30" t="n"/>
    </row>
    <row r="93">
      <c r="A93" s="3" t="n">
        <v>0</v>
      </c>
      <c r="B93" s="427" t="n"/>
      <c r="C93" s="385" t="n"/>
      <c r="D93" s="440" t="n"/>
      <c r="E93" s="464" t="n">
        <v>408</v>
      </c>
      <c r="F93" s="442">
        <f>J102</f>
        <v/>
      </c>
      <c r="G93" s="433" t="n"/>
      <c r="H93" s="112" t="inlineStr">
        <is>
          <t xml:space="preserve">　　　其他準備金與遞延收入同額增加之金額                          </t>
        </is>
      </c>
      <c r="I93" s="180" t="n">
        <v>403</v>
      </c>
      <c r="J93" s="73">
        <f>OFFSET(A566,0,$K$1-1)</f>
        <v/>
      </c>
      <c r="K93" s="369">
        <f>(SUMIF($C$7:$C$127,I93,$D$7:$D$127)+SUMIF($E$7:$E$127,I93,$F$7:$F$127))/2</f>
        <v/>
      </c>
      <c r="L93" s="478" t="n"/>
      <c r="M93" s="478">
        <f>L93-G93</f>
        <v/>
      </c>
      <c r="N93" s="30" t="n"/>
      <c r="O93" s="425">
        <f>L93-B93</f>
        <v/>
      </c>
      <c r="P93" s="144">
        <f>J93-K93</f>
        <v/>
      </c>
      <c r="Q93" s="426">
        <f>D93-F93</f>
        <v/>
      </c>
      <c r="R93" s="30" t="n"/>
    </row>
    <row r="94" ht="32.4" customHeight="1" s="53">
      <c r="A94" s="105" t="n"/>
      <c r="B94" s="465" t="n"/>
      <c r="C94" s="398" t="n"/>
      <c r="D94" s="455" t="n"/>
      <c r="E94" s="466" t="n">
        <v>410</v>
      </c>
      <c r="F94" s="467" t="n"/>
      <c r="G94" s="378" t="n"/>
      <c r="H94" s="112" t="inlineStr">
        <is>
          <t xml:space="preserve">　　以前年度購建中固定資產科目，調整轉入不動產、廠房及設備科目之</t>
        </is>
      </c>
      <c r="I94" s="180" t="n"/>
      <c r="J94" s="73">
        <f>OFFSET(A567,0,$K$1-1)</f>
        <v/>
      </c>
      <c r="K94" s="369">
        <f>K95</f>
        <v/>
      </c>
      <c r="P94" s="144">
        <f>J94-K94</f>
        <v/>
      </c>
    </row>
    <row r="95">
      <c r="A95" s="105" t="n"/>
      <c r="B95" s="465" t="n"/>
      <c r="C95" s="398" t="n"/>
      <c r="D95" s="455" t="n"/>
      <c r="E95" s="468" t="n"/>
      <c r="F95" s="447" t="n"/>
      <c r="G95" s="378" t="n"/>
      <c r="H95" s="112" t="inlineStr">
        <is>
          <t xml:space="preserve">　　　調整轉入不動產、廠房及設備科目明細                          </t>
        </is>
      </c>
      <c r="I95" s="180" t="n"/>
      <c r="J95" s="73">
        <f>OFFSET(A568,0,$K$1-1)</f>
        <v/>
      </c>
      <c r="K95" s="369">
        <f>K96+K97+K98</f>
        <v/>
      </c>
      <c r="L95" s="478" t="n"/>
      <c r="N95" s="30" t="n"/>
      <c r="O95" s="425">
        <f>L95-B96</f>
        <v/>
      </c>
      <c r="P95" s="144">
        <f>J95-K95</f>
        <v/>
      </c>
      <c r="Q95" s="426">
        <f>D96-F96</f>
        <v/>
      </c>
      <c r="R95" s="30" t="n"/>
    </row>
    <row r="96">
      <c r="A96" s="3" t="n">
        <v>0</v>
      </c>
      <c r="B96" s="427" t="n"/>
      <c r="C96" s="385" t="n"/>
      <c r="D96" s="440" t="n"/>
      <c r="E96" s="261" t="n"/>
      <c r="F96" s="186" t="n"/>
      <c r="G96" s="433" t="n"/>
      <c r="H96" s="112" t="inlineStr">
        <is>
          <t xml:space="preserve">　　　　土地改良物                                                  </t>
        </is>
      </c>
      <c r="I96" s="180" t="n">
        <v>404</v>
      </c>
      <c r="J96" s="73">
        <f>OFFSET(A569,0,$K$1-1)</f>
        <v/>
      </c>
      <c r="K96" s="369">
        <f>(SUMIF($C$7:$C$127,I96,$D$7:$D$127)+SUMIF($E$7:$E$127,I96,$F$7:$F$127))/2</f>
        <v/>
      </c>
      <c r="N96" s="30" t="n"/>
      <c r="O96" s="425">
        <f>L97-B97</f>
        <v/>
      </c>
      <c r="P96" s="144">
        <f>J96-K96</f>
        <v/>
      </c>
      <c r="Q96" s="426">
        <f>D97-F97</f>
        <v/>
      </c>
      <c r="R96" s="30" t="n"/>
    </row>
    <row r="97">
      <c r="A97" s="84" t="inlineStr">
        <is>
          <t xml:space="preserve">淨值                                                        </t>
        </is>
      </c>
      <c r="B97" s="422">
        <f>B98+B110+B116+B125</f>
        <v/>
      </c>
      <c r="C97" s="384" t="n"/>
      <c r="D97" s="440" t="n"/>
      <c r="E97" s="441" t="n"/>
      <c r="F97" s="442" t="n"/>
      <c r="G97" s="422">
        <f>G98+G110+G116+G125</f>
        <v/>
      </c>
      <c r="H97" s="112" t="inlineStr">
        <is>
          <t xml:space="preserve">　　　　房屋及建築                                                  </t>
        </is>
      </c>
      <c r="I97" s="180" t="n">
        <v>405</v>
      </c>
      <c r="J97" s="73">
        <f>OFFSET(A570,0,$K$1-1)</f>
        <v/>
      </c>
      <c r="K97" s="369">
        <f>(SUMIF($C$7:$C$127,I97,$D$7:$D$127)+SUMIF($E$7:$E$127,I97,$F$7:$F$127))/2</f>
        <v/>
      </c>
      <c r="L97" s="478">
        <f>VLOOKUP(A97,$A$253:$AX$305,$K$1,FALSE)</f>
        <v/>
      </c>
      <c r="M97" s="478">
        <f>L97-G97</f>
        <v/>
      </c>
      <c r="N97" s="30" t="n"/>
      <c r="O97" s="425">
        <f>L98-B98</f>
        <v/>
      </c>
      <c r="P97" s="144">
        <f>J97-K97</f>
        <v/>
      </c>
      <c r="Q97" s="426">
        <f>D98-F98</f>
        <v/>
      </c>
      <c r="R97" s="30" t="n"/>
    </row>
    <row r="98">
      <c r="A98" s="85" t="inlineStr">
        <is>
          <t xml:space="preserve">　基金                                                        </t>
        </is>
      </c>
      <c r="B98" s="422">
        <f>SUM(B99:B101)</f>
        <v/>
      </c>
      <c r="C98" s="384" t="n"/>
      <c r="D98" s="440" t="n"/>
      <c r="E98" s="441" t="n"/>
      <c r="F98" s="442" t="n"/>
      <c r="G98" s="422">
        <f>SUM(G99:G101)</f>
        <v/>
      </c>
      <c r="H98" s="220" t="inlineStr">
        <is>
          <t xml:space="preserve">　　　　什項設備                                                    </t>
        </is>
      </c>
      <c r="I98" s="267" t="n">
        <v>406</v>
      </c>
      <c r="J98" s="73">
        <f>OFFSET(A571,0,$K$1-1)</f>
        <v/>
      </c>
      <c r="K98" s="369">
        <f>(SUMIF($C$7:$C$127,I98,$D$7:$D$127)+SUMIF($E$7:$E$127,I98,$F$7:$F$127))/2</f>
        <v/>
      </c>
      <c r="L98" s="478">
        <f>VLOOKUP(A98,$A$253:$AX$305,$K$1,FALSE)</f>
        <v/>
      </c>
      <c r="M98" s="478">
        <f>L98-G98</f>
        <v/>
      </c>
      <c r="N98" s="30" t="n"/>
      <c r="O98" s="425">
        <f>L99-B99</f>
        <v/>
      </c>
      <c r="P98" s="144">
        <f>J98-K98</f>
        <v/>
      </c>
      <c r="Q98" s="426">
        <f>D99-F99</f>
        <v/>
      </c>
      <c r="R98" s="30" t="n"/>
    </row>
    <row r="99">
      <c r="A99" s="86" t="inlineStr">
        <is>
          <t xml:space="preserve">　　基金                                                        </t>
        </is>
      </c>
      <c r="B99" s="427">
        <f>VLOOKUP(A99,$A$423:$AX$475,$K$1,FALSE)</f>
        <v/>
      </c>
      <c r="C99" s="245" t="n"/>
      <c r="D99" s="440" t="n"/>
      <c r="E99" s="384" t="n">
        <v>313</v>
      </c>
      <c r="F99" s="442">
        <f>J76</f>
        <v/>
      </c>
      <c r="G99" s="469">
        <f>B99+SUM(F99:F109)-SUM(D99:D109)</f>
        <v/>
      </c>
      <c r="H99" s="112" t="inlineStr">
        <is>
          <t xml:space="preserve">　不動產、廠房及設備與遞延收入同額增加(+)或減少(-)之金額    </t>
        </is>
      </c>
      <c r="I99" s="180" t="n"/>
      <c r="J99" s="73">
        <f>OFFSET(A572,0,$K$1-1)</f>
        <v/>
      </c>
      <c r="K99" s="369">
        <f>K100</f>
        <v/>
      </c>
      <c r="L99" s="478">
        <f>VLOOKUP(A99,$A$253:$AX$305,$K$1,FALSE)</f>
        <v/>
      </c>
      <c r="M99" s="478">
        <f>L99-G99</f>
        <v/>
      </c>
      <c r="N99" s="30" t="n"/>
      <c r="O99" s="425">
        <f>L100-B100</f>
        <v/>
      </c>
      <c r="P99" s="144">
        <f>J99-K99</f>
        <v/>
      </c>
      <c r="Q99" s="426">
        <f>D100-F100</f>
        <v/>
      </c>
      <c r="R99" s="30" t="n"/>
    </row>
    <row r="100">
      <c r="A100" s="89" t="n">
        <v>0</v>
      </c>
      <c r="B100" s="427" t="n"/>
      <c r="C100" s="375" t="n"/>
      <c r="D100" s="428" t="n"/>
      <c r="E100" s="87" t="n">
        <v>314</v>
      </c>
      <c r="F100" s="431">
        <f>J77</f>
        <v/>
      </c>
      <c r="G100" s="427" t="n"/>
      <c r="H100" s="112" t="inlineStr">
        <is>
          <t xml:space="preserve">　　不動產、廠房及設備與遞延收入同額增加明細(+)             </t>
        </is>
      </c>
      <c r="I100" s="180" t="n"/>
      <c r="J100" s="73">
        <f>OFFSET(A573,0,$K$1-1)</f>
        <v/>
      </c>
      <c r="K100" s="369">
        <f>K101+K102</f>
        <v/>
      </c>
      <c r="L100" s="478" t="n"/>
      <c r="M100" s="478">
        <f>L100-G100</f>
        <v/>
      </c>
      <c r="N100" s="30" t="n"/>
      <c r="O100" s="425">
        <f>L101-B101</f>
        <v/>
      </c>
      <c r="P100" s="144">
        <f>J100-K100</f>
        <v/>
      </c>
      <c r="Q100" s="426">
        <f>D101-F101</f>
        <v/>
      </c>
      <c r="R100" s="30" t="n"/>
    </row>
    <row r="101">
      <c r="A101" s="50" t="n">
        <v>0</v>
      </c>
      <c r="B101" s="427" t="n"/>
      <c r="C101" s="91" t="n">
        <v>412</v>
      </c>
      <c r="D101" s="428">
        <f>-J109</f>
        <v/>
      </c>
      <c r="E101" s="87" t="n">
        <v>315</v>
      </c>
      <c r="F101" s="431">
        <f>J78</f>
        <v/>
      </c>
      <c r="G101" s="427" t="n"/>
      <c r="H101" s="211" t="inlineStr">
        <is>
          <t xml:space="preserve">　　　　機械及設備                                                  </t>
        </is>
      </c>
      <c r="I101" s="268" t="n">
        <v>407</v>
      </c>
      <c r="J101" s="73">
        <f>OFFSET(A574,0,$K$1-1)</f>
        <v/>
      </c>
      <c r="K101" s="369">
        <f>(SUMIF($C$7:$C$127,I101,$D$7:$D$127)+SUMIF($E$7:$E$127,I101,$F$7:$F$127))/2</f>
        <v/>
      </c>
      <c r="L101" s="478" t="n"/>
      <c r="M101" s="478">
        <f>L101-G101</f>
        <v/>
      </c>
      <c r="N101" s="30" t="n"/>
      <c r="O101" s="425">
        <f>L102-B102</f>
        <v/>
      </c>
      <c r="P101" s="144">
        <f>J101-K101</f>
        <v/>
      </c>
      <c r="Q101" s="426">
        <f>D102-F102</f>
        <v/>
      </c>
      <c r="R101" s="30" t="n"/>
    </row>
    <row r="102">
      <c r="A102" s="50" t="n">
        <v>0</v>
      </c>
      <c r="B102" s="427" t="n"/>
      <c r="C102" s="91" t="n">
        <v>413</v>
      </c>
      <c r="D102" s="470">
        <f>-J110</f>
        <v/>
      </c>
      <c r="E102" s="87" t="n">
        <v>409</v>
      </c>
      <c r="F102" s="432">
        <f>J105</f>
        <v/>
      </c>
      <c r="G102" s="427" t="n"/>
      <c r="H102" s="211" t="inlineStr">
        <is>
          <t xml:space="preserve">　　　　什項設備                                                    </t>
        </is>
      </c>
      <c r="I102" s="180" t="n">
        <v>408</v>
      </c>
      <c r="J102" s="73">
        <f>OFFSET(A575,0,$K$1-1)</f>
        <v/>
      </c>
      <c r="K102" s="369">
        <f>(SUMIF($C$7:$C$127,I102,$D$7:$D$127)+SUMIF($E$7:$E$127,I102,$F$7:$F$127))/2</f>
        <v/>
      </c>
      <c r="L102" s="478" t="n"/>
      <c r="M102" s="478">
        <f>L102-G102</f>
        <v/>
      </c>
      <c r="N102" s="30" t="n"/>
      <c r="O102" s="425">
        <f>L103-B103</f>
        <v/>
      </c>
      <c r="P102" s="144">
        <f>J102-K102</f>
        <v/>
      </c>
      <c r="Q102" s="426">
        <f>D103-F103</f>
        <v/>
      </c>
      <c r="R102" s="30" t="n"/>
    </row>
    <row r="103">
      <c r="A103" s="50" t="n">
        <v>0</v>
      </c>
      <c r="B103" s="427" t="n"/>
      <c r="C103" s="91" t="n">
        <v>414</v>
      </c>
      <c r="D103" s="470">
        <f>-J111</f>
        <v/>
      </c>
      <c r="E103" s="375" t="n">
        <v>410</v>
      </c>
      <c r="F103" s="431">
        <f>J106</f>
        <v/>
      </c>
      <c r="G103" s="427" t="n"/>
      <c r="H103" s="211" t="inlineStr">
        <is>
          <t xml:space="preserve">　不動產、廠房及設備與基金同額增加(+)或減少(-)之金額        </t>
        </is>
      </c>
      <c r="I103" s="180" t="n"/>
      <c r="J103" s="73">
        <f>OFFSET(A576,0,$K$1-1)</f>
        <v/>
      </c>
      <c r="K103" s="369">
        <f>K104+K108</f>
        <v/>
      </c>
      <c r="L103" s="478" t="n"/>
      <c r="M103" s="478">
        <f>L103-G103</f>
        <v/>
      </c>
      <c r="N103" s="30" t="n"/>
      <c r="O103" s="425">
        <f>L104-B104</f>
        <v/>
      </c>
      <c r="P103" s="144">
        <f>J103-K103</f>
        <v/>
      </c>
      <c r="Q103" s="426">
        <f>D104-F104</f>
        <v/>
      </c>
      <c r="R103" s="30" t="n"/>
    </row>
    <row r="104">
      <c r="A104" s="50" t="n">
        <v>0</v>
      </c>
      <c r="B104" s="427" t="n"/>
      <c r="C104" s="91" t="n">
        <v>416</v>
      </c>
      <c r="D104" s="470">
        <f>F58</f>
        <v/>
      </c>
      <c r="E104" s="375" t="n">
        <v>411</v>
      </c>
      <c r="F104" s="431">
        <f>J107</f>
        <v/>
      </c>
      <c r="G104" s="427" t="n"/>
      <c r="H104" s="211" t="inlineStr">
        <is>
          <t xml:space="preserve">　　　撥入不動產、廠房及設備明細(+)                               </t>
        </is>
      </c>
      <c r="I104" s="180" t="n"/>
      <c r="J104" s="73">
        <f>OFFSET(A577,0,$K$1-1)</f>
        <v/>
      </c>
      <c r="K104" s="369">
        <f>SUM(K105:K107)</f>
        <v/>
      </c>
      <c r="L104" s="478" t="n"/>
      <c r="M104" s="478">
        <f>L104-G104</f>
        <v/>
      </c>
      <c r="N104" s="30" t="n"/>
      <c r="O104" s="425">
        <f>L105-B105</f>
        <v/>
      </c>
      <c r="P104" s="144">
        <f>J104-K104</f>
        <v/>
      </c>
      <c r="Q104" s="426">
        <f>D105-F105</f>
        <v/>
      </c>
      <c r="R104" s="30" t="n"/>
    </row>
    <row r="105">
      <c r="A105" s="50" t="n"/>
      <c r="B105" s="50" t="n"/>
      <c r="C105" s="91" t="n"/>
      <c r="D105" s="428" t="n"/>
      <c r="E105" s="375" t="n">
        <v>415</v>
      </c>
      <c r="F105" s="90">
        <f>J113</f>
        <v/>
      </c>
      <c r="G105" s="50" t="n"/>
      <c r="H105" s="112" t="inlineStr">
        <is>
          <t xml:space="preserve">　　　　機械及設備                                                  </t>
        </is>
      </c>
      <c r="I105" s="180" t="n">
        <v>409</v>
      </c>
      <c r="J105" s="73">
        <f>OFFSET(A578,0,$K$1-1)</f>
        <v/>
      </c>
      <c r="K105" s="369">
        <f>(SUMIF($C$7:$C$127,I105,$D$7:$D$127)+SUMIF($E$7:$E$127,I105,$F$7:$F$127))/2</f>
        <v/>
      </c>
      <c r="L105" s="478" t="n"/>
      <c r="M105" s="478">
        <f>L105-G105</f>
        <v/>
      </c>
      <c r="N105" s="30" t="n"/>
      <c r="O105" s="425">
        <f>L106-B106</f>
        <v/>
      </c>
      <c r="P105" s="144">
        <f>J105-K105</f>
        <v/>
      </c>
      <c r="Q105" s="426">
        <f>D106-F106</f>
        <v/>
      </c>
      <c r="R105" s="30" t="n"/>
    </row>
    <row r="106">
      <c r="A106" s="50" t="n"/>
      <c r="B106" s="50" t="n"/>
      <c r="C106" s="375" t="n"/>
      <c r="D106" s="428" t="n"/>
      <c r="G106" s="50" t="n"/>
      <c r="H106" s="112" t="inlineStr">
        <is>
          <t xml:space="preserve">　　　　交通及運輸設備                                              </t>
        </is>
      </c>
      <c r="I106" s="180" t="n">
        <v>410</v>
      </c>
      <c r="J106" s="73">
        <f>OFFSET(A579,0,$K$1-1)</f>
        <v/>
      </c>
      <c r="K106" s="369">
        <f>(SUMIF($C$7:$C$127,I106,$D$7:$D$127)+SUMIF($E$7:$E$127,I106,$F$7:$F$127))/2</f>
        <v/>
      </c>
      <c r="L106" s="478" t="n"/>
      <c r="M106" s="478">
        <f>L106-G106</f>
        <v/>
      </c>
      <c r="N106" s="30" t="n"/>
      <c r="O106" s="425">
        <f>L107-B107</f>
        <v/>
      </c>
      <c r="P106" s="144">
        <f>J106-K106</f>
        <v/>
      </c>
      <c r="Q106" s="426">
        <f>D107-F107</f>
        <v/>
      </c>
      <c r="R106" s="30" t="n"/>
    </row>
    <row r="107">
      <c r="A107" s="50" t="n"/>
      <c r="B107" s="50" t="n"/>
      <c r="C107" s="127" t="n">
        <v>72</v>
      </c>
      <c r="D107" s="471">
        <f>IF(J119&lt;0,J119*-1,0)</f>
        <v/>
      </c>
      <c r="E107" s="472" t="n"/>
      <c r="F107" s="396" t="n"/>
      <c r="G107" s="50" t="n"/>
      <c r="H107" s="112" t="inlineStr">
        <is>
          <t xml:space="preserve">　　　　什項設備                                                    </t>
        </is>
      </c>
      <c r="I107" s="180" t="n">
        <v>411</v>
      </c>
      <c r="J107" s="73">
        <f>OFFSET(A580,0,$K$1-1)</f>
        <v/>
      </c>
      <c r="K107" s="369">
        <f>(SUMIF($C$7:$C$127,I107,$D$7:$D$127)+SUMIF($E$7:$E$127,I107,$F$7:$F$127))/2</f>
        <v/>
      </c>
      <c r="L107" s="478" t="n"/>
      <c r="M107" s="478">
        <f>L107-G107</f>
        <v/>
      </c>
      <c r="N107" s="30" t="n"/>
      <c r="O107" s="425">
        <f>L108-B108</f>
        <v/>
      </c>
      <c r="P107" s="144">
        <f>J107-K107</f>
        <v/>
      </c>
      <c r="Q107" s="426">
        <f>D108-F108</f>
        <v/>
      </c>
      <c r="R107" s="30" t="n"/>
    </row>
    <row r="108">
      <c r="A108" s="89" t="n">
        <v>0</v>
      </c>
      <c r="B108" s="427" t="n"/>
      <c r="C108" s="127" t="n"/>
      <c r="D108" s="428" t="n"/>
      <c r="E108" s="375" t="n">
        <v>72</v>
      </c>
      <c r="F108" s="396">
        <f>IF(J119&gt;0,J119,0)</f>
        <v/>
      </c>
      <c r="G108" s="427" t="n"/>
      <c r="H108" s="211" t="inlineStr">
        <is>
          <t xml:space="preserve">　　　撥出不動產、廠房及設備明細(-)                               </t>
        </is>
      </c>
      <c r="I108" s="180" t="n"/>
      <c r="J108" s="73">
        <f>OFFSET(A581,0,$K$1-1)</f>
        <v/>
      </c>
      <c r="K108" s="369">
        <f>K109+K110+K111</f>
        <v/>
      </c>
      <c r="L108" s="478" t="n"/>
      <c r="M108" s="478">
        <f>L108-G108</f>
        <v/>
      </c>
      <c r="N108" s="30" t="n"/>
      <c r="O108" s="425">
        <f>L109-B109</f>
        <v/>
      </c>
      <c r="P108" s="144">
        <f>J108-K108</f>
        <v/>
      </c>
      <c r="Q108" s="426">
        <f>D109-F109</f>
        <v/>
      </c>
      <c r="R108" s="30" t="n"/>
    </row>
    <row r="109">
      <c r="A109" s="78" t="n"/>
      <c r="B109" s="427" t="n"/>
      <c r="D109" s="428" t="n"/>
      <c r="E109" s="375" t="n"/>
      <c r="F109" s="432">
        <f>J131</f>
        <v/>
      </c>
      <c r="G109" s="427" t="n"/>
      <c r="H109" s="112" t="inlineStr">
        <is>
          <t xml:space="preserve">　　　　機械及設備                                                  </t>
        </is>
      </c>
      <c r="I109" s="180" t="n">
        <v>412</v>
      </c>
      <c r="J109" s="73">
        <f>OFFSET(A582,0,$K$1-1)</f>
        <v/>
      </c>
      <c r="K109" s="387">
        <f>(SUMIF($C$7:$C$127,I109,$D$7:$D$127)+SUMIF($E$7:$E$127,I109,$F$7:$F$127))/2*-1</f>
        <v/>
      </c>
      <c r="L109" s="478" t="n"/>
      <c r="M109" s="478">
        <f>L109-G109</f>
        <v/>
      </c>
      <c r="N109" s="30" t="n"/>
      <c r="O109" s="425">
        <f>L110-B110</f>
        <v/>
      </c>
      <c r="P109" s="144">
        <f>J109-K109</f>
        <v/>
      </c>
      <c r="Q109" s="426">
        <f>D110-F110</f>
        <v/>
      </c>
      <c r="R109" s="30" t="n"/>
    </row>
    <row r="110">
      <c r="A110" s="78" t="inlineStr">
        <is>
          <t xml:space="preserve">　公積                                                        </t>
        </is>
      </c>
      <c r="B110" s="422">
        <f>SUM(B111:B115)</f>
        <v/>
      </c>
      <c r="C110" s="375" t="n"/>
      <c r="D110" s="428" t="n"/>
      <c r="E110" s="430" t="n"/>
      <c r="F110" s="432" t="n"/>
      <c r="G110" s="423">
        <f>SUM(G111:G115)</f>
        <v/>
      </c>
      <c r="H110" s="112" t="inlineStr">
        <is>
          <t xml:space="preserve">　　　　交通及運輸設備                                              </t>
        </is>
      </c>
      <c r="I110" s="180" t="n">
        <v>413</v>
      </c>
      <c r="J110" s="73">
        <f>OFFSET(A583,0,$K$1-1)</f>
        <v/>
      </c>
      <c r="K110" s="387">
        <f>(SUMIF($C$7:$C$127,I110,$D$7:$D$127)+SUMIF($E$7:$E$127,I110,$F$7:$F$127))/2*-1</f>
        <v/>
      </c>
      <c r="L110" s="478">
        <f>VLOOKUP(A110,$A$253:$AX$305,$K$1,FALSE)</f>
        <v/>
      </c>
      <c r="M110" s="478">
        <f>L110-G110</f>
        <v/>
      </c>
      <c r="N110" s="30" t="n"/>
      <c r="O110" s="425">
        <f>L111-B111</f>
        <v/>
      </c>
      <c r="P110" s="144">
        <f>J110-K110</f>
        <v/>
      </c>
      <c r="Q110" s="426">
        <f>D111-F111</f>
        <v/>
      </c>
      <c r="R110" s="30" t="n"/>
    </row>
    <row r="111">
      <c r="A111" s="80" t="inlineStr">
        <is>
          <t xml:space="preserve">　　資本公積                                                    </t>
        </is>
      </c>
      <c r="B111" s="427">
        <f>VLOOKUP(A111,$A$423:$AX$475,$K$1,FALSE)</f>
        <v/>
      </c>
      <c r="C111" s="375" t="n"/>
      <c r="D111" s="428" t="n"/>
      <c r="E111" s="430" t="n">
        <v>417</v>
      </c>
      <c r="F111" s="432">
        <f>J115</f>
        <v/>
      </c>
      <c r="G111" s="429">
        <f>B111+SUM(F111:F113)-SUM(D111:D113)</f>
        <v/>
      </c>
      <c r="H111" s="112" t="inlineStr">
        <is>
          <t xml:space="preserve">　　　　什項設備                                                    </t>
        </is>
      </c>
      <c r="I111" s="180" t="n">
        <v>414</v>
      </c>
      <c r="J111" s="73">
        <f>OFFSET(A584,0,$K$1-1)</f>
        <v/>
      </c>
      <c r="K111" s="387">
        <f>(SUMIF($C$7:$C$127,I111,$D$7:$D$127)+SUMIF($E$7:$E$127,I111,$F$7:$F$127))/2*-1</f>
        <v/>
      </c>
      <c r="L111" s="478">
        <f>VLOOKUP(A111,$A$253:$AX$305,$K$1,FALSE)</f>
        <v/>
      </c>
      <c r="M111" s="478">
        <f>L111-G111</f>
        <v/>
      </c>
      <c r="N111" s="30" t="n"/>
      <c r="O111" s="425">
        <f>L112-B112</f>
        <v/>
      </c>
      <c r="P111" s="144">
        <f>J111-K111</f>
        <v/>
      </c>
      <c r="Q111" s="426">
        <f>D112-F112</f>
        <v/>
      </c>
      <c r="R111" s="30" t="n"/>
    </row>
    <row r="112">
      <c r="A112" s="2" t="n">
        <v>0</v>
      </c>
      <c r="B112" s="427" t="n"/>
      <c r="C112" s="473" t="n">
        <v>71</v>
      </c>
      <c r="D112" s="471">
        <f>IF(J118&lt;0,J118*-1,0)</f>
        <v/>
      </c>
      <c r="E112" s="430" t="n">
        <v>71</v>
      </c>
      <c r="F112" s="431">
        <f>IF(J133&gt;0,J133,0)</f>
        <v/>
      </c>
      <c r="G112" s="433" t="n"/>
      <c r="H112" s="211" t="inlineStr">
        <is>
          <t xml:space="preserve">　無形資產與基金同額增加(+)或減少(-)之金額                  </t>
        </is>
      </c>
      <c r="I112" s="186" t="n"/>
      <c r="J112" s="73" t="n"/>
      <c r="K112" s="369">
        <f>K113+K114</f>
        <v/>
      </c>
      <c r="L112" s="478" t="n"/>
      <c r="M112" s="478">
        <f>L112-G112</f>
        <v/>
      </c>
      <c r="N112" s="30" t="n"/>
      <c r="O112" s="425">
        <f>L113-B113</f>
        <v/>
      </c>
      <c r="P112" s="144">
        <f>J112-K112</f>
        <v/>
      </c>
      <c r="Q112" s="426">
        <f>D113-F113</f>
        <v/>
      </c>
      <c r="R112" s="30" t="n"/>
    </row>
    <row r="113">
      <c r="A113" s="3" t="n">
        <v>0</v>
      </c>
      <c r="B113" s="427" t="n"/>
      <c r="C113" s="473" t="n"/>
      <c r="D113" s="428" t="n"/>
      <c r="E113" s="439" t="n"/>
      <c r="F113" s="432" t="n"/>
      <c r="G113" s="433" t="n"/>
      <c r="H113" s="112" t="inlineStr">
        <is>
          <t xml:space="preserve">　　　無形資產與基金同額增加之金額(+)                             </t>
        </is>
      </c>
      <c r="I113" s="180" t="n">
        <v>415</v>
      </c>
      <c r="J113" s="73">
        <f>OFFSET(A585,0,$K$1-1)</f>
        <v/>
      </c>
      <c r="K113" s="369">
        <f>(SUMIF($C$7:$C$127,I113,$D$7:$D$127)+SUMIF($E$7:$E$127,I113,$F$7:$F$127))/2</f>
        <v/>
      </c>
      <c r="L113" s="478" t="n"/>
      <c r="M113" s="478">
        <f>L113-G113</f>
        <v/>
      </c>
      <c r="N113" s="30" t="n"/>
      <c r="O113" s="425">
        <f>L114-B114</f>
        <v/>
      </c>
      <c r="P113" s="144">
        <f>J113-K113</f>
        <v/>
      </c>
      <c r="Q113" s="426">
        <f>D114-F114</f>
        <v/>
      </c>
      <c r="R113" s="30" t="n"/>
    </row>
    <row r="114">
      <c r="A114" s="80" t="inlineStr">
        <is>
          <t xml:space="preserve">　　特別公積                                                    </t>
        </is>
      </c>
      <c r="B114" s="427">
        <f>VLOOKUP(A114,$A$423:$AX$475,$K$1,FALSE)</f>
        <v/>
      </c>
      <c r="C114" s="474" t="n"/>
      <c r="D114" s="428">
        <f>J131</f>
        <v/>
      </c>
      <c r="E114" s="430" t="n"/>
      <c r="F114" s="432" t="n"/>
      <c r="G114" s="429">
        <f>B114+SUM(F114:F115)-SUM(D114:D115)</f>
        <v/>
      </c>
      <c r="H114" s="112" t="inlineStr">
        <is>
          <t xml:space="preserve">　　　無形資產與基金同額減少之金額(-)                             </t>
        </is>
      </c>
      <c r="I114" s="180" t="n">
        <v>416</v>
      </c>
      <c r="J114" s="73">
        <f>OFFSET(A586,0,$K$1-1)</f>
        <v/>
      </c>
      <c r="K114" s="369">
        <f>-(SUMIF($C$7:$C$127,I114,$D$7:$D$127)+SUMIF($E$7:$E$127,I114,$F$7:$F$127))/2</f>
        <v/>
      </c>
      <c r="L114" s="478">
        <f>VLOOKUP(A114,$A$253:$AX$305,$K$1,FALSE)</f>
        <v/>
      </c>
      <c r="M114" s="478">
        <f>L114-G114</f>
        <v/>
      </c>
      <c r="N114" s="30" t="n"/>
      <c r="O114" s="425">
        <f>L115-B115</f>
        <v/>
      </c>
      <c r="P114" s="144">
        <f>J114-K114</f>
        <v/>
      </c>
      <c r="Q114" s="426">
        <f>D115-F115</f>
        <v/>
      </c>
      <c r="R114" s="30" t="n"/>
    </row>
    <row r="115">
      <c r="A115" s="3" t="n">
        <v>0</v>
      </c>
      <c r="B115" s="427" t="n"/>
      <c r="C115" s="473" t="n"/>
      <c r="D115" s="428" t="n"/>
      <c r="E115" s="439" t="n"/>
      <c r="F115" s="432" t="n"/>
      <c r="G115" s="433" t="n"/>
      <c r="H115" s="112" t="inlineStr">
        <is>
          <t xml:space="preserve">　　應付代管資產轉列受贈公積之金額                              </t>
        </is>
      </c>
      <c r="I115" s="180" t="n">
        <v>417</v>
      </c>
      <c r="J115" s="73">
        <f>OFFSET(A587,0,$K$1-1)</f>
        <v/>
      </c>
      <c r="K115" s="369">
        <f>(SUMIF($C$7:$C$127,I115,$D$7:$D$127)+SUMIF($E$7:$E$127,I115,$F$7:$F$127))/2</f>
        <v/>
      </c>
      <c r="L115" s="478" t="n"/>
      <c r="M115" s="478">
        <f>L115-G115</f>
        <v/>
      </c>
      <c r="N115" s="30" t="n"/>
      <c r="O115" s="425">
        <f>L116-B116</f>
        <v/>
      </c>
      <c r="P115" s="144">
        <f>J115-K115</f>
        <v/>
      </c>
      <c r="Q115" s="426">
        <f>D116-F116</f>
        <v/>
      </c>
      <c r="R115" s="30" t="n"/>
    </row>
    <row r="116">
      <c r="A116" s="78" t="inlineStr">
        <is>
          <t xml:space="preserve">　累積餘絀                                                    </t>
        </is>
      </c>
      <c r="B116" s="422">
        <f>SUM(B117:B121)</f>
        <v/>
      </c>
      <c r="C116" s="474" t="n"/>
      <c r="D116" s="428" t="n"/>
      <c r="E116" s="430" t="n"/>
      <c r="F116" s="432" t="n"/>
      <c r="G116" s="423">
        <f>SUM(G117:G121)</f>
        <v/>
      </c>
      <c r="H116" s="112" t="inlineStr">
        <is>
          <t xml:space="preserve">　　長期債務1年內到期部分轉列應付到期長期負債之金額             </t>
        </is>
      </c>
      <c r="I116" s="180" t="n">
        <v>418</v>
      </c>
      <c r="J116" s="73">
        <f>OFFSET(A588,0,$K$1-1)</f>
        <v/>
      </c>
      <c r="K116" s="369">
        <f>(SUMIF($C$7:$C$127,I116,$D$7:$D$127)+SUMIF($E$7:$E$127,I116,$F$7:$F$127))/2</f>
        <v/>
      </c>
      <c r="L116" s="478">
        <f>VLOOKUP(A116,$A$253:$AX$305,$K$1,FALSE)</f>
        <v/>
      </c>
      <c r="M116" s="478">
        <f>L116-G116</f>
        <v/>
      </c>
      <c r="N116" s="30" t="n"/>
      <c r="O116" s="425">
        <f>L117-B117</f>
        <v/>
      </c>
      <c r="P116" s="144">
        <f>J116-K116</f>
        <v/>
      </c>
      <c r="Q116" s="426">
        <f>D117-F117</f>
        <v/>
      </c>
      <c r="R116" s="30" t="n"/>
    </row>
    <row r="117">
      <c r="A117" s="80" t="inlineStr">
        <is>
          <t xml:space="preserve">　　累積賸餘                                                    </t>
        </is>
      </c>
      <c r="B117" s="427">
        <f>VLOOKUP(A117,$A$423:$AX$475,$K$1,FALSE)</f>
        <v/>
      </c>
      <c r="C117" s="474" t="n"/>
      <c r="D117" s="428" t="n"/>
      <c r="E117" s="375" t="inlineStr">
        <is>
          <t>A</t>
        </is>
      </c>
      <c r="F117" s="432">
        <f>IF(J7&gt;0,J7,0)</f>
        <v/>
      </c>
      <c r="G117" s="429">
        <f>B117+SUM(F117:F120)-SUM(D117:D120)</f>
        <v/>
      </c>
      <c r="H117" s="112" t="inlineStr">
        <is>
          <t xml:space="preserve">　　盈餘分配與虧損填補之金額                                    </t>
        </is>
      </c>
      <c r="I117" s="180" t="n"/>
      <c r="J117" s="73">
        <f>OFFSET(A589,0,$K$1-1)</f>
        <v/>
      </c>
      <c r="K117" s="369">
        <f>K118+K119</f>
        <v/>
      </c>
      <c r="L117" s="478">
        <f>VLOOKUP(A117,$A$253:$AX$305,$K$1,FALSE)</f>
        <v/>
      </c>
      <c r="M117" s="478">
        <f>L117-G117</f>
        <v/>
      </c>
      <c r="N117" s="30" t="n"/>
      <c r="O117" s="425">
        <f>L118-B118</f>
        <v/>
      </c>
      <c r="P117" s="144">
        <f>J117-K117</f>
        <v/>
      </c>
      <c r="Q117" s="426">
        <f>D118-F118</f>
        <v/>
      </c>
      <c r="R117" s="30" t="n"/>
    </row>
    <row r="118">
      <c r="A118" s="3" t="n">
        <v>0</v>
      </c>
      <c r="B118" s="427" t="n"/>
      <c r="C118" s="474" t="n">
        <v>71</v>
      </c>
      <c r="D118" s="428">
        <f>IF(J123&gt;0,J123,0)</f>
        <v/>
      </c>
      <c r="E118" s="375" t="n"/>
      <c r="F118" s="431" t="n"/>
      <c r="G118" s="401" t="n"/>
      <c r="H118" s="112" t="inlineStr">
        <is>
          <t xml:space="preserve">　　　提存(撥用-)公積                                             </t>
        </is>
      </c>
      <c r="I118" s="180" t="n">
        <v>71</v>
      </c>
      <c r="J118" s="73">
        <f>OFFSET(A590,0,$K$1-1)</f>
        <v/>
      </c>
      <c r="K118" s="387">
        <f>-(SUMIF($C$7:$C$127,I118,$D$7:$D$127)+SUMIF($E$7:$E$127,I118,$F$7:$F$127))/2</f>
        <v/>
      </c>
      <c r="L118" s="478" t="n"/>
      <c r="M118" s="478">
        <f>L118-G118</f>
        <v/>
      </c>
      <c r="N118" s="30" t="n"/>
      <c r="O118" s="425">
        <f>L119-B119</f>
        <v/>
      </c>
      <c r="P118" s="144">
        <f>J118-K118</f>
        <v/>
      </c>
      <c r="Q118" s="426">
        <f>D119-F119</f>
        <v/>
      </c>
      <c r="R118" s="30" t="n"/>
    </row>
    <row r="119" ht="20.4" customHeight="1" s="53" thickBot="1">
      <c r="A119" s="3" t="n"/>
      <c r="B119" s="427" t="n"/>
      <c r="C119" s="430" t="n">
        <v>72</v>
      </c>
      <c r="D119" s="471">
        <f>IF(J119&gt;0,J119,0)</f>
        <v/>
      </c>
      <c r="E119" s="434" t="n"/>
      <c r="F119" s="376" t="n"/>
      <c r="G119" s="401" t="n"/>
      <c r="H119" s="198" t="inlineStr">
        <is>
          <t xml:space="preserve">　　　賸餘撥充(折減-)基金                                         </t>
        </is>
      </c>
      <c r="I119" s="180" t="n">
        <v>72</v>
      </c>
      <c r="J119" s="73">
        <f>OFFSET(A591,0,$K$1-1)</f>
        <v/>
      </c>
      <c r="K119" s="387">
        <f>-(SUMIF($C$7:$C$127,I119,$D$7:$D$127)+SUMIF($E$7:$E$127,I119,$F$7:$F$127))/2</f>
        <v/>
      </c>
      <c r="L119" s="478" t="n"/>
      <c r="M119" s="478">
        <f>L119-G119</f>
        <v/>
      </c>
      <c r="N119" s="30" t="n"/>
      <c r="O119" s="425">
        <f>L120-B121</f>
        <v/>
      </c>
      <c r="P119" s="144">
        <f>J119-K119</f>
        <v/>
      </c>
      <c r="Q119" s="426">
        <f>D121-F121</f>
        <v/>
      </c>
      <c r="R119" s="30" t="n"/>
    </row>
    <row r="120">
      <c r="A120" s="100" t="n"/>
      <c r="B120" s="465" t="n"/>
      <c r="C120" s="430" t="n"/>
      <c r="D120" s="432" t="n"/>
      <c r="E120" s="434" t="n"/>
      <c r="F120" s="376" t="n"/>
      <c r="G120" s="401" t="n"/>
      <c r="H120" s="112" t="n"/>
      <c r="I120" s="180" t="n"/>
      <c r="J120" s="121" t="n"/>
      <c r="K120" s="369">
        <f>(SUMIF($C$7:$C$127,I120,$D$7:$D$127)+SUMIF($E$7:$E$127,I120,$F$7:$F$127))/2</f>
        <v/>
      </c>
      <c r="L120" s="478" t="n"/>
      <c r="M120" s="478">
        <f>L120-G120</f>
        <v/>
      </c>
      <c r="N120" s="30" t="n"/>
      <c r="O120" s="425">
        <f>L123-B122</f>
        <v/>
      </c>
      <c r="P120" s="144" t="n"/>
      <c r="Q120" s="426">
        <f>D122-F122</f>
        <v/>
      </c>
      <c r="R120" s="30" t="n"/>
    </row>
    <row r="121">
      <c r="A121" s="80" t="inlineStr">
        <is>
          <t xml:space="preserve">　　累積短絀                                                    </t>
        </is>
      </c>
      <c r="B121" s="427">
        <f>VLOOKUP(A121,$A$423:$AX$475,$K$1,FALSE)</f>
        <v/>
      </c>
      <c r="C121" s="375" t="inlineStr">
        <is>
          <t>A</t>
        </is>
      </c>
      <c r="D121" s="428">
        <f>IF(J7&lt;0,J7*-1,0)</f>
        <v/>
      </c>
      <c r="E121" s="430" t="n"/>
      <c r="F121" s="431" t="n"/>
      <c r="G121" s="488">
        <f>B121+SUM(F121:F124)-SUM(D121:D124)</f>
        <v/>
      </c>
      <c r="H121" s="112" t="n"/>
      <c r="I121" s="180" t="n"/>
      <c r="J121" s="121" t="n"/>
      <c r="K121" s="369">
        <f>(SUMIF($C$7:$C$127,I121,$D$7:$D$127)+SUMIF($E$7:$E$127,I121,$F$7:$F$127))/2</f>
        <v/>
      </c>
      <c r="L121" s="478">
        <f>VLOOKUP(A121,$A$253:$AX$305,$K$1,FALSE)</f>
        <v/>
      </c>
      <c r="M121" s="478">
        <f>L121-G121</f>
        <v/>
      </c>
      <c r="N121" s="30" t="n"/>
      <c r="O121" s="425">
        <f>L124-B123</f>
        <v/>
      </c>
      <c r="P121" s="144" t="n"/>
      <c r="Q121" s="426">
        <f>D123-F123</f>
        <v/>
      </c>
      <c r="R121" s="30" t="n"/>
    </row>
    <row r="122">
      <c r="A122" s="3" t="n">
        <v>0</v>
      </c>
      <c r="B122" s="427" t="n"/>
      <c r="C122" s="382" t="n"/>
      <c r="D122" s="428" t="n"/>
      <c r="E122" s="430" t="n">
        <v>71</v>
      </c>
      <c r="F122" s="432">
        <f>IF(J118&lt;0,J118*-1,0)</f>
        <v/>
      </c>
      <c r="G122" s="401" t="n"/>
      <c r="H122" s="112" t="n"/>
      <c r="I122" s="180" t="n"/>
      <c r="J122" s="121" t="n"/>
      <c r="K122" s="369">
        <f>SUM(K123:K124)</f>
        <v/>
      </c>
      <c r="L122" s="478" t="n"/>
      <c r="M122" s="478">
        <f>L122-G122</f>
        <v/>
      </c>
      <c r="N122" s="30" t="n"/>
      <c r="O122" s="425">
        <f>L125-B124</f>
        <v/>
      </c>
      <c r="P122" s="144" t="n"/>
      <c r="Q122" s="426">
        <f>D125-F125</f>
        <v/>
      </c>
      <c r="R122" s="30" t="n"/>
    </row>
    <row r="123">
      <c r="A123" s="3" t="n"/>
      <c r="B123" s="427" t="n"/>
      <c r="C123" s="382" t="n"/>
      <c r="D123" s="428" t="n"/>
      <c r="E123" s="430" t="n">
        <v>72</v>
      </c>
      <c r="F123" s="396">
        <f>IF(J119&lt;0,J119*-1,0)</f>
        <v/>
      </c>
      <c r="G123" s="401" t="n"/>
      <c r="H123" s="112" t="n"/>
      <c r="I123" s="180" t="n"/>
      <c r="J123" s="121" t="n"/>
      <c r="K123" s="369">
        <f>-(SUMIF($C$7:$C$127,I123,$D$7:$D$127)+SUMIF($E$7:$E$127,I123,$F$7:$F$127))/2</f>
        <v/>
      </c>
      <c r="L123" s="478" t="n"/>
      <c r="M123" s="478">
        <f>L123-G123</f>
        <v/>
      </c>
      <c r="N123" s="30" t="n"/>
      <c r="O123" s="425">
        <f>L126-B125</f>
        <v/>
      </c>
      <c r="P123" s="144" t="n"/>
      <c r="Q123" s="426">
        <f>D126-F126</f>
        <v/>
      </c>
    </row>
    <row r="124" ht="20.4" customHeight="1" s="53" thickBot="1">
      <c r="A124" s="100" t="n"/>
      <c r="B124" s="465" t="n"/>
      <c r="C124" s="475" t="n"/>
      <c r="D124" s="428" t="n"/>
      <c r="E124" s="434" t="n">
        <v>73</v>
      </c>
      <c r="F124" s="435">
        <f>D120</f>
        <v/>
      </c>
      <c r="G124" s="401" t="n"/>
      <c r="H124" s="198" t="n"/>
      <c r="I124" s="199" t="n"/>
      <c r="J124" s="122" t="n"/>
      <c r="K124" s="444">
        <f>-(SUMIF($C$7:$C$127,I124,$D$7:$D$127)+SUMIF($E$7:$E$127,I124,$F$7:$F$127))/2</f>
        <v/>
      </c>
      <c r="L124" s="478" t="n"/>
      <c r="M124" s="478">
        <f>L124-G124</f>
        <v/>
      </c>
      <c r="O124" s="425">
        <f>L127-B126</f>
        <v/>
      </c>
      <c r="P124" s="144" t="n"/>
      <c r="Q124" s="426">
        <f>D127-F127</f>
        <v/>
      </c>
    </row>
    <row r="125">
      <c r="A125" s="78" t="inlineStr">
        <is>
          <t xml:space="preserve">　淨值其他項目                                                </t>
        </is>
      </c>
      <c r="B125" s="422">
        <f>SUM(B126:B127)</f>
        <v/>
      </c>
      <c r="C125" s="375" t="n"/>
      <c r="D125" s="428" t="n"/>
      <c r="E125" s="430" t="n"/>
      <c r="F125" s="432" t="n"/>
      <c r="G125" s="402">
        <f>SUM(G126:G127)</f>
        <v/>
      </c>
      <c r="H125" s="220" t="n"/>
      <c r="I125" s="180" t="n"/>
      <c r="J125" s="246" t="n"/>
      <c r="K125" s="489" t="n"/>
      <c r="L125" s="478">
        <f>VLOOKUP(A125,$A$253:$AX$305,$K$1,FALSE)</f>
        <v/>
      </c>
      <c r="M125" s="478">
        <f>L124-G124</f>
        <v/>
      </c>
      <c r="O125" s="425">
        <f>L127-B128</f>
        <v/>
      </c>
      <c r="P125" s="144" t="n"/>
      <c r="Q125" s="426">
        <f>D128-F128</f>
        <v/>
      </c>
    </row>
    <row r="126">
      <c r="A126" s="81" t="inlineStr">
        <is>
          <t xml:space="preserve">　　累積其他綜合餘絀                                            </t>
        </is>
      </c>
      <c r="B126" s="427">
        <f>VLOOKUP(A126,$A$423:$AX$475,$K$1,FALSE)</f>
        <v/>
      </c>
      <c r="C126" s="375" t="n"/>
      <c r="D126" s="428" t="n"/>
      <c r="E126" s="430" t="n"/>
      <c r="F126" s="432" t="n"/>
      <c r="G126" s="488">
        <f>B126+F126-D126</f>
        <v/>
      </c>
      <c r="H126" s="220" t="n"/>
      <c r="I126" s="180" t="n"/>
      <c r="J126" s="246" t="n"/>
      <c r="K126" s="489" t="n"/>
      <c r="L126" s="478">
        <f>VLOOKUP(A126,$A$253:$AX$305,$K$1,FALSE)</f>
        <v/>
      </c>
      <c r="M126" s="478">
        <f>L125-G125</f>
        <v/>
      </c>
      <c r="P126" s="144" t="n"/>
    </row>
    <row r="127">
      <c r="A127" s="80" t="n">
        <v>0</v>
      </c>
      <c r="B127" s="427" t="n"/>
      <c r="C127" s="375" t="n"/>
      <c r="D127" s="428" t="n"/>
      <c r="E127" s="430" t="n"/>
      <c r="F127" s="432" t="n"/>
      <c r="G127" s="488" t="n"/>
      <c r="H127" s="220" t="n"/>
      <c r="I127" s="180" t="n"/>
      <c r="J127" s="246" t="n"/>
      <c r="K127" s="489" t="n"/>
      <c r="L127" s="478">
        <f>VLOOKUP(A128,$A$253:$AX$305,$K$1,FALSE)</f>
        <v/>
      </c>
      <c r="M127" s="478">
        <f>L126-G126</f>
        <v/>
      </c>
      <c r="P127" s="144" t="n"/>
    </row>
    <row r="128" ht="20.4" customHeight="1" s="53" thickBot="1">
      <c r="A128" s="83" t="inlineStr">
        <is>
          <t>合      計</t>
        </is>
      </c>
      <c r="B128" s="479">
        <f>B70+B97</f>
        <v/>
      </c>
      <c r="C128" s="480" t="n"/>
      <c r="D128" s="481" t="n"/>
      <c r="E128" s="482" t="n"/>
      <c r="F128" s="481" t="n"/>
      <c r="G128" s="490">
        <f>G70+G97</f>
        <v/>
      </c>
      <c r="H128" s="220" t="n"/>
      <c r="I128" s="180" t="n"/>
      <c r="J128" s="246" t="n"/>
      <c r="K128" s="489" t="n"/>
      <c r="M128" s="478">
        <f>L127-G128</f>
        <v/>
      </c>
      <c r="P128" s="144" t="n"/>
    </row>
    <row r="129">
      <c r="A129" s="74" t="n"/>
      <c r="B129" s="74" t="n"/>
      <c r="C129" s="74" t="n"/>
      <c r="D129" s="74" t="n"/>
      <c r="E129" s="74" t="n"/>
      <c r="F129" s="74" t="n"/>
      <c r="G129" s="74" t="n"/>
      <c r="H129" s="220" t="n"/>
      <c r="I129" s="180" t="n"/>
      <c r="J129" s="246" t="n"/>
      <c r="K129" s="489" t="n"/>
      <c r="M129" s="478">
        <f>L131-G133</f>
        <v/>
      </c>
      <c r="P129" s="144" t="n"/>
    </row>
    <row r="130">
      <c r="A130" s="74" t="n"/>
      <c r="D130" s="483">
        <f>SUM(D6:D127)</f>
        <v/>
      </c>
      <c r="E130" s="19" t="n"/>
      <c r="F130" s="483">
        <f>SUM(F6:F127)</f>
        <v/>
      </c>
      <c r="H130" s="220" t="n"/>
      <c r="I130" s="180" t="n"/>
      <c r="J130" s="246" t="n"/>
      <c r="K130" s="489" t="n"/>
      <c r="M130" s="478">
        <f>L132-G134</f>
        <v/>
      </c>
    </row>
    <row r="131">
      <c r="A131" s="74" t="n"/>
      <c r="C131" s="6" t="n"/>
      <c r="D131" s="483">
        <f>D130-F130</f>
        <v/>
      </c>
      <c r="E131" s="15" t="n"/>
      <c r="F131" s="483">
        <f>F130-D130</f>
        <v/>
      </c>
      <c r="H131" s="119" t="n"/>
      <c r="I131" s="115" t="n"/>
      <c r="J131" s="116" t="n"/>
      <c r="K131" s="411" t="n"/>
      <c r="M131" s="478">
        <f>L133-G135</f>
        <v/>
      </c>
    </row>
    <row r="132">
      <c r="A132" s="74" t="n"/>
      <c r="B132" s="484">
        <f>B69-B70-B97</f>
        <v/>
      </c>
      <c r="C132" s="6" t="n"/>
      <c r="E132" s="15" t="n"/>
      <c r="G132" s="484">
        <f>G69-G70-G97</f>
        <v/>
      </c>
      <c r="H132" s="119" t="n"/>
      <c r="I132" s="115" t="n"/>
      <c r="J132" s="116" t="n"/>
      <c r="K132" s="411" t="n"/>
      <c r="M132" s="478">
        <f>L134-G136</f>
        <v/>
      </c>
    </row>
    <row r="133">
      <c r="A133" s="74" t="n"/>
      <c r="C133" s="30" t="n"/>
      <c r="D133" s="30" t="n"/>
      <c r="E133" s="30" t="n"/>
      <c r="F133" s="30" t="n"/>
      <c r="G133" s="30" t="n"/>
      <c r="H133" s="119" t="n"/>
      <c r="I133" s="115" t="n"/>
      <c r="J133" s="116" t="n"/>
      <c r="K133" s="411" t="n"/>
      <c r="M133" s="478">
        <f>L135-G137</f>
        <v/>
      </c>
    </row>
    <row r="134">
      <c r="A134" s="74" t="n"/>
      <c r="B134" s="74" t="n"/>
      <c r="C134" s="74" t="n"/>
      <c r="D134" s="74" t="n"/>
      <c r="E134" s="74" t="n"/>
      <c r="F134" s="74" t="n"/>
      <c r="G134" s="74" t="n"/>
      <c r="H134" s="119" t="n"/>
      <c r="I134" s="115" t="n"/>
      <c r="J134" s="116" t="n"/>
      <c r="K134" s="411" t="n"/>
      <c r="M134" s="478">
        <f>L136-G136</f>
        <v/>
      </c>
    </row>
    <row r="135">
      <c r="A135" s="74" t="n"/>
      <c r="B135" s="74" t="n"/>
      <c r="C135" s="74" t="n"/>
      <c r="D135" s="74" t="n"/>
      <c r="E135" s="74" t="n"/>
      <c r="F135" s="74" t="n"/>
      <c r="G135" s="74" t="n"/>
      <c r="H135" s="119" t="n"/>
      <c r="I135" s="115" t="n"/>
      <c r="J135" s="116" t="n"/>
      <c r="K135" s="411" t="n"/>
    </row>
    <row r="254" ht="16.2" customHeight="1" s="53"/>
    <row r="255" ht="16.2" customHeight="1" s="53"/>
    <row r="256" ht="16.2" customHeight="1" s="53"/>
    <row r="257" ht="16.2" customHeight="1" s="53"/>
    <row r="258" ht="16.2" customHeight="1" s="53"/>
    <row r="259" ht="16.2" customHeight="1" s="53"/>
    <row r="260" ht="16.2" customHeight="1" s="53"/>
    <row r="261" ht="16.2" customHeight="1" s="53"/>
    <row r="262" ht="16.2" customHeight="1" s="53"/>
    <row r="263" ht="16.2" customHeight="1" s="53"/>
    <row r="264" ht="16.2" customHeight="1" s="53"/>
    <row r="265" ht="16.2" customHeight="1" s="53"/>
    <row r="266" ht="16.2" customHeight="1" s="53"/>
    <row r="267" ht="16.2" customHeight="1" s="53"/>
    <row r="268" ht="16.2" customHeight="1" s="53"/>
    <row r="269" ht="16.2" customHeight="1" s="53"/>
    <row r="270" ht="16.2" customHeight="1" s="53"/>
    <row r="271" ht="16.2" customHeight="1" s="53"/>
    <row r="272" ht="16.2" customHeight="1" s="53"/>
    <row r="273" ht="16.2" customHeight="1" s="53"/>
    <row r="274" ht="16.2" customHeight="1" s="53"/>
    <row r="275" ht="16.2" customHeight="1" s="53"/>
    <row r="276" ht="16.2" customHeight="1" s="53"/>
    <row r="277" ht="16.2" customHeight="1" s="53"/>
    <row r="278" ht="16.2" customHeight="1" s="53"/>
    <row r="279" ht="16.2" customHeight="1" s="53"/>
    <row r="280" ht="16.2" customHeight="1" s="53"/>
    <row r="281" ht="16.2" customHeight="1" s="53"/>
    <row r="282" ht="16.2" customHeight="1" s="53"/>
    <row r="283" ht="16.2" customHeight="1" s="53"/>
    <row r="284" ht="16.2" customHeight="1" s="53"/>
    <row r="285" ht="16.2" customHeight="1" s="53"/>
    <row r="286" ht="16.2" customHeight="1" s="53"/>
    <row r="287" ht="16.2" customHeight="1" s="53"/>
    <row r="288" ht="16.2" customHeight="1" s="53"/>
    <row r="289" ht="16.2" customHeight="1" s="53"/>
    <row r="290" ht="16.2" customHeight="1" s="53"/>
    <row r="291" ht="16.2" customHeight="1" s="53"/>
    <row r="292" ht="16.2" customHeight="1" s="53"/>
    <row r="293" ht="16.2" customHeight="1" s="53"/>
    <row r="294" ht="16.2" customHeight="1" s="53"/>
    <row r="295" ht="16.2" customHeight="1" s="53"/>
    <row r="296" ht="16.2" customHeight="1" s="53"/>
    <row r="297" ht="16.2" customHeight="1" s="53"/>
    <row r="298" ht="16.2" customHeight="1" s="53"/>
    <row r="299" ht="16.2" customHeight="1" s="53"/>
    <row r="300" ht="16.2" customHeight="1" s="53"/>
    <row r="301" ht="16.2" customHeight="1" s="53"/>
    <row r="302" ht="16.2" customHeight="1" s="53"/>
    <row r="303" ht="16.2" customHeight="1" s="53"/>
    <row r="304" ht="16.2" customHeight="1" s="53"/>
    <row r="305" ht="16.2" customHeight="1" s="53"/>
    <row r="306" ht="16.2" customHeight="1" s="53"/>
    <row r="307" ht="16.2" customHeight="1" s="53"/>
    <row r="308" ht="16.2" customHeight="1" s="53"/>
    <row r="311" ht="16.2" customHeight="1" s="53"/>
    <row r="312" ht="16.2" customHeight="1" s="53"/>
    <row r="313" ht="16.2" customHeight="1" s="53"/>
    <row r="314" ht="16.2" customHeight="1" s="53"/>
    <row r="315" ht="16.2" customHeight="1" s="53"/>
    <row r="316" ht="16.2" customHeight="1" s="53"/>
    <row r="317" ht="16.2" customHeight="1" s="53"/>
    <row r="318" ht="16.2" customHeight="1" s="53"/>
    <row r="319" ht="16.2" customHeight="1" s="53"/>
    <row r="320" ht="16.2" customHeight="1" s="53"/>
    <row r="321" ht="16.2" customHeight="1" s="53"/>
    <row r="322" ht="16.2" customHeight="1" s="53"/>
    <row r="323" ht="16.2" customHeight="1" s="53"/>
    <row r="324" ht="16.2" customHeight="1" s="53"/>
    <row r="325" ht="16.2" customHeight="1" s="53"/>
    <row r="326" ht="16.2" customHeight="1" s="53"/>
    <row r="327" ht="16.2" customHeight="1" s="53"/>
    <row r="328" ht="16.2" customHeight="1" s="53"/>
    <row r="329" ht="16.2" customHeight="1" s="53"/>
    <row r="330" ht="16.2" customHeight="1" s="53"/>
    <row r="331" ht="16.2" customHeight="1" s="53"/>
    <row r="332" ht="16.2" customHeight="1" s="53"/>
    <row r="333" ht="16.2" customHeight="1" s="53"/>
    <row r="334" ht="16.2" customHeight="1" s="53"/>
    <row r="335" ht="16.2" customHeight="1" s="53"/>
    <row r="336" ht="16.2" customHeight="1" s="53"/>
    <row r="337" ht="16.2" customHeight="1" s="53"/>
    <row r="338" ht="16.2" customHeight="1" s="53"/>
    <row r="339" ht="16.2" customHeight="1" s="53"/>
    <row r="340" ht="16.2" customHeight="1" s="53"/>
    <row r="341" ht="16.2" customHeight="1" s="53"/>
    <row r="342" ht="16.2" customHeight="1" s="53"/>
    <row r="343" ht="16.2" customHeight="1" s="53"/>
    <row r="344" ht="16.2" customHeight="1" s="53"/>
    <row r="345" ht="16.2" customHeight="1" s="53"/>
    <row r="346" ht="16.2" customHeight="1" s="53"/>
    <row r="347" ht="16.2" customHeight="1" s="53"/>
    <row r="348" ht="16.2" customHeight="1" s="53"/>
    <row r="349" ht="16.2" customHeight="1" s="53"/>
    <row r="350" ht="16.2" customHeight="1" s="53"/>
    <row r="351" ht="16.2" customHeight="1" s="53"/>
    <row r="352" ht="16.2" customHeight="1" s="53"/>
    <row r="353" ht="16.2" customHeight="1" s="53"/>
    <row r="354" ht="16.2" customHeight="1" s="53"/>
    <row r="355" ht="16.2" customHeight="1" s="53"/>
    <row r="356" ht="16.2" customHeight="1" s="53"/>
    <row r="357" ht="16.2" customHeight="1" s="53"/>
    <row r="358" ht="16.2" customHeight="1" s="53"/>
    <row r="359" ht="16.2" customHeight="1" s="53"/>
    <row r="360" ht="16.2" customHeight="1" s="53"/>
    <row r="361" ht="16.2" customHeight="1" s="53"/>
    <row r="362" ht="16.2" customHeight="1" s="53"/>
    <row r="363" ht="16.2" customHeight="1" s="53"/>
    <row r="364" ht="16.2" customHeight="1" s="53"/>
    <row r="365" ht="16.2" customHeight="1" s="53"/>
    <row r="366" ht="16.2" customHeight="1" s="53"/>
    <row r="367" ht="16.2" customHeight="1" s="53"/>
    <row r="368" ht="16.2" customHeight="1" s="53"/>
    <row r="369" ht="16.2" customHeight="1" s="53"/>
    <row r="370" ht="16.2" customHeight="1" s="53"/>
    <row r="371" ht="16.2" customHeight="1" s="53"/>
    <row r="372" ht="16.2" customHeight="1" s="53"/>
    <row r="373" ht="16.2" customHeight="1" s="53"/>
    <row r="374" ht="16.2" customHeight="1" s="53"/>
    <row r="375" ht="16.2" customHeight="1" s="53"/>
    <row r="376" ht="16.2" customHeight="1" s="53"/>
    <row r="377" ht="16.2" customHeight="1" s="53"/>
    <row r="378" ht="16.2" customHeight="1" s="53"/>
    <row r="379" ht="16.2" customHeight="1" s="53"/>
    <row r="380" ht="16.2" customHeight="1" s="53"/>
    <row r="381" ht="16.2" customHeight="1" s="53"/>
    <row r="382" ht="16.2" customHeight="1" s="53"/>
    <row r="383" ht="16.2" customHeight="1" s="53"/>
    <row r="384" ht="16.2" customHeight="1" s="53"/>
    <row r="385" ht="16.2" customHeight="1" s="53"/>
    <row r="386" ht="16.2" customHeight="1" s="53"/>
    <row r="387" ht="16.2" customHeight="1" s="53"/>
    <row r="388" ht="16.2" customHeight="1" s="53"/>
    <row r="389" ht="16.2" customHeight="1" s="53"/>
    <row r="390" ht="16.2" customHeight="1" s="53"/>
    <row r="391" ht="16.2" customHeight="1" s="53"/>
    <row r="392" ht="16.2" customHeight="1" s="53"/>
    <row r="393" ht="16.2" customHeight="1" s="53"/>
    <row r="394" ht="16.2" customHeight="1" s="53"/>
    <row r="395" ht="16.2" customHeight="1" s="53"/>
    <row r="396" ht="16.2" customHeight="1" s="53"/>
    <row r="397" ht="16.2" customHeight="1" s="53"/>
    <row r="398" ht="16.2" customHeight="1" s="53"/>
    <row r="399" ht="16.2" customHeight="1" s="53"/>
    <row r="400" ht="16.2" customHeight="1" s="53"/>
    <row r="401" ht="16.2" customHeight="1" s="53"/>
    <row r="402" ht="16.2" customHeight="1" s="53"/>
    <row r="403" ht="16.2" customHeight="1" s="53"/>
    <row r="404" ht="16.2" customHeight="1" s="53"/>
    <row r="405" ht="16.2" customHeight="1" s="53"/>
    <row r="406" ht="16.2" customHeight="1" s="53"/>
    <row r="407" ht="16.2" customHeight="1" s="53"/>
    <row r="408" ht="16.2" customHeight="1" s="53"/>
    <row r="409" ht="16.2" customHeight="1" s="53"/>
    <row r="410" ht="16.2" customHeight="1" s="53"/>
    <row r="427" ht="16.2" customHeight="1" s="53"/>
    <row r="428" ht="16.2" customHeight="1" s="53"/>
    <row r="429" ht="16.2" customHeight="1" s="53"/>
    <row r="430" ht="16.2" customHeight="1" s="53"/>
    <row r="431" ht="16.2" customHeight="1" s="53"/>
    <row r="432" ht="16.2" customHeight="1" s="53"/>
    <row r="433" ht="16.2" customHeight="1" s="53"/>
    <row r="434" ht="16.2" customHeight="1" s="53"/>
    <row r="435" ht="16.2" customHeight="1" s="53"/>
    <row r="436" ht="16.2" customHeight="1" s="53"/>
    <row r="437" ht="16.2" customHeight="1" s="53"/>
    <row r="438" ht="16.2" customHeight="1" s="53"/>
    <row r="439" ht="16.2" customHeight="1" s="53"/>
    <row r="440" ht="16.2" customHeight="1" s="53"/>
    <row r="441" ht="16.2" customHeight="1" s="53"/>
    <row r="442" ht="16.2" customHeight="1" s="53"/>
    <row r="443" ht="16.2" customHeight="1" s="53"/>
    <row r="444" ht="16.2" customHeight="1" s="53"/>
    <row r="445" ht="16.2" customHeight="1" s="53"/>
    <row r="446" ht="16.2" customHeight="1" s="53"/>
    <row r="447" ht="16.2" customHeight="1" s="53"/>
    <row r="448" ht="16.2" customHeight="1" s="53"/>
    <row r="449" ht="16.2" customHeight="1" s="53"/>
    <row r="450" ht="16.2" customHeight="1" s="53"/>
    <row r="451" ht="16.2" customHeight="1" s="53"/>
    <row r="452" ht="16.2" customHeight="1" s="53"/>
    <row r="453" ht="16.2" customHeight="1" s="53"/>
    <row r="454" ht="16.2" customHeight="1" s="53"/>
    <row r="455" ht="16.2" customHeight="1" s="53"/>
    <row r="456" ht="16.2" customHeight="1" s="53"/>
    <row r="457" ht="16.2" customHeight="1" s="53"/>
    <row r="458" ht="16.2" customHeight="1" s="53"/>
    <row r="459" ht="16.2" customHeight="1" s="53"/>
    <row r="460" ht="16.2" customHeight="1" s="53"/>
    <row r="461" ht="16.2" customHeight="1" s="53"/>
    <row r="462" ht="16.2" customHeight="1" s="53"/>
    <row r="463" ht="16.2" customHeight="1" s="53"/>
    <row r="464" ht="16.2" customHeight="1" s="53"/>
    <row r="465" ht="16.2" customHeight="1" s="53"/>
    <row r="466" ht="16.2" customHeight="1" s="53"/>
    <row r="467" ht="16.2" customHeight="1" s="53"/>
    <row r="468" ht="16.2" customHeight="1" s="53"/>
    <row r="469" ht="16.2" customHeight="1" s="53"/>
    <row r="470" ht="16.2" customHeight="1" s="53"/>
    <row r="471" ht="16.2" customHeight="1" s="53"/>
    <row r="472" ht="16.2" customHeight="1" s="53"/>
    <row r="473" ht="16.2" customHeight="1" s="53"/>
    <row r="474" ht="16.2" customHeight="1" s="53"/>
    <row r="475" ht="16.2" customHeight="1" s="53"/>
    <row r="476" ht="16.2" customHeight="1" s="53"/>
    <row r="477" ht="16.2" customHeight="1" s="53"/>
    <row r="478" ht="16.2" customHeight="1" s="53"/>
    <row r="479" ht="16.2" customHeight="1" s="53"/>
    <row r="480" ht="16.2" customHeight="1" s="53"/>
    <row r="481" ht="16.2" customHeight="1" s="53"/>
    <row r="484" ht="16.2" customHeight="1" s="53"/>
    <row r="485" ht="16.2" customHeight="1" s="53"/>
    <row r="486" ht="16.2" customHeight="1" s="53"/>
    <row r="487" ht="16.2" customHeight="1" s="53"/>
    <row r="488" ht="16.2" customHeight="1" s="53"/>
    <row r="489" ht="16.2" customHeight="1" s="53"/>
    <row r="490" ht="16.2" customHeight="1" s="53"/>
    <row r="491" ht="16.2" customHeight="1" s="53"/>
    <row r="492" ht="16.2" customHeight="1" s="53"/>
    <row r="493" ht="16.2" customHeight="1" s="53"/>
    <row r="494" ht="16.2" customHeight="1" s="53"/>
    <row r="495" ht="16.2" customHeight="1" s="53"/>
    <row r="496" ht="16.2" customHeight="1" s="53"/>
    <row r="497" ht="16.2" customHeight="1" s="53"/>
    <row r="498" ht="16.2" customHeight="1" s="53"/>
    <row r="499" ht="16.2" customHeight="1" s="53"/>
    <row r="500" ht="16.2" customHeight="1" s="53"/>
    <row r="501" ht="16.2" customHeight="1" s="53"/>
    <row r="502" ht="16.2" customHeight="1" s="53"/>
    <row r="503" ht="16.2" customHeight="1" s="53"/>
    <row r="504" ht="16.2" customHeight="1" s="53"/>
    <row r="505" ht="16.2" customHeight="1" s="53"/>
    <row r="506" ht="16.2" customHeight="1" s="53"/>
    <row r="507" ht="16.2" customHeight="1" s="53"/>
    <row r="508" ht="16.2" customHeight="1" s="53"/>
    <row r="509" ht="16.2" customHeight="1" s="53"/>
    <row r="510" ht="16.2" customHeight="1" s="53"/>
    <row r="511" ht="16.2" customHeight="1" s="53"/>
    <row r="512" ht="16.2" customHeight="1" s="53"/>
    <row r="513" ht="16.2" customHeight="1" s="53"/>
    <row r="514" ht="16.2" customHeight="1" s="53"/>
    <row r="515" ht="16.2" customHeight="1" s="53"/>
    <row r="516" ht="16.2" customHeight="1" s="53"/>
    <row r="517" ht="16.2" customHeight="1" s="53"/>
    <row r="518" ht="16.2" customHeight="1" s="53"/>
    <row r="519" ht="16.2" customHeight="1" s="53"/>
    <row r="520" ht="16.2" customHeight="1" s="53"/>
    <row r="521" ht="16.2" customHeight="1" s="53"/>
    <row r="522" ht="16.2" customHeight="1" s="53"/>
    <row r="523" ht="16.2" customHeight="1" s="53"/>
    <row r="524" ht="16.2" customHeight="1" s="53"/>
    <row r="525" ht="16.2" customHeight="1" s="53"/>
    <row r="526" ht="16.2" customHeight="1" s="53"/>
    <row r="527" ht="16.2" customHeight="1" s="53"/>
    <row r="528" ht="16.2" customHeight="1" s="53"/>
    <row r="529" ht="16.2" customHeight="1" s="53"/>
    <row r="530" ht="16.2" customHeight="1" s="53"/>
    <row r="531" ht="16.2" customHeight="1" s="53"/>
    <row r="532" ht="16.2" customHeight="1" s="53"/>
    <row r="533" ht="16.2" customHeight="1" s="53"/>
    <row r="534" ht="16.2" customHeight="1" s="53"/>
    <row r="535" ht="16.2" customHeight="1" s="53"/>
    <row r="536" ht="16.2" customHeight="1" s="53"/>
    <row r="537" ht="16.2" customHeight="1" s="53"/>
    <row r="538" ht="16.2" customHeight="1" s="53"/>
    <row r="539" ht="16.2" customHeight="1" s="53"/>
    <row r="540" ht="16.2" customHeight="1" s="53"/>
    <row r="541" ht="16.2" customHeight="1" s="53"/>
    <row r="542" ht="16.2" customHeight="1" s="53"/>
    <row r="543" ht="16.2" customHeight="1" s="53"/>
    <row r="544" ht="16.2" customHeight="1" s="53"/>
    <row r="545" ht="16.2" customHeight="1" s="53"/>
    <row r="546" ht="16.2" customHeight="1" s="53"/>
    <row r="547" ht="16.2" customHeight="1" s="53"/>
    <row r="548" ht="16.2" customHeight="1" s="53"/>
    <row r="549" ht="16.2" customHeight="1" s="53"/>
    <row r="550" ht="16.2" customHeight="1" s="53"/>
    <row r="551" ht="16.2" customHeight="1" s="53"/>
    <row r="552" ht="16.2" customHeight="1" s="53"/>
    <row r="553" ht="16.2" customHeight="1" s="53"/>
    <row r="554" ht="16.2" customHeight="1" s="53"/>
    <row r="555" ht="16.2" customHeight="1" s="53"/>
    <row r="556" ht="16.2" customHeight="1" s="53"/>
    <row r="557" ht="16.2" customHeight="1" s="53"/>
    <row r="558" ht="16.2" customHeight="1" s="53"/>
    <row r="559" ht="16.2" customHeight="1" s="53"/>
    <row r="560" ht="16.2" customHeight="1" s="53"/>
    <row r="561" ht="16.2" customHeight="1" s="53"/>
    <row r="562" ht="16.2" customHeight="1" s="53"/>
    <row r="563" ht="16.2" customHeight="1" s="53"/>
    <row r="564" ht="16.2" customHeight="1" s="53"/>
    <row r="565" ht="16.2" customHeight="1" s="53"/>
    <row r="566" ht="16.2" customHeight="1" s="53"/>
    <row r="567" ht="16.2" customHeight="1" s="53"/>
    <row r="568" ht="16.2" customHeight="1" s="53"/>
    <row r="569" ht="16.2" customHeight="1" s="53"/>
    <row r="570" ht="16.2" customHeight="1" s="53"/>
    <row r="571" ht="16.2" customHeight="1" s="53"/>
    <row r="572" ht="16.2" customHeight="1" s="53"/>
    <row r="573" ht="16.2" customHeight="1" s="53"/>
    <row r="574" ht="16.2" customHeight="1" s="53"/>
    <row r="575" ht="16.2" customHeight="1" s="53"/>
    <row r="576" ht="16.2" customHeight="1" s="53"/>
    <row r="577" ht="16.2" customHeight="1" s="53"/>
    <row r="578" ht="16.2" customHeight="1" s="53"/>
    <row r="579" ht="16.2" customHeight="1" s="53"/>
    <row r="580" ht="16.2" customHeight="1" s="53"/>
    <row r="581" ht="16.2" customHeight="1" s="53"/>
    <row r="582" ht="16.2" customHeight="1" s="53"/>
    <row r="583" ht="16.2" customHeight="1" s="53"/>
    <row r="584" ht="16.2" customHeight="1" s="53"/>
    <row r="585" ht="16.2" customHeight="1" s="53"/>
    <row r="586" ht="16.2" customHeight="1" s="53"/>
    <row r="587" ht="16.2" customHeight="1" s="53"/>
    <row r="588" ht="16.2" customHeight="1" s="53"/>
    <row r="589" ht="16.2" customHeight="1" s="53"/>
    <row r="590" ht="16.2" customHeight="1" s="53"/>
    <row r="591" ht="16.2" customHeight="1" s="53"/>
    <row r="592" ht="16.2" customHeight="1" s="53"/>
  </sheetData>
  <mergeCells count="6">
    <mergeCell ref="A1:J1"/>
    <mergeCell ref="C4:F4"/>
    <mergeCell ref="A4:A5"/>
    <mergeCell ref="A3:J3"/>
    <mergeCell ref="A2:J2"/>
    <mergeCell ref="H4:J5"/>
  </mergeCells>
  <conditionalFormatting sqref="D8:D15">
    <cfRule type="expression" priority="4" dxfId="4">
      <formula>"""=if(IF(ISBLANK(c8),0, 1) *IF(ISBLANK(d8),0, 1)=1)"""</formula>
    </cfRule>
  </conditionalFormatting>
  <conditionalFormatting sqref="J7:J38">
    <cfRule type="cellIs" priority="8" operator="notEqual" dxfId="0" stopIfTrue="1">
      <formula>$K7</formula>
    </cfRule>
  </conditionalFormatting>
  <conditionalFormatting sqref="J39:J41">
    <cfRule type="cellIs" priority="3" operator="notEqual" dxfId="0" stopIfTrue="1">
      <formula>#REF!</formula>
    </cfRule>
  </conditionalFormatting>
  <conditionalFormatting sqref="J42:J136">
    <cfRule type="cellIs" priority="1" operator="notEqual" dxfId="0" stopIfTrue="1">
      <formula>$K42</formula>
    </cfRule>
  </conditionalFormatting>
  <conditionalFormatting sqref="M7:M93 M97:M134">
    <cfRule type="cellIs" priority="22" operator="notEqual" dxfId="0" stopIfTrue="1">
      <formula>0</formula>
    </cfRule>
  </conditionalFormatting>
  <printOptions horizontalCentered="1"/>
  <pageMargins left="0.5511811023622047" right="0.4724409448818898" top="0.4330708661417323" bottom="0.2755905511811024" header="0.3937007874015748" footer="0.1181102362204725"/>
  <pageSetup orientation="portrait" paperSize="9" scale="38" fitToHeight="2" horizontalDpi="1200" verticalDpi="1200"/>
  <headerFooter alignWithMargins="0">
    <oddHeader/>
    <oddFooter>&amp;C&amp;16 1-1</oddFooter>
    <evenHeader/>
    <evenFooter/>
    <firstHeader/>
    <firstFooter/>
  </headerFooter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 codeName="Sheet14">
    <tabColor theme="0" tint="-0.1499984740745262"/>
    <outlinePr summaryBelow="1" summaryRight="1"/>
    <pageSetUpPr/>
  </sheetPr>
  <dimension ref="A1:R135"/>
  <sheetViews>
    <sheetView showZeros="0" zoomScale="70" zoomScaleNormal="70" zoomScaleSheetLayoutView="120" workbookViewId="0">
      <selection activeCell="G14" sqref="G14"/>
    </sheetView>
  </sheetViews>
  <sheetFormatPr baseColWidth="8" defaultColWidth="9" defaultRowHeight="19.8"/>
  <cols>
    <col width="21.6640625" customWidth="1" style="5" min="1" max="1"/>
    <col width="16" customWidth="1" style="5" min="2" max="2"/>
    <col width="5.109375" customWidth="1" style="325" min="3" max="3"/>
    <col width="11.88671875" customWidth="1" style="5" min="4" max="4"/>
    <col width="5" customWidth="1" style="325" min="5" max="5"/>
    <col width="12.21875" customWidth="1" style="5" min="6" max="6"/>
    <col width="13.88671875" customWidth="1" style="5" min="7" max="7"/>
    <col width="64.44140625" customWidth="1" style="5" min="8" max="8"/>
    <col width="5.21875" customWidth="1" style="5" min="9" max="9"/>
    <col width="10.6640625" customWidth="1" style="5" min="10" max="10"/>
    <col width="10.109375" bestFit="1" customWidth="1" style="1" min="11" max="11"/>
    <col width="11.33203125" bestFit="1" customWidth="1" style="1" min="12" max="12"/>
    <col width="19.109375" bestFit="1" customWidth="1" style="1" min="13" max="13"/>
    <col width="9" customWidth="1" style="1" min="14" max="14"/>
    <col width="20.21875" bestFit="1" customWidth="1" style="1" min="15" max="15"/>
    <col width="9" customWidth="1" style="1" min="16" max="16"/>
    <col width="15.21875" bestFit="1" customWidth="1" style="1" min="17" max="17"/>
    <col width="9" customWidth="1" style="1" min="18" max="16384"/>
  </cols>
  <sheetData>
    <row r="1" ht="22.2" customHeight="1" s="53">
      <c r="A1" s="322">
        <f>OFFSET(A139,0,K1-1)</f>
        <v/>
      </c>
      <c r="K1" s="13">
        <f>L1+2</f>
        <v/>
      </c>
      <c r="L1" s="1" t="n">
        <v>8</v>
      </c>
    </row>
    <row r="2" ht="22.2" customHeight="1" s="53">
      <c r="A2" s="322" t="inlineStr">
        <is>
          <t>預計平衡表與現金流量表勾稽底稿</t>
        </is>
      </c>
    </row>
    <row r="3" ht="20.4" customHeight="1" s="53" thickBot="1">
      <c r="A3" s="324" t="inlineStr">
        <is>
          <t>中華民國115年度</t>
        </is>
      </c>
    </row>
    <row r="4" ht="22.2" customHeight="1" s="53">
      <c r="A4" s="348" t="inlineStr">
        <is>
          <t>科目</t>
        </is>
      </c>
      <c r="B4" s="349" t="inlineStr">
        <is>
          <t>114.12.31</t>
        </is>
      </c>
      <c r="C4" s="328" t="inlineStr">
        <is>
          <t>調整項目</t>
        </is>
      </c>
      <c r="D4" s="350" t="n"/>
      <c r="E4" s="350" t="n"/>
      <c r="F4" s="351" t="n"/>
      <c r="G4" s="349" t="inlineStr">
        <is>
          <t>115.12.31</t>
        </is>
      </c>
      <c r="H4" s="329" t="inlineStr">
        <is>
          <t>現金流量表勾稽項目</t>
        </is>
      </c>
      <c r="I4" s="352" t="n"/>
      <c r="J4" s="353" t="n"/>
    </row>
    <row r="5" ht="22.8" customHeight="1" s="53" thickBot="1">
      <c r="A5" s="354" t="n"/>
      <c r="B5" s="75" t="inlineStr">
        <is>
          <t>預計數</t>
        </is>
      </c>
      <c r="C5" s="485" t="n"/>
      <c r="D5" s="486" t="inlineStr">
        <is>
          <t>借方</t>
        </is>
      </c>
      <c r="E5" s="487" t="n"/>
      <c r="F5" s="486" t="inlineStr">
        <is>
          <t>貸方</t>
        </is>
      </c>
      <c r="G5" s="77" t="inlineStr">
        <is>
          <t>預計數</t>
        </is>
      </c>
      <c r="H5" s="358" t="n"/>
      <c r="I5" s="359" t="n"/>
      <c r="J5" s="360" t="n"/>
    </row>
    <row r="6">
      <c r="A6" s="4" t="inlineStr">
        <is>
          <t xml:space="preserve">資產                                                        </t>
        </is>
      </c>
      <c r="B6" s="419" t="n"/>
      <c r="C6" s="367" t="n"/>
      <c r="D6" s="420" t="n"/>
      <c r="E6" s="368" t="n"/>
      <c r="F6" s="420" t="n"/>
      <c r="G6" s="421" t="n"/>
      <c r="H6" s="111" t="inlineStr">
        <is>
          <t xml:space="preserve">▼業務活動之現金流量                                          </t>
        </is>
      </c>
      <c r="I6" s="129" t="n"/>
      <c r="J6" s="130" t="n"/>
      <c r="L6" s="30" t="inlineStr">
        <is>
          <t>114年12月</t>
        </is>
      </c>
      <c r="M6" s="27" t="inlineStr">
        <is>
          <t>差異數要再加(減)</t>
        </is>
      </c>
      <c r="N6" s="30" t="n"/>
      <c r="O6" s="27" t="inlineStr">
        <is>
          <t>比較增減</t>
        </is>
      </c>
      <c r="P6" s="30" t="n"/>
      <c r="Q6" s="27" t="inlineStr">
        <is>
          <t>調整項目</t>
        </is>
      </c>
      <c r="R6" s="30" t="n"/>
    </row>
    <row r="7">
      <c r="A7" s="78" t="inlineStr">
        <is>
          <t xml:space="preserve">　流動資產                                                    </t>
        </is>
      </c>
      <c r="B7" s="422">
        <f>SUM(B8:B16)</f>
        <v/>
      </c>
      <c r="C7" s="367" t="n"/>
      <c r="D7" s="420" t="n"/>
      <c r="E7" s="368" t="n"/>
      <c r="F7" s="420" t="n"/>
      <c r="G7" s="423">
        <f>SUM(G8:G16)</f>
        <v/>
      </c>
      <c r="H7" s="112" t="inlineStr">
        <is>
          <t xml:space="preserve">　　本期賸餘（短絀）                                            </t>
        </is>
      </c>
      <c r="I7" s="8" t="inlineStr">
        <is>
          <t>A</t>
        </is>
      </c>
      <c r="J7" s="73">
        <f>OFFSET(A480,0,$K$1-1)</f>
        <v/>
      </c>
      <c r="K7" s="369">
        <f>-SUMIF($C$7:$C$127,I7,$D$7:$D$127)+SUMIF($E$7:$E$127,I7,$F$7:$F$127)</f>
        <v/>
      </c>
      <c r="L7" s="478">
        <f>VLOOKUP(A7,$A$140:$AX$249,$K$1,FALSE)</f>
        <v/>
      </c>
      <c r="M7" s="478">
        <f>L7-G7</f>
        <v/>
      </c>
      <c r="N7" s="144" t="n"/>
      <c r="O7" s="425">
        <f>L7-B7</f>
        <v/>
      </c>
      <c r="P7" s="30">
        <f>J7-K7</f>
        <v/>
      </c>
      <c r="Q7" s="426">
        <f>D7-F7</f>
        <v/>
      </c>
      <c r="R7" s="30" t="n"/>
    </row>
    <row r="8">
      <c r="A8" s="79" t="inlineStr">
        <is>
          <t xml:space="preserve">　　現金                                                        </t>
        </is>
      </c>
      <c r="B8" s="427">
        <f>VLOOKUP(A8,$A$309:$AX$418,$K$1,FALSE)</f>
        <v/>
      </c>
      <c r="C8" s="367" t="inlineStr">
        <is>
          <t>B</t>
        </is>
      </c>
      <c r="D8" s="428">
        <f>IF(G8-B8&gt;0,G8-B8,"0")</f>
        <v/>
      </c>
      <c r="E8" s="375" t="inlineStr">
        <is>
          <t>B</t>
        </is>
      </c>
      <c r="F8" s="428">
        <f>IF(G8-B8&lt;0,B8-G8,"0")</f>
        <v/>
      </c>
      <c r="G8" s="429">
        <f>J87</f>
        <v/>
      </c>
      <c r="H8" s="112" t="inlineStr">
        <is>
          <t xml:space="preserve">　　利息股利之調整                                              </t>
        </is>
      </c>
      <c r="I8" s="8" t="n"/>
      <c r="J8" s="73">
        <f>OFFSET(A481,0,$K$1-1)</f>
        <v/>
      </c>
      <c r="K8" s="369">
        <f>SUM(K9:K11)</f>
        <v/>
      </c>
      <c r="L8" s="478">
        <f>VLOOKUP(A8,$A$140:$AX$249,$K$1,FALSE)</f>
        <v/>
      </c>
      <c r="M8" s="478">
        <f>L8-G8</f>
        <v/>
      </c>
      <c r="N8" s="144" t="n"/>
      <c r="O8" s="425">
        <f>L8-B8</f>
        <v/>
      </c>
      <c r="P8" s="30">
        <f>J8-K8</f>
        <v/>
      </c>
      <c r="Q8" s="426">
        <f>D8-F8</f>
        <v/>
      </c>
      <c r="R8" s="30" t="n"/>
    </row>
    <row r="9" ht="32.4" customHeight="1" s="53">
      <c r="A9" s="79" t="inlineStr">
        <is>
          <t xml:space="preserve">　　流動金融資產                                                </t>
        </is>
      </c>
      <c r="B9" s="427">
        <f>VLOOKUP(A9,$A$309:$AX$418,$K$1,FALSE)</f>
        <v/>
      </c>
      <c r="C9" s="375" t="n">
        <v>231</v>
      </c>
      <c r="D9" s="428">
        <f>J50*-1</f>
        <v/>
      </c>
      <c r="E9" s="430" t="n">
        <v>211</v>
      </c>
      <c r="F9" s="431">
        <f>J42</f>
        <v/>
      </c>
      <c r="G9" s="429">
        <f>B9+D9-F9+D10-F10</f>
        <v/>
      </c>
      <c r="H9" s="112" t="inlineStr">
        <is>
          <t xml:space="preserve">　　　利息收入                                                    </t>
        </is>
      </c>
      <c r="I9" s="8" t="n"/>
      <c r="J9" s="73">
        <f>OFFSET(A482,0,$K$1-1)</f>
        <v/>
      </c>
      <c r="K9" s="369">
        <f>J9</f>
        <v/>
      </c>
      <c r="L9" s="478">
        <f>VLOOKUP(A9,$A$140:$AX$249,$K$1,FALSE)</f>
        <v/>
      </c>
      <c r="M9" s="478">
        <f>L9-G9</f>
        <v/>
      </c>
      <c r="N9" s="144" t="n"/>
      <c r="O9" s="425">
        <f>L9-B9</f>
        <v/>
      </c>
      <c r="P9" s="30">
        <f>J9-K9</f>
        <v/>
      </c>
      <c r="Q9" s="426">
        <f>D9-F9</f>
        <v/>
      </c>
      <c r="R9" s="30" t="n"/>
    </row>
    <row r="10">
      <c r="A10" s="79" t="n"/>
      <c r="B10" s="427" t="n"/>
      <c r="C10" s="375" t="n">
        <v>125</v>
      </c>
      <c r="D10" s="428" t="n"/>
      <c r="E10" s="430" t="n"/>
      <c r="F10" s="432" t="n"/>
      <c r="G10" s="429" t="n"/>
      <c r="H10" s="112" t="inlineStr">
        <is>
          <t xml:space="preserve">　　　股利收入                                                    </t>
        </is>
      </c>
      <c r="I10" s="8" t="n"/>
      <c r="J10" s="73">
        <f>OFFSET(A483,0,$K$1-1)</f>
        <v/>
      </c>
      <c r="K10" s="369">
        <f>J10</f>
        <v/>
      </c>
      <c r="L10" s="478" t="n"/>
      <c r="M10" s="478">
        <f>L10-G10</f>
        <v/>
      </c>
      <c r="N10" s="144" t="n"/>
      <c r="O10" s="425">
        <f>L10-B10</f>
        <v/>
      </c>
      <c r="P10" s="30">
        <f>J10-K10</f>
        <v/>
      </c>
      <c r="Q10" s="426">
        <f>D10-F10</f>
        <v/>
      </c>
      <c r="R10" s="30" t="n"/>
    </row>
    <row r="11">
      <c r="A11" s="79" t="inlineStr">
        <is>
          <t xml:space="preserve">　　應收款項                                                    </t>
        </is>
      </c>
      <c r="B11" s="427">
        <f>VLOOKUP(A11,$A$309:$AX$418,$K$1,FALSE)</f>
        <v/>
      </c>
      <c r="C11" s="375" t="n">
        <v>151</v>
      </c>
      <c r="D11" s="428" t="n"/>
      <c r="E11" s="430" t="n">
        <v>151</v>
      </c>
      <c r="F11" s="432" t="n"/>
      <c r="G11" s="429">
        <f>B11+D11-F11</f>
        <v/>
      </c>
      <c r="H11" s="112" t="inlineStr">
        <is>
          <t xml:space="preserve">　　　利息費用                                                    </t>
        </is>
      </c>
      <c r="I11" s="8" t="n"/>
      <c r="J11" s="73">
        <f>OFFSET(A484,0,$K$1-1)</f>
        <v/>
      </c>
      <c r="K11" s="369">
        <f>J11</f>
        <v/>
      </c>
      <c r="L11" s="478">
        <f>VLOOKUP(A11,$A$140:$AX$249,$K$1,FALSE)</f>
        <v/>
      </c>
      <c r="M11" s="478">
        <f>L11-G11</f>
        <v/>
      </c>
      <c r="N11" s="144" t="n"/>
      <c r="O11" s="425">
        <f>L11-B11</f>
        <v/>
      </c>
      <c r="P11" s="30">
        <f>J11-K11</f>
        <v/>
      </c>
      <c r="Q11" s="426">
        <f>D11-F11</f>
        <v/>
      </c>
      <c r="R11" s="30" t="n"/>
    </row>
    <row r="12">
      <c r="A12" s="2" t="n">
        <v>0</v>
      </c>
      <c r="B12" s="427" t="n"/>
      <c r="C12" s="375" t="n"/>
      <c r="D12" s="428" t="n"/>
      <c r="E12" s="430" t="n"/>
      <c r="F12" s="432" t="n"/>
      <c r="G12" s="433" t="n"/>
      <c r="H12" s="112" t="inlineStr">
        <is>
          <t xml:space="preserve">　　未計利息股利之本期賸餘（短絀）                              </t>
        </is>
      </c>
      <c r="I12" s="8" t="n"/>
      <c r="J12" s="73">
        <f>OFFSET(A485,0,$K$1-1)</f>
        <v/>
      </c>
      <c r="K12" s="369">
        <f>K7+K8</f>
        <v/>
      </c>
      <c r="L12" s="478" t="n"/>
      <c r="M12" s="478">
        <f>L12-G12</f>
        <v/>
      </c>
      <c r="N12" s="144" t="n"/>
      <c r="O12" s="425">
        <f>L12-B12</f>
        <v/>
      </c>
      <c r="P12" s="30">
        <f>J12-K12</f>
        <v/>
      </c>
      <c r="Q12" s="426">
        <f>D12-F12</f>
        <v/>
      </c>
      <c r="R12" s="30" t="n"/>
    </row>
    <row r="13">
      <c r="A13" s="80" t="inlineStr">
        <is>
          <t xml:space="preserve">　　存貨                                                        </t>
        </is>
      </c>
      <c r="B13" s="427">
        <f>VLOOKUP(A13,$A$309:$AX$418,$K$1,FALSE)</f>
        <v/>
      </c>
      <c r="C13" s="375" t="n">
        <v>151</v>
      </c>
      <c r="D13" s="428" t="n"/>
      <c r="E13" s="430" t="n">
        <v>151</v>
      </c>
      <c r="F13" s="432" t="n"/>
      <c r="G13" s="429">
        <f>B13+D13-F13</f>
        <v/>
      </c>
      <c r="H13" s="112" t="inlineStr">
        <is>
          <t xml:space="preserve">　　調整項目                                                    </t>
        </is>
      </c>
      <c r="I13" s="8" t="n"/>
      <c r="J13" s="73">
        <f>OFFSET(A486,0,$K$1-1)</f>
        <v/>
      </c>
      <c r="K13" s="369">
        <f>SUM(K14,K24,K27,K34,K33)</f>
        <v/>
      </c>
      <c r="L13" s="478">
        <f>VLOOKUP(A13,$A$140:$AX$249,$K$1,FALSE)</f>
        <v/>
      </c>
      <c r="M13" s="478">
        <f>L13-G13</f>
        <v/>
      </c>
      <c r="N13" s="144" t="n"/>
      <c r="O13" s="425">
        <f>L13-B13</f>
        <v/>
      </c>
      <c r="P13" s="30">
        <f>J13-K13</f>
        <v/>
      </c>
      <c r="Q13" s="426">
        <f>D13-F13</f>
        <v/>
      </c>
      <c r="R13" s="30" t="n"/>
    </row>
    <row r="14">
      <c r="A14" s="81" t="inlineStr">
        <is>
          <t xml:space="preserve">　　生產性生物資產－流動                                        </t>
        </is>
      </c>
      <c r="B14" s="427">
        <f>VLOOKUP(A14,$A$309:$AX$418,$K$1,FALSE)</f>
        <v/>
      </c>
      <c r="C14" s="375" t="n">
        <v>151</v>
      </c>
      <c r="D14" s="428" t="n"/>
      <c r="E14" s="430" t="n">
        <v>151</v>
      </c>
      <c r="F14" s="432" t="n"/>
      <c r="G14" s="429">
        <f>B14+D14-F14</f>
        <v/>
      </c>
      <c r="H14" s="112" t="inlineStr">
        <is>
          <t xml:space="preserve">　　　折舊、減損及折耗                                            </t>
        </is>
      </c>
      <c r="I14" s="8" t="n"/>
      <c r="J14" s="73">
        <f>OFFSET(A487,0,$K$1-1)</f>
        <v/>
      </c>
      <c r="K14" s="369">
        <f>SUM(K15:K23)</f>
        <v/>
      </c>
      <c r="L14" s="478">
        <f>VLOOKUP(A14,$A$140:$AX$249,$K$1,FALSE)</f>
        <v/>
      </c>
      <c r="M14" s="478">
        <f>L14-G14</f>
        <v/>
      </c>
      <c r="N14" s="144" t="n"/>
      <c r="O14" s="425">
        <f>L14-B14</f>
        <v/>
      </c>
      <c r="P14" s="30">
        <f>J14-K14</f>
        <v/>
      </c>
      <c r="Q14" s="426">
        <f>D14-F14</f>
        <v/>
      </c>
      <c r="R14" s="30" t="n"/>
    </row>
    <row r="15">
      <c r="A15" s="80" t="inlineStr">
        <is>
          <t xml:space="preserve">　　預付款項                                                    </t>
        </is>
      </c>
      <c r="B15" s="427">
        <f>VLOOKUP(A15,$A$309:$AX$418,$K$1,FALSE)</f>
        <v/>
      </c>
      <c r="C15" s="375" t="n">
        <v>151</v>
      </c>
      <c r="D15" s="428" t="n"/>
      <c r="E15" s="430" t="n">
        <v>151</v>
      </c>
      <c r="F15" s="432" t="n"/>
      <c r="G15" s="429">
        <f>B15+D15-F15</f>
        <v/>
      </c>
      <c r="H15" s="112" t="inlineStr">
        <is>
          <t xml:space="preserve">　　　　土地改良物                                                  </t>
        </is>
      </c>
      <c r="I15" s="91" t="n">
        <v>101</v>
      </c>
      <c r="J15" s="121">
        <f>OFFSET(A488,0,$K$1-1)</f>
        <v/>
      </c>
      <c r="K15" s="369">
        <f>-SUMIF($C$7:$C$127,I15,$D$7:$D$127)+SUMIF($E$7:$E$127,I15,$F$7:$F$127)</f>
        <v/>
      </c>
      <c r="L15" s="478">
        <f>VLOOKUP(A15,$A$140:$AX$249,$K$1,FALSE)</f>
        <v/>
      </c>
      <c r="M15" s="478">
        <f>L15-G15</f>
        <v/>
      </c>
      <c r="N15" s="144" t="n"/>
      <c r="O15" s="425">
        <f>L15-B15</f>
        <v/>
      </c>
      <c r="P15" s="30">
        <f>J15-K15</f>
        <v/>
      </c>
      <c r="Q15" s="426">
        <f>D15-F15</f>
        <v/>
      </c>
      <c r="R15" s="30" t="n"/>
    </row>
    <row r="16">
      <c r="A16" s="80" t="inlineStr">
        <is>
          <t xml:space="preserve">　　短期貸墊款                                                  </t>
        </is>
      </c>
      <c r="B16" s="427">
        <f>VLOOKUP(A16,$A$309:$AX$418,$K$1,FALSE)</f>
        <v/>
      </c>
      <c r="C16" s="375" t="n">
        <v>151</v>
      </c>
      <c r="D16" s="428" t="n"/>
      <c r="E16" s="430" t="n">
        <v>212</v>
      </c>
      <c r="F16" s="432">
        <f>J43</f>
        <v/>
      </c>
      <c r="G16" s="429">
        <f>B16+D16-F16</f>
        <v/>
      </c>
      <c r="H16" s="112" t="inlineStr">
        <is>
          <t xml:space="preserve">　　　　房屋及建築                                                  </t>
        </is>
      </c>
      <c r="I16" s="91" t="n">
        <v>102</v>
      </c>
      <c r="J16" s="121">
        <f>OFFSET(A489,0,$K$1-1)</f>
        <v/>
      </c>
      <c r="K16" s="369">
        <f>-SUMIF($C$7:$C$127,I16,$D$7:$D$127)+SUMIF($E$7:$E$127,I16,$F$7:$F$127)</f>
        <v/>
      </c>
      <c r="L16" s="478">
        <f>VLOOKUP(A16,$A$140:$AX$249,$K$1,FALSE)</f>
        <v/>
      </c>
      <c r="M16" s="478">
        <f>L16-G16</f>
        <v/>
      </c>
      <c r="N16" s="144" t="n"/>
      <c r="O16" s="425">
        <f>L16-B16</f>
        <v/>
      </c>
      <c r="P16" s="30">
        <f>J16-K16</f>
        <v/>
      </c>
      <c r="Q16" s="426">
        <f>D16-F16</f>
        <v/>
      </c>
      <c r="R16" s="30" t="n"/>
    </row>
    <row r="17" ht="48.6" customHeight="1" s="53">
      <c r="A17" s="78" t="inlineStr">
        <is>
          <t xml:space="preserve">　投資、長期應收款、貸墊款及準備金                            </t>
        </is>
      </c>
      <c r="B17" s="422">
        <f>SUM(B18:B21)</f>
        <v/>
      </c>
      <c r="C17" s="380" t="n"/>
      <c r="D17" s="374" t="n"/>
      <c r="E17" s="434" t="n"/>
      <c r="F17" s="435" t="n"/>
      <c r="G17" s="423">
        <f>SUM(G18:G21)</f>
        <v/>
      </c>
      <c r="H17" s="112" t="inlineStr">
        <is>
          <t xml:space="preserve">　　　　機械及設備                                                  </t>
        </is>
      </c>
      <c r="I17" s="91" t="n">
        <v>103</v>
      </c>
      <c r="J17" s="121">
        <f>OFFSET(A490,0,$K$1-1)</f>
        <v/>
      </c>
      <c r="K17" s="369">
        <f>-SUMIF($C$7:$C$127,I17,$D$7:$D$127)+SUMIF($E$7:$E$127,I17,$F$7:$F$127)</f>
        <v/>
      </c>
      <c r="L17" s="424">
        <f>VLOOKUP(A17,$A$140:$AX$249,$K$1,FALSE)</f>
        <v/>
      </c>
      <c r="M17" s="424">
        <f>L17-G17</f>
        <v/>
      </c>
      <c r="N17" s="144" t="n"/>
      <c r="O17" s="425">
        <f>L17-B17</f>
        <v/>
      </c>
      <c r="P17" s="30">
        <f>J17-K17</f>
        <v/>
      </c>
      <c r="Q17" s="426">
        <f>D17-F17</f>
        <v/>
      </c>
      <c r="R17" s="30" t="n"/>
    </row>
    <row r="18" ht="32.4" customHeight="1" s="53">
      <c r="A18" s="80" t="inlineStr">
        <is>
          <t xml:space="preserve">　　採權益法之投資                                              </t>
        </is>
      </c>
      <c r="B18" s="427">
        <f>VLOOKUP(A18,$A$309:$AX$418,$K$1,FALSE)</f>
        <v/>
      </c>
      <c r="C18" s="380" t="n"/>
      <c r="D18" s="126" t="n"/>
      <c r="E18" s="127" t="n"/>
      <c r="F18" s="126" t="n"/>
      <c r="G18" s="429">
        <f>D18+F18+B18</f>
        <v/>
      </c>
      <c r="H18" s="112" t="inlineStr">
        <is>
          <t xml:space="preserve">　　　　交通及運輸設備                                              </t>
        </is>
      </c>
      <c r="I18" s="91" t="n">
        <v>104</v>
      </c>
      <c r="J18" s="121">
        <f>OFFSET(A491,0,$K$1-1)</f>
        <v/>
      </c>
      <c r="K18" s="369">
        <f>-SUMIF($C$7:$C$127,I18,$D$7:$D$127)+SUMIF($E$7:$E$127,I18,$F$7:$F$127)</f>
        <v/>
      </c>
      <c r="L18" s="478">
        <f>VLOOKUP(A18,$A$140:$AX$249,$K$1,FALSE)</f>
        <v/>
      </c>
      <c r="M18" s="478">
        <f>L18-G18</f>
        <v/>
      </c>
      <c r="N18" s="144" t="n"/>
      <c r="O18" s="425">
        <f>L18-B18</f>
        <v/>
      </c>
      <c r="P18" s="30">
        <f>J18-K18</f>
        <v/>
      </c>
      <c r="Q18" s="426">
        <f>D18-F18</f>
        <v/>
      </c>
      <c r="R18" s="30" t="n"/>
    </row>
    <row r="19" ht="32.4" customHeight="1" s="53">
      <c r="A19" s="80" t="inlineStr">
        <is>
          <t xml:space="preserve">　　非流動金融資產                                              </t>
        </is>
      </c>
      <c r="B19" s="427">
        <f>VLOOKUP(A19,$A$309:$AX$418,$K$1,FALSE)</f>
        <v/>
      </c>
      <c r="C19" s="381" t="n">
        <v>241</v>
      </c>
      <c r="D19" s="436">
        <f>J52*-1</f>
        <v/>
      </c>
      <c r="E19" s="437" t="n">
        <v>221</v>
      </c>
      <c r="F19" s="438">
        <f>J45</f>
        <v/>
      </c>
      <c r="G19" s="429">
        <f>B19+D19-F19</f>
        <v/>
      </c>
      <c r="H19" s="112" t="inlineStr">
        <is>
          <t xml:space="preserve">　　　　什項設備                                                    </t>
        </is>
      </c>
      <c r="I19" s="91" t="n">
        <v>105</v>
      </c>
      <c r="J19" s="121">
        <f>OFFSET(A492,0,$K$1-1)</f>
        <v/>
      </c>
      <c r="K19" s="369">
        <f>-SUMIF($C$7:$C$127,I19,$D$7:$D$127)+SUMIF($E$7:$E$127,I19,$F$7:$F$127)</f>
        <v/>
      </c>
      <c r="L19" s="478">
        <f>VLOOKUP(A19,$A$140:$AX$249,$K$1,FALSE)</f>
        <v/>
      </c>
      <c r="M19" s="478">
        <f>L19-G19</f>
        <v/>
      </c>
      <c r="N19" s="144" t="n"/>
      <c r="O19" s="425">
        <f>L19-B19</f>
        <v/>
      </c>
      <c r="P19" s="30">
        <f>J19-K19</f>
        <v/>
      </c>
      <c r="Q19" s="426">
        <f>D19-F19</f>
        <v/>
      </c>
      <c r="R19" s="30" t="n"/>
    </row>
    <row r="20">
      <c r="A20" s="80" t="inlineStr">
        <is>
          <t xml:space="preserve">　　長期應收款                                                  </t>
        </is>
      </c>
      <c r="B20" s="427">
        <f>VLOOKUP(A20,$A$309:$AX$418,$K$1,FALSE)</f>
        <v/>
      </c>
      <c r="C20" s="380" t="n"/>
      <c r="D20" s="374" t="n"/>
      <c r="E20" s="434" t="n"/>
      <c r="F20" s="435" t="n"/>
      <c r="G20" s="433">
        <f>B20+D20-F20</f>
        <v/>
      </c>
      <c r="H20" s="112" t="inlineStr">
        <is>
          <t xml:space="preserve">　　　　租賃資產                                                    </t>
        </is>
      </c>
      <c r="I20" s="91" t="n">
        <v>106</v>
      </c>
      <c r="J20" s="121">
        <f>OFFSET(A493,0,$K$1-1)</f>
        <v/>
      </c>
      <c r="K20" s="369">
        <f>-SUMIF($C$7:$C$127,I20,$D$7:$D$127)+SUMIF($E$7:$E$127,I20,$F$7:$F$127)</f>
        <v/>
      </c>
      <c r="L20" s="478">
        <f>VLOOKUP(A20,$A$140:$AX$249,$K$1,FALSE)</f>
        <v/>
      </c>
      <c r="M20" s="478">
        <f>L20-G20</f>
        <v/>
      </c>
      <c r="N20" s="144" t="n"/>
      <c r="O20" s="425">
        <f>L20-B20</f>
        <v/>
      </c>
      <c r="P20" s="30">
        <f>J20-K20</f>
        <v/>
      </c>
      <c r="Q20" s="426">
        <f>D20-F20</f>
        <v/>
      </c>
      <c r="R20" s="30" t="n"/>
    </row>
    <row r="21">
      <c r="A21" s="80" t="inlineStr">
        <is>
          <t xml:space="preserve">　　準備金                                                      </t>
        </is>
      </c>
      <c r="B21" s="427">
        <f>VLOOKUP(A21,$A$309:$AX$418,$K$1,FALSE)</f>
        <v/>
      </c>
      <c r="C21" s="380" t="n">
        <v>242</v>
      </c>
      <c r="D21" s="374">
        <f>J53*-1</f>
        <v/>
      </c>
      <c r="E21" s="434" t="n">
        <v>222</v>
      </c>
      <c r="F21" s="435">
        <f>J46</f>
        <v/>
      </c>
      <c r="G21" s="429">
        <f>B21+SUM(D21:D25)-SUM(F21:F25)</f>
        <v/>
      </c>
      <c r="H21" s="112" t="inlineStr">
        <is>
          <t xml:space="preserve">　　　　租賃權益改良                                                </t>
        </is>
      </c>
      <c r="I21" s="91" t="n">
        <v>107</v>
      </c>
      <c r="J21" s="121">
        <f>OFFSET(A494,0,$K$1-1)</f>
        <v/>
      </c>
      <c r="K21" s="369">
        <f>-SUMIF($C$7:$C$127,I21,$D$7:$D$127)+SUMIF($E$7:$E$127,I21,$F$7:$F$127)</f>
        <v/>
      </c>
      <c r="L21" s="478">
        <f>VLOOKUP(A21,$A$140:$AX$249,$K$1,FALSE)</f>
        <v/>
      </c>
      <c r="M21" s="478">
        <f>L21-G21</f>
        <v/>
      </c>
      <c r="N21" s="144" t="n"/>
      <c r="O21" s="425">
        <f>L21-B21</f>
        <v/>
      </c>
      <c r="P21" s="30">
        <f>J21-K21</f>
        <v/>
      </c>
      <c r="Q21" s="426">
        <f>D21-F21</f>
        <v/>
      </c>
      <c r="R21" s="30" t="n"/>
    </row>
    <row r="22">
      <c r="A22" s="3" t="n">
        <v>0</v>
      </c>
      <c r="B22" s="427" t="n"/>
      <c r="C22" s="382" t="n">
        <v>401</v>
      </c>
      <c r="D22" s="428">
        <f>J90</f>
        <v/>
      </c>
      <c r="E22" s="439" t="n">
        <v>402</v>
      </c>
      <c r="F22" s="432">
        <f>-J91</f>
        <v/>
      </c>
      <c r="G22" s="433" t="n"/>
      <c r="H22" s="112" t="inlineStr">
        <is>
          <t xml:space="preserve">　　　　代管資產                                                    </t>
        </is>
      </c>
      <c r="I22" s="91" t="n">
        <v>108</v>
      </c>
      <c r="J22" s="121">
        <f>OFFSET(A495,0,$K$1-1)</f>
        <v/>
      </c>
      <c r="K22" s="369">
        <f>-SUMIF($C$7:$C$127,I22,$D$7:$D$127)+SUMIF($E$7:$E$127,I22,$F$7:$F$127)</f>
        <v/>
      </c>
      <c r="L22" s="478" t="n"/>
      <c r="M22" s="478">
        <f>L22-G22</f>
        <v/>
      </c>
      <c r="N22" s="144" t="n"/>
      <c r="O22" s="425">
        <f>L22-B22</f>
        <v/>
      </c>
      <c r="P22" s="30">
        <f>J22-K22</f>
        <v/>
      </c>
      <c r="Q22" s="426">
        <f>D22-F22</f>
        <v/>
      </c>
      <c r="R22" s="30" t="n"/>
    </row>
    <row r="23">
      <c r="A23" s="3" t="n">
        <v>0</v>
      </c>
      <c r="B23" s="427" t="n"/>
      <c r="C23" s="382" t="n">
        <v>403</v>
      </c>
      <c r="D23" s="428">
        <f>J93</f>
        <v/>
      </c>
      <c r="E23" s="439" t="n"/>
      <c r="F23" s="431" t="n"/>
      <c r="G23" s="433" t="n"/>
      <c r="H23" s="112" t="inlineStr">
        <is>
          <t xml:space="preserve">　　　　生產性生物資產－非流動                                      </t>
        </is>
      </c>
      <c r="I23" s="91" t="n">
        <v>109</v>
      </c>
      <c r="J23" s="121">
        <f>OFFSET(A496,0,$K$1-1)</f>
        <v/>
      </c>
      <c r="K23" s="369">
        <f>-SUMIF($C$7:$C$127,I23,$D$7:$D$127)+SUMIF($E$7:$E$127,I23,$F$7:$F$127)</f>
        <v/>
      </c>
      <c r="L23" s="478" t="n"/>
      <c r="M23" s="478">
        <f>L23-G23</f>
        <v/>
      </c>
      <c r="N23" s="144" t="n"/>
      <c r="O23" s="425">
        <f>L23-B23</f>
        <v/>
      </c>
      <c r="P23" s="30">
        <f>J23-K23</f>
        <v/>
      </c>
      <c r="Q23" s="426">
        <f>D23-F23</f>
        <v/>
      </c>
      <c r="R23" s="30" t="n"/>
    </row>
    <row r="24">
      <c r="A24" s="3" t="n">
        <v>0</v>
      </c>
      <c r="B24" s="427" t="n"/>
      <c r="C24" s="382" t="n"/>
      <c r="D24" s="428" t="n"/>
      <c r="E24" s="439" t="n"/>
      <c r="F24" s="432" t="n"/>
      <c r="G24" s="433" t="n"/>
      <c r="H24" s="112" t="inlineStr">
        <is>
          <t xml:space="preserve">　　　攤銷                                                        </t>
        </is>
      </c>
      <c r="I24" s="91" t="n"/>
      <c r="J24" s="121">
        <f>OFFSET(A497,0,$K$1-1)</f>
        <v/>
      </c>
      <c r="K24" s="369">
        <f>SUM(K25:K26)</f>
        <v/>
      </c>
      <c r="L24" s="478" t="n"/>
      <c r="M24" s="478">
        <f>L24-G24</f>
        <v/>
      </c>
      <c r="N24" s="144" t="n"/>
      <c r="O24" s="425">
        <f>L24-B24</f>
        <v/>
      </c>
      <c r="P24" s="30">
        <f>J24-K24</f>
        <v/>
      </c>
      <c r="Q24" s="426">
        <f>D24-F24</f>
        <v/>
      </c>
      <c r="R24" s="30" t="n"/>
    </row>
    <row r="25">
      <c r="A25" s="78" t="n"/>
      <c r="B25" s="427" t="n"/>
      <c r="C25" s="382" t="n">
        <v>125</v>
      </c>
      <c r="D25" s="494">
        <f>J32*-1</f>
        <v/>
      </c>
      <c r="E25" s="439" t="n"/>
      <c r="F25" s="432" t="n"/>
      <c r="G25" s="433" t="n"/>
      <c r="H25" s="112" t="inlineStr">
        <is>
          <t xml:space="preserve">　　　　攤銷電腦軟體                                                </t>
        </is>
      </c>
      <c r="I25" s="8" t="n">
        <v>111</v>
      </c>
      <c r="J25" s="73">
        <f>OFFSET(A498,0,$K$1-1)</f>
        <v/>
      </c>
      <c r="K25" s="369">
        <f>-SUMIF($C$7:$C$127,I25,$D$7:$D$127)+SUMIF($E$7:$E$127,I25,$F$7:$F$127)</f>
        <v/>
      </c>
      <c r="L25" s="478" t="n"/>
      <c r="M25" s="478">
        <f>L25-G25</f>
        <v/>
      </c>
      <c r="N25" s="144" t="n"/>
      <c r="O25" s="425">
        <f>L25-B25</f>
        <v/>
      </c>
      <c r="P25" s="30">
        <f>J25-K25</f>
        <v/>
      </c>
      <c r="Q25" s="426">
        <f>D25-F25</f>
        <v/>
      </c>
      <c r="R25" s="30" t="n"/>
    </row>
    <row r="26" ht="32.4" customHeight="1" s="53">
      <c r="A26" s="78" t="inlineStr">
        <is>
          <t xml:space="preserve">　不動產、廠房及設備                                          </t>
        </is>
      </c>
      <c r="B26" s="422">
        <f>SUM(B27:B52)</f>
        <v/>
      </c>
      <c r="C26" s="375" t="n"/>
      <c r="D26" s="428" t="n"/>
      <c r="E26" s="430" t="n"/>
      <c r="F26" s="432" t="n"/>
      <c r="G26" s="423">
        <f>SUM(G27:G52)</f>
        <v/>
      </c>
      <c r="H26" s="112" t="inlineStr">
        <is>
          <t xml:space="preserve">　　　　其他攤銷費用                                                </t>
        </is>
      </c>
      <c r="I26" s="8" t="n">
        <v>112</v>
      </c>
      <c r="J26" s="73">
        <f>OFFSET(A499,0,$K$1-1)</f>
        <v/>
      </c>
      <c r="K26" s="369">
        <f>-SUMIF($C$7:$C$127,I26,$D$7:$D$127)+SUMIF($E$7:$E$127,I26,$F$7:$F$127)</f>
        <v/>
      </c>
      <c r="L26" s="478">
        <f>VLOOKUP(A26,$A$140:$AX$249,$K$1,FALSE)</f>
        <v/>
      </c>
      <c r="M26" s="478">
        <f>L26-G26</f>
        <v/>
      </c>
      <c r="N26" s="144" t="n"/>
      <c r="O26" s="425">
        <f>L26-B26</f>
        <v/>
      </c>
      <c r="P26" s="30">
        <f>J26-K26</f>
        <v/>
      </c>
      <c r="Q26" s="426">
        <f>D26-F26</f>
        <v/>
      </c>
      <c r="R26" s="30" t="n"/>
    </row>
    <row r="27">
      <c r="A27" s="80" t="inlineStr">
        <is>
          <t xml:space="preserve">　　土地                                                        </t>
        </is>
      </c>
      <c r="B27" s="427">
        <f>VLOOKUP(A27,$A$309:$AX$418,$K$1,FALSE)</f>
        <v/>
      </c>
      <c r="C27" s="384" t="n">
        <v>121</v>
      </c>
      <c r="D27" s="440" t="n"/>
      <c r="E27" s="441" t="n"/>
      <c r="F27" s="442" t="n"/>
      <c r="G27" s="429">
        <f>B27+SUM(D27)-SUM(F27)</f>
        <v/>
      </c>
      <c r="H27" s="112" t="inlineStr">
        <is>
          <t xml:space="preserve">　　　其他                                                        </t>
        </is>
      </c>
      <c r="I27" s="8" t="n"/>
      <c r="J27" s="73">
        <f>OFFSET(A500,0,$K$1-1)</f>
        <v/>
      </c>
      <c r="K27" s="369">
        <f>K28+K29+K32</f>
        <v/>
      </c>
      <c r="L27" s="478">
        <f>VLOOKUP(A27,$A$140:$AX$249,$K$1,FALSE)</f>
        <v/>
      </c>
      <c r="M27" s="478">
        <f>L27-G27</f>
        <v/>
      </c>
      <c r="N27" s="144" t="n"/>
      <c r="O27" s="425">
        <f>L27-B27</f>
        <v/>
      </c>
      <c r="P27" s="30">
        <f>J27-K27</f>
        <v/>
      </c>
      <c r="Q27" s="426">
        <f>D27-F27</f>
        <v/>
      </c>
      <c r="R27" s="30" t="n"/>
    </row>
    <row r="28">
      <c r="A28" s="2" t="n">
        <v>0</v>
      </c>
      <c r="B28" s="427" t="n"/>
      <c r="C28" s="384" t="n"/>
      <c r="D28" s="440" t="n"/>
      <c r="E28" s="441" t="n"/>
      <c r="F28" s="442" t="n"/>
      <c r="G28" s="433" t="n"/>
      <c r="H28" s="214" t="inlineStr">
        <is>
          <t xml:space="preserve">　　　　應付退休及離職金                                            </t>
        </is>
      </c>
      <c r="I28" s="215" t="n">
        <v>122</v>
      </c>
      <c r="J28" s="73">
        <f>OFFSET(A501,0,$K$1-1)</f>
        <v/>
      </c>
      <c r="K28" s="369">
        <f>-SUMIF($C$7:$C$127,I28,$D$7:$D$127)+SUMIF($E$7:$E$127,I28,$F$7:$F$127)</f>
        <v/>
      </c>
      <c r="L28" s="478" t="n"/>
      <c r="M28" s="478">
        <f>L28-G28</f>
        <v/>
      </c>
      <c r="N28" s="144" t="n"/>
      <c r="O28" s="425">
        <f>L28-B28</f>
        <v/>
      </c>
      <c r="P28" s="30">
        <f>J28-K28</f>
        <v/>
      </c>
      <c r="Q28" s="426">
        <f>D28-F28</f>
        <v/>
      </c>
      <c r="R28" s="30" t="n"/>
    </row>
    <row r="29">
      <c r="A29" s="80" t="inlineStr">
        <is>
          <t xml:space="preserve">　　土地改良物                                                  </t>
        </is>
      </c>
      <c r="B29" s="427">
        <f>VLOOKUP(A29,$A$309:$AX$418,$K$1,FALSE)</f>
        <v/>
      </c>
      <c r="C29" s="384" t="n">
        <v>251</v>
      </c>
      <c r="D29" s="440">
        <f>J57*-1</f>
        <v/>
      </c>
      <c r="E29" s="441" t="n">
        <v>101</v>
      </c>
      <c r="F29" s="442">
        <f>J15</f>
        <v/>
      </c>
      <c r="G29" s="429">
        <f>B29+SUM(D29:D32)-SUM(F29:F32)</f>
        <v/>
      </c>
      <c r="H29" s="214" t="inlineStr">
        <is>
          <t xml:space="preserve">　　　　遞延收入                                                    </t>
        </is>
      </c>
      <c r="I29" s="215" t="n"/>
      <c r="J29" s="73">
        <f>OFFSET(A502,0,$K$1-1)</f>
        <v/>
      </c>
      <c r="K29" s="369">
        <f>SUM(K30:K31)</f>
        <v/>
      </c>
      <c r="L29" s="478">
        <f>VLOOKUP(A29,$A$140:$AX$249,$K$1,FALSE)</f>
        <v/>
      </c>
      <c r="M29" s="478">
        <f>L29-G29</f>
        <v/>
      </c>
      <c r="N29" s="144" t="n"/>
      <c r="O29" s="425">
        <f>L29-B29</f>
        <v/>
      </c>
      <c r="P29" s="30">
        <f>J29-K29</f>
        <v/>
      </c>
      <c r="Q29" s="426">
        <f>D29-F29</f>
        <v/>
      </c>
      <c r="R29" s="30" t="n"/>
    </row>
    <row r="30">
      <c r="A30" s="80" t="n">
        <v>0</v>
      </c>
      <c r="B30" s="427" t="n"/>
      <c r="C30" s="384" t="n">
        <v>404</v>
      </c>
      <c r="D30" s="440">
        <f>J96</f>
        <v/>
      </c>
      <c r="E30" s="441" t="n"/>
      <c r="F30" s="442" t="n"/>
      <c r="G30" s="433" t="n"/>
      <c r="H30" s="214" t="inlineStr">
        <is>
          <t xml:space="preserve">　　　　　遞延收入-其他補助收入                                       </t>
        </is>
      </c>
      <c r="I30" s="215" t="n">
        <v>123</v>
      </c>
      <c r="J30" s="73">
        <f>OFFSET(A503,0,$K$1-1)</f>
        <v/>
      </c>
      <c r="K30" s="369">
        <f>-SUMIF($C$7:$C$127,I30,$D$7:$D$127)+SUMIF($E$7:$E$127,I30,$F$7:$F$127)</f>
        <v/>
      </c>
      <c r="L30" s="478" t="n"/>
      <c r="M30" s="478">
        <f>L30-G30</f>
        <v/>
      </c>
      <c r="N30" s="144" t="n"/>
      <c r="O30" s="425">
        <f>L30-B30</f>
        <v/>
      </c>
      <c r="P30" s="30">
        <f>J30-K30</f>
        <v/>
      </c>
      <c r="Q30" s="426">
        <f>D30-F30</f>
        <v/>
      </c>
      <c r="R30" s="30" t="n"/>
    </row>
    <row r="31">
      <c r="A31" s="2" t="n">
        <v>0</v>
      </c>
      <c r="B31" s="427" t="n"/>
      <c r="C31" s="384" t="n"/>
      <c r="D31" s="440" t="n"/>
      <c r="E31" s="441" t="n"/>
      <c r="F31" s="442" t="n"/>
      <c r="G31" s="433" t="n"/>
      <c r="H31" s="214" t="inlineStr">
        <is>
          <t xml:space="preserve">　　　　　遞延收入-受贈收入                                           </t>
        </is>
      </c>
      <c r="I31" s="215" t="n">
        <v>124</v>
      </c>
      <c r="J31" s="73">
        <f>OFFSET(A504,0,$K$1-1)</f>
        <v/>
      </c>
      <c r="K31" s="369">
        <f>-SUMIF($C$7:$C$127,I31,$D$7:$D$127)+SUMIF($E$7:$E$127,I31,$F$7:$F$127)</f>
        <v/>
      </c>
      <c r="L31" s="478" t="n"/>
      <c r="M31" s="478">
        <f>L31-G31</f>
        <v/>
      </c>
      <c r="N31" s="144" t="n"/>
      <c r="O31" s="425">
        <f>L31-B31</f>
        <v/>
      </c>
      <c r="P31" s="30">
        <f>J31-K31</f>
        <v/>
      </c>
      <c r="Q31" s="426">
        <f>D31-F31</f>
        <v/>
      </c>
      <c r="R31" s="30" t="n"/>
    </row>
    <row r="32">
      <c r="A32" s="3" t="n">
        <v>0</v>
      </c>
      <c r="B32" s="427" t="n"/>
      <c r="C32" s="385" t="n"/>
      <c r="D32" s="440" t="n"/>
      <c r="E32" s="443" t="n"/>
      <c r="F32" s="442" t="n"/>
      <c r="G32" s="433" t="n"/>
      <c r="H32" s="214" t="inlineStr">
        <is>
          <t xml:space="preserve">　　　　其他                                                        </t>
        </is>
      </c>
      <c r="I32" s="215" t="n">
        <v>125</v>
      </c>
      <c r="J32" s="285">
        <f>OFFSET(A505,0,$K$1-1)</f>
        <v/>
      </c>
      <c r="K32" s="369" t="n"/>
      <c r="L32" s="478" t="n"/>
      <c r="M32" s="478">
        <f>L32-G32</f>
        <v/>
      </c>
      <c r="N32" s="144" t="n"/>
      <c r="O32" s="425">
        <f>L32-B32</f>
        <v/>
      </c>
      <c r="P32" s="30">
        <f>J32-K32</f>
        <v/>
      </c>
      <c r="Q32" s="426">
        <f>D32-F32</f>
        <v/>
      </c>
      <c r="R32" s="30" t="n"/>
    </row>
    <row r="33">
      <c r="A33" s="80" t="inlineStr">
        <is>
          <t xml:space="preserve">　　房屋及建築                                                  </t>
        </is>
      </c>
      <c r="B33" s="427">
        <f>VLOOKUP(A33,$A$309:$AX$418,$K$1,FALSE)</f>
        <v/>
      </c>
      <c r="C33" s="384" t="n">
        <v>252</v>
      </c>
      <c r="D33" s="440">
        <f>J58*-1</f>
        <v/>
      </c>
      <c r="E33" s="441" t="n">
        <v>102</v>
      </c>
      <c r="F33" s="442">
        <f>J16</f>
        <v/>
      </c>
      <c r="G33" s="429">
        <f>B33+SUM(D33:D36)-SUM(F33:F36)</f>
        <v/>
      </c>
      <c r="H33" s="214" t="inlineStr">
        <is>
          <t xml:space="preserve">　　　流動資產淨減（淨增）                                        </t>
        </is>
      </c>
      <c r="I33" s="215" t="n">
        <v>151</v>
      </c>
      <c r="J33" s="73">
        <f>OFFSET(A506,0,$K$1-1)</f>
        <v/>
      </c>
      <c r="K33" s="369">
        <f>-SUMIF($C$7:$C$127,I33,$D$7:$D$127)+SUMIF($E$7:$E$127,I33,$F$7:$F$127)</f>
        <v/>
      </c>
      <c r="L33" s="478">
        <f>VLOOKUP(A33,$A$140:$AX$249,$K$1,FALSE)</f>
        <v/>
      </c>
      <c r="M33" s="478">
        <f>L33-G33</f>
        <v/>
      </c>
      <c r="N33" s="144" t="n"/>
      <c r="O33" s="425">
        <f>L33-B33</f>
        <v/>
      </c>
      <c r="P33" s="30">
        <f>J33-K33</f>
        <v/>
      </c>
      <c r="Q33" s="426">
        <f>D33-F33</f>
        <v/>
      </c>
      <c r="R33" s="30" t="n"/>
    </row>
    <row r="34">
      <c r="A34" s="2" t="n">
        <v>0</v>
      </c>
      <c r="B34" s="427" t="n"/>
      <c r="C34" s="384" t="n">
        <v>405</v>
      </c>
      <c r="D34" s="440">
        <f>J97</f>
        <v/>
      </c>
      <c r="E34" s="441" t="n"/>
      <c r="F34" s="442" t="n"/>
      <c r="G34" s="433" t="n"/>
      <c r="H34" s="214" t="inlineStr">
        <is>
          <t xml:space="preserve">　　　流動負債淨增（淨減）                                        </t>
        </is>
      </c>
      <c r="I34" s="215" t="n">
        <v>161</v>
      </c>
      <c r="J34" s="73">
        <f>OFFSET(A507,0,$K$1-1)</f>
        <v/>
      </c>
      <c r="K34" s="369">
        <f>-SUMIF($C$7:$C$127,I34,$D$7:$D$127)+SUMIF($E$7:$E$127,I34,$F$7:$F$127)</f>
        <v/>
      </c>
      <c r="L34" s="478" t="n"/>
      <c r="M34" s="478">
        <f>L34-G34</f>
        <v/>
      </c>
      <c r="N34" s="144" t="n"/>
      <c r="O34" s="425">
        <f>L34-B34</f>
        <v/>
      </c>
      <c r="P34" s="30">
        <f>J34-K34</f>
        <v/>
      </c>
      <c r="Q34" s="426">
        <f>D34-F34</f>
        <v/>
      </c>
      <c r="R34" s="30" t="n"/>
    </row>
    <row r="35">
      <c r="A35" s="2" t="n">
        <v>0</v>
      </c>
      <c r="B35" s="427" t="n"/>
      <c r="C35" s="384" t="n"/>
      <c r="D35" s="440" t="n"/>
      <c r="E35" s="441" t="n"/>
      <c r="F35" s="442" t="n"/>
      <c r="G35" s="433" t="n"/>
      <c r="H35" s="214" t="inlineStr">
        <is>
          <t xml:space="preserve">　　未計利息股利之現金流入（流出）                              </t>
        </is>
      </c>
      <c r="I35" s="215" t="n"/>
      <c r="J35" s="73">
        <f>OFFSET(A508,0,$K$1-1)</f>
        <v/>
      </c>
      <c r="K35" s="369">
        <f>K12+K13</f>
        <v/>
      </c>
      <c r="L35" s="478" t="n"/>
      <c r="M35" s="478">
        <f>L35-G35</f>
        <v/>
      </c>
      <c r="N35" s="144" t="n"/>
      <c r="O35" s="425">
        <f>L35-B35</f>
        <v/>
      </c>
      <c r="P35" s="30">
        <f>J35-K35</f>
        <v/>
      </c>
      <c r="Q35" s="426">
        <f>D35-F35</f>
        <v/>
      </c>
      <c r="R35" s="30" t="n"/>
    </row>
    <row r="36">
      <c r="A36" s="3" t="n">
        <v>0</v>
      </c>
      <c r="B36" s="427" t="n"/>
      <c r="C36" s="385" t="n"/>
      <c r="D36" s="440" t="n"/>
      <c r="E36" s="443" t="n"/>
      <c r="F36" s="442" t="n"/>
      <c r="G36" s="433" t="n"/>
      <c r="H36" s="112" t="inlineStr">
        <is>
          <t xml:space="preserve">　　收取利息                                                    </t>
        </is>
      </c>
      <c r="I36" s="180" t="n"/>
      <c r="J36" s="73">
        <f>OFFSET(A509,0,$K$1-1)</f>
        <v/>
      </c>
      <c r="K36" s="369">
        <f>J36</f>
        <v/>
      </c>
      <c r="L36" s="478" t="n"/>
      <c r="M36" s="478">
        <f>L36-G36</f>
        <v/>
      </c>
      <c r="N36" s="144" t="n"/>
      <c r="O36" s="425">
        <f>L36-B36</f>
        <v/>
      </c>
      <c r="P36" s="30">
        <f>J36-K36</f>
        <v/>
      </c>
      <c r="Q36" s="426">
        <f>D36-F36</f>
        <v/>
      </c>
      <c r="R36" s="30" t="n"/>
    </row>
    <row r="37">
      <c r="A37" s="80" t="inlineStr">
        <is>
          <t xml:space="preserve">　　機械及設備                                                  </t>
        </is>
      </c>
      <c r="B37" s="427">
        <f>VLOOKUP(A37,$A$309:$AX$418,$K$1,FALSE)</f>
        <v/>
      </c>
      <c r="C37" s="384" t="n">
        <v>253</v>
      </c>
      <c r="D37" s="440">
        <f>J59*-1</f>
        <v/>
      </c>
      <c r="E37" s="441" t="n">
        <v>103</v>
      </c>
      <c r="F37" s="442">
        <f>J17</f>
        <v/>
      </c>
      <c r="G37" s="429">
        <f>B37+SUM(D37:D41)-SUM(F37:F41)</f>
        <v/>
      </c>
      <c r="H37" s="112" t="inlineStr">
        <is>
          <t xml:space="preserve">　　收取股利                                                    </t>
        </is>
      </c>
      <c r="I37" s="180" t="n"/>
      <c r="J37" s="73">
        <f>OFFSET(A510,0,$K$1-1)</f>
        <v/>
      </c>
      <c r="K37" s="369">
        <f>J37</f>
        <v/>
      </c>
      <c r="L37" s="478">
        <f>VLOOKUP(A37,$A$140:$AX$249,$K$1,FALSE)</f>
        <v/>
      </c>
      <c r="M37" s="478">
        <f>L37-G37</f>
        <v/>
      </c>
      <c r="N37" s="144" t="n"/>
      <c r="O37" s="425">
        <f>L37-B37</f>
        <v/>
      </c>
      <c r="P37" s="30">
        <f>J37-K37</f>
        <v/>
      </c>
      <c r="Q37" s="426">
        <f>D37-F37</f>
        <v/>
      </c>
      <c r="R37" s="30" t="n"/>
    </row>
    <row r="38">
      <c r="A38" s="2" t="n">
        <v>0</v>
      </c>
      <c r="B38" s="427" t="n"/>
      <c r="C38" s="385" t="n">
        <v>407</v>
      </c>
      <c r="D38" s="440">
        <f>J101</f>
        <v/>
      </c>
      <c r="E38" s="441" t="n"/>
      <c r="F38" s="442" t="n"/>
      <c r="G38" s="433" t="n"/>
      <c r="H38" s="112" t="inlineStr">
        <is>
          <t xml:space="preserve">　　支付利息                                                    </t>
        </is>
      </c>
      <c r="I38" s="180" t="n"/>
      <c r="J38" s="73">
        <f>OFFSET(A511,0,$K$1-1)</f>
        <v/>
      </c>
      <c r="K38" s="444">
        <f>J38</f>
        <v/>
      </c>
      <c r="L38" s="478" t="n"/>
      <c r="M38" s="478">
        <f>L38-G38</f>
        <v/>
      </c>
      <c r="N38" s="144" t="n"/>
      <c r="O38" s="425">
        <f>L38-B38</f>
        <v/>
      </c>
      <c r="P38" s="30">
        <f>J38-K38</f>
        <v/>
      </c>
      <c r="Q38" s="426">
        <f>D38-F38</f>
        <v/>
      </c>
      <c r="R38" s="30" t="n"/>
    </row>
    <row r="39">
      <c r="A39" s="3" t="n">
        <v>0</v>
      </c>
      <c r="B39" s="427" t="n"/>
      <c r="C39" s="385" t="n">
        <v>409</v>
      </c>
      <c r="D39" s="440">
        <f>J105</f>
        <v/>
      </c>
      <c r="E39" s="443" t="n">
        <v>412</v>
      </c>
      <c r="F39" s="442">
        <f>-J109</f>
        <v/>
      </c>
      <c r="G39" s="433" t="n"/>
      <c r="H39" s="111" t="inlineStr">
        <is>
          <t xml:space="preserve">▼業務活動之淨現金流入（流出）                                </t>
        </is>
      </c>
      <c r="I39" s="180" t="n"/>
      <c r="J39" s="73">
        <f>OFFSET(A512,0,$K$1-1)</f>
        <v/>
      </c>
      <c r="K39" s="73">
        <f>K36+K37+K38+K35</f>
        <v/>
      </c>
      <c r="L39" s="478" t="n"/>
      <c r="M39" s="478">
        <f>L39-G39</f>
        <v/>
      </c>
      <c r="N39" s="144" t="n"/>
      <c r="O39" s="425">
        <f>L39-B39</f>
        <v/>
      </c>
      <c r="P39" s="30">
        <f>J39-K39</f>
        <v/>
      </c>
      <c r="Q39" s="426">
        <f>D39-F39</f>
        <v/>
      </c>
      <c r="R39" s="30" t="n"/>
    </row>
    <row r="40">
      <c r="A40" s="3" t="n">
        <v>0</v>
      </c>
      <c r="B40" s="427" t="n"/>
      <c r="C40" s="261" t="n"/>
      <c r="D40" s="186" t="n"/>
      <c r="E40" s="446" t="n"/>
      <c r="F40" s="447" t="n"/>
      <c r="G40" s="433" t="n"/>
      <c r="H40" s="111" t="inlineStr">
        <is>
          <t xml:space="preserve">▼投資活動之現金流量                                          </t>
        </is>
      </c>
      <c r="I40" s="180" t="n"/>
      <c r="J40" s="73">
        <f>OFFSET(A513,0,$K$1-1)</f>
        <v/>
      </c>
      <c r="K40" s="73">
        <f>SUM(K41,K44,K47,K48,K49,K51,K54,K64)</f>
        <v/>
      </c>
      <c r="L40" s="478" t="n"/>
      <c r="M40" s="478">
        <f>L40-G40</f>
        <v/>
      </c>
      <c r="N40" s="144" t="n"/>
      <c r="O40" s="425">
        <f>L40-B40</f>
        <v/>
      </c>
      <c r="P40" s="30">
        <f>J40-K40</f>
        <v/>
      </c>
      <c r="Q40" s="426">
        <f>D40-F40</f>
        <v/>
      </c>
      <c r="R40" s="30" t="n"/>
    </row>
    <row r="41">
      <c r="A41" s="50" t="n"/>
      <c r="B41" s="50" t="n"/>
      <c r="C41" s="232" t="n"/>
      <c r="D41" s="440" t="n"/>
      <c r="E41" s="232" t="n"/>
      <c r="F41" s="233" t="n"/>
      <c r="H41" s="112" t="inlineStr">
        <is>
          <t xml:space="preserve">　　減少流動金融資產及短期貸墊款                                </t>
        </is>
      </c>
      <c r="I41" s="180" t="n"/>
      <c r="J41" s="73">
        <f>OFFSET(A514,0,$K$1-1)</f>
        <v/>
      </c>
      <c r="K41" s="73">
        <f>K42+K43</f>
        <v/>
      </c>
      <c r="L41" s="478" t="n"/>
      <c r="M41" s="478">
        <f>L41-G41</f>
        <v/>
      </c>
      <c r="N41" s="144" t="n"/>
      <c r="O41" s="425">
        <f>L41-B41</f>
        <v/>
      </c>
      <c r="P41" s="30">
        <f>J41-K41</f>
        <v/>
      </c>
      <c r="Q41" s="426">
        <f>D41-F41</f>
        <v/>
      </c>
      <c r="R41" s="30" t="n"/>
    </row>
    <row r="42">
      <c r="A42" s="50" t="inlineStr">
        <is>
          <t xml:space="preserve">　　交通及運輸設備                                              </t>
        </is>
      </c>
      <c r="B42" s="427">
        <f>VLOOKUP(A42,$A$309:$AX$418,$K$1,FALSE)</f>
        <v/>
      </c>
      <c r="C42" s="384" t="n">
        <v>254</v>
      </c>
      <c r="D42" s="440">
        <f>J60*-1</f>
        <v/>
      </c>
      <c r="E42" s="441" t="n">
        <v>104</v>
      </c>
      <c r="F42" s="442">
        <f>J18</f>
        <v/>
      </c>
      <c r="G42" s="450">
        <f>B42+SUM(D42:D44)-SUM(F42:F44)</f>
        <v/>
      </c>
      <c r="H42" s="214" t="inlineStr">
        <is>
          <t xml:space="preserve">　　　減少流動金融資產                                            </t>
        </is>
      </c>
      <c r="I42" s="215" t="n">
        <v>211</v>
      </c>
      <c r="J42" s="73">
        <f>OFFSET(A515,0,$K$1-1)</f>
        <v/>
      </c>
      <c r="K42" s="73">
        <f>-SUMIF($C$7:$C$127,I42,$D$7:$D$127)+SUMIF($E$7:$E$135,I42,$F$7:$F$127)</f>
        <v/>
      </c>
      <c r="L42" s="478">
        <f>VLOOKUP(A42,$A$140:$AX$249,$K$1,FALSE)</f>
        <v/>
      </c>
      <c r="M42" s="478">
        <f>L42-G42</f>
        <v/>
      </c>
      <c r="N42" s="144" t="n"/>
      <c r="O42" s="425">
        <f>L42-B42</f>
        <v/>
      </c>
      <c r="P42" s="30">
        <f>J42-K42</f>
        <v/>
      </c>
      <c r="Q42" s="426">
        <f>D42-F42</f>
        <v/>
      </c>
      <c r="R42" s="30" t="n"/>
    </row>
    <row r="43">
      <c r="A43" s="50" t="n"/>
      <c r="B43" s="427" t="n"/>
      <c r="C43" s="385" t="n">
        <v>410</v>
      </c>
      <c r="D43" s="440">
        <f>J106</f>
        <v/>
      </c>
      <c r="E43" s="443" t="n">
        <v>413</v>
      </c>
      <c r="F43" s="442">
        <f>J110*-1</f>
        <v/>
      </c>
      <c r="G43" s="452" t="n"/>
      <c r="H43" s="216" t="inlineStr">
        <is>
          <t xml:space="preserve">　　　減少短期墊款                                                </t>
        </is>
      </c>
      <c r="I43" s="217" t="n">
        <v>212</v>
      </c>
      <c r="J43" s="73">
        <f>OFFSET(A516,0,$K$1-1)</f>
        <v/>
      </c>
      <c r="K43" s="453">
        <f>-SUMIF($C$7:$C$127,I43,$D$7:$D$127)+SUMIF($E$7:$E$135,I43,$F$7:$F$127)</f>
        <v/>
      </c>
      <c r="L43" s="478" t="n"/>
      <c r="M43" s="478">
        <f>L43-G43</f>
        <v/>
      </c>
      <c r="N43" s="144" t="n"/>
      <c r="O43" s="425">
        <f>L43-B43</f>
        <v/>
      </c>
      <c r="P43" s="30">
        <f>J43-K43</f>
        <v/>
      </c>
      <c r="Q43" s="426">
        <f>D43-F43</f>
        <v/>
      </c>
      <c r="R43" s="30" t="n"/>
    </row>
    <row r="44">
      <c r="A44" s="50" t="n"/>
      <c r="B44" s="427" t="n"/>
      <c r="C44" s="385" t="n"/>
      <c r="D44" s="440" t="n"/>
      <c r="E44" s="443" t="n"/>
      <c r="F44" s="442" t="n"/>
      <c r="G44" s="452" t="n"/>
      <c r="H44" s="112" t="inlineStr">
        <is>
          <t xml:space="preserve">　　減少投資、長期應收款、貸墊款及準備金                        </t>
        </is>
      </c>
      <c r="I44" s="180" t="n"/>
      <c r="J44" s="73">
        <f>OFFSET(A517,0,$K$1-1)</f>
        <v/>
      </c>
      <c r="K44" s="369">
        <f>SUM(K45:K46)</f>
        <v/>
      </c>
      <c r="L44" s="478" t="n"/>
      <c r="M44" s="478">
        <f>L44-G44</f>
        <v/>
      </c>
      <c r="N44" s="144" t="n"/>
      <c r="O44" s="425">
        <f>L44-B44</f>
        <v/>
      </c>
      <c r="P44" s="30">
        <f>J44-K44</f>
        <v/>
      </c>
      <c r="Q44" s="426">
        <f>D44-F44</f>
        <v/>
      </c>
      <c r="R44" s="30" t="n"/>
    </row>
    <row r="45">
      <c r="A45" s="80" t="inlineStr">
        <is>
          <t xml:space="preserve">　　什項設備                                                    </t>
        </is>
      </c>
      <c r="B45" s="427">
        <f>VLOOKUP(A45,$A$309:$AX$418,$K$1,FALSE)</f>
        <v/>
      </c>
      <c r="C45" s="384" t="n">
        <v>255</v>
      </c>
      <c r="D45" s="440">
        <f>J61*-1</f>
        <v/>
      </c>
      <c r="E45" s="441" t="n">
        <v>105</v>
      </c>
      <c r="F45" s="442">
        <f>J19</f>
        <v/>
      </c>
      <c r="G45" s="429">
        <f>B45+SUM(D45:D48)-SUM(F45:F48)</f>
        <v/>
      </c>
      <c r="H45" s="112" t="inlineStr">
        <is>
          <t xml:space="preserve">　　　減少投資                                                    </t>
        </is>
      </c>
      <c r="I45" s="180" t="n">
        <v>221</v>
      </c>
      <c r="J45" s="73">
        <f>OFFSET(A518,0,$K$1-1)</f>
        <v/>
      </c>
      <c r="K45" s="369">
        <f>-SUMIF($C$7:$C$127,I45,$D$7:$D$127)+SUMIF($E$7:$E$135,I45,$F$7:$F$127)</f>
        <v/>
      </c>
      <c r="L45" s="478">
        <f>VLOOKUP(A45,$A$140:$AX$249,$K$1,FALSE)</f>
        <v/>
      </c>
      <c r="M45" s="478">
        <f>L45-G45</f>
        <v/>
      </c>
      <c r="N45" s="144" t="n"/>
      <c r="O45" s="425">
        <f>L45-B45</f>
        <v/>
      </c>
      <c r="P45" s="30">
        <f>J45-K45</f>
        <v/>
      </c>
      <c r="Q45" s="426">
        <f>D45-F45</f>
        <v/>
      </c>
      <c r="R45" s="30" t="n"/>
    </row>
    <row r="46">
      <c r="A46" s="3" t="n">
        <v>0</v>
      </c>
      <c r="B46" s="427" t="n"/>
      <c r="C46" s="385" t="n">
        <v>408</v>
      </c>
      <c r="D46" s="440">
        <f>J102</f>
        <v/>
      </c>
      <c r="E46" s="443" t="n"/>
      <c r="F46" s="442" t="n"/>
      <c r="G46" s="433" t="n"/>
      <c r="H46" s="112" t="inlineStr">
        <is>
          <t xml:space="preserve">　　　減少準備金                                                  </t>
        </is>
      </c>
      <c r="I46" s="180" t="n">
        <v>222</v>
      </c>
      <c r="J46" s="73">
        <f>OFFSET(A519,0,$K$1-1)</f>
        <v/>
      </c>
      <c r="K46" s="369">
        <f>-SUMIF($C$7:$C$127,I46,$D$7:$D$127)+SUMIF($E$7:$E$135,I46,$F$7:$F$127)</f>
        <v/>
      </c>
      <c r="L46" s="478" t="n"/>
      <c r="M46" s="478">
        <f>L46-G46</f>
        <v/>
      </c>
      <c r="N46" s="144" t="n"/>
      <c r="O46" s="425">
        <f>L46-B46</f>
        <v/>
      </c>
      <c r="P46" s="30">
        <f>J46-K46</f>
        <v/>
      </c>
      <c r="Q46" s="426">
        <f>D46-F46</f>
        <v/>
      </c>
      <c r="R46" s="30" t="n"/>
    </row>
    <row r="47">
      <c r="A47" s="3" t="n">
        <v>0</v>
      </c>
      <c r="B47" s="427" t="n"/>
      <c r="C47" s="385" t="n">
        <v>411</v>
      </c>
      <c r="D47" s="440">
        <f>J107</f>
        <v/>
      </c>
      <c r="E47" s="443" t="n">
        <v>414</v>
      </c>
      <c r="F47" s="442">
        <f>-J111</f>
        <v/>
      </c>
      <c r="G47" s="433" t="n"/>
      <c r="H47" s="112" t="inlineStr">
        <is>
          <t xml:space="preserve">　　收取利息                                                    </t>
        </is>
      </c>
      <c r="I47" s="180" t="n"/>
      <c r="J47" s="73">
        <f>OFFSET(A520,0,$K$1-1)</f>
        <v/>
      </c>
      <c r="K47" s="369">
        <f>J47</f>
        <v/>
      </c>
      <c r="L47" s="478" t="n"/>
      <c r="M47" s="478">
        <f>L47-G47</f>
        <v/>
      </c>
      <c r="N47" s="144" t="n"/>
      <c r="O47" s="425">
        <f>L47-B47</f>
        <v/>
      </c>
      <c r="P47" s="30">
        <f>J47-K47</f>
        <v/>
      </c>
      <c r="Q47" s="426">
        <f>D47-F47</f>
        <v/>
      </c>
      <c r="R47" s="30" t="n"/>
    </row>
    <row r="48">
      <c r="A48" s="3" t="n">
        <v>0</v>
      </c>
      <c r="B48" s="427" t="n"/>
      <c r="C48" s="385" t="n">
        <v>406</v>
      </c>
      <c r="D48" s="440">
        <f>J98</f>
        <v/>
      </c>
      <c r="E48" s="443" t="n"/>
      <c r="F48" s="442" t="n"/>
      <c r="G48" s="433" t="n"/>
      <c r="H48" s="112" t="inlineStr">
        <is>
          <t xml:space="preserve">　　收取股利                                                    </t>
        </is>
      </c>
      <c r="I48" s="186" t="n"/>
      <c r="J48" s="73">
        <f>OFFSET(A521,0,$K$1-1)</f>
        <v/>
      </c>
      <c r="K48" s="369">
        <f>J48</f>
        <v/>
      </c>
      <c r="L48" s="478" t="n"/>
      <c r="M48" s="478">
        <f>L48-G48</f>
        <v/>
      </c>
      <c r="N48" s="144" t="n"/>
      <c r="O48" s="425">
        <f>L48-B48</f>
        <v/>
      </c>
      <c r="P48" s="30">
        <f>J48-K48</f>
        <v/>
      </c>
      <c r="Q48" s="426">
        <f>D48-F48</f>
        <v/>
      </c>
      <c r="R48" s="30" t="n"/>
    </row>
    <row r="49">
      <c r="A49" s="80" t="inlineStr">
        <is>
          <t xml:space="preserve">　　租賃資產                                                    </t>
        </is>
      </c>
      <c r="B49" s="427">
        <f>VLOOKUP(A49,$A$309:$AX$413,$K$1,FALSE)</f>
        <v/>
      </c>
      <c r="C49" s="384" t="n"/>
      <c r="D49" s="440" t="n"/>
      <c r="E49" s="441" t="n">
        <v>106</v>
      </c>
      <c r="F49" s="442">
        <f>J20</f>
        <v/>
      </c>
      <c r="G49" s="433">
        <f>B49+D49-F49</f>
        <v/>
      </c>
      <c r="H49" s="112" t="inlineStr">
        <is>
          <t xml:space="preserve">　　增加流動金融資產及短期貸墊款                                </t>
        </is>
      </c>
      <c r="I49" s="186" t="n"/>
      <c r="J49" s="121">
        <f>OFFSET(A522,0,$K$1-1)</f>
        <v/>
      </c>
      <c r="K49" s="369">
        <f>K50</f>
        <v/>
      </c>
      <c r="L49" s="478">
        <f>VLOOKUP(A49,$A$140:$AX$249,$K$1,FALSE)</f>
        <v/>
      </c>
      <c r="M49" s="478">
        <f>L49-G49</f>
        <v/>
      </c>
      <c r="N49" s="144" t="n"/>
      <c r="O49" s="425">
        <f>L49-B49</f>
        <v/>
      </c>
      <c r="P49" s="30">
        <f>J49-K49</f>
        <v/>
      </c>
      <c r="Q49" s="426">
        <f>D49-F49</f>
        <v/>
      </c>
      <c r="R49" s="30" t="n"/>
    </row>
    <row r="50" ht="32.4" customHeight="1" s="53">
      <c r="A50" s="80" t="inlineStr">
        <is>
          <t xml:space="preserve">　　租賃權益改良                                                </t>
        </is>
      </c>
      <c r="B50" s="427">
        <f>VLOOKUP(A50,$A$309:$AX$418,$K$1,FALSE)</f>
        <v/>
      </c>
      <c r="C50" s="384" t="n">
        <v>257</v>
      </c>
      <c r="D50" s="454">
        <f>J63*-1</f>
        <v/>
      </c>
      <c r="E50" s="441" t="n">
        <v>107</v>
      </c>
      <c r="F50" s="442">
        <f>J21</f>
        <v/>
      </c>
      <c r="G50" s="433">
        <f>B50+D50-F50</f>
        <v/>
      </c>
      <c r="H50" s="112" t="inlineStr">
        <is>
          <t xml:space="preserve">　　　增加流動金融資產                                            </t>
        </is>
      </c>
      <c r="I50" s="181" t="n">
        <v>231</v>
      </c>
      <c r="J50" s="121">
        <f>OFFSET(A523,0,$K$1-1)</f>
        <v/>
      </c>
      <c r="K50" s="369">
        <f>-SUMIF($C$7:$C$127,I50,$D$7:$D$127)+SUMIF($E$7:$E$135,I50,$F$7:$F$127)</f>
        <v/>
      </c>
      <c r="L50" s="478">
        <f>VLOOKUP(A50,$A$140:$AX$249,$K$1,FALSE)</f>
        <v/>
      </c>
      <c r="M50" s="478">
        <f>L50-G50</f>
        <v/>
      </c>
      <c r="N50" s="144" t="n"/>
      <c r="O50" s="425">
        <f>L50-B49</f>
        <v/>
      </c>
      <c r="P50" s="30">
        <f>J50-K50</f>
        <v/>
      </c>
      <c r="Q50" s="426">
        <f>D49-F49</f>
        <v/>
      </c>
      <c r="R50" s="30" t="n"/>
    </row>
    <row r="51" ht="32.4" customHeight="1" s="53">
      <c r="A51" s="79" t="inlineStr">
        <is>
          <t xml:space="preserve">　　購建中固定資產                                              </t>
        </is>
      </c>
      <c r="B51" s="427">
        <f>VLOOKUP(A51,$A$309:$AX$418,$K$1,FALSE)</f>
        <v/>
      </c>
      <c r="C51" s="384" t="n">
        <v>256</v>
      </c>
      <c r="D51" s="440">
        <f>J62*-1</f>
        <v/>
      </c>
      <c r="E51" s="441" t="n">
        <v>404</v>
      </c>
      <c r="F51" s="442">
        <f>J96</f>
        <v/>
      </c>
      <c r="G51" s="429">
        <f>B51+SUM(D51:D53)-SUM(F51:F53)</f>
        <v/>
      </c>
      <c r="H51" s="112" t="inlineStr">
        <is>
          <t xml:space="preserve">　　增加投資、長期應收款、貸墊款及準備金                        </t>
        </is>
      </c>
      <c r="I51" s="180" t="n"/>
      <c r="J51" s="73">
        <f>OFFSET(A524,0,$K$1-1)</f>
        <v/>
      </c>
      <c r="K51" s="369">
        <f>SUM(K52:K53)</f>
        <v/>
      </c>
      <c r="L51" s="478">
        <f>VLOOKUP(A51,$A$140:$AX$249,$K$1,FALSE)</f>
        <v/>
      </c>
      <c r="M51" s="478">
        <f>L51-G51</f>
        <v/>
      </c>
      <c r="N51" s="144" t="n"/>
      <c r="O51" s="425">
        <f>L51-B50</f>
        <v/>
      </c>
      <c r="P51" s="30">
        <f>J51-K51</f>
        <v/>
      </c>
      <c r="Q51" s="426">
        <f>D50-F50</f>
        <v/>
      </c>
      <c r="R51" s="30" t="n"/>
    </row>
    <row r="52">
      <c r="A52" s="3" t="n"/>
      <c r="B52" s="427" t="n"/>
      <c r="C52" s="385" t="n"/>
      <c r="D52" s="440" t="n"/>
      <c r="E52" s="441" t="n">
        <v>405</v>
      </c>
      <c r="F52" s="442">
        <f>J97</f>
        <v/>
      </c>
      <c r="G52" s="433" t="n"/>
      <c r="H52" s="112" t="inlineStr">
        <is>
          <t xml:space="preserve">　　　增加投資                                                    </t>
        </is>
      </c>
      <c r="I52" s="180" t="n">
        <v>241</v>
      </c>
      <c r="J52" s="73">
        <f>OFFSET(A525,0,$K$1-1)</f>
        <v/>
      </c>
      <c r="K52" s="369">
        <f>-SUMIF($C$7:$C$127,I52,$D$7:$D$127)+SUMIF($E$7:$E$135,I52,$F$7:$F$127)</f>
        <v/>
      </c>
      <c r="L52" s="478" t="n"/>
      <c r="M52" s="478">
        <f>L52-G52</f>
        <v/>
      </c>
      <c r="N52" s="144" t="n"/>
      <c r="O52" s="425">
        <f>L52-B51</f>
        <v/>
      </c>
      <c r="P52" s="30">
        <f>J52-K52</f>
        <v/>
      </c>
      <c r="Q52" s="426">
        <f>D51-F51</f>
        <v/>
      </c>
      <c r="R52" s="30" t="n"/>
    </row>
    <row r="53">
      <c r="A53" s="126" t="n"/>
      <c r="B53" s="126" t="n"/>
      <c r="C53" s="236" t="n"/>
      <c r="D53" s="455" t="n"/>
      <c r="E53" s="236" t="n">
        <v>406</v>
      </c>
      <c r="F53" s="291">
        <f>J98</f>
        <v/>
      </c>
      <c r="G53" s="126" t="n"/>
      <c r="H53" s="112" t="inlineStr">
        <is>
          <t xml:space="preserve">　　　增加準備金                                                  </t>
        </is>
      </c>
      <c r="I53" s="180" t="n">
        <v>242</v>
      </c>
      <c r="J53" s="73">
        <f>OFFSET(A526,0,$K$1-1)</f>
        <v/>
      </c>
      <c r="K53" s="369">
        <f>-SUMIF($C$7:$C$127,I53,$D$7:$D$127)+SUMIF($E$7:$E$135,I53,$F$7:$F$127)</f>
        <v/>
      </c>
      <c r="L53" s="478" t="n"/>
      <c r="M53" s="478">
        <f>L53-G52</f>
        <v/>
      </c>
      <c r="N53" s="144" t="n"/>
      <c r="O53" s="425">
        <f>L53-B52</f>
        <v/>
      </c>
      <c r="P53" s="30">
        <f>J53-K53</f>
        <v/>
      </c>
      <c r="Q53" s="426">
        <f>D52-F52</f>
        <v/>
      </c>
      <c r="R53" s="30" t="n"/>
    </row>
    <row r="54" ht="32.4" customHeight="1" s="53">
      <c r="A54" s="78" t="inlineStr">
        <is>
          <t xml:space="preserve">　生物資產－非流動                                            </t>
        </is>
      </c>
      <c r="B54" s="422">
        <f>SUM(B55)</f>
        <v/>
      </c>
      <c r="C54" s="384" t="n"/>
      <c r="D54" s="440" t="n"/>
      <c r="E54" s="441" t="n"/>
      <c r="F54" s="442" t="n"/>
      <c r="G54" s="423">
        <f>SUM(G55)</f>
        <v/>
      </c>
      <c r="H54" s="112" t="inlineStr">
        <is>
          <t xml:space="preserve">　　增加不動產、廠房及設備、礦產資源                            </t>
        </is>
      </c>
      <c r="I54" s="180" t="n"/>
      <c r="J54" s="73">
        <f>OFFSET(A527,0,$K$1-1)</f>
        <v/>
      </c>
      <c r="K54" s="369">
        <f>K55</f>
        <v/>
      </c>
      <c r="L54" s="478">
        <f>VLOOKUP(A54,$A$140:$AX$249,$K$1,FALSE)</f>
        <v/>
      </c>
      <c r="M54" s="478">
        <f>L54-G54</f>
        <v/>
      </c>
      <c r="N54" s="144" t="n"/>
      <c r="O54" s="425">
        <f>L54-B54</f>
        <v/>
      </c>
      <c r="P54" s="30">
        <f>J54-K54</f>
        <v/>
      </c>
      <c r="Q54" s="426">
        <f>D54-F54</f>
        <v/>
      </c>
      <c r="R54" s="30" t="n"/>
    </row>
    <row r="55" ht="27.6" customHeight="1" s="53">
      <c r="A55" s="82" t="inlineStr">
        <is>
          <t xml:space="preserve">　　生產性生物資產－非流動                                      </t>
        </is>
      </c>
      <c r="B55" s="427">
        <f>VLOOKUP(A55,$A$309:$AX$418,$K$1,FALSE)</f>
        <v/>
      </c>
      <c r="C55" s="384" t="n"/>
      <c r="D55" s="440" t="n"/>
      <c r="E55" s="441" t="n">
        <v>109</v>
      </c>
      <c r="F55" s="442">
        <f>J23</f>
        <v/>
      </c>
      <c r="G55" s="429">
        <f>B55+SUM(D55:D55)-SUM(F55:F55)</f>
        <v/>
      </c>
      <c r="H55" s="112" t="inlineStr">
        <is>
          <t xml:space="preserve">　　　增加不動產、廠房及設備                                      </t>
        </is>
      </c>
      <c r="I55" s="180" t="n"/>
      <c r="J55" s="73">
        <f>OFFSET(A528,0,$K$1-1)</f>
        <v/>
      </c>
      <c r="K55" s="369">
        <f>K56</f>
        <v/>
      </c>
      <c r="L55" s="478">
        <f>VLOOKUP(A55,$A$140:$AX$249,$K$1,FALSE)</f>
        <v/>
      </c>
      <c r="M55" s="478">
        <f>L55-G55</f>
        <v/>
      </c>
      <c r="N55" s="144" t="n"/>
      <c r="O55" s="425">
        <f>L55-B55</f>
        <v/>
      </c>
      <c r="P55" s="30">
        <f>J55-K55</f>
        <v/>
      </c>
      <c r="Q55" s="426">
        <f>D55-F55</f>
        <v/>
      </c>
      <c r="R55" s="30" t="n"/>
    </row>
    <row r="56">
      <c r="A56" s="78" t="inlineStr">
        <is>
          <t xml:space="preserve">　無形資產                                                    </t>
        </is>
      </c>
      <c r="B56" s="422">
        <f>SUM(B57)</f>
        <v/>
      </c>
      <c r="C56" s="384" t="n"/>
      <c r="D56" s="440" t="n"/>
      <c r="E56" s="441" t="n"/>
      <c r="F56" s="442" t="n"/>
      <c r="G56" s="423">
        <f>SUM(G57)</f>
        <v/>
      </c>
      <c r="H56" s="112" t="inlineStr">
        <is>
          <t xml:space="preserve">　　　　固定資產之增置                                              </t>
        </is>
      </c>
      <c r="I56" s="180" t="n"/>
      <c r="J56" s="73">
        <f>OFFSET(A529,0,$K$1-1)</f>
        <v/>
      </c>
      <c r="K56" s="369">
        <f>SUM(K57:K63)</f>
        <v/>
      </c>
      <c r="L56" s="478">
        <f>VLOOKUP(A56,$A$140:$AX$249,$K$1,FALSE)</f>
        <v/>
      </c>
      <c r="M56" s="478">
        <f>L56-G56</f>
        <v/>
      </c>
      <c r="N56" s="144" t="n"/>
      <c r="O56" s="425">
        <f>L56-B56</f>
        <v/>
      </c>
      <c r="P56" s="30">
        <f>J56-K56</f>
        <v/>
      </c>
      <c r="Q56" s="426">
        <f>D56-F56</f>
        <v/>
      </c>
      <c r="R56" s="30" t="n"/>
    </row>
    <row r="57">
      <c r="A57" s="80" t="inlineStr">
        <is>
          <t xml:space="preserve">　　無形資產                                                    </t>
        </is>
      </c>
      <c r="B57" s="427">
        <f>VLOOKUP(A57,$A$309:$AX$418,$K$1,FALSE)</f>
        <v/>
      </c>
      <c r="C57" s="384" t="n"/>
      <c r="D57" s="440" t="n"/>
      <c r="E57" s="441" t="n">
        <v>111</v>
      </c>
      <c r="F57" s="442">
        <f>J25</f>
        <v/>
      </c>
      <c r="G57" s="429">
        <f>B57+SUM(D57:D59)-SUM(F57:F59)</f>
        <v/>
      </c>
      <c r="H57" s="112" t="inlineStr">
        <is>
          <t xml:space="preserve">　　　　　土地改良物                                                  </t>
        </is>
      </c>
      <c r="I57" s="180" t="n">
        <v>251</v>
      </c>
      <c r="J57" s="73">
        <f>OFFSET(A530,0,$K$1-1)</f>
        <v/>
      </c>
      <c r="K57" s="369">
        <f>-SUMIF($C$7:$C$127,I57,$D$7:$D$127)+SUMIF($E$7:$E$127,I57,$F$7:$F$127)</f>
        <v/>
      </c>
      <c r="L57" s="478">
        <f>VLOOKUP(A57,$A$140:$AX$249,$K$1,FALSE)</f>
        <v/>
      </c>
      <c r="M57" s="478">
        <f>L57-G57</f>
        <v/>
      </c>
      <c r="N57" s="144" t="n"/>
      <c r="O57" s="425">
        <f>L57-B57</f>
        <v/>
      </c>
      <c r="P57" s="30">
        <f>J57-K57</f>
        <v/>
      </c>
      <c r="Q57" s="426">
        <f>D57-F57</f>
        <v/>
      </c>
      <c r="R57" s="30" t="n"/>
    </row>
    <row r="58">
      <c r="A58" s="2" t="n">
        <v>0</v>
      </c>
      <c r="B58" s="427" t="n"/>
      <c r="C58" s="384" t="n">
        <v>415</v>
      </c>
      <c r="D58" s="440">
        <f>J113</f>
        <v/>
      </c>
      <c r="E58" s="441" t="n">
        <v>416</v>
      </c>
      <c r="F58" s="442">
        <f>J114*-1</f>
        <v/>
      </c>
      <c r="G58" s="433" t="n"/>
      <c r="H58" s="112" t="inlineStr">
        <is>
          <t xml:space="preserve">　　　　　房屋及建築                                                  </t>
        </is>
      </c>
      <c r="I58" s="180" t="n">
        <v>252</v>
      </c>
      <c r="J58" s="73">
        <f>OFFSET(A531,0,$K$1-1)</f>
        <v/>
      </c>
      <c r="K58" s="369">
        <f>-SUMIF($C$7:$C$127,I58,$D$7:$D$127)+SUMIF($E$7:$E$127,I58,$F$7:$F$127)</f>
        <v/>
      </c>
      <c r="L58" s="478" t="n"/>
      <c r="M58" s="478">
        <f>L58-G58</f>
        <v/>
      </c>
      <c r="N58" s="144" t="n"/>
      <c r="O58" s="425">
        <f>L58-B58</f>
        <v/>
      </c>
      <c r="P58" s="30">
        <f>J58-K58</f>
        <v/>
      </c>
      <c r="Q58" s="426">
        <f>D58-F58</f>
        <v/>
      </c>
      <c r="R58" s="30" t="n"/>
    </row>
    <row r="59">
      <c r="A59" s="3" t="n">
        <v>0</v>
      </c>
      <c r="B59" s="427" t="n"/>
      <c r="C59" s="385" t="n">
        <v>258</v>
      </c>
      <c r="D59" s="440">
        <f>J65*-1</f>
        <v/>
      </c>
      <c r="E59" s="443" t="n">
        <v>112</v>
      </c>
      <c r="F59" s="456" t="n"/>
      <c r="G59" s="433" t="n"/>
      <c r="H59" s="112" t="inlineStr">
        <is>
          <t xml:space="preserve">　　　　　機械及設備                                                  </t>
        </is>
      </c>
      <c r="I59" s="180" t="n">
        <v>253</v>
      </c>
      <c r="J59" s="73">
        <f>OFFSET(A532,0,$K$1-1)</f>
        <v/>
      </c>
      <c r="K59" s="369">
        <f>-SUMIF($C$7:$C$127,I59,$D$7:$D$127)+SUMIF($E$7:$E$127,I59,$F$7:$F$127)</f>
        <v/>
      </c>
      <c r="L59" s="478" t="n"/>
      <c r="M59" s="478">
        <f>L59-G59</f>
        <v/>
      </c>
      <c r="N59" s="144" t="n"/>
      <c r="O59" s="425">
        <f>L59-B59</f>
        <v/>
      </c>
      <c r="P59" s="30">
        <f>J59-K59</f>
        <v/>
      </c>
      <c r="Q59" s="426">
        <f>D59-F59</f>
        <v/>
      </c>
      <c r="R59" s="30" t="n"/>
    </row>
    <row r="60">
      <c r="A60" s="3" t="n">
        <v>0</v>
      </c>
      <c r="B60" s="427" t="n"/>
      <c r="C60" s="385" t="n"/>
      <c r="D60" s="440" t="n"/>
      <c r="E60" s="443" t="n"/>
      <c r="F60" s="442" t="n"/>
      <c r="G60" s="433" t="n"/>
      <c r="H60" s="112" t="inlineStr">
        <is>
          <t xml:space="preserve">　　　　　交通及運輸設備                                              </t>
        </is>
      </c>
      <c r="I60" s="180" t="n">
        <v>254</v>
      </c>
      <c r="J60" s="73">
        <f>OFFSET(A533,0,$K$1-1)</f>
        <v/>
      </c>
      <c r="K60" s="369">
        <f>-SUMIF($C$7:$C$127,I60,$D$7:$D$127)+SUMIF($E$7:$E$127,I60,$F$7:$F$127)</f>
        <v/>
      </c>
      <c r="L60" s="478" t="n"/>
      <c r="M60" s="478">
        <f>L60-G60</f>
        <v/>
      </c>
      <c r="N60" s="144" t="n"/>
      <c r="O60" s="425">
        <f>L60-B60</f>
        <v/>
      </c>
      <c r="P60" s="30">
        <f>J60-K60</f>
        <v/>
      </c>
      <c r="Q60" s="426">
        <f>D60-F60</f>
        <v/>
      </c>
      <c r="R60" s="30" t="n"/>
    </row>
    <row r="61" ht="20.4" customHeight="1" s="53">
      <c r="A61" s="78" t="inlineStr">
        <is>
          <t xml:space="preserve">　其他資產                                                    </t>
        </is>
      </c>
      <c r="B61" s="457">
        <f>SUM(B62,B65,B68)</f>
        <v/>
      </c>
      <c r="C61" s="384" t="n"/>
      <c r="D61" s="440" t="n"/>
      <c r="E61" s="441" t="n"/>
      <c r="F61" s="442" t="n"/>
      <c r="G61" s="457">
        <f>SUM(G62,G65,G68)</f>
        <v/>
      </c>
      <c r="H61" s="112" t="inlineStr">
        <is>
          <t xml:space="preserve">　　　　　什項設備                                                    </t>
        </is>
      </c>
      <c r="I61" s="180" t="n">
        <v>255</v>
      </c>
      <c r="J61" s="73">
        <f>OFFSET(A534,0,$K$1-1)</f>
        <v/>
      </c>
      <c r="K61" s="369">
        <f>-SUMIF($C$7:$C$127,I61,$D$7:$D$127)+SUMIF($E$7:$E$127,I61,$F$7:$F$127)</f>
        <v/>
      </c>
      <c r="L61" s="478">
        <f>VLOOKUP(A61,$A$140:$AX$249,$K$1,FALSE)</f>
        <v/>
      </c>
      <c r="M61" s="478">
        <f>L61-G61</f>
        <v/>
      </c>
      <c r="N61" s="144" t="n"/>
      <c r="O61" s="425">
        <f>L61-B61</f>
        <v/>
      </c>
      <c r="P61" s="30">
        <f>J61-K61</f>
        <v/>
      </c>
      <c r="Q61" s="426">
        <f>D61-F61</f>
        <v/>
      </c>
      <c r="R61" s="30" t="n"/>
    </row>
    <row r="62">
      <c r="A62" s="80" t="inlineStr">
        <is>
          <t xml:space="preserve">　　遞延資產                                                    </t>
        </is>
      </c>
      <c r="B62" s="427">
        <f>VLOOKUP(A62,$A$309:$AX$418,$K$1,FALSE)</f>
        <v/>
      </c>
      <c r="C62" s="384" t="n"/>
      <c r="D62" s="440" t="n"/>
      <c r="E62" s="441" t="n">
        <v>112</v>
      </c>
      <c r="F62" s="442">
        <f>J26-F59</f>
        <v/>
      </c>
      <c r="G62" s="429">
        <f>B62+SUM(D62:D64)-SUM(F62:F64)</f>
        <v/>
      </c>
      <c r="H62" s="112" t="inlineStr">
        <is>
          <t xml:space="preserve">　　　　　購建中固定資產                                              </t>
        </is>
      </c>
      <c r="I62" s="180" t="n">
        <v>256</v>
      </c>
      <c r="J62" s="73">
        <f>OFFSET(A535,0,$K$1-1)</f>
        <v/>
      </c>
      <c r="K62" s="369">
        <f>-SUMIF($C$7:$C$127,I62,$D$7:$D$127)+SUMIF($E$7:$E$127,I62,$F$7:$F$127)</f>
        <v/>
      </c>
      <c r="L62" s="478">
        <f>VLOOKUP(A62,$A$140:$AX$249,$K$1,FALSE)</f>
        <v/>
      </c>
      <c r="M62" s="478">
        <f>L62-G62</f>
        <v/>
      </c>
      <c r="N62" s="144" t="n"/>
      <c r="O62" s="425">
        <f>L62-B62</f>
        <v/>
      </c>
      <c r="P62" s="30">
        <f>J62-K62</f>
        <v/>
      </c>
      <c r="Q62" s="426">
        <f>D62-F62</f>
        <v/>
      </c>
      <c r="R62" s="30" t="n"/>
    </row>
    <row r="63">
      <c r="A63" s="2" t="n">
        <v>0</v>
      </c>
      <c r="B63" s="427" t="n"/>
      <c r="C63" s="384" t="n"/>
      <c r="D63" s="440">
        <f>J126</f>
        <v/>
      </c>
      <c r="E63" s="441" t="n"/>
      <c r="F63" s="442">
        <f>J127*-1</f>
        <v/>
      </c>
      <c r="G63" s="429" t="n"/>
      <c r="H63" s="112" t="inlineStr">
        <is>
          <t xml:space="preserve">　　　　　租賃權益改良                                                </t>
        </is>
      </c>
      <c r="I63" s="180" t="n">
        <v>257</v>
      </c>
      <c r="J63" s="73">
        <f>OFFSET(A536,0,$K$1-1)</f>
        <v/>
      </c>
      <c r="K63" s="369">
        <f>-SUMIF($C$7:$C$127,I63,$D$7:$D$127)+SUMIF($E$7:$E$127,I63,$F$7:$F$127)</f>
        <v/>
      </c>
      <c r="L63" s="478" t="n"/>
      <c r="M63" s="478">
        <f>L63-G63</f>
        <v/>
      </c>
      <c r="N63" s="144" t="n"/>
      <c r="O63" s="425">
        <f>L63-B63</f>
        <v/>
      </c>
      <c r="P63" s="30">
        <f>J63-K63</f>
        <v/>
      </c>
      <c r="Q63" s="426">
        <f>D63-F63</f>
        <v/>
      </c>
      <c r="R63" s="30" t="n"/>
    </row>
    <row r="64">
      <c r="A64" s="2" t="n">
        <v>0</v>
      </c>
      <c r="B64" s="427" t="n"/>
      <c r="C64" s="384" t="n">
        <v>259</v>
      </c>
      <c r="D64" s="440">
        <f>J67*-1</f>
        <v/>
      </c>
      <c r="E64" s="441" t="n"/>
      <c r="F64" s="442" t="n"/>
      <c r="G64" s="429" t="n"/>
      <c r="H64" s="112" t="inlineStr">
        <is>
          <t xml:space="preserve">　　增加無形資產及其他資產                                      </t>
        </is>
      </c>
      <c r="I64" s="180" t="n"/>
      <c r="J64" s="73">
        <f>OFFSET(A537,0,$K$1-1)</f>
        <v/>
      </c>
      <c r="K64" s="369">
        <f>K65+K66</f>
        <v/>
      </c>
      <c r="L64" s="478" t="n"/>
      <c r="M64" s="478">
        <f>L64-G64</f>
        <v/>
      </c>
      <c r="N64" s="144" t="n"/>
      <c r="O64" s="425">
        <f>L64-B64</f>
        <v/>
      </c>
      <c r="P64" s="30">
        <f>J64-K64</f>
        <v/>
      </c>
      <c r="Q64" s="426">
        <f>D64-F64</f>
        <v/>
      </c>
      <c r="R64" s="30" t="n"/>
    </row>
    <row r="65">
      <c r="A65" s="80" t="inlineStr">
        <is>
          <t xml:space="preserve">　　什項資產                                                    </t>
        </is>
      </c>
      <c r="B65" s="427">
        <f>VLOOKUP(A65,$A$309:$AX$418,$K$1,FALSE)</f>
        <v/>
      </c>
      <c r="C65" s="384" t="n">
        <v>417</v>
      </c>
      <c r="D65" s="440">
        <f>F111</f>
        <v/>
      </c>
      <c r="E65" s="441" t="n">
        <v>108</v>
      </c>
      <c r="F65" s="442">
        <f>J22</f>
        <v/>
      </c>
      <c r="G65" s="429">
        <f>B65+SUM(D65:D67)-SUM(F65:F67)</f>
        <v/>
      </c>
      <c r="H65" s="112" t="inlineStr">
        <is>
          <t xml:space="preserve">　　　增加無形資產                                                </t>
        </is>
      </c>
      <c r="I65" s="180" t="n">
        <v>258</v>
      </c>
      <c r="J65" s="73">
        <f>OFFSET(A538,0,$K$1-1)</f>
        <v/>
      </c>
      <c r="K65" s="369">
        <f>-SUMIF($C$7:$C$127,I65,$D$7:$D$127)+SUMIF($E$7:$E$127,I65,$F$7:$F$127)</f>
        <v/>
      </c>
      <c r="L65" s="478">
        <f>VLOOKUP(A65,$A$140:$AX$249,$K$1,FALSE)</f>
        <v/>
      </c>
      <c r="M65" s="478">
        <f>L65-G65</f>
        <v/>
      </c>
      <c r="N65" s="144" t="n"/>
      <c r="O65" s="425">
        <f>L65-B65</f>
        <v/>
      </c>
      <c r="P65" s="30">
        <f>J65-K65</f>
        <v/>
      </c>
      <c r="Q65" s="426">
        <f>D65-F65</f>
        <v/>
      </c>
      <c r="R65" s="30" t="n"/>
    </row>
    <row r="66">
      <c r="A66" s="4" t="n">
        <v>0</v>
      </c>
      <c r="B66" s="427" t="n"/>
      <c r="C66" s="384" t="n"/>
      <c r="D66" s="440" t="n"/>
      <c r="E66" s="441" t="n"/>
      <c r="F66" s="442" t="n"/>
      <c r="G66" s="433" t="n"/>
      <c r="H66" s="112" t="inlineStr">
        <is>
          <t xml:space="preserve">　　　增加其他資產                                                </t>
        </is>
      </c>
      <c r="I66" s="180" t="n"/>
      <c r="J66" s="73">
        <f>OFFSET(A539,0,$K$1-1)</f>
        <v/>
      </c>
      <c r="K66" s="369">
        <f>K67</f>
        <v/>
      </c>
      <c r="L66" s="478" t="n"/>
      <c r="M66" s="478">
        <f>L66-G66</f>
        <v/>
      </c>
      <c r="N66" s="144" t="n"/>
      <c r="O66" s="425">
        <f>L66-B66</f>
        <v/>
      </c>
      <c r="P66" s="30">
        <f>J66-K66</f>
        <v/>
      </c>
      <c r="Q66" s="426">
        <f>D66-F66</f>
        <v/>
      </c>
      <c r="R66" s="30" t="n"/>
    </row>
    <row r="67">
      <c r="A67" s="3" t="n">
        <v>0</v>
      </c>
      <c r="B67" s="427" t="n"/>
      <c r="C67" s="385" t="n"/>
      <c r="D67" s="440" t="n"/>
      <c r="E67" s="443" t="n"/>
      <c r="F67" s="442" t="n"/>
      <c r="G67" s="433" t="n"/>
      <c r="H67" s="112" t="inlineStr">
        <is>
          <t xml:space="preserve">　　　　增加遞延費用                                                </t>
        </is>
      </c>
      <c r="I67" s="180" t="n">
        <v>259</v>
      </c>
      <c r="J67" s="73">
        <f>OFFSET(A540,0,$K$1-1)</f>
        <v/>
      </c>
      <c r="K67" s="369">
        <f>-SUMIF($C$7:$C$127,I67,$D$7:$D$127)+SUMIF($E$7:$E$127,I67,$F$7:$F$127)</f>
        <v/>
      </c>
      <c r="L67" s="478" t="n"/>
      <c r="M67" s="478">
        <f>L67-G67</f>
        <v/>
      </c>
      <c r="N67" s="144" t="n"/>
      <c r="O67" s="425">
        <f>L67-B67</f>
        <v/>
      </c>
      <c r="P67" s="30">
        <f>J67-K67</f>
        <v/>
      </c>
      <c r="Q67" s="426">
        <f>D67-F67</f>
        <v/>
      </c>
      <c r="R67" s="30" t="n"/>
    </row>
    <row r="68">
      <c r="A68" s="80" t="n"/>
      <c r="B68" s="427" t="n"/>
      <c r="C68" s="384" t="n"/>
      <c r="D68" s="440" t="n"/>
      <c r="E68" s="441" t="n"/>
      <c r="F68" s="442" t="n"/>
      <c r="G68" s="433">
        <f>B68+D68-F68</f>
        <v/>
      </c>
      <c r="H68" s="111" t="inlineStr">
        <is>
          <t xml:space="preserve">▼投資活動之淨現金流入（流出）                                </t>
        </is>
      </c>
      <c r="I68" s="180" t="n"/>
      <c r="J68" s="73">
        <f>OFFSET(A541,0,$K$1-1)</f>
        <v/>
      </c>
      <c r="K68" s="369">
        <f>K40</f>
        <v/>
      </c>
      <c r="L68" s="478" t="n"/>
      <c r="M68" s="478" t="n"/>
      <c r="N68" s="144" t="n"/>
      <c r="O68" s="425" t="n"/>
      <c r="P68" s="30">
        <f>J68-K68</f>
        <v/>
      </c>
      <c r="Q68" s="426">
        <f>D68-F68</f>
        <v/>
      </c>
      <c r="R68" s="30" t="n"/>
    </row>
    <row r="69">
      <c r="A69" s="4" t="inlineStr">
        <is>
          <t>合      計</t>
        </is>
      </c>
      <c r="B69" s="422">
        <f>B7+B17+B26+B54+B56+B61</f>
        <v/>
      </c>
      <c r="C69" s="384" t="n"/>
      <c r="D69" s="440" t="n"/>
      <c r="E69" s="441" t="n"/>
      <c r="F69" s="442" t="n"/>
      <c r="G69" s="458">
        <f>G7+G17+G26+G54+G56+G61</f>
        <v/>
      </c>
      <c r="H69" s="111" t="inlineStr">
        <is>
          <t xml:space="preserve">▼籌資活動之現金流量                                          </t>
        </is>
      </c>
      <c r="I69" s="180" t="n"/>
      <c r="J69" s="73">
        <f>OFFSET(A542,0,$K$1-1)</f>
        <v/>
      </c>
      <c r="K69" s="369">
        <f>K70+K72+K74+K81+K79+K83</f>
        <v/>
      </c>
      <c r="L69" s="478">
        <f>VLOOKUP(A69,$A$140:$AX$249,$K$1,FALSE)</f>
        <v/>
      </c>
      <c r="M69" s="478">
        <f>L69-G69</f>
        <v/>
      </c>
      <c r="N69" s="144" t="n"/>
      <c r="O69" s="425">
        <f>L69-B69</f>
        <v/>
      </c>
      <c r="P69" s="30">
        <f>J69-K69</f>
        <v/>
      </c>
      <c r="Q69" s="426">
        <f>D69-F69</f>
        <v/>
      </c>
      <c r="R69" s="30" t="n"/>
    </row>
    <row r="70">
      <c r="A70" s="4" t="inlineStr">
        <is>
          <t xml:space="preserve">負債                                                        </t>
        </is>
      </c>
      <c r="B70" s="422">
        <f>B71+B78+B83</f>
        <v/>
      </c>
      <c r="C70" s="384" t="n"/>
      <c r="D70" s="440" t="n"/>
      <c r="E70" s="441" t="n"/>
      <c r="F70" s="442" t="n"/>
      <c r="G70" s="423">
        <f>G71+G78+G83</f>
        <v/>
      </c>
      <c r="H70" s="112" t="inlineStr">
        <is>
          <t xml:space="preserve">　　增加短期債務、流動金融負債及其他負債                        </t>
        </is>
      </c>
      <c r="I70" s="180" t="n"/>
      <c r="J70" s="73">
        <f>OFFSET(A543,0,$K$1-1)</f>
        <v/>
      </c>
      <c r="K70" s="369">
        <f>K71</f>
        <v/>
      </c>
      <c r="L70" s="478">
        <f>VLOOKUP(A70,$A$253:$AX$305,$K$1,FALSE)</f>
        <v/>
      </c>
      <c r="M70" s="478">
        <f>L70-G70</f>
        <v/>
      </c>
      <c r="N70" s="144" t="n"/>
      <c r="O70" s="425">
        <f>L70-B70</f>
        <v/>
      </c>
      <c r="P70" s="30">
        <f>J70-K70</f>
        <v/>
      </c>
      <c r="Q70" s="426">
        <f>D70-F70</f>
        <v/>
      </c>
      <c r="R70" s="30" t="n"/>
    </row>
    <row r="71">
      <c r="A71" s="78" t="inlineStr">
        <is>
          <t xml:space="preserve">　流動負債                                                    </t>
        </is>
      </c>
      <c r="B71" s="422">
        <f>SUM(B72:B77)</f>
        <v/>
      </c>
      <c r="C71" s="384" t="n"/>
      <c r="D71" s="440" t="n"/>
      <c r="E71" s="441" t="n"/>
      <c r="F71" s="442" t="n"/>
      <c r="G71" s="423">
        <f>SUM(G72:G77)</f>
        <v/>
      </c>
      <c r="H71" s="112" t="inlineStr">
        <is>
          <t xml:space="preserve">　　　增加其他負債                                                </t>
        </is>
      </c>
      <c r="I71" s="180" t="n">
        <v>311</v>
      </c>
      <c r="J71" s="73">
        <f>OFFSET(A544,0,$K$1-1)</f>
        <v/>
      </c>
      <c r="K71" s="369">
        <f>-SUMIF($C$7:$C$127,I71,$D$7:$D$127)+SUMIF($E$7:$E$127,I71,$F$7:$F$127)</f>
        <v/>
      </c>
      <c r="L71" s="478">
        <f>VLOOKUP(A71,$A$253:$AX$305,$K$1,FALSE)</f>
        <v/>
      </c>
      <c r="M71" s="478">
        <f>L71-G71</f>
        <v/>
      </c>
      <c r="N71" s="144" t="n"/>
      <c r="O71" s="425">
        <f>L71-B71</f>
        <v/>
      </c>
      <c r="P71" s="30">
        <f>J71-K71</f>
        <v/>
      </c>
      <c r="Q71" s="426">
        <f>D71-F71</f>
        <v/>
      </c>
      <c r="R71" s="30" t="n"/>
    </row>
    <row r="72">
      <c r="A72" s="80" t="inlineStr">
        <is>
          <t xml:space="preserve">　　短期債務                                                    </t>
        </is>
      </c>
      <c r="B72" s="427">
        <f>VLOOKUP(A72,$A$423:$AX$475,$K$1,FALSE)</f>
        <v/>
      </c>
      <c r="C72" s="385" t="n">
        <v>322</v>
      </c>
      <c r="D72" s="454">
        <f>J82*-1</f>
        <v/>
      </c>
      <c r="E72" s="441" t="n">
        <v>418</v>
      </c>
      <c r="F72" s="442">
        <f>D81</f>
        <v/>
      </c>
      <c r="G72" s="429">
        <f>B72+SUM(F72:F73)-SUM(D72:D73)</f>
        <v/>
      </c>
      <c r="H72" s="112" t="inlineStr">
        <is>
          <t xml:space="preserve">　　增加長期負債                                                </t>
        </is>
      </c>
      <c r="I72" s="180" t="n"/>
      <c r="J72" s="73">
        <f>OFFSET(A545,0,$K$1-1)</f>
        <v/>
      </c>
      <c r="K72" s="369">
        <f>K73</f>
        <v/>
      </c>
      <c r="L72" s="478">
        <f>VLOOKUP(A72,$A$253:$AX$305,$K$1,FALSE)</f>
        <v/>
      </c>
      <c r="M72" s="478">
        <f>L72-G72</f>
        <v/>
      </c>
      <c r="N72" s="144" t="n"/>
      <c r="O72" s="425">
        <f>L72-B72</f>
        <v/>
      </c>
      <c r="P72" s="30">
        <f>J72-K72</f>
        <v/>
      </c>
      <c r="Q72" s="426">
        <f>D72-F72</f>
        <v/>
      </c>
      <c r="R72" s="30" t="n"/>
    </row>
    <row r="73" ht="20.25" customHeight="1" s="53">
      <c r="A73" s="3" t="n">
        <v>0</v>
      </c>
      <c r="B73" s="427" t="n"/>
      <c r="C73" s="385" t="n">
        <v>316</v>
      </c>
      <c r="D73" s="440" t="n"/>
      <c r="E73" s="443" t="n"/>
      <c r="F73" s="442" t="n"/>
      <c r="G73" s="433" t="n"/>
      <c r="H73" s="112" t="inlineStr">
        <is>
          <t xml:space="preserve">　　　增加長期債務                                                </t>
        </is>
      </c>
      <c r="I73" s="180" t="n">
        <v>312</v>
      </c>
      <c r="J73" s="73">
        <f>OFFSET(A546,0,$K$1-1)</f>
        <v/>
      </c>
      <c r="K73" s="369">
        <f>-SUMIF($C$7:$C$127,I73,$D$7:$D$127)+SUMIF($E$7:$E$127,I73,$F$7:$F$127)</f>
        <v/>
      </c>
      <c r="L73" s="478" t="n"/>
      <c r="M73" s="478">
        <f>L73-G73</f>
        <v/>
      </c>
      <c r="N73" s="144" t="n"/>
      <c r="O73" s="425">
        <f>L73-B73</f>
        <v/>
      </c>
      <c r="P73" s="30">
        <f>J73-K73</f>
        <v/>
      </c>
      <c r="Q73" s="426">
        <f>D73-F73</f>
        <v/>
      </c>
      <c r="R73" s="30" t="n"/>
    </row>
    <row r="74" ht="21" customHeight="1" s="53">
      <c r="A74" s="80" t="inlineStr">
        <is>
          <t xml:space="preserve">　　應付款項                                                    </t>
        </is>
      </c>
      <c r="B74" s="427">
        <f>VLOOKUP(A74,$A$423:$AX$475,$K$1,FALSE)</f>
        <v/>
      </c>
      <c r="C74" s="384" t="n"/>
      <c r="D74" s="440" t="n"/>
      <c r="E74" s="441" t="n">
        <v>161</v>
      </c>
      <c r="F74" s="442" t="n"/>
      <c r="G74" s="429">
        <f>B74+SUM(F74:F75)-SUM(D74:D75)</f>
        <v/>
      </c>
      <c r="H74" s="112" t="inlineStr">
        <is>
          <t xml:space="preserve">　　增加基金、公積及填補短絀                                    </t>
        </is>
      </c>
      <c r="I74" s="180" t="n"/>
      <c r="J74" s="73">
        <f>OFFSET(A547,0,$K$1-1)</f>
        <v/>
      </c>
      <c r="K74" s="369">
        <f>SUM(K75)</f>
        <v/>
      </c>
      <c r="L74" s="478">
        <f>VLOOKUP(A74,$A$253:$AX$305,$K$1,FALSE)</f>
        <v/>
      </c>
      <c r="M74" s="478">
        <f>L74-G74</f>
        <v/>
      </c>
      <c r="N74" s="144" t="n"/>
      <c r="O74" s="425">
        <f>L74-B74</f>
        <v/>
      </c>
      <c r="P74" s="30">
        <f>J74-K74</f>
        <v/>
      </c>
      <c r="Q74" s="426">
        <f>D74-F74</f>
        <v/>
      </c>
      <c r="R74" s="30" t="n"/>
    </row>
    <row r="75" ht="18.75" customHeight="1" s="53">
      <c r="A75" s="3" t="n">
        <v>0</v>
      </c>
      <c r="B75" s="427" t="n"/>
      <c r="C75" s="385" t="n"/>
      <c r="D75" s="440" t="n"/>
      <c r="E75" s="443" t="n"/>
      <c r="F75" s="442" t="n"/>
      <c r="G75" s="433" t="n"/>
      <c r="H75" s="112" t="inlineStr">
        <is>
          <t xml:space="preserve">　　　增加基金                                                    </t>
        </is>
      </c>
      <c r="I75" s="180" t="n"/>
      <c r="J75" s="73">
        <f>OFFSET(A548,0,$K$1-1)</f>
        <v/>
      </c>
      <c r="K75" s="369">
        <f>SUM(K76:K78)</f>
        <v/>
      </c>
      <c r="L75" s="478" t="n"/>
      <c r="M75" s="478">
        <f>L75-G75</f>
        <v/>
      </c>
      <c r="N75" s="144" t="n"/>
      <c r="O75" s="425">
        <f>L75-B75</f>
        <v/>
      </c>
      <c r="P75" s="30">
        <f>J75-K75</f>
        <v/>
      </c>
      <c r="Q75" s="426">
        <f>D75-F75</f>
        <v/>
      </c>
      <c r="R75" s="30" t="n"/>
    </row>
    <row r="76" ht="20.25" customHeight="1" s="53">
      <c r="A76" s="80" t="inlineStr">
        <is>
          <t xml:space="preserve">　　預收款項                                                    </t>
        </is>
      </c>
      <c r="B76" s="427">
        <f>VLOOKUP(A76,$A$423:$AX$475,$K$1,FALSE)</f>
        <v/>
      </c>
      <c r="C76" s="384" t="n"/>
      <c r="D76" s="440" t="n"/>
      <c r="E76" s="441" t="n">
        <v>161</v>
      </c>
      <c r="F76" s="442">
        <f>J34</f>
        <v/>
      </c>
      <c r="G76" s="429">
        <f>B76+SUM(F76:F77)-SUM(D76:D77)</f>
        <v/>
      </c>
      <c r="H76" s="112" t="inlineStr">
        <is>
          <t xml:space="preserve">　　　　國庫撥款增置固定資產                                        </t>
        </is>
      </c>
      <c r="I76" s="180" t="n">
        <v>313</v>
      </c>
      <c r="J76" s="73">
        <f>OFFSET(A549,0,$K$1-1)</f>
        <v/>
      </c>
      <c r="K76" s="369">
        <f>-SUMIF($C$7:$C$127,I76,$D$7:$D$127)+SUMIF($E$7:$E$127,I76,$F$7:$F$127)</f>
        <v/>
      </c>
      <c r="L76" s="478">
        <f>VLOOKUP(A76,$A$253:$AX$305,$K$1,FALSE)</f>
        <v/>
      </c>
      <c r="M76" s="478">
        <f>L76-G76</f>
        <v/>
      </c>
      <c r="N76" s="144" t="n"/>
      <c r="O76" s="425">
        <f>L76-B76</f>
        <v/>
      </c>
      <c r="P76" s="30">
        <f>J76-K76</f>
        <v/>
      </c>
      <c r="Q76" s="426">
        <f>D76-F76</f>
        <v/>
      </c>
      <c r="R76" s="30" t="n"/>
    </row>
    <row r="77">
      <c r="A77" s="3" t="n">
        <v>0</v>
      </c>
      <c r="B77" s="427" t="n"/>
      <c r="C77" s="385" t="n"/>
      <c r="D77" s="440" t="n"/>
      <c r="E77" s="443" t="n"/>
      <c r="F77" s="442" t="n"/>
      <c r="G77" s="433" t="n"/>
      <c r="H77" s="112" t="inlineStr">
        <is>
          <t xml:space="preserve">　　　　國庫增撥無形資產                                            </t>
        </is>
      </c>
      <c r="I77" s="180" t="n">
        <v>314</v>
      </c>
      <c r="J77" s="73">
        <f>OFFSET(A550,0,$K$1-1)</f>
        <v/>
      </c>
      <c r="K77" s="369">
        <f>-SUMIF($C$7:$C$127,I77,$D$7:$D$127)+SUMIF($E$7:$E$127,I77,$F$7:$F$127)</f>
        <v/>
      </c>
      <c r="L77" s="478" t="n"/>
      <c r="M77" s="478">
        <f>L77-G77</f>
        <v/>
      </c>
      <c r="N77" s="144" t="n"/>
      <c r="O77" s="425">
        <f>L77-B77</f>
        <v/>
      </c>
      <c r="P77" s="30">
        <f>J77-K77</f>
        <v/>
      </c>
      <c r="Q77" s="426">
        <f>D77-F77</f>
        <v/>
      </c>
      <c r="R77" s="30" t="n"/>
    </row>
    <row r="78">
      <c r="A78" s="78" t="inlineStr">
        <is>
          <t xml:space="preserve">　長期負債                                                    </t>
        </is>
      </c>
      <c r="B78" s="459">
        <f>SUM(B81)</f>
        <v/>
      </c>
      <c r="C78" s="384" t="n"/>
      <c r="D78" s="440" t="n"/>
      <c r="E78" s="441" t="n"/>
      <c r="F78" s="442" t="n"/>
      <c r="G78" s="460">
        <f>SUM(G81)</f>
        <v/>
      </c>
      <c r="H78" s="112" t="inlineStr">
        <is>
          <t xml:space="preserve">　　　　國庫增撥遞延資產                                            </t>
        </is>
      </c>
      <c r="I78" s="180" t="n">
        <v>315</v>
      </c>
      <c r="J78" s="73">
        <f>OFFSET(A551,0,$K$1-1)</f>
        <v/>
      </c>
      <c r="K78" s="369">
        <f>-SUMIF($C$7:$C$127,I78,$D$7:$D$127)+SUMIF($E$7:$E$127,I78,$F$7:$F$127)</f>
        <v/>
      </c>
      <c r="L78" s="478">
        <f>VLOOKUP(A78,$A$253:$AX$305,$K$1,FALSE)</f>
        <v/>
      </c>
      <c r="M78" s="478">
        <f>L78-G78</f>
        <v/>
      </c>
      <c r="N78" s="144" t="n"/>
      <c r="O78" s="425">
        <f>L78-B78</f>
        <v/>
      </c>
      <c r="P78" s="30">
        <f>J78-K78</f>
        <v/>
      </c>
      <c r="Q78" s="426">
        <f>D78-F78</f>
        <v/>
      </c>
      <c r="R78" s="30" t="n"/>
    </row>
    <row r="79">
      <c r="A79" s="169" t="n"/>
      <c r="B79" s="461" t="n"/>
      <c r="C79" s="395" t="n"/>
      <c r="D79" s="462" t="n"/>
      <c r="E79" s="463" t="n"/>
      <c r="F79" s="447" t="n"/>
      <c r="G79" s="394" t="n"/>
      <c r="H79" s="112" t="inlineStr">
        <is>
          <t xml:space="preserve">　　減少短期債務、流動金融負債及其他負債                        </t>
        </is>
      </c>
      <c r="I79" s="180" t="n"/>
      <c r="J79" s="73">
        <f>OFFSET(A552,0,$K$1-1)</f>
        <v/>
      </c>
      <c r="K79" s="387" t="n"/>
      <c r="L79" s="478" t="n"/>
      <c r="M79" s="478" t="n"/>
      <c r="N79" s="144" t="n"/>
      <c r="O79" s="425" t="n"/>
      <c r="P79" s="30" t="n"/>
      <c r="Q79" s="426" t="n"/>
      <c r="R79" s="30" t="n"/>
    </row>
    <row r="80">
      <c r="A80" s="169" t="n"/>
      <c r="B80" s="461" t="n"/>
      <c r="C80" s="395" t="n"/>
      <c r="D80" s="462" t="n"/>
      <c r="E80" s="463" t="n"/>
      <c r="F80" s="447" t="n"/>
      <c r="G80" s="394" t="n"/>
      <c r="H80" s="112" t="inlineStr">
        <is>
          <t xml:space="preserve">　　　減少短期債務                                                </t>
        </is>
      </c>
      <c r="I80" s="180" t="n">
        <v>316</v>
      </c>
      <c r="J80" s="73">
        <f>OFFSET(A553,0,$K$1-1)</f>
        <v/>
      </c>
      <c r="K80" s="369">
        <f>-SUMIF($C$7:$C$127,I80,$D$7:$D$127)+SUMIF($E$7:$E$127,I80,$F$7:$F$127)</f>
        <v/>
      </c>
      <c r="L80" s="478" t="n"/>
      <c r="M80" s="478" t="n"/>
      <c r="N80" s="144" t="n"/>
      <c r="O80" s="425" t="n"/>
      <c r="P80" s="30" t="n"/>
      <c r="Q80" s="426" t="n"/>
      <c r="R80" s="30" t="n"/>
    </row>
    <row r="81">
      <c r="A81" s="80" t="inlineStr">
        <is>
          <t xml:space="preserve">　　長期債務                                                    </t>
        </is>
      </c>
      <c r="B81" s="427">
        <f>VLOOKUP(A81,$A$423:$AX$475,$K$1,FALSE)</f>
        <v/>
      </c>
      <c r="C81" s="384" t="n">
        <v>418</v>
      </c>
      <c r="D81" s="440">
        <f>J116</f>
        <v/>
      </c>
      <c r="E81" s="441" t="n">
        <v>312</v>
      </c>
      <c r="F81" s="442">
        <f>J73</f>
        <v/>
      </c>
      <c r="G81" s="429">
        <f>B81+SUM(F81:F82)-SUM(D81:D82)</f>
        <v/>
      </c>
      <c r="H81" s="112" t="inlineStr">
        <is>
          <t xml:space="preserve">　　減少長期負債                                                </t>
        </is>
      </c>
      <c r="I81" s="180" t="n"/>
      <c r="J81" s="73">
        <f>OFFSET(A554,0,$K$1-1)</f>
        <v/>
      </c>
      <c r="K81" s="369">
        <f>K82</f>
        <v/>
      </c>
      <c r="L81" s="478">
        <f>VLOOKUP(A81,$A$253:$AX$305,$K$1,FALSE)</f>
        <v/>
      </c>
      <c r="M81" s="478">
        <f>L81-G81</f>
        <v/>
      </c>
      <c r="N81" s="144" t="n"/>
      <c r="O81" s="425">
        <f>L81-B81</f>
        <v/>
      </c>
      <c r="P81" s="30">
        <f>J81-K81</f>
        <v/>
      </c>
      <c r="Q81" s="426">
        <f>D81-F81</f>
        <v/>
      </c>
      <c r="R81" s="30" t="n"/>
    </row>
    <row r="82">
      <c r="A82" s="3" t="n">
        <v>0</v>
      </c>
      <c r="B82" s="427" t="n"/>
      <c r="C82" s="385" t="n">
        <v>322</v>
      </c>
      <c r="D82" s="440" t="n"/>
      <c r="E82" s="443" t="n"/>
      <c r="F82" s="442" t="n"/>
      <c r="G82" s="433" t="n"/>
      <c r="H82" s="112" t="inlineStr">
        <is>
          <t xml:space="preserve">　　　減少長期債務                                                </t>
        </is>
      </c>
      <c r="I82" s="180" t="n">
        <v>322</v>
      </c>
      <c r="J82" s="73">
        <f>OFFSET(A555,0,$K$1-1)</f>
        <v/>
      </c>
      <c r="K82" s="369">
        <f>-SUMIF($C$7:$C$127,I82,$D$7:$D$127)+SUMIF($E$7:$E$127,I82,$F$7:$F$127)</f>
        <v/>
      </c>
      <c r="L82" s="478" t="n"/>
      <c r="M82" s="478">
        <f>L82-G82</f>
        <v/>
      </c>
      <c r="N82" s="144" t="n"/>
      <c r="O82" s="425">
        <f>L82-B82</f>
        <v/>
      </c>
      <c r="P82" s="30">
        <f>J82-K82</f>
        <v/>
      </c>
      <c r="Q82" s="426">
        <f>D72-F82</f>
        <v/>
      </c>
      <c r="R82" s="30" t="n"/>
    </row>
    <row r="83">
      <c r="A83" s="78" t="inlineStr">
        <is>
          <t xml:space="preserve">　其他負債                                                    </t>
        </is>
      </c>
      <c r="B83" s="422">
        <f>SUM(B84,B90)</f>
        <v/>
      </c>
      <c r="C83" s="384" t="n"/>
      <c r="D83" s="440" t="n"/>
      <c r="E83" s="441" t="n"/>
      <c r="F83" s="442" t="n"/>
      <c r="G83" s="460">
        <f>SUM(G84,G90)</f>
        <v/>
      </c>
      <c r="H83" s="112" t="inlineStr">
        <is>
          <t xml:space="preserve">　　支付利息                                                    </t>
        </is>
      </c>
      <c r="I83" s="180" t="n"/>
      <c r="J83" s="73">
        <f>OFFSET(A556,0,$K$1-1)</f>
        <v/>
      </c>
      <c r="K83" s="369">
        <f>J83</f>
        <v/>
      </c>
      <c r="L83" s="478">
        <f>VLOOKUP(A83,$A$253:$AX$305,$K$1,FALSE)</f>
        <v/>
      </c>
      <c r="M83" s="478">
        <f>L83-G83</f>
        <v/>
      </c>
      <c r="N83" s="144" t="n"/>
      <c r="O83" s="425">
        <f>L83-B83</f>
        <v/>
      </c>
      <c r="P83" s="30">
        <f>J83-K83</f>
        <v/>
      </c>
      <c r="Q83" s="426">
        <f>D83-F83</f>
        <v/>
      </c>
      <c r="R83" s="30" t="n"/>
    </row>
    <row r="84">
      <c r="A84" s="80" t="inlineStr">
        <is>
          <t xml:space="preserve">　　什項負債                                                    </t>
        </is>
      </c>
      <c r="B84" s="427">
        <f>VLOOKUP(A84,$A$423:$AX$475,$K$1,FALSE)</f>
        <v/>
      </c>
      <c r="C84" s="384" t="n">
        <v>321</v>
      </c>
      <c r="D84" s="440" t="n"/>
      <c r="E84" s="441" t="n"/>
      <c r="F84" s="442" t="n"/>
      <c r="G84" s="429">
        <f>B84+SUM(F84:F89)-SUM(D84:D89)</f>
        <v/>
      </c>
      <c r="H84" s="111" t="inlineStr">
        <is>
          <t xml:space="preserve">▼籌資活動之淨現金流入（流出）                                </t>
        </is>
      </c>
      <c r="I84" s="180" t="n"/>
      <c r="J84" s="73">
        <f>OFFSET(A557,0,$K$1-1)</f>
        <v/>
      </c>
      <c r="K84" s="369">
        <f>K69</f>
        <v/>
      </c>
      <c r="L84" s="478">
        <f>VLOOKUP(A84,$A$253:$AX$305,$K$1,FALSE)</f>
        <v/>
      </c>
      <c r="M84" s="478">
        <f>L84-G84</f>
        <v/>
      </c>
      <c r="N84" s="144" t="n"/>
      <c r="O84" s="425">
        <f>L84-B84</f>
        <v/>
      </c>
      <c r="P84" s="30">
        <f>J84-K84</f>
        <v/>
      </c>
      <c r="Q84" s="426">
        <f>D84-F84</f>
        <v/>
      </c>
      <c r="R84" s="30" t="n"/>
    </row>
    <row r="85">
      <c r="A85" s="4" t="n">
        <v>0</v>
      </c>
      <c r="B85" s="427" t="n"/>
      <c r="C85" s="384" t="n">
        <v>402</v>
      </c>
      <c r="D85" s="440">
        <f>J91*-1</f>
        <v/>
      </c>
      <c r="E85" s="384" t="n">
        <v>122</v>
      </c>
      <c r="F85" s="442">
        <f>J28</f>
        <v/>
      </c>
      <c r="G85" s="433" t="n"/>
      <c r="H85" s="111" t="inlineStr">
        <is>
          <t xml:space="preserve">▼現金及約當現金之淨增（淨減）                                </t>
        </is>
      </c>
      <c r="I85" s="180" t="inlineStr">
        <is>
          <t>B</t>
        </is>
      </c>
      <c r="J85" s="73">
        <f>OFFSET(A558,0,$K$1-1)</f>
        <v/>
      </c>
      <c r="K85" s="369">
        <f>J85</f>
        <v/>
      </c>
      <c r="L85" s="478" t="n"/>
      <c r="M85" s="478">
        <f>L85-G85</f>
        <v/>
      </c>
      <c r="N85" s="144" t="n"/>
      <c r="O85" s="425">
        <f>L85-B85</f>
        <v/>
      </c>
      <c r="P85" s="30">
        <f>J85-K85</f>
        <v/>
      </c>
      <c r="Q85" s="426">
        <f>D85-F85</f>
        <v/>
      </c>
      <c r="R85" s="30" t="n"/>
    </row>
    <row r="86">
      <c r="A86" s="3" t="n">
        <v>0</v>
      </c>
      <c r="B86" s="427" t="n"/>
      <c r="C86" s="385" t="n"/>
      <c r="D86" s="440" t="n"/>
      <c r="E86" s="443" t="n">
        <v>401</v>
      </c>
      <c r="F86" s="442">
        <f>J90</f>
        <v/>
      </c>
      <c r="G86" s="433" t="n"/>
      <c r="H86" s="111" t="inlineStr">
        <is>
          <t xml:space="preserve">▼期初現金及約當現金                                          </t>
        </is>
      </c>
      <c r="I86" s="180" t="n"/>
      <c r="J86" s="73">
        <f>OFFSET(A559,0,$K$1-1)</f>
        <v/>
      </c>
      <c r="K86" s="369">
        <f>B8</f>
        <v/>
      </c>
      <c r="L86" s="478" t="n"/>
      <c r="M86" s="478">
        <f>L86-G86</f>
        <v/>
      </c>
      <c r="N86" s="144" t="n"/>
      <c r="O86" s="425">
        <f>L86-B86</f>
        <v/>
      </c>
      <c r="P86" s="30">
        <f>J86-K86</f>
        <v/>
      </c>
      <c r="Q86" s="426">
        <f>D86-F86</f>
        <v/>
      </c>
      <c r="R86" s="30" t="n"/>
    </row>
    <row r="87">
      <c r="A87" s="3" t="n">
        <v>0</v>
      </c>
      <c r="B87" s="427" t="n"/>
      <c r="C87" s="385" t="n"/>
      <c r="D87" s="440" t="n"/>
      <c r="E87" s="443" t="n"/>
      <c r="F87" s="442" t="n"/>
      <c r="G87" s="433" t="n"/>
      <c r="H87" s="111" t="inlineStr">
        <is>
          <t xml:space="preserve">▼期末現金及約當現金                                          </t>
        </is>
      </c>
      <c r="I87" s="180" t="n"/>
      <c r="J87" s="73">
        <f>OFFSET(A560,0,$K$1-1)</f>
        <v/>
      </c>
      <c r="K87" s="369">
        <f>G8</f>
        <v/>
      </c>
      <c r="L87" s="478" t="n"/>
      <c r="M87" s="478">
        <f>L87-G87</f>
        <v/>
      </c>
      <c r="N87" s="144" t="n"/>
      <c r="O87" s="425">
        <f>L87-B87</f>
        <v/>
      </c>
      <c r="P87" s="30">
        <f>J87-K87</f>
        <v/>
      </c>
      <c r="Q87" s="426">
        <f>D87-F87</f>
        <v/>
      </c>
      <c r="R87" s="30" t="n"/>
    </row>
    <row r="88">
      <c r="A88" s="3" t="n">
        <v>0</v>
      </c>
      <c r="B88" s="427" t="n"/>
      <c r="C88" s="385" t="n"/>
      <c r="D88" s="440" t="n"/>
      <c r="E88" s="443" t="n"/>
      <c r="F88" s="442" t="n"/>
      <c r="G88" s="433" t="n"/>
      <c r="H88" s="111" t="inlineStr">
        <is>
          <t xml:space="preserve">▼不影響現金流量之投資與籌資活動                              </t>
        </is>
      </c>
      <c r="J88" s="73">
        <f>OFFSET(A561,0,$K$1-1)</f>
        <v/>
      </c>
      <c r="K88" s="369" t="n"/>
      <c r="L88" s="478" t="n"/>
      <c r="M88" s="478">
        <f>L88-G88</f>
        <v/>
      </c>
      <c r="N88" s="144" t="n"/>
      <c r="O88" s="425">
        <f>L88-B88</f>
        <v/>
      </c>
      <c r="P88" s="30">
        <f>J88-K88</f>
        <v/>
      </c>
      <c r="Q88" s="426">
        <f>D88-F88</f>
        <v/>
      </c>
      <c r="R88" s="30" t="n"/>
    </row>
    <row r="89" ht="32.4" customHeight="1" s="53">
      <c r="A89" s="3" t="n">
        <v>0</v>
      </c>
      <c r="B89" s="427" t="n"/>
      <c r="C89" s="385" t="n"/>
      <c r="D89" s="440" t="n"/>
      <c r="E89" s="443" t="n"/>
      <c r="F89" s="442" t="n"/>
      <c r="G89" s="433" t="n"/>
      <c r="H89" s="112" t="inlineStr">
        <is>
          <t xml:space="preserve">　　退休離職準備金與應付退休及離職金同額增加(+)或減少(-)之金額  </t>
        </is>
      </c>
      <c r="I89" s="180" t="n"/>
      <c r="J89" s="73">
        <f>OFFSET(A562,0,$K$1-1)</f>
        <v/>
      </c>
      <c r="K89" s="369">
        <f>K90+K91</f>
        <v/>
      </c>
      <c r="L89" s="478" t="n"/>
      <c r="M89" s="478">
        <f>L89-G89</f>
        <v/>
      </c>
      <c r="N89" s="144" t="n"/>
      <c r="O89" s="425">
        <f>L89-B89</f>
        <v/>
      </c>
      <c r="P89" s="30">
        <f>J89-K89</f>
        <v/>
      </c>
      <c r="Q89" s="426">
        <f>D89-F89</f>
        <v/>
      </c>
      <c r="R89" s="30" t="n"/>
    </row>
    <row r="90">
      <c r="A90" s="80" t="inlineStr">
        <is>
          <t xml:space="preserve">　　遞延負債                                                    </t>
        </is>
      </c>
      <c r="B90" s="427">
        <f>VLOOKUP(A90,$A$423:$AX$475,$K$1,FALSE)</f>
        <v/>
      </c>
      <c r="C90" s="385" t="n">
        <v>124</v>
      </c>
      <c r="D90" s="440">
        <f>J31*-1</f>
        <v/>
      </c>
      <c r="E90" s="464" t="n">
        <v>311</v>
      </c>
      <c r="F90" s="442">
        <f>J71</f>
        <v/>
      </c>
      <c r="G90" s="429">
        <f>B90+SUM(F90:F96)-SUM(D90:D96)</f>
        <v/>
      </c>
      <c r="H90" s="112" t="inlineStr">
        <is>
          <t xml:space="preserve">　　　退休離職準備金與應付退休及離職金同額增加之金額(+)           </t>
        </is>
      </c>
      <c r="I90" s="180" t="n">
        <v>401</v>
      </c>
      <c r="J90" s="73">
        <f>OFFSET(A563,0,$K$1-1)</f>
        <v/>
      </c>
      <c r="K90" s="369">
        <f>(SUMIF($C$7:$C$127,I90,$D$7:$D$127)+SUMIF($E$7:$E$127,I90,$F$7:$F$127))/2</f>
        <v/>
      </c>
      <c r="L90" s="478">
        <f>VLOOKUP(A90,$A$253:$AX$305,$K$1,FALSE)</f>
        <v/>
      </c>
      <c r="M90" s="478">
        <f>L90-G90</f>
        <v/>
      </c>
      <c r="N90" s="144" t="n"/>
      <c r="O90" s="425">
        <f>L90-B90</f>
        <v/>
      </c>
      <c r="P90" s="30">
        <f>J90-K90</f>
        <v/>
      </c>
      <c r="Q90" s="426">
        <f>D90-F90</f>
        <v/>
      </c>
      <c r="R90" s="30" t="n"/>
    </row>
    <row r="91">
      <c r="A91" s="3" t="n">
        <v>0</v>
      </c>
      <c r="B91" s="427" t="n"/>
      <c r="C91" s="241" t="n">
        <v>123</v>
      </c>
      <c r="D91" s="440">
        <f>-J30</f>
        <v/>
      </c>
      <c r="E91" s="464" t="n">
        <v>403</v>
      </c>
      <c r="F91" s="442">
        <f>J93</f>
        <v/>
      </c>
      <c r="G91" s="433" t="n"/>
      <c r="H91" s="112" t="inlineStr">
        <is>
          <t xml:space="preserve">　　　退休離職準備金與應付退休及離職金同額減少之金額(-)           </t>
        </is>
      </c>
      <c r="I91" s="180" t="n">
        <v>402</v>
      </c>
      <c r="J91" s="73">
        <f>OFFSET(A564,0,$K$1-1)</f>
        <v/>
      </c>
      <c r="K91" s="387">
        <f>(SUMIF($C$7:$C$127,I91,$D$7:$D$127)+SUMIF($E$7:$E$127,I91,$F$7:$F$127))/2*-1</f>
        <v/>
      </c>
      <c r="L91" s="478" t="n"/>
      <c r="M91" s="478">
        <f>L91-G91</f>
        <v/>
      </c>
      <c r="N91" s="144" t="n"/>
      <c r="O91" s="425">
        <f>L91-B91</f>
        <v/>
      </c>
      <c r="P91" s="30">
        <f>J91-K91</f>
        <v/>
      </c>
      <c r="Q91" s="426">
        <f>D91-F91</f>
        <v/>
      </c>
      <c r="R91" s="30" t="n"/>
    </row>
    <row r="92">
      <c r="A92" s="3" t="n">
        <v>0</v>
      </c>
      <c r="B92" s="427" t="n"/>
      <c r="C92" s="385" t="n"/>
      <c r="D92" s="440" t="n"/>
      <c r="E92" s="325" t="n">
        <v>407</v>
      </c>
      <c r="F92" s="262">
        <f>J101</f>
        <v/>
      </c>
      <c r="G92" s="433" t="n"/>
      <c r="H92" s="112" t="inlineStr">
        <is>
          <t xml:space="preserve">　　其他準備金與遞延收入同額增加之金額                          </t>
        </is>
      </c>
      <c r="I92" s="180" t="n"/>
      <c r="J92" s="73">
        <f>OFFSET(A565,0,$K$1-1)</f>
        <v/>
      </c>
      <c r="K92" s="369">
        <f>K93</f>
        <v/>
      </c>
      <c r="L92" s="478" t="n"/>
      <c r="M92" s="478">
        <f>L92-G92</f>
        <v/>
      </c>
      <c r="N92" s="144" t="n"/>
      <c r="O92" s="425">
        <f>L92-B92</f>
        <v/>
      </c>
      <c r="P92" s="30">
        <f>J92-K92</f>
        <v/>
      </c>
      <c r="Q92" s="426">
        <f>D92-F92</f>
        <v/>
      </c>
      <c r="R92" s="30" t="n"/>
    </row>
    <row r="93">
      <c r="A93" s="3" t="n">
        <v>0</v>
      </c>
      <c r="B93" s="427" t="n"/>
      <c r="C93" s="385" t="n"/>
      <c r="D93" s="440" t="n"/>
      <c r="E93" s="464" t="n">
        <v>408</v>
      </c>
      <c r="F93" s="442">
        <f>J102</f>
        <v/>
      </c>
      <c r="G93" s="433" t="n"/>
      <c r="H93" s="112" t="inlineStr">
        <is>
          <t xml:space="preserve">　　　其他準備金與遞延收入同額增加之金額                          </t>
        </is>
      </c>
      <c r="I93" s="180" t="n">
        <v>403</v>
      </c>
      <c r="J93" s="73">
        <f>OFFSET(A566,0,$K$1-1)</f>
        <v/>
      </c>
      <c r="K93" s="369">
        <f>(SUMIF($C$7:$C$127,I93,$D$7:$D$127)+SUMIF($E$7:$E$127,I93,$F$7:$F$127))/2</f>
        <v/>
      </c>
      <c r="L93" s="478" t="n"/>
      <c r="M93" s="478">
        <f>L93-G93</f>
        <v/>
      </c>
      <c r="N93" s="144" t="n"/>
      <c r="O93" s="425">
        <f>L93-B93</f>
        <v/>
      </c>
      <c r="P93" s="30">
        <f>J93-K93</f>
        <v/>
      </c>
      <c r="Q93" s="426">
        <f>D93-F93</f>
        <v/>
      </c>
      <c r="R93" s="30" t="n"/>
    </row>
    <row r="94" ht="32.4" customHeight="1" s="53">
      <c r="A94" s="105" t="n"/>
      <c r="B94" s="465" t="n"/>
      <c r="C94" s="398" t="n"/>
      <c r="D94" s="455" t="n"/>
      <c r="E94" s="466" t="n">
        <v>410</v>
      </c>
      <c r="F94" s="467" t="n"/>
      <c r="G94" s="378" t="n"/>
      <c r="H94" s="112" t="inlineStr">
        <is>
          <t xml:space="preserve">　　以前年度購建中固定資產科目，調整轉入不動產、廠房及設備科目之</t>
        </is>
      </c>
      <c r="I94" s="180" t="n"/>
      <c r="J94" s="73">
        <f>OFFSET(A567,0,$K$1-1)</f>
        <v/>
      </c>
      <c r="K94" s="369">
        <f>K95</f>
        <v/>
      </c>
      <c r="N94" s="144" t="n"/>
      <c r="P94">
        <f>J94-K94</f>
        <v/>
      </c>
    </row>
    <row r="95">
      <c r="A95" s="105" t="n"/>
      <c r="B95" s="465" t="n"/>
      <c r="C95" s="398" t="n"/>
      <c r="D95" s="455" t="n"/>
      <c r="E95" s="468" t="n"/>
      <c r="F95" s="447" t="n"/>
      <c r="G95" s="378" t="n"/>
      <c r="H95" s="112" t="inlineStr">
        <is>
          <t xml:space="preserve">　　　調整轉入不動產、廠房及設備科目明細                          </t>
        </is>
      </c>
      <c r="I95" s="180" t="n"/>
      <c r="J95" s="73">
        <f>OFFSET(A568,0,$K$1-1)</f>
        <v/>
      </c>
      <c r="K95" s="369">
        <f>K96+K97+K98</f>
        <v/>
      </c>
      <c r="L95" s="478" t="n"/>
      <c r="N95" s="144" t="n"/>
      <c r="O95" s="425">
        <f>L95-B96</f>
        <v/>
      </c>
      <c r="P95" s="30">
        <f>J95-K95</f>
        <v/>
      </c>
      <c r="Q95" s="426">
        <f>D96-F96</f>
        <v/>
      </c>
      <c r="R95" s="30" t="n"/>
    </row>
    <row r="96">
      <c r="A96" s="3" t="n">
        <v>0</v>
      </c>
      <c r="B96" s="427" t="n"/>
      <c r="C96" s="385" t="n"/>
      <c r="D96" s="440" t="n"/>
      <c r="E96" s="261" t="n"/>
      <c r="F96" s="186" t="n"/>
      <c r="G96" s="433" t="n"/>
      <c r="H96" s="112" t="inlineStr">
        <is>
          <t xml:space="preserve">　　　　土地改良物                                                  </t>
        </is>
      </c>
      <c r="I96" s="180" t="n">
        <v>404</v>
      </c>
      <c r="J96" s="73">
        <f>OFFSET(A569,0,$K$1-1)</f>
        <v/>
      </c>
      <c r="K96" s="369">
        <f>(SUMIF($C$7:$C$127,I96,$D$7:$D$127)+SUMIF($E$7:$E$127,I96,$F$7:$F$127))/2</f>
        <v/>
      </c>
      <c r="N96" s="144" t="n"/>
      <c r="O96" s="425">
        <f>L97-B97</f>
        <v/>
      </c>
      <c r="P96" s="30">
        <f>J96-K96</f>
        <v/>
      </c>
      <c r="Q96" s="426">
        <f>D97-F97</f>
        <v/>
      </c>
      <c r="R96" s="30" t="n"/>
    </row>
    <row r="97">
      <c r="A97" s="84" t="inlineStr">
        <is>
          <t xml:space="preserve">淨值                                                        </t>
        </is>
      </c>
      <c r="B97" s="422">
        <f>B98+B110+B116+B125</f>
        <v/>
      </c>
      <c r="C97" s="384" t="n"/>
      <c r="D97" s="440" t="n"/>
      <c r="E97" s="441" t="n"/>
      <c r="F97" s="442" t="n"/>
      <c r="G97" s="422">
        <f>G98+G110+G116+G125</f>
        <v/>
      </c>
      <c r="H97" s="112" t="inlineStr">
        <is>
          <t xml:space="preserve">　　　　房屋及建築                                                  </t>
        </is>
      </c>
      <c r="I97" s="180" t="n">
        <v>405</v>
      </c>
      <c r="J97" s="73">
        <f>OFFSET(A570,0,$K$1-1)</f>
        <v/>
      </c>
      <c r="K97" s="369">
        <f>(SUMIF($C$7:$C$127,I97,$D$7:$D$127)+SUMIF($E$7:$E$127,I97,$F$7:$F$127))/2</f>
        <v/>
      </c>
      <c r="L97" s="478">
        <f>VLOOKUP(A97,$A$253:$AX$305,$K$1,FALSE)</f>
        <v/>
      </c>
      <c r="M97" s="478">
        <f>L97-G97</f>
        <v/>
      </c>
      <c r="N97" s="144" t="n"/>
      <c r="O97" s="425">
        <f>L98-B98</f>
        <v/>
      </c>
      <c r="P97" s="30">
        <f>J97-K97</f>
        <v/>
      </c>
      <c r="Q97" s="426">
        <f>D98-F98</f>
        <v/>
      </c>
      <c r="R97" s="30" t="n"/>
    </row>
    <row r="98">
      <c r="A98" s="85" t="inlineStr">
        <is>
          <t xml:space="preserve">　基金                                                        </t>
        </is>
      </c>
      <c r="B98" s="422">
        <f>SUM(B99:B101)</f>
        <v/>
      </c>
      <c r="C98" s="384" t="n"/>
      <c r="D98" s="440" t="n"/>
      <c r="E98" s="441" t="n"/>
      <c r="F98" s="442" t="n"/>
      <c r="G98" s="422">
        <f>SUM(G99:G101)</f>
        <v/>
      </c>
      <c r="H98" s="220" t="inlineStr">
        <is>
          <t xml:space="preserve">　　　　什項設備                                                    </t>
        </is>
      </c>
      <c r="I98" s="267" t="n">
        <v>406</v>
      </c>
      <c r="J98" s="73">
        <f>OFFSET(A571,0,$K$1-1)</f>
        <v/>
      </c>
      <c r="K98" s="369">
        <f>(SUMIF($C$7:$C$127,I98,$D$7:$D$127)+SUMIF($E$7:$E$127,I98,$F$7:$F$127))/2</f>
        <v/>
      </c>
      <c r="L98" s="478">
        <f>VLOOKUP(A98,$A$253:$AX$305,$K$1,FALSE)</f>
        <v/>
      </c>
      <c r="M98" s="478">
        <f>L98-G98</f>
        <v/>
      </c>
      <c r="N98" s="144" t="n"/>
      <c r="O98" s="425">
        <f>L99-B99</f>
        <v/>
      </c>
      <c r="P98" s="30">
        <f>J98-K98</f>
        <v/>
      </c>
      <c r="Q98" s="426">
        <f>D99-F99</f>
        <v/>
      </c>
      <c r="R98" s="30" t="n"/>
    </row>
    <row r="99">
      <c r="A99" s="86" t="inlineStr">
        <is>
          <t xml:space="preserve">　　基金                                                        </t>
        </is>
      </c>
      <c r="B99" s="427">
        <f>VLOOKUP(A99,$A$423:$AX$475,$K$1,FALSE)</f>
        <v/>
      </c>
      <c r="C99" s="245" t="n"/>
      <c r="D99" s="440" t="n"/>
      <c r="E99" s="384" t="n">
        <v>313</v>
      </c>
      <c r="F99" s="442">
        <f>J76</f>
        <v/>
      </c>
      <c r="G99" s="469">
        <f>B99+SUM(F99:F109)-SUM(D99:D109)</f>
        <v/>
      </c>
      <c r="H99" s="112" t="inlineStr">
        <is>
          <t xml:space="preserve">　不動產、廠房及設備與遞延收入同額增加(+)或減少(-)之金額    </t>
        </is>
      </c>
      <c r="I99" s="180" t="n"/>
      <c r="J99" s="73">
        <f>OFFSET(A572,0,$K$1-1)</f>
        <v/>
      </c>
      <c r="K99" s="369">
        <f>K100</f>
        <v/>
      </c>
      <c r="L99" s="478">
        <f>VLOOKUP(A99,$A$253:$AX$305,$K$1,FALSE)</f>
        <v/>
      </c>
      <c r="M99" s="478">
        <f>L99-G99</f>
        <v/>
      </c>
      <c r="N99" s="144" t="n"/>
      <c r="O99" s="425">
        <f>L100-B100</f>
        <v/>
      </c>
      <c r="P99" s="30">
        <f>J99-K99</f>
        <v/>
      </c>
      <c r="Q99" s="426">
        <f>D100-F100</f>
        <v/>
      </c>
      <c r="R99" s="30" t="n"/>
    </row>
    <row r="100">
      <c r="A100" s="89" t="n">
        <v>0</v>
      </c>
      <c r="B100" s="427" t="n"/>
      <c r="C100" s="375" t="n"/>
      <c r="D100" s="428" t="n"/>
      <c r="E100" s="87" t="n">
        <v>314</v>
      </c>
      <c r="F100" s="431">
        <f>J77</f>
        <v/>
      </c>
      <c r="G100" s="427" t="n"/>
      <c r="H100" s="112" t="inlineStr">
        <is>
          <t xml:space="preserve">　　不動產、廠房及設備與遞延收入同額增加明細(+)             </t>
        </is>
      </c>
      <c r="I100" s="180" t="n"/>
      <c r="J100" s="73">
        <f>OFFSET(A573,0,$K$1-1)</f>
        <v/>
      </c>
      <c r="K100" s="369">
        <f>K101+K102</f>
        <v/>
      </c>
      <c r="L100" s="478" t="n"/>
      <c r="M100" s="478">
        <f>L100-G100</f>
        <v/>
      </c>
      <c r="N100" s="144" t="n"/>
      <c r="O100" s="425">
        <f>L101-B101</f>
        <v/>
      </c>
      <c r="P100" s="30">
        <f>J100-K100</f>
        <v/>
      </c>
      <c r="Q100" s="426">
        <f>D101-F101</f>
        <v/>
      </c>
      <c r="R100" s="30" t="n"/>
    </row>
    <row r="101">
      <c r="A101" s="50" t="n">
        <v>0</v>
      </c>
      <c r="B101" s="427" t="n"/>
      <c r="C101" s="91" t="n">
        <v>412</v>
      </c>
      <c r="D101" s="428">
        <f>-J109</f>
        <v/>
      </c>
      <c r="E101" s="87" t="n">
        <v>315</v>
      </c>
      <c r="F101" s="431">
        <f>J78</f>
        <v/>
      </c>
      <c r="G101" s="427" t="n"/>
      <c r="H101" s="211" t="inlineStr">
        <is>
          <t xml:space="preserve">　　　　機械及設備                                                  </t>
        </is>
      </c>
      <c r="I101" s="268" t="n">
        <v>407</v>
      </c>
      <c r="J101" s="73">
        <f>OFFSET(A574,0,$K$1-1)</f>
        <v/>
      </c>
      <c r="K101" s="369">
        <f>(SUMIF($C$7:$C$127,I101,$D$7:$D$127)+SUMIF($E$7:$E$127,I101,$F$7:$F$127))/2</f>
        <v/>
      </c>
      <c r="L101" s="478" t="n"/>
      <c r="M101" s="478">
        <f>L101-G101</f>
        <v/>
      </c>
      <c r="N101" s="144" t="n"/>
      <c r="O101" s="425">
        <f>L102-B102</f>
        <v/>
      </c>
      <c r="P101" s="30">
        <f>J101-K101</f>
        <v/>
      </c>
      <c r="Q101" s="426">
        <f>D102-F102</f>
        <v/>
      </c>
      <c r="R101" s="30" t="n"/>
    </row>
    <row r="102">
      <c r="A102" s="50" t="n">
        <v>0</v>
      </c>
      <c r="B102" s="427" t="n"/>
      <c r="C102" s="91" t="n">
        <v>413</v>
      </c>
      <c r="D102" s="470">
        <f>-J110</f>
        <v/>
      </c>
      <c r="E102" s="87" t="n">
        <v>409</v>
      </c>
      <c r="F102" s="432">
        <f>J105</f>
        <v/>
      </c>
      <c r="G102" s="427" t="n"/>
      <c r="H102" s="211" t="inlineStr">
        <is>
          <t xml:space="preserve">　　　　什項設備                                                    </t>
        </is>
      </c>
      <c r="I102" s="180" t="n">
        <v>408</v>
      </c>
      <c r="J102" s="73">
        <f>OFFSET(A575,0,$K$1-1)</f>
        <v/>
      </c>
      <c r="K102" s="369">
        <f>(SUMIF($C$7:$C$127,I102,$D$7:$D$127)+SUMIF($E$7:$E$127,I102,$F$7:$F$127))/2</f>
        <v/>
      </c>
      <c r="L102" s="478" t="n"/>
      <c r="M102" s="478">
        <f>L102-G102</f>
        <v/>
      </c>
      <c r="N102" s="144" t="n"/>
      <c r="O102" s="425">
        <f>L103-B103</f>
        <v/>
      </c>
      <c r="P102" s="30">
        <f>J102-K102</f>
        <v/>
      </c>
      <c r="Q102" s="426">
        <f>D103-F103</f>
        <v/>
      </c>
      <c r="R102" s="30" t="n"/>
    </row>
    <row r="103">
      <c r="A103" s="50" t="n">
        <v>0</v>
      </c>
      <c r="B103" s="427" t="n"/>
      <c r="C103" s="91" t="n">
        <v>414</v>
      </c>
      <c r="D103" s="470">
        <f>-J111</f>
        <v/>
      </c>
      <c r="E103" s="375" t="n">
        <v>410</v>
      </c>
      <c r="F103" s="431">
        <f>J106</f>
        <v/>
      </c>
      <c r="G103" s="427" t="n"/>
      <c r="H103" s="211" t="inlineStr">
        <is>
          <t xml:space="preserve">　不動產、廠房及設備與基金同額增加(+)或減少(-)之金額        </t>
        </is>
      </c>
      <c r="I103" s="180" t="n"/>
      <c r="J103" s="73">
        <f>OFFSET(A576,0,$K$1-1)</f>
        <v/>
      </c>
      <c r="K103" s="369">
        <f>K104+K108</f>
        <v/>
      </c>
      <c r="L103" s="478" t="n"/>
      <c r="M103" s="478">
        <f>L103-G103</f>
        <v/>
      </c>
      <c r="N103" s="144" t="n"/>
      <c r="O103" s="425">
        <f>L104-B104</f>
        <v/>
      </c>
      <c r="P103" s="30">
        <f>J103-K103</f>
        <v/>
      </c>
      <c r="Q103" s="426">
        <f>D104-F104</f>
        <v/>
      </c>
      <c r="R103" s="30" t="n"/>
    </row>
    <row r="104">
      <c r="A104" s="50" t="n">
        <v>0</v>
      </c>
      <c r="B104" s="427" t="n"/>
      <c r="C104" s="91" t="n">
        <v>416</v>
      </c>
      <c r="D104" s="470">
        <f>F58</f>
        <v/>
      </c>
      <c r="E104" s="375" t="n">
        <v>411</v>
      </c>
      <c r="F104" s="431">
        <f>J107</f>
        <v/>
      </c>
      <c r="G104" s="427" t="n"/>
      <c r="H104" s="211" t="inlineStr">
        <is>
          <t xml:space="preserve">　　　撥入不動產、廠房及設備明細(+)                               </t>
        </is>
      </c>
      <c r="I104" s="180" t="n"/>
      <c r="J104" s="73">
        <f>OFFSET(A577,0,$K$1-1)</f>
        <v/>
      </c>
      <c r="K104" s="369">
        <f>SUM(K105:K107)</f>
        <v/>
      </c>
      <c r="L104" s="478" t="n"/>
      <c r="M104" s="478">
        <f>L104-G104</f>
        <v/>
      </c>
      <c r="N104" s="144" t="n"/>
      <c r="O104" s="425">
        <f>L105-B105</f>
        <v/>
      </c>
      <c r="P104" s="30">
        <f>J104-K104</f>
        <v/>
      </c>
      <c r="Q104" s="426">
        <f>D105-F105</f>
        <v/>
      </c>
      <c r="R104" s="30" t="n"/>
    </row>
    <row r="105">
      <c r="A105" s="50" t="n"/>
      <c r="B105" s="50" t="n"/>
      <c r="C105" s="91" t="n"/>
      <c r="D105" s="428" t="n"/>
      <c r="E105" s="375" t="n">
        <v>415</v>
      </c>
      <c r="F105" s="90">
        <f>J113</f>
        <v/>
      </c>
      <c r="G105" s="50" t="n"/>
      <c r="H105" s="112" t="inlineStr">
        <is>
          <t xml:space="preserve">　　　　機械及設備                                                  </t>
        </is>
      </c>
      <c r="I105" s="180" t="n">
        <v>409</v>
      </c>
      <c r="J105" s="73">
        <f>OFFSET(A578,0,$K$1-1)</f>
        <v/>
      </c>
      <c r="K105" s="369">
        <f>(SUMIF($C$7:$C$127,I105,$D$7:$D$127)+SUMIF($E$7:$E$127,I105,$F$7:$F$127))/2</f>
        <v/>
      </c>
      <c r="L105" s="478" t="n"/>
      <c r="M105" s="478">
        <f>L105-G105</f>
        <v/>
      </c>
      <c r="N105" s="144" t="n"/>
      <c r="O105" s="425">
        <f>L106-B106</f>
        <v/>
      </c>
      <c r="P105" s="30">
        <f>J105-K105</f>
        <v/>
      </c>
      <c r="Q105" s="426">
        <f>D106-F106</f>
        <v/>
      </c>
      <c r="R105" s="30" t="n"/>
    </row>
    <row r="106">
      <c r="A106" s="50" t="n"/>
      <c r="B106" s="50" t="n"/>
      <c r="C106" s="375" t="n"/>
      <c r="D106" s="428" t="n"/>
      <c r="G106" s="50" t="n"/>
      <c r="H106" s="112" t="inlineStr">
        <is>
          <t xml:space="preserve">　　　　交通及運輸設備                                              </t>
        </is>
      </c>
      <c r="I106" s="180" t="n">
        <v>410</v>
      </c>
      <c r="J106" s="73">
        <f>OFFSET(A579,0,$K$1-1)</f>
        <v/>
      </c>
      <c r="K106" s="369">
        <f>(SUMIF($C$7:$C$127,I106,$D$7:$D$127)+SUMIF($E$7:$E$127,I106,$F$7:$F$127))/2</f>
        <v/>
      </c>
      <c r="L106" s="478" t="n"/>
      <c r="M106" s="478">
        <f>L106-G106</f>
        <v/>
      </c>
      <c r="N106" s="144" t="n"/>
      <c r="O106" s="425">
        <f>L107-B107</f>
        <v/>
      </c>
      <c r="P106" s="30">
        <f>J106-K106</f>
        <v/>
      </c>
      <c r="Q106" s="426">
        <f>D107-F107</f>
        <v/>
      </c>
      <c r="R106" s="30" t="n"/>
    </row>
    <row r="107">
      <c r="A107" s="50" t="n"/>
      <c r="B107" s="50" t="n"/>
      <c r="C107" s="127" t="n">
        <v>72</v>
      </c>
      <c r="D107" s="471">
        <f>IF(J119&lt;0,J119*-1,0)</f>
        <v/>
      </c>
      <c r="E107" s="472" t="n"/>
      <c r="F107" s="396" t="n"/>
      <c r="G107" s="50" t="n"/>
      <c r="H107" s="112" t="inlineStr">
        <is>
          <t xml:space="preserve">　　　　什項設備                                                    </t>
        </is>
      </c>
      <c r="I107" s="180" t="n">
        <v>411</v>
      </c>
      <c r="J107" s="73">
        <f>OFFSET(A580,0,$K$1-1)</f>
        <v/>
      </c>
      <c r="K107" s="369">
        <f>(SUMIF($C$7:$C$127,I107,$D$7:$D$127)+SUMIF($E$7:$E$127,I107,$F$7:$F$127))/2</f>
        <v/>
      </c>
      <c r="L107" s="478" t="n"/>
      <c r="M107" s="478">
        <f>L107-G107</f>
        <v/>
      </c>
      <c r="N107" s="144" t="n"/>
      <c r="O107" s="425">
        <f>L108-B108</f>
        <v/>
      </c>
      <c r="P107" s="30">
        <f>J107-K107</f>
        <v/>
      </c>
      <c r="Q107" s="426">
        <f>D108-F108</f>
        <v/>
      </c>
      <c r="R107" s="30" t="n"/>
    </row>
    <row r="108">
      <c r="A108" s="89" t="n">
        <v>0</v>
      </c>
      <c r="B108" s="427" t="n"/>
      <c r="C108" s="127" t="n"/>
      <c r="D108" s="428" t="n"/>
      <c r="E108" s="375" t="n">
        <v>72</v>
      </c>
      <c r="F108" s="396">
        <f>IF(J119&gt;0,J119,0)</f>
        <v/>
      </c>
      <c r="G108" s="427" t="n"/>
      <c r="H108" s="211" t="inlineStr">
        <is>
          <t xml:space="preserve">　　　撥出不動產、廠房及設備明細(-)                               </t>
        </is>
      </c>
      <c r="I108" s="180" t="n"/>
      <c r="J108" s="73">
        <f>OFFSET(A581,0,$K$1-1)</f>
        <v/>
      </c>
      <c r="K108" s="369">
        <f>K109+K110+K111</f>
        <v/>
      </c>
      <c r="L108" s="478" t="n"/>
      <c r="M108" s="478">
        <f>L108-G108</f>
        <v/>
      </c>
      <c r="N108" s="144" t="n"/>
      <c r="O108" s="425">
        <f>L109-B109</f>
        <v/>
      </c>
      <c r="P108" s="30">
        <f>J108-K108</f>
        <v/>
      </c>
      <c r="Q108" s="426">
        <f>D109-F109</f>
        <v/>
      </c>
      <c r="R108" s="30" t="n"/>
    </row>
    <row r="109">
      <c r="A109" s="78" t="n"/>
      <c r="B109" s="427" t="n"/>
      <c r="D109" s="428" t="n"/>
      <c r="E109" s="375" t="n"/>
      <c r="F109" s="432">
        <f>J131</f>
        <v/>
      </c>
      <c r="G109" s="427" t="n"/>
      <c r="H109" s="112" t="inlineStr">
        <is>
          <t xml:space="preserve">　　　　機械及設備                                                  </t>
        </is>
      </c>
      <c r="I109" s="180" t="n">
        <v>412</v>
      </c>
      <c r="J109" s="73">
        <f>OFFSET(A582,0,$K$1-1)</f>
        <v/>
      </c>
      <c r="K109" s="387">
        <f>(SUMIF($C$7:$C$127,I109,$D$7:$D$127)+SUMIF($E$7:$E$127,I109,$F$7:$F$127))/2*-1</f>
        <v/>
      </c>
      <c r="L109" s="478" t="n"/>
      <c r="M109" s="478">
        <f>L109-G109</f>
        <v/>
      </c>
      <c r="N109" s="144" t="n"/>
      <c r="O109" s="425">
        <f>L110-B110</f>
        <v/>
      </c>
      <c r="P109" s="30">
        <f>J109-K109</f>
        <v/>
      </c>
      <c r="Q109" s="426">
        <f>D110-F110</f>
        <v/>
      </c>
      <c r="R109" s="30" t="n"/>
    </row>
    <row r="110">
      <c r="A110" s="78" t="inlineStr">
        <is>
          <t xml:space="preserve">　公積                                                        </t>
        </is>
      </c>
      <c r="B110" s="422">
        <f>SUM(B111:B115)</f>
        <v/>
      </c>
      <c r="C110" s="375" t="n"/>
      <c r="D110" s="428" t="n"/>
      <c r="E110" s="430" t="n"/>
      <c r="F110" s="432" t="n"/>
      <c r="G110" s="423">
        <f>SUM(G111:G115)</f>
        <v/>
      </c>
      <c r="H110" s="112" t="inlineStr">
        <is>
          <t xml:space="preserve">　　　　交通及運輸設備                                              </t>
        </is>
      </c>
      <c r="I110" s="180" t="n">
        <v>413</v>
      </c>
      <c r="J110" s="73">
        <f>OFFSET(A583,0,$K$1-1)</f>
        <v/>
      </c>
      <c r="K110" s="387">
        <f>(SUMIF($C$7:$C$127,I110,$D$7:$D$127)+SUMIF($E$7:$E$127,I110,$F$7:$F$127))/2*-1</f>
        <v/>
      </c>
      <c r="L110" s="478">
        <f>VLOOKUP(A110,$A$253:$AX$305,$K$1,FALSE)</f>
        <v/>
      </c>
      <c r="M110" s="478">
        <f>L110-G110</f>
        <v/>
      </c>
      <c r="N110" s="144" t="n"/>
      <c r="O110" s="425">
        <f>L111-B111</f>
        <v/>
      </c>
      <c r="P110" s="30">
        <f>J110-K110</f>
        <v/>
      </c>
      <c r="Q110" s="426">
        <f>D111-F111</f>
        <v/>
      </c>
      <c r="R110" s="30" t="n"/>
    </row>
    <row r="111">
      <c r="A111" s="80" t="inlineStr">
        <is>
          <t xml:space="preserve">　　資本公積                                                    </t>
        </is>
      </c>
      <c r="B111" s="427">
        <f>VLOOKUP(A111,$A$423:$AX$475,$K$1,FALSE)</f>
        <v/>
      </c>
      <c r="C111" s="375" t="n"/>
      <c r="D111" s="428" t="n"/>
      <c r="E111" s="430" t="n">
        <v>417</v>
      </c>
      <c r="F111" s="432">
        <f>J115</f>
        <v/>
      </c>
      <c r="G111" s="429">
        <f>B111+SUM(F111:F113)-SUM(D111:D113)</f>
        <v/>
      </c>
      <c r="H111" s="112" t="inlineStr">
        <is>
          <t xml:space="preserve">　　　　什項設備                                                    </t>
        </is>
      </c>
      <c r="I111" s="180" t="n">
        <v>414</v>
      </c>
      <c r="J111" s="73">
        <f>OFFSET(A584,0,$K$1-1)</f>
        <v/>
      </c>
      <c r="K111" s="387">
        <f>(SUMIF($C$7:$C$127,I111,$D$7:$D$127)+SUMIF($E$7:$E$127,I111,$F$7:$F$127))/2*-1</f>
        <v/>
      </c>
      <c r="L111" s="478">
        <f>VLOOKUP(A111,$A$253:$AX$305,$K$1,FALSE)</f>
        <v/>
      </c>
      <c r="M111" s="478">
        <f>L111-G111</f>
        <v/>
      </c>
      <c r="N111" s="144" t="n"/>
      <c r="O111" s="425">
        <f>L112-B112</f>
        <v/>
      </c>
      <c r="P111" s="30">
        <f>J111-K111</f>
        <v/>
      </c>
      <c r="Q111" s="426">
        <f>D112-F112</f>
        <v/>
      </c>
      <c r="R111" s="30" t="n"/>
    </row>
    <row r="112">
      <c r="A112" s="2" t="n">
        <v>0</v>
      </c>
      <c r="B112" s="427" t="n"/>
      <c r="C112" s="473" t="n">
        <v>71</v>
      </c>
      <c r="D112" s="471">
        <f>IF(J118&lt;0,J118*-1,0)</f>
        <v/>
      </c>
      <c r="E112" s="430" t="n">
        <v>71</v>
      </c>
      <c r="F112" s="431">
        <f>IF(J133&gt;0,J133,0)</f>
        <v/>
      </c>
      <c r="G112" s="433" t="n"/>
      <c r="H112" s="211" t="inlineStr">
        <is>
          <t xml:space="preserve">　無形資產與基金同額增加(+)或減少(-)之金額                  </t>
        </is>
      </c>
      <c r="I112" s="186" t="n"/>
      <c r="J112" s="73" t="n"/>
      <c r="K112" s="369">
        <f>K113+K114</f>
        <v/>
      </c>
      <c r="L112" s="478" t="n"/>
      <c r="M112" s="478">
        <f>L112-G112</f>
        <v/>
      </c>
      <c r="N112" s="144" t="n"/>
      <c r="O112" s="425">
        <f>L113-B113</f>
        <v/>
      </c>
      <c r="P112" s="30">
        <f>J112-K112</f>
        <v/>
      </c>
      <c r="Q112" s="426">
        <f>D113-F113</f>
        <v/>
      </c>
      <c r="R112" s="30" t="n"/>
    </row>
    <row r="113">
      <c r="A113" s="3" t="n">
        <v>0</v>
      </c>
      <c r="B113" s="427" t="n"/>
      <c r="C113" s="473" t="n"/>
      <c r="D113" s="428" t="n"/>
      <c r="E113" s="439" t="n"/>
      <c r="F113" s="432" t="n"/>
      <c r="G113" s="433" t="n"/>
      <c r="H113" s="112" t="inlineStr">
        <is>
          <t xml:space="preserve">　　　無形資產與基金同額增加之金額(+)                             </t>
        </is>
      </c>
      <c r="I113" s="180" t="n">
        <v>415</v>
      </c>
      <c r="J113" s="73">
        <f>OFFSET(A585,0,$K$1-1)</f>
        <v/>
      </c>
      <c r="K113" s="369">
        <f>(SUMIF($C$7:$C$127,I113,$D$7:$D$127)+SUMIF($E$7:$E$127,I113,$F$7:$F$127))/2</f>
        <v/>
      </c>
      <c r="L113" s="478" t="n"/>
      <c r="M113" s="478">
        <f>L113-G113</f>
        <v/>
      </c>
      <c r="N113" s="144" t="n"/>
      <c r="O113" s="425">
        <f>L114-B114</f>
        <v/>
      </c>
      <c r="P113" s="30">
        <f>J113-K113</f>
        <v/>
      </c>
      <c r="Q113" s="426">
        <f>D114-F114</f>
        <v/>
      </c>
      <c r="R113" s="30" t="n"/>
    </row>
    <row r="114">
      <c r="A114" s="80" t="inlineStr">
        <is>
          <t xml:space="preserve">　　特別公積                                                    </t>
        </is>
      </c>
      <c r="B114" s="427">
        <f>VLOOKUP(A114,$A$423:$AX$475,$K$1,FALSE)</f>
        <v/>
      </c>
      <c r="C114" s="474" t="n"/>
      <c r="D114" s="428">
        <f>J131</f>
        <v/>
      </c>
      <c r="E114" s="430" t="n"/>
      <c r="F114" s="432" t="n"/>
      <c r="G114" s="429">
        <f>B114+SUM(F114:F115)-SUM(D114:D115)</f>
        <v/>
      </c>
      <c r="H114" s="112" t="inlineStr">
        <is>
          <t xml:space="preserve">　　　無形資產與基金同額減少之金額(-)                             </t>
        </is>
      </c>
      <c r="I114" s="180" t="n">
        <v>416</v>
      </c>
      <c r="J114" s="73">
        <f>OFFSET(A586,0,$K$1-1)</f>
        <v/>
      </c>
      <c r="K114" s="369">
        <f>-(SUMIF($C$7:$C$127,I114,$D$7:$D$127)+SUMIF($E$7:$E$127,I114,$F$7:$F$127))/2</f>
        <v/>
      </c>
      <c r="L114" s="478">
        <f>VLOOKUP(A114,$A$253:$AX$305,$K$1,FALSE)</f>
        <v/>
      </c>
      <c r="M114" s="478">
        <f>L114-G114</f>
        <v/>
      </c>
      <c r="N114" s="144" t="n"/>
      <c r="O114" s="425">
        <f>L115-B115</f>
        <v/>
      </c>
      <c r="P114" s="30">
        <f>J114-K114</f>
        <v/>
      </c>
      <c r="Q114" s="426">
        <f>D115-F115</f>
        <v/>
      </c>
      <c r="R114" s="30" t="n"/>
    </row>
    <row r="115">
      <c r="A115" s="3" t="n">
        <v>0</v>
      </c>
      <c r="B115" s="427" t="n"/>
      <c r="C115" s="473" t="n"/>
      <c r="D115" s="428" t="n"/>
      <c r="E115" s="439" t="n"/>
      <c r="F115" s="432" t="n"/>
      <c r="G115" s="433" t="n"/>
      <c r="H115" s="112" t="inlineStr">
        <is>
          <t xml:space="preserve">　　應付代管資產轉列受贈公積之金額                              </t>
        </is>
      </c>
      <c r="I115" s="180" t="n">
        <v>417</v>
      </c>
      <c r="J115" s="73">
        <f>OFFSET(A587,0,$K$1-1)</f>
        <v/>
      </c>
      <c r="K115" s="369">
        <f>(SUMIF($C$7:$C$127,I115,$D$7:$D$127)+SUMIF($E$7:$E$127,I115,$F$7:$F$127))/2</f>
        <v/>
      </c>
      <c r="L115" s="478" t="n"/>
      <c r="M115" s="478">
        <f>L115-G115</f>
        <v/>
      </c>
      <c r="N115" s="144" t="n"/>
      <c r="O115" s="425">
        <f>L116-B116</f>
        <v/>
      </c>
      <c r="P115" s="30">
        <f>J115-K115</f>
        <v/>
      </c>
      <c r="Q115" s="426">
        <f>D116-F116</f>
        <v/>
      </c>
      <c r="R115" s="30" t="n"/>
    </row>
    <row r="116">
      <c r="A116" s="78" t="inlineStr">
        <is>
          <t xml:space="preserve">　累積餘絀                                                    </t>
        </is>
      </c>
      <c r="B116" s="422">
        <f>SUM(B117:B121)</f>
        <v/>
      </c>
      <c r="C116" s="474" t="n"/>
      <c r="D116" s="428" t="n"/>
      <c r="E116" s="430" t="n"/>
      <c r="F116" s="432" t="n"/>
      <c r="G116" s="423">
        <f>SUM(G117:G121)</f>
        <v/>
      </c>
      <c r="H116" s="112" t="inlineStr">
        <is>
          <t xml:space="preserve">　　長期債務1年內到期部分轉列應付到期長期負債之金額             </t>
        </is>
      </c>
      <c r="I116" s="180" t="n">
        <v>418</v>
      </c>
      <c r="J116" s="73">
        <f>OFFSET(A588,0,$K$1-1)</f>
        <v/>
      </c>
      <c r="K116" s="369">
        <f>(SUMIF($C$7:$C$127,I116,$D$7:$D$127)+SUMIF($E$7:$E$127,I116,$F$7:$F$127))/2</f>
        <v/>
      </c>
      <c r="L116" s="478">
        <f>VLOOKUP(A116,$A$253:$AX$305,$K$1,FALSE)</f>
        <v/>
      </c>
      <c r="M116" s="478">
        <f>L116-G116</f>
        <v/>
      </c>
      <c r="N116" s="144" t="n"/>
      <c r="O116" s="425">
        <f>L117-B117</f>
        <v/>
      </c>
      <c r="P116" s="30">
        <f>J116-K116</f>
        <v/>
      </c>
      <c r="Q116" s="426">
        <f>D117-F117</f>
        <v/>
      </c>
      <c r="R116" s="30" t="n"/>
    </row>
    <row r="117">
      <c r="A117" s="80" t="inlineStr">
        <is>
          <t xml:space="preserve">　　累積賸餘                                                    </t>
        </is>
      </c>
      <c r="B117" s="427">
        <f>VLOOKUP(A117,$A$423:$AX$475,$K$1,FALSE)</f>
        <v/>
      </c>
      <c r="C117" s="474" t="n"/>
      <c r="D117" s="428" t="n"/>
      <c r="E117" s="375" t="inlineStr">
        <is>
          <t>A</t>
        </is>
      </c>
      <c r="F117" s="432">
        <f>IF(J7&gt;0,J7,0)</f>
        <v/>
      </c>
      <c r="G117" s="429">
        <f>B117+SUM(F117:F120)-SUM(D117:D120)</f>
        <v/>
      </c>
      <c r="H117" s="112" t="inlineStr">
        <is>
          <t xml:space="preserve">　　盈餘分配與虧損填補之金額                                    </t>
        </is>
      </c>
      <c r="I117" s="180" t="n"/>
      <c r="J117" s="73">
        <f>OFFSET(A589,0,$K$1-1)</f>
        <v/>
      </c>
      <c r="K117" s="369">
        <f>K118+K119</f>
        <v/>
      </c>
      <c r="L117" s="478">
        <f>VLOOKUP(A117,$A$253:$AX$305,$K$1,FALSE)</f>
        <v/>
      </c>
      <c r="M117" s="478">
        <f>L117-G117</f>
        <v/>
      </c>
      <c r="N117" s="144" t="n"/>
      <c r="O117" s="425">
        <f>L118-B118</f>
        <v/>
      </c>
      <c r="P117" s="30">
        <f>J117-K117</f>
        <v/>
      </c>
      <c r="Q117" s="426">
        <f>D118-F118</f>
        <v/>
      </c>
      <c r="R117" s="30" t="n"/>
    </row>
    <row r="118">
      <c r="A118" s="3" t="n">
        <v>0</v>
      </c>
      <c r="B118" s="427" t="n"/>
      <c r="C118" s="474" t="n">
        <v>71</v>
      </c>
      <c r="D118" s="428">
        <f>IF(J123&gt;0,J123,0)</f>
        <v/>
      </c>
      <c r="E118" s="375" t="n"/>
      <c r="F118" s="431" t="n"/>
      <c r="G118" s="401" t="n"/>
      <c r="H118" s="112" t="inlineStr">
        <is>
          <t xml:space="preserve">　　　提存(撥用-)公積                                             </t>
        </is>
      </c>
      <c r="I118" s="180" t="n">
        <v>71</v>
      </c>
      <c r="J118" s="73">
        <f>OFFSET(A590,0,$K$1-1)</f>
        <v/>
      </c>
      <c r="K118" s="387">
        <f>-(SUMIF($C$7:$C$127,I118,$D$7:$D$127)+SUMIF($E$7:$E$127,I118,$F$7:$F$127))/2</f>
        <v/>
      </c>
      <c r="L118" s="478" t="n"/>
      <c r="M118" s="478">
        <f>L118-G118</f>
        <v/>
      </c>
      <c r="N118" s="144" t="n"/>
      <c r="O118" s="425">
        <f>L119-B119</f>
        <v/>
      </c>
      <c r="P118" s="30">
        <f>J118-K118</f>
        <v/>
      </c>
      <c r="Q118" s="426">
        <f>D119-F119</f>
        <v/>
      </c>
      <c r="R118" s="30" t="n"/>
    </row>
    <row r="119" ht="20.4" customHeight="1" s="53" thickBot="1">
      <c r="A119" s="3" t="n"/>
      <c r="B119" s="427" t="n"/>
      <c r="C119" s="430" t="n">
        <v>72</v>
      </c>
      <c r="D119" s="471">
        <f>IF(J119&gt;0,J119,0)</f>
        <v/>
      </c>
      <c r="E119" s="434" t="n"/>
      <c r="F119" s="376" t="n"/>
      <c r="G119" s="401" t="n"/>
      <c r="H119" s="198" t="inlineStr">
        <is>
          <t xml:space="preserve">　　　賸餘撥充(折減-)基金                                         </t>
        </is>
      </c>
      <c r="I119" s="180" t="n">
        <v>72</v>
      </c>
      <c r="J119" s="73">
        <f>OFFSET(A591,0,$K$1-1)</f>
        <v/>
      </c>
      <c r="K119" s="387">
        <f>-(SUMIF($C$7:$C$127,I119,$D$7:$D$127)+SUMIF($E$7:$E$127,I119,$F$7:$F$127))/2</f>
        <v/>
      </c>
      <c r="L119" s="478" t="n"/>
      <c r="M119" s="478">
        <f>L119-G119</f>
        <v/>
      </c>
      <c r="N119" s="144" t="n"/>
      <c r="O119" s="425">
        <f>L120-B121</f>
        <v/>
      </c>
      <c r="P119" s="30">
        <f>J119-K119</f>
        <v/>
      </c>
      <c r="Q119" s="426">
        <f>D121-F121</f>
        <v/>
      </c>
      <c r="R119" s="30" t="n"/>
    </row>
    <row r="120">
      <c r="A120" s="100" t="n"/>
      <c r="B120" s="465" t="n"/>
      <c r="C120" s="430" t="n"/>
      <c r="D120" s="432" t="n"/>
      <c r="E120" s="434" t="n"/>
      <c r="F120" s="376" t="n"/>
      <c r="G120" s="401" t="n"/>
      <c r="H120" s="112" t="n"/>
      <c r="I120" s="180" t="n"/>
      <c r="J120" s="121" t="n"/>
      <c r="K120" s="369">
        <f>(SUMIF($C$7:$C$127,I120,$D$7:$D$127)+SUMIF($E$7:$E$127,I120,$F$7:$F$127))/2</f>
        <v/>
      </c>
      <c r="L120" s="478" t="n"/>
      <c r="M120" s="478">
        <f>L120-G120</f>
        <v/>
      </c>
      <c r="N120" s="144" t="n"/>
      <c r="O120" s="425">
        <f>L123-B122</f>
        <v/>
      </c>
      <c r="P120" s="30" t="n"/>
      <c r="Q120" s="426">
        <f>D122-F122</f>
        <v/>
      </c>
      <c r="R120" s="30" t="n"/>
    </row>
    <row r="121">
      <c r="A121" s="80" t="inlineStr">
        <is>
          <t xml:space="preserve">　　累積短絀                                                    </t>
        </is>
      </c>
      <c r="B121" s="427">
        <f>VLOOKUP(A121,$A$423:$AX$475,$K$1,FALSE)</f>
        <v/>
      </c>
      <c r="C121" s="375" t="inlineStr">
        <is>
          <t>A</t>
        </is>
      </c>
      <c r="D121" s="428">
        <f>IF(J7&lt;0,J7*-1,0)</f>
        <v/>
      </c>
      <c r="E121" s="430" t="n"/>
      <c r="F121" s="431" t="n"/>
      <c r="G121" s="488">
        <f>B121+SUM(F121:F124)-SUM(D121:D124)</f>
        <v/>
      </c>
      <c r="H121" s="112" t="n"/>
      <c r="I121" s="180" t="n"/>
      <c r="J121" s="121" t="n"/>
      <c r="K121" s="369">
        <f>(SUMIF($C$7:$C$127,I121,$D$7:$D$127)+SUMIF($E$7:$E$127,I121,$F$7:$F$127))/2</f>
        <v/>
      </c>
      <c r="L121" s="478">
        <f>VLOOKUP(A121,$A$253:$AX$305,$K$1,FALSE)</f>
        <v/>
      </c>
      <c r="M121" s="478">
        <f>L121-G121</f>
        <v/>
      </c>
      <c r="N121" s="144" t="n"/>
      <c r="O121" s="425">
        <f>L124-B123</f>
        <v/>
      </c>
      <c r="P121" s="30" t="n"/>
      <c r="Q121" s="426">
        <f>D123-F123</f>
        <v/>
      </c>
      <c r="R121" s="30" t="n"/>
    </row>
    <row r="122">
      <c r="A122" s="3" t="n">
        <v>0</v>
      </c>
      <c r="B122" s="427" t="n"/>
      <c r="C122" s="382" t="n"/>
      <c r="D122" s="428" t="n"/>
      <c r="E122" s="430" t="n">
        <v>71</v>
      </c>
      <c r="F122" s="432">
        <f>IF(J118&lt;0,J118*-1,0)</f>
        <v/>
      </c>
      <c r="G122" s="401" t="n"/>
      <c r="H122" s="112" t="n"/>
      <c r="I122" s="180" t="n"/>
      <c r="J122" s="121" t="n"/>
      <c r="K122" s="369">
        <f>SUM(K123:K124)</f>
        <v/>
      </c>
      <c r="L122" s="478" t="n"/>
      <c r="M122" s="478">
        <f>L122-G122</f>
        <v/>
      </c>
      <c r="N122" s="144" t="n"/>
      <c r="O122" s="425">
        <f>L125-B124</f>
        <v/>
      </c>
      <c r="P122" s="30" t="n"/>
      <c r="Q122" s="426">
        <f>D125-F125</f>
        <v/>
      </c>
      <c r="R122" s="30" t="n"/>
    </row>
    <row r="123">
      <c r="A123" s="3" t="n"/>
      <c r="B123" s="427" t="n"/>
      <c r="C123" s="382" t="n"/>
      <c r="D123" s="428" t="n"/>
      <c r="E123" s="430" t="n">
        <v>72</v>
      </c>
      <c r="F123" s="396">
        <f>IF(J119&lt;0,J119*-1,0)</f>
        <v/>
      </c>
      <c r="G123" s="401" t="n"/>
      <c r="H123" s="112" t="n"/>
      <c r="I123" s="180" t="n"/>
      <c r="J123" s="121" t="n"/>
      <c r="K123" s="369">
        <f>-(SUMIF($C$7:$C$127,I123,$D$7:$D$127)+SUMIF($E$7:$E$127,I123,$F$7:$F$127))/2</f>
        <v/>
      </c>
      <c r="L123" s="478" t="n"/>
      <c r="M123" s="478">
        <f>L123-G123</f>
        <v/>
      </c>
      <c r="N123" s="144" t="n"/>
      <c r="O123" s="425">
        <f>L126-B125</f>
        <v/>
      </c>
      <c r="P123" s="30" t="n"/>
      <c r="Q123" s="426">
        <f>D126-F126</f>
        <v/>
      </c>
    </row>
    <row r="124" ht="20.4" customHeight="1" s="53" thickBot="1">
      <c r="A124" s="100" t="n"/>
      <c r="B124" s="465" t="n"/>
      <c r="C124" s="475" t="n"/>
      <c r="D124" s="428" t="n"/>
      <c r="E124" s="434" t="n">
        <v>73</v>
      </c>
      <c r="F124" s="435">
        <f>D120</f>
        <v/>
      </c>
      <c r="G124" s="401" t="n"/>
      <c r="H124" s="198" t="n"/>
      <c r="I124" s="199" t="n"/>
      <c r="J124" s="122" t="n"/>
      <c r="K124" s="444">
        <f>-(SUMIF($C$7:$C$127,I124,$D$7:$D$127)+SUMIF($E$7:$E$127,I124,$F$7:$F$127))/2</f>
        <v/>
      </c>
      <c r="L124" s="478" t="n"/>
      <c r="M124" s="478">
        <f>L124-G124</f>
        <v/>
      </c>
      <c r="N124" s="144" t="n"/>
      <c r="O124" s="425">
        <f>L127-B126</f>
        <v/>
      </c>
      <c r="Q124" s="426">
        <f>D127-F127</f>
        <v/>
      </c>
    </row>
    <row r="125">
      <c r="A125" s="78" t="inlineStr">
        <is>
          <t xml:space="preserve">　淨值其他項目                                                </t>
        </is>
      </c>
      <c r="B125" s="422">
        <f>SUM(B126:B127)</f>
        <v/>
      </c>
      <c r="C125" s="375" t="n"/>
      <c r="D125" s="428" t="n"/>
      <c r="E125" s="430" t="n"/>
      <c r="F125" s="432" t="n"/>
      <c r="G125" s="402">
        <f>SUM(G126:G127)</f>
        <v/>
      </c>
      <c r="H125" s="220" t="n"/>
      <c r="I125" s="180" t="n"/>
      <c r="J125" s="246" t="n"/>
      <c r="K125" s="489" t="n"/>
      <c r="L125" s="478">
        <f>VLOOKUP(A125,$A$253:$AX$305,$K$1,FALSE)</f>
        <v/>
      </c>
      <c r="M125" s="478">
        <f>L124-G124</f>
        <v/>
      </c>
      <c r="N125" s="144" t="n"/>
      <c r="O125" s="425">
        <f>L127-B128</f>
        <v/>
      </c>
      <c r="Q125" s="426">
        <f>D128-F128</f>
        <v/>
      </c>
    </row>
    <row r="126">
      <c r="A126" s="81" t="inlineStr">
        <is>
          <t xml:space="preserve">　　累積其他綜合餘絀                                            </t>
        </is>
      </c>
      <c r="B126" s="427">
        <f>VLOOKUP(A126,$A$423:$AX$475,$K$1,FALSE)</f>
        <v/>
      </c>
      <c r="C126" s="375" t="n"/>
      <c r="D126" s="428" t="n"/>
      <c r="E126" s="430" t="n"/>
      <c r="F126" s="432" t="n"/>
      <c r="G126" s="488">
        <f>B126+F126-D126</f>
        <v/>
      </c>
      <c r="H126" s="220" t="n"/>
      <c r="I126" s="180" t="n"/>
      <c r="J126" s="246" t="n"/>
      <c r="K126" s="489" t="n"/>
      <c r="L126" s="478">
        <f>VLOOKUP(A126,$A$253:$AX$305,$K$1,FALSE)</f>
        <v/>
      </c>
      <c r="M126" s="478">
        <f>L125-G125</f>
        <v/>
      </c>
      <c r="N126" s="144" t="n"/>
    </row>
    <row r="127">
      <c r="A127" s="80" t="n">
        <v>0</v>
      </c>
      <c r="B127" s="427" t="n"/>
      <c r="C127" s="375" t="n"/>
      <c r="D127" s="428" t="n"/>
      <c r="E127" s="430" t="n"/>
      <c r="F127" s="432" t="n"/>
      <c r="G127" s="488" t="n"/>
      <c r="H127" s="220" t="n"/>
      <c r="I127" s="180" t="n"/>
      <c r="J127" s="246" t="n"/>
      <c r="K127" s="489" t="n"/>
      <c r="L127" s="478">
        <f>VLOOKUP(A128,$A$253:$AX$305,$K$1,FALSE)</f>
        <v/>
      </c>
      <c r="M127" s="478">
        <f>L126-G126</f>
        <v/>
      </c>
      <c r="N127" s="144" t="n"/>
    </row>
    <row r="128" ht="20.4" customHeight="1" s="53" thickBot="1">
      <c r="A128" s="83" t="inlineStr">
        <is>
          <t>合      計</t>
        </is>
      </c>
      <c r="B128" s="479">
        <f>B70+B97</f>
        <v/>
      </c>
      <c r="C128" s="480" t="n"/>
      <c r="D128" s="481" t="n"/>
      <c r="E128" s="482" t="n"/>
      <c r="F128" s="481" t="n"/>
      <c r="G128" s="490">
        <f>G70+G97</f>
        <v/>
      </c>
      <c r="H128" s="220" t="n"/>
      <c r="I128" s="180" t="n"/>
      <c r="J128" s="246" t="n"/>
      <c r="K128" s="489" t="n"/>
      <c r="M128" s="478">
        <f>L127-G128</f>
        <v/>
      </c>
      <c r="N128" s="144" t="n"/>
    </row>
    <row r="129">
      <c r="A129" s="74" t="n"/>
      <c r="B129" s="74" t="n"/>
      <c r="C129" s="74" t="n"/>
      <c r="D129" s="74" t="n"/>
      <c r="E129" s="74" t="n"/>
      <c r="F129" s="74" t="n"/>
      <c r="G129" s="74" t="n"/>
      <c r="H129" s="220" t="n"/>
      <c r="I129" s="180" t="n"/>
      <c r="J129" s="246" t="n"/>
      <c r="K129" s="489" t="n"/>
      <c r="M129" s="478">
        <f>L131-G133</f>
        <v/>
      </c>
      <c r="N129" s="144" t="n"/>
    </row>
    <row r="130">
      <c r="A130" s="74" t="n"/>
      <c r="D130" s="483">
        <f>SUM(D6:D127)</f>
        <v/>
      </c>
      <c r="E130" s="19" t="n"/>
      <c r="F130" s="483">
        <f>SUM(F6:F127)</f>
        <v/>
      </c>
      <c r="H130" s="220" t="n"/>
      <c r="I130" s="180" t="n"/>
      <c r="J130" s="246" t="n"/>
      <c r="K130" s="489" t="n"/>
      <c r="M130" s="478">
        <f>L132-G134</f>
        <v/>
      </c>
      <c r="N130" s="144" t="n"/>
    </row>
    <row r="131">
      <c r="A131" s="74" t="n"/>
      <c r="C131" s="6" t="n"/>
      <c r="D131" s="483">
        <f>D130-F130</f>
        <v/>
      </c>
      <c r="E131" s="15" t="n"/>
      <c r="F131" s="483">
        <f>F130-D130</f>
        <v/>
      </c>
      <c r="H131" s="119" t="n"/>
      <c r="I131" s="115" t="n"/>
      <c r="J131" s="116" t="n"/>
      <c r="K131" s="411" t="n"/>
      <c r="M131" s="478">
        <f>L133-G135</f>
        <v/>
      </c>
      <c r="N131" s="144" t="n"/>
    </row>
    <row r="132">
      <c r="A132" s="74" t="n"/>
      <c r="B132" s="484">
        <f>B69-B70-B97</f>
        <v/>
      </c>
      <c r="C132" s="6" t="n"/>
      <c r="E132" s="15" t="n"/>
      <c r="G132" s="484">
        <f>G69-G70-G97</f>
        <v/>
      </c>
      <c r="H132" s="119" t="n"/>
      <c r="I132" s="115" t="n"/>
      <c r="J132" s="116" t="n"/>
      <c r="K132" s="411" t="n"/>
      <c r="M132" s="478">
        <f>L134-G136</f>
        <v/>
      </c>
      <c r="N132" s="144" t="n"/>
    </row>
    <row r="133">
      <c r="A133" s="74" t="n"/>
      <c r="C133" s="30" t="n"/>
      <c r="D133" s="30" t="n"/>
      <c r="E133" s="30" t="n"/>
      <c r="F133" s="30" t="n"/>
      <c r="G133" s="30" t="n"/>
      <c r="H133" s="119" t="n"/>
      <c r="I133" s="115" t="n"/>
      <c r="J133" s="116" t="n"/>
      <c r="K133" s="411" t="n"/>
      <c r="M133" s="478">
        <f>L135-G137</f>
        <v/>
      </c>
      <c r="N133" s="144" t="n"/>
    </row>
    <row r="134">
      <c r="A134" s="74" t="n"/>
      <c r="B134" s="74" t="n"/>
      <c r="C134" s="74" t="n"/>
      <c r="D134" s="74" t="n"/>
      <c r="E134" s="74" t="n"/>
      <c r="F134" s="74" t="n"/>
      <c r="G134" s="74" t="n"/>
      <c r="H134" s="119" t="n"/>
      <c r="I134" s="115" t="n"/>
      <c r="J134" s="116" t="n"/>
      <c r="K134" s="411" t="n"/>
      <c r="M134" s="478">
        <f>L136-G136</f>
        <v/>
      </c>
      <c r="N134" s="144" t="n"/>
    </row>
    <row r="135">
      <c r="A135" s="74" t="n"/>
      <c r="B135" s="74" t="n"/>
      <c r="C135" s="74" t="n"/>
      <c r="D135" s="74" t="n"/>
      <c r="E135" s="74" t="n"/>
      <c r="F135" s="74" t="n"/>
      <c r="G135" s="74" t="n"/>
      <c r="H135" s="119" t="n"/>
      <c r="I135" s="115" t="n"/>
      <c r="J135" s="116" t="n"/>
      <c r="K135" s="411" t="n"/>
    </row>
    <row r="254" ht="16.2" customHeight="1" s="53"/>
    <row r="255" ht="16.2" customHeight="1" s="53"/>
    <row r="256" ht="16.2" customHeight="1" s="53"/>
    <row r="257" ht="16.2" customHeight="1" s="53"/>
    <row r="258" ht="16.2" customHeight="1" s="53"/>
    <row r="259" ht="16.2" customHeight="1" s="53"/>
    <row r="260" ht="16.2" customHeight="1" s="53"/>
    <row r="261" ht="16.2" customHeight="1" s="53"/>
    <row r="262" ht="16.2" customHeight="1" s="53"/>
    <row r="263" ht="16.2" customHeight="1" s="53"/>
    <row r="264" ht="16.2" customHeight="1" s="53"/>
    <row r="265" ht="16.2" customHeight="1" s="53"/>
    <row r="266" ht="16.2" customHeight="1" s="53"/>
    <row r="267" ht="16.2" customHeight="1" s="53"/>
    <row r="268" ht="16.2" customHeight="1" s="53"/>
    <row r="269" ht="16.2" customHeight="1" s="53"/>
    <row r="270" ht="16.2" customHeight="1" s="53"/>
    <row r="271" ht="16.2" customHeight="1" s="53"/>
    <row r="272" ht="16.2" customHeight="1" s="53"/>
    <row r="273" ht="16.2" customHeight="1" s="53"/>
    <row r="274" ht="16.2" customHeight="1" s="53"/>
    <row r="275" ht="16.2" customHeight="1" s="53"/>
    <row r="276" ht="16.2" customHeight="1" s="53"/>
    <row r="277" ht="16.2" customHeight="1" s="53"/>
    <row r="278" ht="16.2" customHeight="1" s="53"/>
    <row r="279" ht="16.2" customHeight="1" s="53"/>
    <row r="280" ht="16.2" customHeight="1" s="53"/>
    <row r="281" ht="16.2" customHeight="1" s="53"/>
    <row r="282" ht="16.2" customHeight="1" s="53"/>
    <row r="283" ht="16.2" customHeight="1" s="53"/>
    <row r="284" ht="16.2" customHeight="1" s="53"/>
    <row r="285" ht="16.2" customHeight="1" s="53"/>
    <row r="286" ht="16.2" customHeight="1" s="53"/>
    <row r="287" ht="16.2" customHeight="1" s="53"/>
    <row r="288" ht="16.2" customHeight="1" s="53"/>
    <row r="289" ht="16.2" customHeight="1" s="53"/>
    <row r="290" ht="16.2" customHeight="1" s="53"/>
    <row r="291" ht="16.2" customHeight="1" s="53"/>
    <row r="292" ht="16.2" customHeight="1" s="53"/>
    <row r="293" ht="16.2" customHeight="1" s="53"/>
    <row r="294" ht="16.2" customHeight="1" s="53"/>
    <row r="295" ht="16.2" customHeight="1" s="53"/>
    <row r="296" ht="16.2" customHeight="1" s="53"/>
    <row r="297" ht="16.2" customHeight="1" s="53"/>
    <row r="298" ht="16.2" customHeight="1" s="53"/>
    <row r="299" ht="16.2" customHeight="1" s="53"/>
    <row r="300" ht="16.2" customHeight="1" s="53"/>
    <row r="301" ht="16.2" customHeight="1" s="53"/>
    <row r="302" ht="16.2" customHeight="1" s="53"/>
    <row r="303" ht="16.2" customHeight="1" s="53"/>
    <row r="304" ht="16.2" customHeight="1" s="53"/>
    <row r="305" ht="16.2" customHeight="1" s="53"/>
    <row r="306" ht="16.2" customHeight="1" s="53"/>
    <row r="307" ht="16.2" customHeight="1" s="53"/>
    <row r="308" ht="16.2" customHeight="1" s="53"/>
    <row r="311" ht="16.2" customHeight="1" s="53"/>
    <row r="312" ht="16.2" customHeight="1" s="53"/>
    <row r="313" ht="16.2" customHeight="1" s="53"/>
    <row r="314" ht="16.2" customHeight="1" s="53"/>
    <row r="315" ht="16.2" customHeight="1" s="53"/>
    <row r="316" ht="16.2" customHeight="1" s="53"/>
    <row r="317" ht="16.2" customHeight="1" s="53"/>
    <row r="318" ht="16.2" customHeight="1" s="53"/>
    <row r="319" ht="16.2" customHeight="1" s="53"/>
    <row r="320" ht="16.2" customHeight="1" s="53"/>
    <row r="321" ht="16.2" customHeight="1" s="53"/>
    <row r="322" ht="16.2" customHeight="1" s="53"/>
    <row r="323" ht="16.2" customHeight="1" s="53"/>
    <row r="324" ht="16.2" customHeight="1" s="53"/>
    <row r="325" ht="16.2" customHeight="1" s="53"/>
    <row r="326" ht="16.2" customHeight="1" s="53"/>
    <row r="327" ht="16.2" customHeight="1" s="53"/>
    <row r="328" ht="16.2" customHeight="1" s="53"/>
    <row r="329" ht="16.2" customHeight="1" s="53"/>
    <row r="330" ht="16.2" customHeight="1" s="53"/>
    <row r="331" ht="16.2" customHeight="1" s="53"/>
    <row r="332" ht="16.2" customHeight="1" s="53"/>
    <row r="333" ht="16.2" customHeight="1" s="53"/>
    <row r="334" ht="16.2" customHeight="1" s="53"/>
    <row r="335" ht="16.2" customHeight="1" s="53"/>
    <row r="336" ht="16.2" customHeight="1" s="53"/>
    <row r="337" ht="16.2" customHeight="1" s="53"/>
    <row r="338" ht="16.2" customHeight="1" s="53"/>
    <row r="339" ht="16.2" customHeight="1" s="53"/>
    <row r="340" ht="16.2" customHeight="1" s="53"/>
    <row r="341" ht="16.2" customHeight="1" s="53"/>
    <row r="342" ht="16.2" customHeight="1" s="53"/>
    <row r="343" ht="16.2" customHeight="1" s="53"/>
    <row r="344" ht="16.2" customHeight="1" s="53"/>
    <row r="345" ht="16.2" customHeight="1" s="53"/>
    <row r="346" ht="16.2" customHeight="1" s="53"/>
    <row r="347" ht="16.2" customHeight="1" s="53"/>
    <row r="348" ht="16.2" customHeight="1" s="53"/>
    <row r="349" ht="16.2" customHeight="1" s="53"/>
    <row r="350" ht="16.2" customHeight="1" s="53"/>
    <row r="351" ht="16.2" customHeight="1" s="53"/>
    <row r="352" ht="16.2" customHeight="1" s="53"/>
    <row r="353" ht="16.2" customHeight="1" s="53"/>
    <row r="354" ht="16.2" customHeight="1" s="53"/>
    <row r="355" ht="16.2" customHeight="1" s="53"/>
    <row r="356" ht="16.2" customHeight="1" s="53"/>
    <row r="357" ht="16.2" customHeight="1" s="53"/>
    <row r="358" ht="16.2" customHeight="1" s="53"/>
    <row r="359" ht="16.2" customHeight="1" s="53"/>
    <row r="360" ht="16.2" customHeight="1" s="53"/>
    <row r="361" ht="16.2" customHeight="1" s="53"/>
    <row r="362" ht="16.2" customHeight="1" s="53"/>
    <row r="363" ht="16.2" customHeight="1" s="53"/>
    <row r="364" ht="16.2" customHeight="1" s="53"/>
    <row r="365" ht="16.2" customHeight="1" s="53"/>
    <row r="366" ht="16.2" customHeight="1" s="53"/>
    <row r="367" ht="16.2" customHeight="1" s="53"/>
    <row r="368" ht="16.2" customHeight="1" s="53"/>
    <row r="369" ht="16.2" customHeight="1" s="53"/>
    <row r="370" ht="16.2" customHeight="1" s="53"/>
    <row r="371" ht="16.2" customHeight="1" s="53"/>
    <row r="372" ht="16.2" customHeight="1" s="53"/>
    <row r="373" ht="16.2" customHeight="1" s="53"/>
    <row r="374" ht="16.2" customHeight="1" s="53"/>
    <row r="375" ht="16.2" customHeight="1" s="53"/>
    <row r="376" ht="16.2" customHeight="1" s="53"/>
    <row r="377" ht="16.2" customHeight="1" s="53"/>
    <row r="378" ht="16.2" customHeight="1" s="53"/>
    <row r="379" ht="16.2" customHeight="1" s="53"/>
    <row r="380" ht="16.2" customHeight="1" s="53"/>
    <row r="381" ht="16.2" customHeight="1" s="53"/>
    <row r="382" ht="16.2" customHeight="1" s="53"/>
    <row r="383" ht="16.2" customHeight="1" s="53"/>
    <row r="384" ht="16.2" customHeight="1" s="53"/>
    <row r="385" ht="16.2" customHeight="1" s="53"/>
    <row r="386" ht="16.2" customHeight="1" s="53"/>
    <row r="387" ht="16.2" customHeight="1" s="53"/>
    <row r="388" ht="16.2" customHeight="1" s="53"/>
    <row r="389" ht="16.2" customHeight="1" s="53"/>
    <row r="390" ht="16.2" customHeight="1" s="53"/>
    <row r="391" ht="16.2" customHeight="1" s="53"/>
    <row r="392" ht="16.2" customHeight="1" s="53"/>
    <row r="393" ht="16.2" customHeight="1" s="53"/>
    <row r="394" ht="16.2" customHeight="1" s="53"/>
    <row r="395" ht="16.2" customHeight="1" s="53"/>
    <row r="396" ht="16.2" customHeight="1" s="53"/>
    <row r="397" ht="16.2" customHeight="1" s="53"/>
    <row r="398" ht="16.2" customHeight="1" s="53"/>
    <row r="399" ht="16.2" customHeight="1" s="53"/>
    <row r="400" ht="16.2" customHeight="1" s="53"/>
    <row r="401" ht="16.2" customHeight="1" s="53"/>
    <row r="402" ht="16.2" customHeight="1" s="53"/>
    <row r="403" ht="16.2" customHeight="1" s="53"/>
    <row r="404" ht="16.2" customHeight="1" s="53"/>
    <row r="405" ht="16.2" customHeight="1" s="53"/>
    <row r="406" ht="16.2" customHeight="1" s="53"/>
    <row r="407" ht="16.2" customHeight="1" s="53"/>
    <row r="408" ht="16.2" customHeight="1" s="53"/>
    <row r="409" ht="16.2" customHeight="1" s="53"/>
    <row r="410" ht="16.2" customHeight="1" s="53"/>
    <row r="427" ht="16.2" customHeight="1" s="53"/>
    <row r="428" ht="16.2" customHeight="1" s="53"/>
    <row r="429" ht="16.2" customHeight="1" s="53"/>
    <row r="430" ht="16.2" customHeight="1" s="53"/>
    <row r="431" ht="16.2" customHeight="1" s="53"/>
    <row r="432" ht="16.2" customHeight="1" s="53"/>
    <row r="433" ht="16.2" customHeight="1" s="53"/>
    <row r="434" ht="16.2" customHeight="1" s="53"/>
    <row r="435" ht="16.2" customHeight="1" s="53"/>
    <row r="436" ht="16.2" customHeight="1" s="53"/>
    <row r="437" ht="16.2" customHeight="1" s="53"/>
    <row r="438" ht="16.2" customHeight="1" s="53"/>
    <row r="439" ht="16.2" customHeight="1" s="53"/>
    <row r="440" ht="16.2" customHeight="1" s="53"/>
    <row r="441" ht="16.2" customHeight="1" s="53"/>
    <row r="442" ht="16.2" customHeight="1" s="53"/>
    <row r="443" ht="16.2" customHeight="1" s="53"/>
    <row r="444" ht="16.2" customHeight="1" s="53"/>
    <row r="445" ht="16.2" customHeight="1" s="53"/>
    <row r="446" ht="16.2" customHeight="1" s="53"/>
    <row r="447" ht="16.2" customHeight="1" s="53"/>
    <row r="448" ht="16.2" customHeight="1" s="53"/>
    <row r="449" ht="16.2" customHeight="1" s="53"/>
    <row r="450" ht="16.2" customHeight="1" s="53"/>
    <row r="451" ht="16.2" customHeight="1" s="53"/>
    <row r="452" ht="16.2" customHeight="1" s="53"/>
    <row r="453" ht="16.2" customHeight="1" s="53"/>
    <row r="454" ht="16.2" customHeight="1" s="53"/>
    <row r="455" ht="16.2" customHeight="1" s="53"/>
    <row r="456" ht="16.2" customHeight="1" s="53"/>
    <row r="457" ht="16.2" customHeight="1" s="53"/>
    <row r="458" ht="16.2" customHeight="1" s="53"/>
    <row r="459" ht="16.2" customHeight="1" s="53"/>
    <row r="460" ht="16.2" customHeight="1" s="53"/>
    <row r="461" ht="16.2" customHeight="1" s="53"/>
    <row r="462" ht="16.2" customHeight="1" s="53"/>
    <row r="463" ht="16.2" customHeight="1" s="53"/>
    <row r="464" ht="16.2" customHeight="1" s="53"/>
    <row r="465" ht="16.2" customHeight="1" s="53"/>
    <row r="466" ht="16.2" customHeight="1" s="53"/>
    <row r="467" ht="16.2" customHeight="1" s="53"/>
    <row r="468" ht="16.2" customHeight="1" s="53"/>
    <row r="469" ht="16.2" customHeight="1" s="53"/>
    <row r="470" ht="16.2" customHeight="1" s="53"/>
    <row r="471" ht="16.2" customHeight="1" s="53"/>
    <row r="472" ht="16.2" customHeight="1" s="53"/>
    <row r="473" ht="16.2" customHeight="1" s="53"/>
    <row r="474" ht="16.2" customHeight="1" s="53"/>
    <row r="475" ht="16.2" customHeight="1" s="53"/>
    <row r="476" ht="16.2" customHeight="1" s="53"/>
    <row r="477" ht="16.2" customHeight="1" s="53"/>
    <row r="478" ht="16.2" customHeight="1" s="53"/>
    <row r="479" ht="16.2" customHeight="1" s="53"/>
    <row r="480" ht="16.2" customHeight="1" s="53"/>
    <row r="481" ht="16.2" customHeight="1" s="53"/>
    <row r="484" ht="16.2" customHeight="1" s="53"/>
    <row r="485" ht="16.2" customHeight="1" s="53"/>
    <row r="486" ht="16.2" customHeight="1" s="53"/>
    <row r="487" ht="16.2" customHeight="1" s="53"/>
    <row r="488" ht="16.2" customHeight="1" s="53"/>
    <row r="489" ht="16.2" customHeight="1" s="53"/>
    <row r="490" ht="16.2" customHeight="1" s="53"/>
    <row r="491" ht="16.2" customHeight="1" s="53"/>
    <row r="492" ht="16.2" customHeight="1" s="53"/>
    <row r="493" ht="16.2" customHeight="1" s="53"/>
    <row r="494" ht="16.2" customHeight="1" s="53"/>
    <row r="495" ht="16.2" customHeight="1" s="53"/>
    <row r="496" ht="16.2" customHeight="1" s="53"/>
    <row r="497" ht="16.2" customHeight="1" s="53"/>
    <row r="498" ht="16.2" customHeight="1" s="53"/>
    <row r="499" ht="16.2" customHeight="1" s="53"/>
    <row r="500" ht="16.2" customHeight="1" s="53"/>
    <row r="501" ht="16.2" customHeight="1" s="53"/>
    <row r="502" ht="16.2" customHeight="1" s="53"/>
    <row r="503" ht="16.2" customHeight="1" s="53"/>
    <row r="504" ht="16.2" customHeight="1" s="53"/>
    <row r="505" ht="16.2" customHeight="1" s="53"/>
    <row r="506" ht="16.2" customHeight="1" s="53"/>
    <row r="507" ht="16.2" customHeight="1" s="53"/>
    <row r="508" ht="16.2" customHeight="1" s="53"/>
    <row r="509" ht="16.2" customHeight="1" s="53"/>
    <row r="510" ht="16.2" customHeight="1" s="53"/>
    <row r="511" ht="16.2" customHeight="1" s="53"/>
    <row r="512" ht="16.2" customHeight="1" s="53"/>
    <row r="513" ht="16.2" customHeight="1" s="53"/>
    <row r="514" ht="16.2" customHeight="1" s="53"/>
    <row r="515" ht="16.2" customHeight="1" s="53"/>
    <row r="516" ht="16.2" customHeight="1" s="53"/>
    <row r="517" ht="16.2" customHeight="1" s="53"/>
    <row r="518" ht="16.2" customHeight="1" s="53"/>
    <row r="519" ht="16.2" customHeight="1" s="53"/>
    <row r="520" ht="16.2" customHeight="1" s="53"/>
    <row r="521" ht="16.2" customHeight="1" s="53"/>
    <row r="522" ht="16.2" customHeight="1" s="53"/>
    <row r="523" ht="16.2" customHeight="1" s="53"/>
    <row r="524" ht="16.2" customHeight="1" s="53"/>
    <row r="525" ht="16.2" customHeight="1" s="53"/>
    <row r="526" ht="16.2" customHeight="1" s="53"/>
    <row r="527" ht="16.2" customHeight="1" s="53"/>
    <row r="528" ht="16.2" customHeight="1" s="53"/>
    <row r="529" ht="16.2" customHeight="1" s="53"/>
    <row r="530" ht="16.2" customHeight="1" s="53"/>
    <row r="531" ht="16.2" customHeight="1" s="53"/>
    <row r="532" ht="16.2" customHeight="1" s="53"/>
    <row r="533" ht="16.2" customHeight="1" s="53"/>
    <row r="534" ht="16.2" customHeight="1" s="53"/>
    <row r="535" ht="16.2" customHeight="1" s="53"/>
    <row r="536" ht="16.2" customHeight="1" s="53"/>
    <row r="537" ht="16.2" customHeight="1" s="53"/>
    <row r="538" ht="16.2" customHeight="1" s="53"/>
    <row r="539" ht="16.2" customHeight="1" s="53"/>
    <row r="540" ht="16.2" customHeight="1" s="53"/>
    <row r="541" ht="16.2" customHeight="1" s="53"/>
    <row r="542" ht="16.2" customHeight="1" s="53"/>
    <row r="543" ht="16.2" customHeight="1" s="53"/>
    <row r="544" ht="16.2" customHeight="1" s="53"/>
    <row r="545" ht="16.2" customHeight="1" s="53"/>
    <row r="546" ht="16.2" customHeight="1" s="53"/>
    <row r="547" ht="16.2" customHeight="1" s="53"/>
    <row r="548" ht="16.2" customHeight="1" s="53"/>
    <row r="549" ht="16.2" customHeight="1" s="53"/>
    <row r="550" ht="16.2" customHeight="1" s="53"/>
    <row r="551" ht="16.2" customHeight="1" s="53"/>
    <row r="552" ht="16.2" customHeight="1" s="53"/>
    <row r="553" ht="16.2" customHeight="1" s="53"/>
    <row r="554" ht="16.2" customHeight="1" s="53"/>
    <row r="555" ht="16.2" customHeight="1" s="53"/>
    <row r="556" ht="16.2" customHeight="1" s="53"/>
    <row r="557" ht="16.2" customHeight="1" s="53"/>
    <row r="558" ht="16.2" customHeight="1" s="53"/>
    <row r="559" ht="16.2" customHeight="1" s="53"/>
    <row r="560" ht="16.2" customHeight="1" s="53"/>
    <row r="561" ht="16.2" customHeight="1" s="53"/>
    <row r="562" ht="16.2" customHeight="1" s="53"/>
    <row r="563" ht="16.2" customHeight="1" s="53"/>
    <row r="564" ht="16.2" customHeight="1" s="53"/>
    <row r="565" ht="16.2" customHeight="1" s="53"/>
    <row r="566" ht="16.2" customHeight="1" s="53"/>
    <row r="567" ht="16.2" customHeight="1" s="53"/>
    <row r="568" ht="16.2" customHeight="1" s="53"/>
    <row r="569" ht="16.2" customHeight="1" s="53"/>
    <row r="570" ht="16.2" customHeight="1" s="53"/>
    <row r="571" ht="16.2" customHeight="1" s="53"/>
    <row r="572" ht="16.2" customHeight="1" s="53"/>
    <row r="573" ht="16.2" customHeight="1" s="53"/>
    <row r="574" ht="16.2" customHeight="1" s="53"/>
    <row r="575" ht="16.2" customHeight="1" s="53"/>
    <row r="576" ht="16.2" customHeight="1" s="53"/>
    <row r="577" ht="16.2" customHeight="1" s="53"/>
    <row r="578" ht="16.2" customHeight="1" s="53"/>
    <row r="579" ht="16.2" customHeight="1" s="53"/>
    <row r="580" ht="16.2" customHeight="1" s="53"/>
    <row r="581" ht="16.2" customHeight="1" s="53"/>
    <row r="582" ht="16.2" customHeight="1" s="53"/>
    <row r="583" ht="16.2" customHeight="1" s="53"/>
    <row r="584" ht="16.2" customHeight="1" s="53"/>
    <row r="585" ht="16.2" customHeight="1" s="53"/>
    <row r="586" ht="16.2" customHeight="1" s="53"/>
    <row r="587" ht="16.2" customHeight="1" s="53"/>
    <row r="588" ht="16.2" customHeight="1" s="53"/>
    <row r="589" ht="16.2" customHeight="1" s="53"/>
    <row r="590" ht="16.2" customHeight="1" s="53"/>
    <row r="591" ht="16.2" customHeight="1" s="53"/>
    <row r="592" ht="16.2" customHeight="1" s="53"/>
  </sheetData>
  <mergeCells count="6">
    <mergeCell ref="A1:J1"/>
    <mergeCell ref="C4:F4"/>
    <mergeCell ref="A4:A5"/>
    <mergeCell ref="A3:J3"/>
    <mergeCell ref="A2:J2"/>
    <mergeCell ref="H4:J5"/>
  </mergeCells>
  <conditionalFormatting sqref="D8:D15">
    <cfRule type="expression" priority="4" dxfId="4">
      <formula>"""=if(IF(ISBLANK(c8),0, 1) *IF(ISBLANK(d8),0, 1)=1)"""</formula>
    </cfRule>
  </conditionalFormatting>
  <conditionalFormatting sqref="J7:J38">
    <cfRule type="cellIs" priority="8" operator="notEqual" dxfId="0" stopIfTrue="1">
      <formula>$K7</formula>
    </cfRule>
  </conditionalFormatting>
  <conditionalFormatting sqref="J43:J136">
    <cfRule type="cellIs" priority="1" operator="notEqual" dxfId="0" stopIfTrue="1">
      <formula>$K43</formula>
    </cfRule>
  </conditionalFormatting>
  <conditionalFormatting sqref="J39:K42">
    <cfRule type="cellIs" priority="3" operator="notEqual" dxfId="0" stopIfTrue="1">
      <formula>$K39</formula>
    </cfRule>
  </conditionalFormatting>
  <conditionalFormatting sqref="M7:M93 M97:M134">
    <cfRule type="cellIs" priority="21" operator="notEqual" dxfId="0" stopIfTrue="1">
      <formula>0</formula>
    </cfRule>
  </conditionalFormatting>
  <printOptions horizontalCentered="1"/>
  <pageMargins left="0.5511811023622047" right="0.4724409448818898" top="0.4330708661417323" bottom="0.2755905511811024" header="0.3937007874015748" footer="0.1181102362204725"/>
  <pageSetup orientation="portrait" paperSize="9" scale="38" horizontalDpi="1200" verticalDpi="1200"/>
  <headerFooter alignWithMargins="0">
    <oddHeader/>
    <oddFooter>&amp;C&amp;16 1-1</oddFooter>
    <evenHeader/>
    <evenFooter/>
    <firstHeader/>
    <firstFooter/>
  </headerFooter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 codeName="Sheet15">
    <tabColor theme="0" tint="-0.1499984740745262"/>
    <outlinePr summaryBelow="1" summaryRight="1"/>
    <pageSetUpPr/>
  </sheetPr>
  <dimension ref="A1:R135"/>
  <sheetViews>
    <sheetView showZeros="0" topLeftCell="A91" zoomScale="70" zoomScaleNormal="70" zoomScaleSheetLayoutView="120" workbookViewId="0">
      <selection activeCell="G14" sqref="G14"/>
    </sheetView>
  </sheetViews>
  <sheetFormatPr baseColWidth="8" defaultColWidth="9" defaultRowHeight="19.8"/>
  <cols>
    <col width="21.6640625" customWidth="1" style="5" min="1" max="1"/>
    <col width="16" customWidth="1" style="5" min="2" max="2"/>
    <col width="5" customWidth="1" style="325" min="3" max="3"/>
    <col width="11.88671875" customWidth="1" style="5" min="4" max="4"/>
    <col width="5" customWidth="1" style="325" min="5" max="5"/>
    <col width="12.21875" customWidth="1" style="5" min="6" max="6"/>
    <col width="12.33203125" customWidth="1" style="5" min="7" max="7"/>
    <col width="64.44140625" customWidth="1" style="5" min="8" max="8"/>
    <col width="5.21875" customWidth="1" style="5" min="9" max="9"/>
    <col width="10.6640625" customWidth="1" style="5" min="10" max="10"/>
    <col width="10.6640625" customWidth="1" style="1" min="11" max="11"/>
    <col width="11.33203125" bestFit="1" customWidth="1" style="1" min="12" max="12"/>
    <col width="19.21875" bestFit="1" customWidth="1" style="1" min="13" max="13"/>
    <col width="9" customWidth="1" style="1" min="14" max="14"/>
    <col width="20.21875" bestFit="1" customWidth="1" style="1" min="15" max="15"/>
    <col width="9" customWidth="1" style="1" min="16" max="16"/>
    <col width="15.21875" bestFit="1" customWidth="1" style="1" min="17" max="17"/>
    <col width="9" customWidth="1" style="1" min="18" max="16384"/>
  </cols>
  <sheetData>
    <row r="1" ht="22.2" customHeight="1" s="53">
      <c r="A1" s="322">
        <f>OFFSET(A139,0,K1-1)</f>
        <v/>
      </c>
      <c r="K1" s="13">
        <f>L1+2</f>
        <v/>
      </c>
      <c r="L1" s="1" t="n">
        <v>9</v>
      </c>
    </row>
    <row r="2" ht="22.2" customHeight="1" s="53">
      <c r="A2" s="322" t="inlineStr">
        <is>
          <t>預計平衡表與現金流量表勾稽底稿</t>
        </is>
      </c>
    </row>
    <row r="3" ht="20.4" customHeight="1" s="53" thickBot="1">
      <c r="A3" s="324" t="inlineStr">
        <is>
          <t>中華民國115年度</t>
        </is>
      </c>
    </row>
    <row r="4" ht="22.2" customHeight="1" s="53">
      <c r="A4" s="348" t="inlineStr">
        <is>
          <t>科目</t>
        </is>
      </c>
      <c r="B4" s="349" t="inlineStr">
        <is>
          <t>114.12.31</t>
        </is>
      </c>
      <c r="C4" s="328" t="inlineStr">
        <is>
          <t>調整項目</t>
        </is>
      </c>
      <c r="D4" s="350" t="n"/>
      <c r="E4" s="350" t="n"/>
      <c r="F4" s="351" t="n"/>
      <c r="G4" s="349" t="inlineStr">
        <is>
          <t>115.12.31</t>
        </is>
      </c>
      <c r="H4" s="329" t="inlineStr">
        <is>
          <t>現金流量表勾稽項目</t>
        </is>
      </c>
      <c r="I4" s="352" t="n"/>
      <c r="J4" s="353" t="n"/>
    </row>
    <row r="5" ht="22.8" customHeight="1" s="53" thickBot="1">
      <c r="A5" s="354" t="n"/>
      <c r="B5" s="75" t="inlineStr">
        <is>
          <t>預計數</t>
        </is>
      </c>
      <c r="C5" s="485" t="n"/>
      <c r="D5" s="486" t="inlineStr">
        <is>
          <t>借方</t>
        </is>
      </c>
      <c r="E5" s="487" t="n"/>
      <c r="F5" s="486" t="inlineStr">
        <is>
          <t>貸方</t>
        </is>
      </c>
      <c r="G5" s="77" t="inlineStr">
        <is>
          <t>預計數</t>
        </is>
      </c>
      <c r="H5" s="358" t="n"/>
      <c r="I5" s="359" t="n"/>
      <c r="J5" s="360" t="n"/>
    </row>
    <row r="6">
      <c r="A6" s="4" t="inlineStr">
        <is>
          <t xml:space="preserve">資產                                                        </t>
        </is>
      </c>
      <c r="B6" s="419" t="n"/>
      <c r="C6" s="367" t="n"/>
      <c r="D6" s="420" t="n"/>
      <c r="E6" s="368" t="n"/>
      <c r="F6" s="420" t="n"/>
      <c r="G6" s="421" t="n"/>
      <c r="H6" s="111" t="inlineStr">
        <is>
          <t xml:space="preserve">▼業務活動之現金流量                                          </t>
        </is>
      </c>
      <c r="I6" s="129" t="n"/>
      <c r="J6" s="130" t="n"/>
      <c r="L6" s="30" t="inlineStr">
        <is>
          <t>114年12月</t>
        </is>
      </c>
      <c r="M6" s="27" t="inlineStr">
        <is>
          <t>差異數要再加(減)</t>
        </is>
      </c>
      <c r="N6" s="30" t="n"/>
      <c r="O6" s="27" t="inlineStr">
        <is>
          <t>比較增減</t>
        </is>
      </c>
      <c r="P6" s="30" t="n"/>
      <c r="Q6" s="27" t="inlineStr">
        <is>
          <t>調整項目</t>
        </is>
      </c>
      <c r="R6" s="30" t="n"/>
    </row>
    <row r="7">
      <c r="A7" s="78" t="inlineStr">
        <is>
          <t xml:space="preserve">　流動資產                                                    </t>
        </is>
      </c>
      <c r="B7" s="422">
        <f>SUM(B8:B16)</f>
        <v/>
      </c>
      <c r="C7" s="367" t="n"/>
      <c r="D7" s="420" t="n"/>
      <c r="E7" s="368" t="n"/>
      <c r="F7" s="420" t="n"/>
      <c r="G7" s="423">
        <f>SUM(G8:G16)</f>
        <v/>
      </c>
      <c r="H7" s="112" t="inlineStr">
        <is>
          <t xml:space="preserve">　　本期賸餘（短絀）                                            </t>
        </is>
      </c>
      <c r="I7" s="8" t="inlineStr">
        <is>
          <t>A</t>
        </is>
      </c>
      <c r="J7" s="73">
        <f>OFFSET(A480,0,$K$1-1)</f>
        <v/>
      </c>
      <c r="K7" s="369">
        <f>-SUMIF($C$7:$C$127,I7,$D$7:$D$127)+SUMIF($E$7:$E$127,I7,$F$7:$F$127)</f>
        <v/>
      </c>
      <c r="L7" s="478">
        <f>VLOOKUP(A7,$A$140:$AX$249,$K$1,FALSE)</f>
        <v/>
      </c>
      <c r="M7" s="478">
        <f>L7-G7</f>
        <v/>
      </c>
      <c r="N7" s="144" t="n"/>
      <c r="O7" s="425">
        <f>L7-B7</f>
        <v/>
      </c>
      <c r="P7" s="30">
        <f>J7-K7</f>
        <v/>
      </c>
      <c r="Q7" s="426">
        <f>D7-F7</f>
        <v/>
      </c>
      <c r="R7" s="30" t="n"/>
    </row>
    <row r="8">
      <c r="A8" s="79" t="inlineStr">
        <is>
          <t xml:space="preserve">　　現金                                                        </t>
        </is>
      </c>
      <c r="B8" s="427">
        <f>VLOOKUP(A8,$A$309:$AX$418,$K$1,FALSE)</f>
        <v/>
      </c>
      <c r="C8" s="367" t="inlineStr">
        <is>
          <t>B</t>
        </is>
      </c>
      <c r="D8" s="428">
        <f>IF(G8-B8&gt;0,G8-B8,"0")</f>
        <v/>
      </c>
      <c r="E8" s="375" t="inlineStr">
        <is>
          <t>B</t>
        </is>
      </c>
      <c r="F8" s="428">
        <f>IF(G8-B8&lt;0,B8-G8,"0")</f>
        <v/>
      </c>
      <c r="G8" s="429">
        <f>J87</f>
        <v/>
      </c>
      <c r="H8" s="112" t="inlineStr">
        <is>
          <t xml:space="preserve">　　利息股利之調整                                              </t>
        </is>
      </c>
      <c r="I8" s="8" t="n"/>
      <c r="J8" s="73">
        <f>OFFSET(A481,0,$K$1-1)</f>
        <v/>
      </c>
      <c r="K8" s="369">
        <f>SUM(K9:K11)</f>
        <v/>
      </c>
      <c r="L8" s="478">
        <f>VLOOKUP(A8,$A$140:$AX$249,$K$1,FALSE)</f>
        <v/>
      </c>
      <c r="M8" s="478">
        <f>L8-G8</f>
        <v/>
      </c>
      <c r="N8" s="144" t="n"/>
      <c r="O8" s="425">
        <f>L8-B8</f>
        <v/>
      </c>
      <c r="P8" s="30">
        <f>J8-K8</f>
        <v/>
      </c>
      <c r="Q8" s="426">
        <f>D8-F8</f>
        <v/>
      </c>
      <c r="R8" s="30" t="n"/>
    </row>
    <row r="9" ht="32.4" customHeight="1" s="53">
      <c r="A9" s="79" t="inlineStr">
        <is>
          <t xml:space="preserve">　　流動金融資產                                                </t>
        </is>
      </c>
      <c r="B9" s="427">
        <f>VLOOKUP(A9,$A$309:$AX$418,$K$1,FALSE)</f>
        <v/>
      </c>
      <c r="C9" s="375" t="n">
        <v>231</v>
      </c>
      <c r="D9" s="428">
        <f>J50*-1</f>
        <v/>
      </c>
      <c r="E9" s="430" t="n">
        <v>211</v>
      </c>
      <c r="F9" s="431">
        <f>J42</f>
        <v/>
      </c>
      <c r="G9" s="429">
        <f>B9+D9-F9+D10-F10</f>
        <v/>
      </c>
      <c r="H9" s="112" t="inlineStr">
        <is>
          <t xml:space="preserve">　　　利息收入                                                    </t>
        </is>
      </c>
      <c r="I9" s="8" t="n"/>
      <c r="J9" s="73">
        <f>OFFSET(A482,0,$K$1-1)</f>
        <v/>
      </c>
      <c r="K9" s="369">
        <f>J9</f>
        <v/>
      </c>
      <c r="L9" s="478">
        <f>VLOOKUP(A9,$A$140:$AX$249,$K$1,FALSE)</f>
        <v/>
      </c>
      <c r="M9" s="478">
        <f>L9-G9</f>
        <v/>
      </c>
      <c r="N9" s="144" t="n"/>
      <c r="O9" s="425">
        <f>L9-B9</f>
        <v/>
      </c>
      <c r="P9" s="30">
        <f>J9-K9</f>
        <v/>
      </c>
      <c r="Q9" s="426">
        <f>D9-F9</f>
        <v/>
      </c>
      <c r="R9" s="30" t="n"/>
    </row>
    <row r="10">
      <c r="A10" s="79" t="n"/>
      <c r="B10" s="427" t="n"/>
      <c r="C10" s="375" t="n">
        <v>125</v>
      </c>
      <c r="D10" s="428" t="n"/>
      <c r="E10" s="430" t="n"/>
      <c r="F10" s="432" t="n"/>
      <c r="G10" s="429" t="n"/>
      <c r="H10" s="112" t="inlineStr">
        <is>
          <t xml:space="preserve">　　　股利收入                                                    </t>
        </is>
      </c>
      <c r="I10" s="8" t="n"/>
      <c r="J10" s="73">
        <f>OFFSET(A483,0,$K$1-1)</f>
        <v/>
      </c>
      <c r="K10" s="369">
        <f>J10</f>
        <v/>
      </c>
      <c r="L10" s="478" t="n"/>
      <c r="M10" s="478">
        <f>L10-G10</f>
        <v/>
      </c>
      <c r="N10" s="144" t="n"/>
      <c r="O10" s="425">
        <f>L10-B10</f>
        <v/>
      </c>
      <c r="P10" s="30">
        <f>J10-K10</f>
        <v/>
      </c>
      <c r="Q10" s="426">
        <f>D10-F10</f>
        <v/>
      </c>
      <c r="R10" s="30" t="n"/>
    </row>
    <row r="11">
      <c r="A11" s="79" t="inlineStr">
        <is>
          <t xml:space="preserve">　　應收款項                                                    </t>
        </is>
      </c>
      <c r="B11" s="427">
        <f>VLOOKUP(A11,$A$309:$AX$418,$K$1,FALSE)</f>
        <v/>
      </c>
      <c r="C11" s="375" t="n">
        <v>151</v>
      </c>
      <c r="D11" s="428" t="n"/>
      <c r="E11" s="430" t="n">
        <v>151</v>
      </c>
      <c r="F11" s="432" t="n"/>
      <c r="G11" s="429">
        <f>B11+D11-F11</f>
        <v/>
      </c>
      <c r="H11" s="112" t="inlineStr">
        <is>
          <t xml:space="preserve">　　　利息費用                                                    </t>
        </is>
      </c>
      <c r="I11" s="8" t="n"/>
      <c r="J11" s="73">
        <f>OFFSET(A484,0,$K$1-1)</f>
        <v/>
      </c>
      <c r="K11" s="369">
        <f>J11</f>
        <v/>
      </c>
      <c r="L11" s="478">
        <f>VLOOKUP(A11,$A$140:$AX$249,$K$1,FALSE)</f>
        <v/>
      </c>
      <c r="M11" s="478">
        <f>L11-G11</f>
        <v/>
      </c>
      <c r="N11" s="144" t="n"/>
      <c r="O11" s="425">
        <f>L11-B11</f>
        <v/>
      </c>
      <c r="P11" s="30">
        <f>J11-K11</f>
        <v/>
      </c>
      <c r="Q11" s="426">
        <f>D11-F11</f>
        <v/>
      </c>
      <c r="R11" s="30" t="n"/>
    </row>
    <row r="12">
      <c r="A12" s="2" t="n">
        <v>0</v>
      </c>
      <c r="B12" s="427" t="n"/>
      <c r="C12" s="375" t="n"/>
      <c r="D12" s="428" t="n"/>
      <c r="E12" s="430" t="n"/>
      <c r="F12" s="432" t="n"/>
      <c r="G12" s="433" t="n"/>
      <c r="H12" s="112" t="inlineStr">
        <is>
          <t xml:space="preserve">　　未計利息股利之本期賸餘（短絀）                              </t>
        </is>
      </c>
      <c r="I12" s="8" t="n"/>
      <c r="J12" s="73">
        <f>OFFSET(A485,0,$K$1-1)</f>
        <v/>
      </c>
      <c r="K12" s="369">
        <f>K7+K8</f>
        <v/>
      </c>
      <c r="L12" s="478" t="n"/>
      <c r="M12" s="478">
        <f>L12-G12</f>
        <v/>
      </c>
      <c r="N12" s="144" t="n"/>
      <c r="O12" s="425">
        <f>L12-B12</f>
        <v/>
      </c>
      <c r="P12" s="30">
        <f>J12-K12</f>
        <v/>
      </c>
      <c r="Q12" s="426">
        <f>D12-F12</f>
        <v/>
      </c>
      <c r="R12" s="30" t="n"/>
    </row>
    <row r="13">
      <c r="A13" s="80" t="inlineStr">
        <is>
          <t xml:space="preserve">　　存貨                                                        </t>
        </is>
      </c>
      <c r="B13" s="427">
        <f>VLOOKUP(A13,$A$309:$AX$418,$K$1,FALSE)</f>
        <v/>
      </c>
      <c r="C13" s="375" t="n">
        <v>151</v>
      </c>
      <c r="D13" s="428" t="n"/>
      <c r="E13" s="430" t="n">
        <v>151</v>
      </c>
      <c r="F13" s="432" t="n"/>
      <c r="G13" s="429">
        <f>B13+D13-F13</f>
        <v/>
      </c>
      <c r="H13" s="112" t="inlineStr">
        <is>
          <t xml:space="preserve">　　調整項目                                                    </t>
        </is>
      </c>
      <c r="I13" s="8" t="n"/>
      <c r="J13" s="73">
        <f>OFFSET(A486,0,$K$1-1)</f>
        <v/>
      </c>
      <c r="K13" s="369">
        <f>SUM(K14,K24,K27,K34,K33)</f>
        <v/>
      </c>
      <c r="L13" s="478">
        <f>VLOOKUP(A13,$A$140:$AX$249,$K$1,FALSE)</f>
        <v/>
      </c>
      <c r="M13" s="478">
        <f>L13-G13</f>
        <v/>
      </c>
      <c r="N13" s="144" t="n"/>
      <c r="O13" s="425">
        <f>L13-B13</f>
        <v/>
      </c>
      <c r="P13" s="30">
        <f>J13-K13</f>
        <v/>
      </c>
      <c r="Q13" s="426">
        <f>D13-F13</f>
        <v/>
      </c>
      <c r="R13" s="30" t="n"/>
    </row>
    <row r="14">
      <c r="A14" s="81" t="inlineStr">
        <is>
          <t xml:space="preserve">　　生產性生物資產－流動                                        </t>
        </is>
      </c>
      <c r="B14" s="427">
        <f>VLOOKUP(A14,$A$309:$AX$418,$K$1,FALSE)</f>
        <v/>
      </c>
      <c r="C14" s="375" t="n">
        <v>151</v>
      </c>
      <c r="D14" s="428" t="n"/>
      <c r="E14" s="430" t="n">
        <v>151</v>
      </c>
      <c r="F14" s="432" t="n"/>
      <c r="G14" s="429">
        <f>B14+D14-F14</f>
        <v/>
      </c>
      <c r="H14" s="112" t="inlineStr">
        <is>
          <t xml:space="preserve">　　　折舊、減損及折耗                                            </t>
        </is>
      </c>
      <c r="I14" s="8" t="n"/>
      <c r="J14" s="73">
        <f>OFFSET(A487,0,$K$1-1)</f>
        <v/>
      </c>
      <c r="K14" s="369">
        <f>SUM(K15:K23)</f>
        <v/>
      </c>
      <c r="L14" s="478">
        <f>VLOOKUP(A14,$A$140:$AX$249,$K$1,FALSE)</f>
        <v/>
      </c>
      <c r="M14" s="478">
        <f>L14-G14</f>
        <v/>
      </c>
      <c r="N14" s="144" t="n"/>
      <c r="O14" s="425">
        <f>L14-B14</f>
        <v/>
      </c>
      <c r="P14" s="30">
        <f>J14-K14</f>
        <v/>
      </c>
      <c r="Q14" s="426">
        <f>D14-F14</f>
        <v/>
      </c>
      <c r="R14" s="30" t="n"/>
    </row>
    <row r="15">
      <c r="A15" s="80" t="inlineStr">
        <is>
          <t xml:space="preserve">　　預付款項                                                    </t>
        </is>
      </c>
      <c r="B15" s="427">
        <f>VLOOKUP(A15,$A$309:$AX$418,$K$1,FALSE)</f>
        <v/>
      </c>
      <c r="C15" s="375" t="n">
        <v>151</v>
      </c>
      <c r="D15" s="428" t="n"/>
      <c r="E15" s="430" t="n">
        <v>151</v>
      </c>
      <c r="F15" s="432" t="n"/>
      <c r="G15" s="429">
        <f>B15+D15-F15</f>
        <v/>
      </c>
      <c r="H15" s="112" t="inlineStr">
        <is>
          <t xml:space="preserve">　　　　土地改良物                                                  </t>
        </is>
      </c>
      <c r="I15" s="91" t="n">
        <v>101</v>
      </c>
      <c r="J15" s="121">
        <f>OFFSET(A488,0,$K$1-1)</f>
        <v/>
      </c>
      <c r="K15" s="369">
        <f>-SUMIF($C$7:$C$127,I15,$D$7:$D$127)+SUMIF($E$7:$E$127,I15,$F$7:$F$127)</f>
        <v/>
      </c>
      <c r="L15" s="478">
        <f>VLOOKUP(A15,$A$140:$AX$249,$K$1,FALSE)</f>
        <v/>
      </c>
      <c r="M15" s="478">
        <f>L15-G15</f>
        <v/>
      </c>
      <c r="N15" s="144" t="n"/>
      <c r="O15" s="425">
        <f>L15-B15</f>
        <v/>
      </c>
      <c r="P15" s="30">
        <f>J15-K15</f>
        <v/>
      </c>
      <c r="Q15" s="426">
        <f>D15-F15</f>
        <v/>
      </c>
      <c r="R15" s="30" t="n"/>
    </row>
    <row r="16">
      <c r="A16" s="80" t="inlineStr">
        <is>
          <t xml:space="preserve">　　短期貸墊款                                                  </t>
        </is>
      </c>
      <c r="B16" s="427">
        <f>VLOOKUP(A16,$A$309:$AX$418,$K$1,FALSE)</f>
        <v/>
      </c>
      <c r="C16" s="375" t="n">
        <v>151</v>
      </c>
      <c r="D16" s="428" t="n"/>
      <c r="E16" s="430" t="n">
        <v>212</v>
      </c>
      <c r="F16" s="432">
        <f>J43</f>
        <v/>
      </c>
      <c r="G16" s="429">
        <f>B16+D16-F16</f>
        <v/>
      </c>
      <c r="H16" s="112" t="inlineStr">
        <is>
          <t xml:space="preserve">　　　　房屋及建築                                                  </t>
        </is>
      </c>
      <c r="I16" s="91" t="n">
        <v>102</v>
      </c>
      <c r="J16" s="121">
        <f>OFFSET(A489,0,$K$1-1)</f>
        <v/>
      </c>
      <c r="K16" s="369">
        <f>-SUMIF($C$7:$C$127,I16,$D$7:$D$127)+SUMIF($E$7:$E$127,I16,$F$7:$F$127)</f>
        <v/>
      </c>
      <c r="L16" s="478">
        <f>VLOOKUP(A16,$A$140:$AX$249,$K$1,FALSE)</f>
        <v/>
      </c>
      <c r="M16" s="478">
        <f>L16-G16</f>
        <v/>
      </c>
      <c r="N16" s="144" t="n"/>
      <c r="O16" s="425">
        <f>L16-B16</f>
        <v/>
      </c>
      <c r="P16" s="30">
        <f>J16-K16</f>
        <v/>
      </c>
      <c r="Q16" s="426">
        <f>D16-F16</f>
        <v/>
      </c>
      <c r="R16" s="30" t="n"/>
    </row>
    <row r="17" ht="48.6" customHeight="1" s="53">
      <c r="A17" s="78" t="inlineStr">
        <is>
          <t xml:space="preserve">　投資、長期應收款、貸墊款及準備金                            </t>
        </is>
      </c>
      <c r="B17" s="422">
        <f>SUM(B18:B21)</f>
        <v/>
      </c>
      <c r="C17" s="380" t="n"/>
      <c r="D17" s="374" t="n"/>
      <c r="E17" s="434" t="n"/>
      <c r="F17" s="435" t="n"/>
      <c r="G17" s="423">
        <f>SUM(G18:G21)</f>
        <v/>
      </c>
      <c r="H17" s="112" t="inlineStr">
        <is>
          <t xml:space="preserve">　　　　機械及設備                                                  </t>
        </is>
      </c>
      <c r="I17" s="91" t="n">
        <v>103</v>
      </c>
      <c r="J17" s="121">
        <f>OFFSET(A490,0,$K$1-1)</f>
        <v/>
      </c>
      <c r="K17" s="369">
        <f>-SUMIF($C$7:$C$127,I17,$D$7:$D$127)+SUMIF($E$7:$E$127,I17,$F$7:$F$127)</f>
        <v/>
      </c>
      <c r="L17" s="478">
        <f>VLOOKUP(A17,$A$140:$AX$249,$K$1,FALSE)</f>
        <v/>
      </c>
      <c r="M17" s="478">
        <f>L17-G17</f>
        <v/>
      </c>
      <c r="N17" s="144" t="n"/>
      <c r="O17" s="425">
        <f>L17-B17</f>
        <v/>
      </c>
      <c r="P17" s="30">
        <f>J17-K17</f>
        <v/>
      </c>
      <c r="Q17" s="426">
        <f>D17-F17</f>
        <v/>
      </c>
      <c r="R17" s="30" t="n"/>
    </row>
    <row r="18" ht="32.4" customHeight="1" s="53">
      <c r="A18" s="80" t="inlineStr">
        <is>
          <t xml:space="preserve">　　採權益法之投資                                              </t>
        </is>
      </c>
      <c r="B18" s="427">
        <f>VLOOKUP(A18,$A$309:$AX$418,$K$1,FALSE)</f>
        <v/>
      </c>
      <c r="C18" s="380" t="n"/>
      <c r="D18" s="126" t="n"/>
      <c r="E18" s="127" t="n"/>
      <c r="F18" s="126" t="n"/>
      <c r="G18" s="429">
        <f>D18+F18+B18</f>
        <v/>
      </c>
      <c r="H18" s="112" t="inlineStr">
        <is>
          <t xml:space="preserve">　　　　交通及運輸設備                                              </t>
        </is>
      </c>
      <c r="I18" s="91" t="n">
        <v>104</v>
      </c>
      <c r="J18" s="121">
        <f>OFFSET(A491,0,$K$1-1)</f>
        <v/>
      </c>
      <c r="K18" s="369">
        <f>-SUMIF($C$7:$C$127,I18,$D$7:$D$127)+SUMIF($E$7:$E$127,I18,$F$7:$F$127)</f>
        <v/>
      </c>
      <c r="L18" s="478">
        <f>VLOOKUP(A18,$A$140:$AX$249,$K$1,FALSE)</f>
        <v/>
      </c>
      <c r="M18" s="478">
        <f>L18-G18</f>
        <v/>
      </c>
      <c r="N18" s="144" t="n"/>
      <c r="O18" s="425">
        <f>L18-B18</f>
        <v/>
      </c>
      <c r="P18" s="30">
        <f>J18-K18</f>
        <v/>
      </c>
      <c r="Q18" s="426">
        <f>D18-F18</f>
        <v/>
      </c>
      <c r="R18" s="30" t="n"/>
    </row>
    <row r="19" ht="32.4" customHeight="1" s="53">
      <c r="A19" s="80" t="inlineStr">
        <is>
          <t xml:space="preserve">　　非流動金融資產                                              </t>
        </is>
      </c>
      <c r="B19" s="427">
        <f>VLOOKUP(A19,$A$309:$AX$418,$K$1,FALSE)</f>
        <v/>
      </c>
      <c r="C19" s="381" t="n">
        <v>241</v>
      </c>
      <c r="D19" s="436">
        <f>J52*-1</f>
        <v/>
      </c>
      <c r="E19" s="437" t="n">
        <v>221</v>
      </c>
      <c r="F19" s="438">
        <f>J45</f>
        <v/>
      </c>
      <c r="G19" s="429">
        <f>B19+D19-F19</f>
        <v/>
      </c>
      <c r="H19" s="112" t="inlineStr">
        <is>
          <t xml:space="preserve">　　　　什項設備                                                    </t>
        </is>
      </c>
      <c r="I19" s="91" t="n">
        <v>105</v>
      </c>
      <c r="J19" s="121">
        <f>OFFSET(A492,0,$K$1-1)</f>
        <v/>
      </c>
      <c r="K19" s="369">
        <f>-SUMIF($C$7:$C$127,I19,$D$7:$D$127)+SUMIF($E$7:$E$127,I19,$F$7:$F$127)</f>
        <v/>
      </c>
      <c r="L19" s="478">
        <f>VLOOKUP(A19,$A$140:$AX$249,$K$1,FALSE)</f>
        <v/>
      </c>
      <c r="M19" s="478">
        <f>L19-G19</f>
        <v/>
      </c>
      <c r="N19" s="144" t="n"/>
      <c r="O19" s="425">
        <f>L19-B19</f>
        <v/>
      </c>
      <c r="P19" s="30">
        <f>J19-K19</f>
        <v/>
      </c>
      <c r="Q19" s="426">
        <f>D19-F19</f>
        <v/>
      </c>
      <c r="R19" s="30" t="n"/>
    </row>
    <row r="20">
      <c r="A20" s="80" t="inlineStr">
        <is>
          <t xml:space="preserve">　　長期應收款                                                  </t>
        </is>
      </c>
      <c r="B20" s="427">
        <f>VLOOKUP(A20,$A$309:$AX$418,$K$1,FALSE)</f>
        <v/>
      </c>
      <c r="C20" s="380" t="n"/>
      <c r="D20" s="374" t="n"/>
      <c r="E20" s="434" t="n"/>
      <c r="F20" s="435" t="n"/>
      <c r="G20" s="433">
        <f>B20+D20-F20</f>
        <v/>
      </c>
      <c r="H20" s="112" t="inlineStr">
        <is>
          <t xml:space="preserve">　　　　租賃資產                                                    </t>
        </is>
      </c>
      <c r="I20" s="91" t="n">
        <v>106</v>
      </c>
      <c r="J20" s="121">
        <f>OFFSET(A493,0,$K$1-1)</f>
        <v/>
      </c>
      <c r="K20" s="369">
        <f>-SUMIF($C$7:$C$127,I20,$D$7:$D$127)+SUMIF($E$7:$E$127,I20,$F$7:$F$127)</f>
        <v/>
      </c>
      <c r="L20" s="478">
        <f>VLOOKUP(A20,$A$140:$AX$249,$K$1,FALSE)</f>
        <v/>
      </c>
      <c r="M20" s="478">
        <f>L20-G20</f>
        <v/>
      </c>
      <c r="N20" s="144" t="n"/>
      <c r="O20" s="425">
        <f>L20-B20</f>
        <v/>
      </c>
      <c r="P20" s="30">
        <f>J20-K20</f>
        <v/>
      </c>
      <c r="Q20" s="426">
        <f>D20-F20</f>
        <v/>
      </c>
      <c r="R20" s="30" t="n"/>
    </row>
    <row r="21">
      <c r="A21" s="80" t="inlineStr">
        <is>
          <t xml:space="preserve">　　準備金                                                      </t>
        </is>
      </c>
      <c r="B21" s="427">
        <f>VLOOKUP(A21,$A$309:$AX$418,$K$1,FALSE)</f>
        <v/>
      </c>
      <c r="C21" s="380" t="n">
        <v>242</v>
      </c>
      <c r="D21" s="374">
        <f>J53*-1</f>
        <v/>
      </c>
      <c r="E21" s="434" t="n">
        <v>222</v>
      </c>
      <c r="F21" s="435">
        <f>J46</f>
        <v/>
      </c>
      <c r="G21" s="429">
        <f>B21+SUM(D21:D25)-SUM(F21:F25)</f>
        <v/>
      </c>
      <c r="H21" s="112" t="inlineStr">
        <is>
          <t xml:space="preserve">　　　　租賃權益改良                                                </t>
        </is>
      </c>
      <c r="I21" s="91" t="n">
        <v>107</v>
      </c>
      <c r="J21" s="121">
        <f>OFFSET(A494,0,$K$1-1)</f>
        <v/>
      </c>
      <c r="K21" s="369">
        <f>-SUMIF($C$7:$C$127,I21,$D$7:$D$127)+SUMIF($E$7:$E$127,I21,$F$7:$F$127)</f>
        <v/>
      </c>
      <c r="L21" s="478">
        <f>VLOOKUP(A21,$A$140:$AX$249,$K$1,FALSE)</f>
        <v/>
      </c>
      <c r="M21" s="478">
        <f>L21-G21</f>
        <v/>
      </c>
      <c r="N21" s="144" t="n"/>
      <c r="O21" s="425">
        <f>L21-B21</f>
        <v/>
      </c>
      <c r="P21" s="30">
        <f>J21-K21</f>
        <v/>
      </c>
      <c r="Q21" s="426">
        <f>D21-F21</f>
        <v/>
      </c>
      <c r="R21" s="30" t="n"/>
    </row>
    <row r="22">
      <c r="A22" s="3" t="n">
        <v>0</v>
      </c>
      <c r="B22" s="427" t="n"/>
      <c r="C22" s="382" t="n">
        <v>401</v>
      </c>
      <c r="D22" s="428">
        <f>J90</f>
        <v/>
      </c>
      <c r="E22" s="439" t="n">
        <v>402</v>
      </c>
      <c r="F22" s="432">
        <f>-J91</f>
        <v/>
      </c>
      <c r="G22" s="433" t="n"/>
      <c r="H22" s="112" t="inlineStr">
        <is>
          <t xml:space="preserve">　　　　代管資產                                                    </t>
        </is>
      </c>
      <c r="I22" s="91" t="n">
        <v>108</v>
      </c>
      <c r="J22" s="121">
        <f>OFFSET(A495,0,$K$1-1)</f>
        <v/>
      </c>
      <c r="K22" s="369">
        <f>-SUMIF($C$7:$C$127,I22,$D$7:$D$127)+SUMIF($E$7:$E$127,I22,$F$7:$F$127)</f>
        <v/>
      </c>
      <c r="L22" s="478" t="n"/>
      <c r="M22" s="478">
        <f>L22-G22</f>
        <v/>
      </c>
      <c r="N22" s="144" t="n"/>
      <c r="O22" s="425">
        <f>L22-B22</f>
        <v/>
      </c>
      <c r="P22" s="30">
        <f>J22-K22</f>
        <v/>
      </c>
      <c r="Q22" s="426">
        <f>D22-F22</f>
        <v/>
      </c>
      <c r="R22" s="30" t="n"/>
    </row>
    <row r="23">
      <c r="A23" s="3" t="n">
        <v>0</v>
      </c>
      <c r="B23" s="427" t="n"/>
      <c r="C23" s="382" t="n">
        <v>403</v>
      </c>
      <c r="D23" s="428">
        <f>J93</f>
        <v/>
      </c>
      <c r="E23" s="439" t="n"/>
      <c r="F23" s="431" t="n"/>
      <c r="G23" s="433" t="n"/>
      <c r="H23" s="112" t="inlineStr">
        <is>
          <t xml:space="preserve">　　　　生產性生物資產－非流動                                      </t>
        </is>
      </c>
      <c r="I23" s="91" t="n">
        <v>109</v>
      </c>
      <c r="J23" s="121">
        <f>OFFSET(A496,0,$K$1-1)</f>
        <v/>
      </c>
      <c r="K23" s="369">
        <f>-SUMIF($C$7:$C$127,I23,$D$7:$D$127)+SUMIF($E$7:$E$127,I23,$F$7:$F$127)</f>
        <v/>
      </c>
      <c r="L23" s="478" t="n"/>
      <c r="M23" s="478">
        <f>L23-G23</f>
        <v/>
      </c>
      <c r="N23" s="144" t="n"/>
      <c r="O23" s="425">
        <f>L23-B23</f>
        <v/>
      </c>
      <c r="P23" s="30">
        <f>J23-K23</f>
        <v/>
      </c>
      <c r="Q23" s="426">
        <f>D23-F23</f>
        <v/>
      </c>
      <c r="R23" s="30" t="n"/>
    </row>
    <row r="24">
      <c r="A24" s="3" t="n">
        <v>0</v>
      </c>
      <c r="B24" s="427" t="n"/>
      <c r="C24" s="382" t="n"/>
      <c r="D24" s="428" t="n"/>
      <c r="E24" s="439" t="n"/>
      <c r="F24" s="432" t="n"/>
      <c r="G24" s="433" t="n"/>
      <c r="H24" s="112" t="inlineStr">
        <is>
          <t xml:space="preserve">　　　攤銷                                                        </t>
        </is>
      </c>
      <c r="I24" s="91" t="n"/>
      <c r="J24" s="121">
        <f>OFFSET(A497,0,$K$1-1)</f>
        <v/>
      </c>
      <c r="K24" s="369">
        <f>SUM(K25:K26)</f>
        <v/>
      </c>
      <c r="L24" s="478" t="n"/>
      <c r="M24" s="478">
        <f>L24-G24</f>
        <v/>
      </c>
      <c r="N24" s="144" t="n"/>
      <c r="O24" s="425">
        <f>L24-B24</f>
        <v/>
      </c>
      <c r="P24" s="30">
        <f>J24-K24</f>
        <v/>
      </c>
      <c r="Q24" s="426">
        <f>D24-F24</f>
        <v/>
      </c>
      <c r="R24" s="30" t="n"/>
    </row>
    <row r="25">
      <c r="A25" s="78" t="n"/>
      <c r="B25" s="427" t="n"/>
      <c r="C25" s="382" t="n">
        <v>125</v>
      </c>
      <c r="D25" s="428">
        <f>J32*-1</f>
        <v/>
      </c>
      <c r="E25" s="439" t="n"/>
      <c r="F25" s="432" t="n"/>
      <c r="G25" s="433" t="n"/>
      <c r="H25" s="112" t="inlineStr">
        <is>
          <t xml:space="preserve">　　　　攤銷電腦軟體                                                </t>
        </is>
      </c>
      <c r="I25" s="8" t="n">
        <v>111</v>
      </c>
      <c r="J25" s="73">
        <f>OFFSET(A498,0,$K$1-1)</f>
        <v/>
      </c>
      <c r="K25" s="369">
        <f>-SUMIF($C$7:$C$127,I25,$D$7:$D$127)+SUMIF($E$7:$E$127,I25,$F$7:$F$127)</f>
        <v/>
      </c>
      <c r="L25" s="478" t="n"/>
      <c r="M25" s="478">
        <f>L25-G25</f>
        <v/>
      </c>
      <c r="N25" s="144" t="n"/>
      <c r="O25" s="425">
        <f>L25-B25</f>
        <v/>
      </c>
      <c r="P25" s="30">
        <f>J25-K25</f>
        <v/>
      </c>
      <c r="Q25" s="426">
        <f>D25-F25</f>
        <v/>
      </c>
      <c r="R25" s="30" t="n"/>
    </row>
    <row r="26" ht="32.4" customHeight="1" s="53">
      <c r="A26" s="78" t="inlineStr">
        <is>
          <t xml:space="preserve">　不動產、廠房及設備                                          </t>
        </is>
      </c>
      <c r="B26" s="422">
        <f>SUM(B27:B52)</f>
        <v/>
      </c>
      <c r="C26" s="375" t="n"/>
      <c r="D26" s="428" t="n"/>
      <c r="E26" s="430" t="n"/>
      <c r="F26" s="432" t="n"/>
      <c r="G26" s="423">
        <f>SUM(G27:G52)</f>
        <v/>
      </c>
      <c r="H26" s="112" t="inlineStr">
        <is>
          <t xml:space="preserve">　　　　其他攤銷費用                                                </t>
        </is>
      </c>
      <c r="I26" s="8" t="n">
        <v>112</v>
      </c>
      <c r="J26" s="73">
        <f>OFFSET(A499,0,$K$1-1)</f>
        <v/>
      </c>
      <c r="K26" s="369">
        <f>-SUMIF($C$7:$C$127,I26,$D$7:$D$127)+SUMIF($E$7:$E$127,I26,$F$7:$F$127)</f>
        <v/>
      </c>
      <c r="L26" s="478">
        <f>VLOOKUP(A26,$A$140:$AX$249,$K$1,FALSE)</f>
        <v/>
      </c>
      <c r="M26" s="478">
        <f>L26-G26</f>
        <v/>
      </c>
      <c r="N26" s="144" t="n"/>
      <c r="O26" s="425">
        <f>L26-B26</f>
        <v/>
      </c>
      <c r="P26" s="30">
        <f>J26-K26</f>
        <v/>
      </c>
      <c r="Q26" s="426">
        <f>D26-F26</f>
        <v/>
      </c>
      <c r="R26" s="30" t="n"/>
    </row>
    <row r="27">
      <c r="A27" s="80" t="inlineStr">
        <is>
          <t xml:space="preserve">　　土地                                                        </t>
        </is>
      </c>
      <c r="B27" s="427">
        <f>VLOOKUP(A27,$A$309:$AX$418,$K$1,FALSE)</f>
        <v/>
      </c>
      <c r="C27" s="384" t="n">
        <v>121</v>
      </c>
      <c r="D27" s="440" t="n"/>
      <c r="E27" s="441" t="n"/>
      <c r="F27" s="442" t="n"/>
      <c r="G27" s="429">
        <f>B27+SUM(D27)-SUM(F27)</f>
        <v/>
      </c>
      <c r="H27" s="112" t="inlineStr">
        <is>
          <t xml:space="preserve">　　　其他                                                        </t>
        </is>
      </c>
      <c r="I27" s="8" t="n"/>
      <c r="J27" s="73">
        <f>OFFSET(A500,0,$K$1-1)</f>
        <v/>
      </c>
      <c r="K27" s="369">
        <f>K28+K29+K32</f>
        <v/>
      </c>
      <c r="L27" s="478">
        <f>VLOOKUP(A27,$A$140:$AX$249,$K$1,FALSE)</f>
        <v/>
      </c>
      <c r="M27" s="478">
        <f>L27-G27</f>
        <v/>
      </c>
      <c r="N27" s="144" t="n"/>
      <c r="O27" s="425">
        <f>L27-B27</f>
        <v/>
      </c>
      <c r="P27" s="30">
        <f>J27-K27</f>
        <v/>
      </c>
      <c r="Q27" s="426">
        <f>D27-F27</f>
        <v/>
      </c>
      <c r="R27" s="30" t="n"/>
    </row>
    <row r="28">
      <c r="A28" s="2" t="n">
        <v>0</v>
      </c>
      <c r="B28" s="427" t="n"/>
      <c r="C28" s="384" t="n"/>
      <c r="D28" s="440" t="n"/>
      <c r="E28" s="441" t="n"/>
      <c r="F28" s="442" t="n"/>
      <c r="G28" s="433" t="n"/>
      <c r="H28" s="214" t="inlineStr">
        <is>
          <t xml:space="preserve">　　　　應付退休及離職金                                            </t>
        </is>
      </c>
      <c r="I28" s="215" t="n">
        <v>122</v>
      </c>
      <c r="J28" s="73">
        <f>OFFSET(A501,0,$K$1-1)</f>
        <v/>
      </c>
      <c r="K28" s="369">
        <f>-SUMIF($C$7:$C$127,I28,$D$7:$D$127)+SUMIF($E$7:$E$127,I28,$F$7:$F$127)</f>
        <v/>
      </c>
      <c r="L28" s="478" t="n"/>
      <c r="M28" s="478">
        <f>L28-G28</f>
        <v/>
      </c>
      <c r="N28" s="144" t="n"/>
      <c r="O28" s="425">
        <f>L28-B28</f>
        <v/>
      </c>
      <c r="P28" s="30">
        <f>J28-K28</f>
        <v/>
      </c>
      <c r="Q28" s="426">
        <f>D28-F28</f>
        <v/>
      </c>
      <c r="R28" s="30" t="n"/>
    </row>
    <row r="29">
      <c r="A29" s="80" t="inlineStr">
        <is>
          <t xml:space="preserve">　　土地改良物                                                  </t>
        </is>
      </c>
      <c r="B29" s="427">
        <f>VLOOKUP(A29,$A$309:$AX$418,$K$1,FALSE)</f>
        <v/>
      </c>
      <c r="C29" s="384" t="n">
        <v>251</v>
      </c>
      <c r="D29" s="440">
        <f>J57*-1</f>
        <v/>
      </c>
      <c r="E29" s="441" t="n">
        <v>101</v>
      </c>
      <c r="F29" s="442">
        <f>J15</f>
        <v/>
      </c>
      <c r="G29" s="429">
        <f>B29+SUM(D29:D32)-SUM(F29:F32)</f>
        <v/>
      </c>
      <c r="H29" s="214" t="inlineStr">
        <is>
          <t xml:space="preserve">　　　　遞延收入                                                    </t>
        </is>
      </c>
      <c r="I29" s="215" t="n"/>
      <c r="J29" s="73">
        <f>OFFSET(A502,0,$K$1-1)</f>
        <v/>
      </c>
      <c r="K29" s="369">
        <f>SUM(K30:K31)</f>
        <v/>
      </c>
      <c r="L29" s="478">
        <f>VLOOKUP(A29,$A$140:$AX$249,$K$1,FALSE)</f>
        <v/>
      </c>
      <c r="M29" s="478">
        <f>L29-G29</f>
        <v/>
      </c>
      <c r="N29" s="144" t="n"/>
      <c r="O29" s="425">
        <f>L29-B29</f>
        <v/>
      </c>
      <c r="P29" s="30">
        <f>J29-K29</f>
        <v/>
      </c>
      <c r="Q29" s="426">
        <f>D29-F29</f>
        <v/>
      </c>
      <c r="R29" s="30" t="n"/>
    </row>
    <row r="30">
      <c r="A30" s="80" t="n">
        <v>0</v>
      </c>
      <c r="B30" s="427" t="n"/>
      <c r="C30" s="384" t="n">
        <v>404</v>
      </c>
      <c r="D30" s="440">
        <f>J96</f>
        <v/>
      </c>
      <c r="E30" s="441" t="n"/>
      <c r="F30" s="442" t="n"/>
      <c r="G30" s="433" t="n"/>
      <c r="H30" s="214" t="inlineStr">
        <is>
          <t xml:space="preserve">　　　　　遞延收入-其他補助收入                                       </t>
        </is>
      </c>
      <c r="I30" s="215" t="n">
        <v>123</v>
      </c>
      <c r="J30" s="73">
        <f>OFFSET(A503,0,$K$1-1)</f>
        <v/>
      </c>
      <c r="K30" s="369">
        <f>-SUMIF($C$7:$C$127,I30,$D$7:$D$127)+SUMIF($E$7:$E$127,I30,$F$7:$F$127)</f>
        <v/>
      </c>
      <c r="L30" s="478" t="n"/>
      <c r="M30" s="478">
        <f>L30-G30</f>
        <v/>
      </c>
      <c r="N30" s="144" t="n"/>
      <c r="O30" s="425">
        <f>L30-B30</f>
        <v/>
      </c>
      <c r="P30" s="30">
        <f>J30-K30</f>
        <v/>
      </c>
      <c r="Q30" s="426">
        <f>D30-F30</f>
        <v/>
      </c>
      <c r="R30" s="30" t="n"/>
    </row>
    <row r="31">
      <c r="A31" s="2" t="n">
        <v>0</v>
      </c>
      <c r="B31" s="427" t="n"/>
      <c r="C31" s="384" t="n"/>
      <c r="D31" s="440" t="n"/>
      <c r="E31" s="441" t="n"/>
      <c r="F31" s="442" t="n"/>
      <c r="G31" s="433" t="n"/>
      <c r="H31" s="214" t="inlineStr">
        <is>
          <t xml:space="preserve">　　　　　遞延收入-受贈收入                                           </t>
        </is>
      </c>
      <c r="I31" s="215" t="n">
        <v>124</v>
      </c>
      <c r="J31" s="73">
        <f>OFFSET(A504,0,$K$1-1)</f>
        <v/>
      </c>
      <c r="K31" s="369">
        <f>-SUMIF($C$7:$C$127,I31,$D$7:$D$127)+SUMIF($E$7:$E$127,I31,$F$7:$F$127)</f>
        <v/>
      </c>
      <c r="L31" s="478" t="n"/>
      <c r="M31" s="478">
        <f>L31-G31</f>
        <v/>
      </c>
      <c r="N31" s="144" t="n"/>
      <c r="O31" s="425">
        <f>L31-B31</f>
        <v/>
      </c>
      <c r="P31" s="30">
        <f>J31-K31</f>
        <v/>
      </c>
      <c r="Q31" s="426">
        <f>D31-F31</f>
        <v/>
      </c>
      <c r="R31" s="30" t="n"/>
    </row>
    <row r="32">
      <c r="A32" s="3" t="n">
        <v>0</v>
      </c>
      <c r="B32" s="427" t="n"/>
      <c r="C32" s="385" t="n"/>
      <c r="D32" s="440" t="n"/>
      <c r="E32" s="443" t="n"/>
      <c r="F32" s="442" t="n"/>
      <c r="G32" s="433" t="n"/>
      <c r="H32" s="214" t="inlineStr">
        <is>
          <t xml:space="preserve">　　　　其他                                                        </t>
        </is>
      </c>
      <c r="I32" s="215" t="n">
        <v>125</v>
      </c>
      <c r="J32" s="73">
        <f>OFFSET(A505,0,$K$1-1)</f>
        <v/>
      </c>
      <c r="K32" s="369" t="n"/>
      <c r="L32" s="478" t="n"/>
      <c r="M32" s="478">
        <f>L32-G32</f>
        <v/>
      </c>
      <c r="N32" s="144" t="n"/>
      <c r="O32" s="425">
        <f>L32-B32</f>
        <v/>
      </c>
      <c r="P32" s="30">
        <f>J32-K32</f>
        <v/>
      </c>
      <c r="Q32" s="426">
        <f>D32-F32</f>
        <v/>
      </c>
      <c r="R32" s="30" t="n"/>
    </row>
    <row r="33">
      <c r="A33" s="80" t="inlineStr">
        <is>
          <t xml:space="preserve">　　房屋及建築                                                  </t>
        </is>
      </c>
      <c r="B33" s="427">
        <f>VLOOKUP(A33,$A$309:$AX$418,$K$1,FALSE)</f>
        <v/>
      </c>
      <c r="C33" s="384" t="n">
        <v>252</v>
      </c>
      <c r="D33" s="440">
        <f>J58*-1</f>
        <v/>
      </c>
      <c r="E33" s="441" t="n">
        <v>102</v>
      </c>
      <c r="F33" s="442">
        <f>J16</f>
        <v/>
      </c>
      <c r="G33" s="429">
        <f>B33+SUM(D33:D36)-SUM(F33:F36)</f>
        <v/>
      </c>
      <c r="H33" s="214" t="inlineStr">
        <is>
          <t xml:space="preserve">　　　流動資產淨減（淨增）                                        </t>
        </is>
      </c>
      <c r="I33" s="215" t="n">
        <v>151</v>
      </c>
      <c r="J33" s="73">
        <f>OFFSET(A506,0,$K$1-1)</f>
        <v/>
      </c>
      <c r="K33" s="369">
        <f>-SUMIF($C$7:$C$127,I33,$D$7:$D$127)+SUMIF($E$7:$E$127,I33,$F$7:$F$127)</f>
        <v/>
      </c>
      <c r="L33" s="478">
        <f>VLOOKUP(A33,$A$140:$AX$249,$K$1,FALSE)</f>
        <v/>
      </c>
      <c r="M33" s="478">
        <f>L33-G33</f>
        <v/>
      </c>
      <c r="N33" s="144" t="n"/>
      <c r="O33" s="425">
        <f>L33-B33</f>
        <v/>
      </c>
      <c r="P33" s="30">
        <f>J33-K33</f>
        <v/>
      </c>
      <c r="Q33" s="426">
        <f>D33-F33</f>
        <v/>
      </c>
      <c r="R33" s="30" t="n"/>
    </row>
    <row r="34">
      <c r="A34" s="2" t="n">
        <v>0</v>
      </c>
      <c r="B34" s="427" t="n"/>
      <c r="C34" s="384" t="n">
        <v>405</v>
      </c>
      <c r="D34" s="440">
        <f>J97</f>
        <v/>
      </c>
      <c r="E34" s="441" t="n"/>
      <c r="F34" s="442" t="n"/>
      <c r="G34" s="433" t="n"/>
      <c r="H34" s="214" t="inlineStr">
        <is>
          <t xml:space="preserve">　　　流動負債淨增（淨減）                                        </t>
        </is>
      </c>
      <c r="I34" s="215" t="n">
        <v>161</v>
      </c>
      <c r="J34" s="73">
        <f>OFFSET(A507,0,$K$1-1)</f>
        <v/>
      </c>
      <c r="K34" s="369">
        <f>-SUMIF($C$7:$C$127,I34,$D$7:$D$127)+SUMIF($E$7:$E$127,I34,$F$7:$F$127)</f>
        <v/>
      </c>
      <c r="L34" s="478" t="n"/>
      <c r="M34" s="478">
        <f>L34-G34</f>
        <v/>
      </c>
      <c r="N34" s="144" t="n"/>
      <c r="O34" s="425">
        <f>L34-B34</f>
        <v/>
      </c>
      <c r="P34" s="30">
        <f>J34-K34</f>
        <v/>
      </c>
      <c r="Q34" s="426">
        <f>D34-F34</f>
        <v/>
      </c>
      <c r="R34" s="30" t="n"/>
    </row>
    <row r="35">
      <c r="A35" s="2" t="n">
        <v>0</v>
      </c>
      <c r="B35" s="427" t="n"/>
      <c r="C35" s="384" t="n"/>
      <c r="D35" s="440" t="n"/>
      <c r="E35" s="441" t="n"/>
      <c r="F35" s="442" t="n"/>
      <c r="G35" s="433" t="n"/>
      <c r="H35" s="214" t="inlineStr">
        <is>
          <t xml:space="preserve">　　未計利息股利之現金流入（流出）                              </t>
        </is>
      </c>
      <c r="I35" s="215" t="n"/>
      <c r="J35" s="73">
        <f>OFFSET(A508,0,$K$1-1)</f>
        <v/>
      </c>
      <c r="K35" s="369">
        <f>K12+K13</f>
        <v/>
      </c>
      <c r="L35" s="478" t="n"/>
      <c r="M35" s="478">
        <f>L35-G35</f>
        <v/>
      </c>
      <c r="N35" s="144" t="n"/>
      <c r="O35" s="425">
        <f>L35-B35</f>
        <v/>
      </c>
      <c r="P35" s="30">
        <f>J35-K35</f>
        <v/>
      </c>
      <c r="Q35" s="426">
        <f>D35-F35</f>
        <v/>
      </c>
      <c r="R35" s="30" t="n"/>
    </row>
    <row r="36">
      <c r="A36" s="3" t="n">
        <v>0</v>
      </c>
      <c r="B36" s="427" t="n"/>
      <c r="C36" s="385" t="n"/>
      <c r="D36" s="440" t="n"/>
      <c r="E36" s="443" t="n"/>
      <c r="F36" s="442" t="n"/>
      <c r="G36" s="433" t="n"/>
      <c r="H36" s="112" t="inlineStr">
        <is>
          <t xml:space="preserve">　　收取利息                                                    </t>
        </is>
      </c>
      <c r="I36" s="180" t="n"/>
      <c r="J36" s="73">
        <f>OFFSET(A509,0,$K$1-1)</f>
        <v/>
      </c>
      <c r="K36" s="369">
        <f>J36</f>
        <v/>
      </c>
      <c r="L36" s="478" t="n"/>
      <c r="M36" s="478">
        <f>L36-G36</f>
        <v/>
      </c>
      <c r="N36" s="144" t="n"/>
      <c r="O36" s="425">
        <f>L36-B36</f>
        <v/>
      </c>
      <c r="P36" s="30">
        <f>J36-K36</f>
        <v/>
      </c>
      <c r="Q36" s="426">
        <f>D36-F36</f>
        <v/>
      </c>
      <c r="R36" s="30" t="n"/>
    </row>
    <row r="37">
      <c r="A37" s="80" t="inlineStr">
        <is>
          <t xml:space="preserve">　　機械及設備                                                  </t>
        </is>
      </c>
      <c r="B37" s="427">
        <f>VLOOKUP(A37,$A$309:$AX$418,$K$1,FALSE)</f>
        <v/>
      </c>
      <c r="C37" s="384" t="n">
        <v>253</v>
      </c>
      <c r="D37" s="440">
        <f>J59*-1</f>
        <v/>
      </c>
      <c r="E37" s="441" t="n">
        <v>103</v>
      </c>
      <c r="F37" s="442">
        <f>J17</f>
        <v/>
      </c>
      <c r="G37" s="429">
        <f>B37+SUM(D37:D41)-SUM(F37:F41)</f>
        <v/>
      </c>
      <c r="H37" s="112" t="inlineStr">
        <is>
          <t xml:space="preserve">　　收取股利                                                    </t>
        </is>
      </c>
      <c r="I37" s="180" t="n"/>
      <c r="J37" s="73">
        <f>OFFSET(A510,0,$K$1-1)</f>
        <v/>
      </c>
      <c r="K37" s="369">
        <f>J37</f>
        <v/>
      </c>
      <c r="L37" s="478">
        <f>VLOOKUP(A37,$A$140:$AX$249,$K$1,FALSE)</f>
        <v/>
      </c>
      <c r="M37" s="478">
        <f>L37-G37</f>
        <v/>
      </c>
      <c r="N37" s="144" t="n"/>
      <c r="O37" s="425">
        <f>L37-B37</f>
        <v/>
      </c>
      <c r="P37" s="30">
        <f>J37-K37</f>
        <v/>
      </c>
      <c r="Q37" s="426">
        <f>D37-F37</f>
        <v/>
      </c>
      <c r="R37" s="30" t="n"/>
    </row>
    <row r="38" ht="20.4" customHeight="1" s="53" thickBot="1">
      <c r="A38" s="2" t="n">
        <v>0</v>
      </c>
      <c r="B38" s="427" t="n"/>
      <c r="C38" s="385" t="n">
        <v>407</v>
      </c>
      <c r="D38" s="440">
        <f>J101</f>
        <v/>
      </c>
      <c r="E38" s="441" t="n"/>
      <c r="F38" s="442" t="n"/>
      <c r="G38" s="433" t="n"/>
      <c r="H38" s="112" t="inlineStr">
        <is>
          <t xml:space="preserve">　　支付利息                                                    </t>
        </is>
      </c>
      <c r="I38" s="180" t="n"/>
      <c r="J38" s="73">
        <f>OFFSET(A511,0,$K$1-1)</f>
        <v/>
      </c>
      <c r="K38" s="444">
        <f>J38</f>
        <v/>
      </c>
      <c r="L38" s="478" t="n"/>
      <c r="M38" s="478">
        <f>L38-G38</f>
        <v/>
      </c>
      <c r="N38" s="144" t="n"/>
      <c r="O38" s="425">
        <f>L38-B38</f>
        <v/>
      </c>
      <c r="P38" s="30">
        <f>J38-K38</f>
        <v/>
      </c>
      <c r="Q38" s="426">
        <f>D38-F38</f>
        <v/>
      </c>
      <c r="R38" s="30" t="n"/>
    </row>
    <row r="39">
      <c r="A39" s="3" t="n">
        <v>0</v>
      </c>
      <c r="B39" s="427" t="n"/>
      <c r="C39" s="385" t="n">
        <v>409</v>
      </c>
      <c r="D39" s="440">
        <f>J105</f>
        <v/>
      </c>
      <c r="E39" s="443" t="n">
        <v>412</v>
      </c>
      <c r="F39" s="442">
        <f>-J109</f>
        <v/>
      </c>
      <c r="G39" s="433" t="n"/>
      <c r="H39" s="111" t="inlineStr">
        <is>
          <t xml:space="preserve">▼業務活動之淨現金流入（流出）                                </t>
        </is>
      </c>
      <c r="I39" s="180" t="n"/>
      <c r="J39" s="73">
        <f>OFFSET(A512,0,$K$1-1)</f>
        <v/>
      </c>
      <c r="K39" s="445">
        <f>K36+K37+K38+K35</f>
        <v/>
      </c>
      <c r="L39" s="478" t="n"/>
      <c r="M39" s="478">
        <f>L39-G39</f>
        <v/>
      </c>
      <c r="N39" s="144" t="n"/>
      <c r="O39" s="425">
        <f>L39-B39</f>
        <v/>
      </c>
      <c r="P39" s="30">
        <f>J39-K39</f>
        <v/>
      </c>
      <c r="Q39" s="426">
        <f>D39-F39</f>
        <v/>
      </c>
      <c r="R39" s="30" t="n"/>
    </row>
    <row r="40">
      <c r="A40" s="3" t="n">
        <v>0</v>
      </c>
      <c r="B40" s="427" t="n"/>
      <c r="C40" s="261" t="n"/>
      <c r="D40" s="186" t="n"/>
      <c r="E40" s="446" t="n"/>
      <c r="F40" s="447" t="n"/>
      <c r="G40" s="433" t="n"/>
      <c r="H40" s="111" t="inlineStr">
        <is>
          <t xml:space="preserve">▼投資活動之現金流量                                          </t>
        </is>
      </c>
      <c r="I40" s="180" t="n"/>
      <c r="J40" s="73">
        <f>OFFSET(A513,0,$K$1-1)</f>
        <v/>
      </c>
      <c r="K40" s="448">
        <f>SUM(K41,K44,K47,K48,K49,K51,K54,K64)</f>
        <v/>
      </c>
      <c r="L40" s="478" t="n"/>
      <c r="M40" s="478">
        <f>L40-G40</f>
        <v/>
      </c>
      <c r="N40" s="144" t="n"/>
      <c r="O40" s="425">
        <f>L40-B40</f>
        <v/>
      </c>
      <c r="P40" s="30">
        <f>J40-K40</f>
        <v/>
      </c>
      <c r="Q40" s="426">
        <f>D40-F40</f>
        <v/>
      </c>
      <c r="R40" s="30" t="n"/>
    </row>
    <row r="41">
      <c r="A41" s="50" t="n"/>
      <c r="B41" s="50" t="n"/>
      <c r="C41" s="232" t="n"/>
      <c r="D41" s="440" t="n"/>
      <c r="E41" s="232" t="n"/>
      <c r="F41" s="233" t="n"/>
      <c r="H41" s="112" t="inlineStr">
        <is>
          <t xml:space="preserve">　　減少流動金融資產及短期貸墊款                                </t>
        </is>
      </c>
      <c r="I41" s="180" t="n"/>
      <c r="J41" s="73">
        <f>OFFSET(A514,0,$K$1-1)</f>
        <v/>
      </c>
      <c r="K41" s="449">
        <f>K42+K43</f>
        <v/>
      </c>
      <c r="L41" s="478" t="n"/>
      <c r="M41" s="478">
        <f>L41-G41</f>
        <v/>
      </c>
      <c r="N41" s="144" t="n"/>
      <c r="O41" s="425">
        <f>L41-B41</f>
        <v/>
      </c>
      <c r="P41" s="30">
        <f>J41-K41</f>
        <v/>
      </c>
      <c r="Q41" s="426">
        <f>D41-F41</f>
        <v/>
      </c>
      <c r="R41" s="30" t="n"/>
    </row>
    <row r="42" ht="20.4" customHeight="1" s="53" thickBot="1">
      <c r="A42" s="50" t="inlineStr">
        <is>
          <t xml:space="preserve">　　交通及運輸設備                                              </t>
        </is>
      </c>
      <c r="B42" s="427">
        <f>VLOOKUP(A42,$A$309:$AX$418,$K$1,FALSE)</f>
        <v/>
      </c>
      <c r="C42" s="384" t="n">
        <v>254</v>
      </c>
      <c r="D42" s="440">
        <f>J60*-1</f>
        <v/>
      </c>
      <c r="E42" s="441" t="n">
        <v>104</v>
      </c>
      <c r="F42" s="442">
        <f>J18</f>
        <v/>
      </c>
      <c r="G42" s="450">
        <f>B42+SUM(D42:D44)-SUM(F42:F44)</f>
        <v/>
      </c>
      <c r="H42" s="214" t="inlineStr">
        <is>
          <t xml:space="preserve">　　　減少流動金融資產                                            </t>
        </is>
      </c>
      <c r="I42" s="215" t="n">
        <v>211</v>
      </c>
      <c r="J42" s="248">
        <f>OFFSET(A515,0,$K$1-1)</f>
        <v/>
      </c>
      <c r="K42" s="451">
        <f>-SUMIF($C$7:$C$127,I42,$D$7:$D$127)+SUMIF($E$7:$E$135,I42,$F$7:$F$127)</f>
        <v/>
      </c>
      <c r="L42" s="478">
        <f>VLOOKUP(A42,$A$140:$AX$249,$K$1,FALSE)</f>
        <v/>
      </c>
      <c r="M42" s="478">
        <f>L42-G42</f>
        <v/>
      </c>
      <c r="N42" s="144" t="n"/>
      <c r="O42" s="425">
        <f>L42-B42</f>
        <v/>
      </c>
      <c r="P42" s="30">
        <f>J42-K42</f>
        <v/>
      </c>
      <c r="Q42" s="426">
        <f>D42-F42</f>
        <v/>
      </c>
      <c r="R42" s="30" t="n"/>
    </row>
    <row r="43">
      <c r="A43" s="50" t="n"/>
      <c r="B43" s="427" t="n"/>
      <c r="C43" s="385" t="n">
        <v>410</v>
      </c>
      <c r="D43" s="440">
        <f>J106</f>
        <v/>
      </c>
      <c r="E43" s="443" t="n">
        <v>413</v>
      </c>
      <c r="F43" s="442">
        <f>J110*-1</f>
        <v/>
      </c>
      <c r="G43" s="452" t="n"/>
      <c r="H43" s="216" t="inlineStr">
        <is>
          <t xml:space="preserve">　　　減少短期墊款                                                </t>
        </is>
      </c>
      <c r="I43" s="217" t="n">
        <v>212</v>
      </c>
      <c r="J43" s="73">
        <f>OFFSET(A516,0,$K$1-1)</f>
        <v/>
      </c>
      <c r="K43" s="453">
        <f>-SUMIF($C$7:$C$127,I43,$D$7:$D$127)+SUMIF($E$7:$E$135,I43,$F$7:$F$127)</f>
        <v/>
      </c>
      <c r="L43" s="478" t="n"/>
      <c r="M43" s="478">
        <f>L43-G43</f>
        <v/>
      </c>
      <c r="N43" s="144" t="n"/>
      <c r="O43" s="425">
        <f>L43-B43</f>
        <v/>
      </c>
      <c r="P43" s="30">
        <f>J43-K43</f>
        <v/>
      </c>
      <c r="Q43" s="426">
        <f>D43-F43</f>
        <v/>
      </c>
      <c r="R43" s="30" t="n"/>
    </row>
    <row r="44">
      <c r="A44" s="50" t="n"/>
      <c r="B44" s="427" t="n"/>
      <c r="C44" s="385" t="n"/>
      <c r="D44" s="440" t="n"/>
      <c r="E44" s="443" t="n"/>
      <c r="F44" s="442" t="n"/>
      <c r="G44" s="452" t="n"/>
      <c r="H44" s="112" t="inlineStr">
        <is>
          <t xml:space="preserve">　　減少投資、長期應收款、貸墊款及準備金                        </t>
        </is>
      </c>
      <c r="I44" s="180" t="n"/>
      <c r="J44" s="73">
        <f>OFFSET(A517,0,$K$1-1)</f>
        <v/>
      </c>
      <c r="K44" s="369">
        <f>SUM(K45:K46)</f>
        <v/>
      </c>
      <c r="L44" s="478" t="n"/>
      <c r="M44" s="478">
        <f>L44-G44</f>
        <v/>
      </c>
      <c r="N44" s="144" t="n"/>
      <c r="O44" s="425">
        <f>L44-B44</f>
        <v/>
      </c>
      <c r="P44" s="30">
        <f>J44-K44</f>
        <v/>
      </c>
      <c r="Q44" s="426">
        <f>D44-F44</f>
        <v/>
      </c>
      <c r="R44" s="30" t="n"/>
    </row>
    <row r="45">
      <c r="A45" s="80" t="inlineStr">
        <is>
          <t xml:space="preserve">　　什項設備                                                    </t>
        </is>
      </c>
      <c r="B45" s="427">
        <f>VLOOKUP(A45,$A$309:$AX$418,$K$1,FALSE)</f>
        <v/>
      </c>
      <c r="C45" s="384" t="n">
        <v>255</v>
      </c>
      <c r="D45" s="440">
        <f>J61*-1</f>
        <v/>
      </c>
      <c r="E45" s="441" t="n">
        <v>105</v>
      </c>
      <c r="F45" s="442">
        <f>J19</f>
        <v/>
      </c>
      <c r="G45" s="429">
        <f>B45+SUM(D45:D48)-SUM(F45:F48)</f>
        <v/>
      </c>
      <c r="H45" s="112" t="inlineStr">
        <is>
          <t xml:space="preserve">　　　減少投資                                                    </t>
        </is>
      </c>
      <c r="I45" s="180" t="n">
        <v>221</v>
      </c>
      <c r="J45" s="73">
        <f>OFFSET(A518,0,$K$1-1)</f>
        <v/>
      </c>
      <c r="K45" s="369">
        <f>-SUMIF($C$7:$C$127,I45,$D$7:$D$127)+SUMIF($E$7:$E$135,I45,$F$7:$F$127)</f>
        <v/>
      </c>
      <c r="L45" s="478">
        <f>VLOOKUP(A45,$A$140:$AX$249,$K$1,FALSE)</f>
        <v/>
      </c>
      <c r="M45" s="478">
        <f>L45-G45</f>
        <v/>
      </c>
      <c r="N45" s="144" t="n"/>
      <c r="O45" s="425">
        <f>L45-B45</f>
        <v/>
      </c>
      <c r="P45" s="30">
        <f>J45-K45</f>
        <v/>
      </c>
      <c r="Q45" s="426">
        <f>D45-F45</f>
        <v/>
      </c>
      <c r="R45" s="30" t="n"/>
    </row>
    <row r="46">
      <c r="A46" s="3" t="n">
        <v>0</v>
      </c>
      <c r="B46" s="427" t="n"/>
      <c r="C46" s="385" t="n">
        <v>408</v>
      </c>
      <c r="D46" s="440">
        <f>J102</f>
        <v/>
      </c>
      <c r="E46" s="443" t="n"/>
      <c r="F46" s="442" t="n"/>
      <c r="G46" s="433" t="n"/>
      <c r="H46" s="112" t="inlineStr">
        <is>
          <t xml:space="preserve">　　　減少準備金                                                  </t>
        </is>
      </c>
      <c r="I46" s="180" t="n">
        <v>222</v>
      </c>
      <c r="J46" s="73">
        <f>OFFSET(A519,0,$K$1-1)</f>
        <v/>
      </c>
      <c r="K46" s="369">
        <f>-SUMIF($C$7:$C$127,I46,$D$7:$D$127)+SUMIF($E$7:$E$135,I46,$F$7:$F$127)</f>
        <v/>
      </c>
      <c r="L46" s="478" t="n"/>
      <c r="M46" s="478">
        <f>L46-G46</f>
        <v/>
      </c>
      <c r="N46" s="144" t="n"/>
      <c r="O46" s="425">
        <f>L46-B46</f>
        <v/>
      </c>
      <c r="P46" s="30">
        <f>J46-K46</f>
        <v/>
      </c>
      <c r="Q46" s="426">
        <f>D46-F46</f>
        <v/>
      </c>
      <c r="R46" s="30" t="n"/>
    </row>
    <row r="47">
      <c r="A47" s="3" t="n">
        <v>0</v>
      </c>
      <c r="B47" s="427" t="n"/>
      <c r="C47" s="385" t="n">
        <v>411</v>
      </c>
      <c r="D47" s="440">
        <f>J107</f>
        <v/>
      </c>
      <c r="E47" s="443" t="n">
        <v>414</v>
      </c>
      <c r="F47" s="442">
        <f>-J111</f>
        <v/>
      </c>
      <c r="G47" s="433" t="n"/>
      <c r="H47" s="112" t="inlineStr">
        <is>
          <t xml:space="preserve">　　收取利息                                                    </t>
        </is>
      </c>
      <c r="I47" s="180" t="n"/>
      <c r="J47" s="73">
        <f>OFFSET(A520,0,$K$1-1)</f>
        <v/>
      </c>
      <c r="K47" s="369">
        <f>J47</f>
        <v/>
      </c>
      <c r="L47" s="478" t="n"/>
      <c r="M47" s="478">
        <f>L47-G47</f>
        <v/>
      </c>
      <c r="N47" s="144" t="n"/>
      <c r="O47" s="425">
        <f>L47-B47</f>
        <v/>
      </c>
      <c r="P47" s="30">
        <f>J47-K47</f>
        <v/>
      </c>
      <c r="Q47" s="426">
        <f>D47-F47</f>
        <v/>
      </c>
      <c r="R47" s="30" t="n"/>
    </row>
    <row r="48">
      <c r="A48" s="3" t="n">
        <v>0</v>
      </c>
      <c r="B48" s="427" t="n"/>
      <c r="C48" s="385" t="n">
        <v>406</v>
      </c>
      <c r="D48" s="440">
        <f>J98</f>
        <v/>
      </c>
      <c r="E48" s="443" t="n"/>
      <c r="F48" s="442" t="n"/>
      <c r="G48" s="433" t="n"/>
      <c r="H48" s="112" t="inlineStr">
        <is>
          <t xml:space="preserve">　　收取股利                                                    </t>
        </is>
      </c>
      <c r="I48" s="186" t="n"/>
      <c r="J48" s="73">
        <f>OFFSET(A521,0,$K$1-1)</f>
        <v/>
      </c>
      <c r="K48" s="369">
        <f>J48</f>
        <v/>
      </c>
      <c r="L48" s="478" t="n"/>
      <c r="M48" s="478">
        <f>L48-G48</f>
        <v/>
      </c>
      <c r="N48" s="144" t="n"/>
      <c r="O48" s="425">
        <f>L48-B48</f>
        <v/>
      </c>
      <c r="P48" s="30">
        <f>J48-K48</f>
        <v/>
      </c>
      <c r="Q48" s="426">
        <f>D48-F48</f>
        <v/>
      </c>
      <c r="R48" s="30" t="n"/>
    </row>
    <row r="49">
      <c r="A49" s="80" t="inlineStr">
        <is>
          <t xml:space="preserve">　　租賃資產                                                    </t>
        </is>
      </c>
      <c r="B49" s="427">
        <f>VLOOKUP(A49,$A$309:$AX$413,$K$1,FALSE)</f>
        <v/>
      </c>
      <c r="C49" s="384" t="n"/>
      <c r="D49" s="440" t="n"/>
      <c r="E49" s="441" t="n">
        <v>106</v>
      </c>
      <c r="F49" s="442">
        <f>J20</f>
        <v/>
      </c>
      <c r="G49" s="433">
        <f>B49+D49-F49</f>
        <v/>
      </c>
      <c r="H49" s="112" t="inlineStr">
        <is>
          <t xml:space="preserve">　　增加流動金融資產及短期貸墊款                                </t>
        </is>
      </c>
      <c r="I49" s="186" t="n"/>
      <c r="J49" s="121">
        <f>OFFSET(A522,0,$K$1-1)</f>
        <v/>
      </c>
      <c r="K49" s="369">
        <f>K50</f>
        <v/>
      </c>
      <c r="L49" s="478">
        <f>VLOOKUP(A49,$A$140:$AX$249,$K$1,FALSE)</f>
        <v/>
      </c>
      <c r="M49" s="478">
        <f>L49-G49</f>
        <v/>
      </c>
      <c r="N49" s="144" t="n"/>
      <c r="O49" s="425">
        <f>L49-B49</f>
        <v/>
      </c>
      <c r="P49" s="30">
        <f>J49-K49</f>
        <v/>
      </c>
      <c r="Q49" s="426">
        <f>D49-F49</f>
        <v/>
      </c>
      <c r="R49" s="30" t="n"/>
    </row>
    <row r="50" ht="32.4" customHeight="1" s="53">
      <c r="A50" s="80" t="inlineStr">
        <is>
          <t xml:space="preserve">　　租賃權益改良                                                </t>
        </is>
      </c>
      <c r="B50" s="427">
        <f>VLOOKUP(A50,$A$309:$AX$418,$K$1,FALSE)</f>
        <v/>
      </c>
      <c r="C50" s="384" t="n">
        <v>257</v>
      </c>
      <c r="D50" s="454">
        <f>J63*-1</f>
        <v/>
      </c>
      <c r="E50" s="441" t="n">
        <v>107</v>
      </c>
      <c r="F50" s="442">
        <f>J21</f>
        <v/>
      </c>
      <c r="G50" s="433">
        <f>B50+D50-F50</f>
        <v/>
      </c>
      <c r="H50" s="112" t="inlineStr">
        <is>
          <t xml:space="preserve">　　　增加流動金融資產                                            </t>
        </is>
      </c>
      <c r="I50" s="181" t="n">
        <v>231</v>
      </c>
      <c r="J50" s="121">
        <f>OFFSET(A523,0,$K$1-1)</f>
        <v/>
      </c>
      <c r="K50" s="369">
        <f>-SUMIF($C$7:$C$127,I50,$D$7:$D$127)+SUMIF($E$7:$E$135,I50,$F$7:$F$127)</f>
        <v/>
      </c>
      <c r="L50" s="478">
        <f>VLOOKUP(A50,$A$140:$AX$249,$K$1,FALSE)</f>
        <v/>
      </c>
      <c r="M50" s="478">
        <f>L50-G50</f>
        <v/>
      </c>
      <c r="N50" s="144" t="n"/>
      <c r="O50" s="425">
        <f>L50-B49</f>
        <v/>
      </c>
      <c r="P50" s="30">
        <f>J50-K50</f>
        <v/>
      </c>
      <c r="Q50" s="426">
        <f>D49-F49</f>
        <v/>
      </c>
      <c r="R50" s="30" t="n"/>
    </row>
    <row r="51" ht="32.4" customHeight="1" s="53">
      <c r="A51" s="79" t="inlineStr">
        <is>
          <t xml:space="preserve">　　購建中固定資產                                              </t>
        </is>
      </c>
      <c r="B51" s="427">
        <f>VLOOKUP(A51,$A$309:$AX$418,$K$1,FALSE)</f>
        <v/>
      </c>
      <c r="C51" s="384" t="n">
        <v>256</v>
      </c>
      <c r="D51" s="440">
        <f>J62*-1</f>
        <v/>
      </c>
      <c r="E51" s="441" t="n">
        <v>404</v>
      </c>
      <c r="F51" s="442">
        <f>J96</f>
        <v/>
      </c>
      <c r="G51" s="429">
        <f>B51+SUM(D51:D53)-SUM(F51:F53)</f>
        <v/>
      </c>
      <c r="H51" s="112" t="inlineStr">
        <is>
          <t xml:space="preserve">　　增加投資、長期應收款、貸墊款及準備金                        </t>
        </is>
      </c>
      <c r="I51" s="180" t="n"/>
      <c r="J51" s="73">
        <f>OFFSET(A524,0,$K$1-1)</f>
        <v/>
      </c>
      <c r="K51" s="369">
        <f>SUM(K52:K53)</f>
        <v/>
      </c>
      <c r="L51" s="478">
        <f>VLOOKUP(A51,$A$140:$AX$249,$K$1,FALSE)</f>
        <v/>
      </c>
      <c r="M51" s="478">
        <f>L51-G51</f>
        <v/>
      </c>
      <c r="N51" s="144" t="n"/>
      <c r="O51" s="425">
        <f>L51-B50</f>
        <v/>
      </c>
      <c r="P51" s="30">
        <f>J51-K51</f>
        <v/>
      </c>
      <c r="Q51" s="426">
        <f>D50-F50</f>
        <v/>
      </c>
      <c r="R51" s="30" t="n"/>
    </row>
    <row r="52">
      <c r="A52" s="3" t="n"/>
      <c r="B52" s="427" t="n"/>
      <c r="C52" s="385" t="n"/>
      <c r="D52" s="440" t="n"/>
      <c r="E52" s="441" t="n">
        <v>405</v>
      </c>
      <c r="F52" s="442">
        <f>J97</f>
        <v/>
      </c>
      <c r="G52" s="433" t="n"/>
      <c r="H52" s="112" t="inlineStr">
        <is>
          <t xml:space="preserve">　　　增加投資                                                    </t>
        </is>
      </c>
      <c r="I52" s="180" t="n">
        <v>241</v>
      </c>
      <c r="J52" s="73">
        <f>OFFSET(A525,0,$K$1-1)</f>
        <v/>
      </c>
      <c r="K52" s="369">
        <f>-SUMIF($C$7:$C$127,I52,$D$7:$D$127)+SUMIF($E$7:$E$135,I52,$F$7:$F$127)</f>
        <v/>
      </c>
      <c r="L52" s="478" t="n"/>
      <c r="M52" s="478">
        <f>L52-G52</f>
        <v/>
      </c>
      <c r="N52" s="144" t="n"/>
      <c r="O52" s="425">
        <f>L52-B51</f>
        <v/>
      </c>
      <c r="P52" s="30">
        <f>J52-K52</f>
        <v/>
      </c>
      <c r="Q52" s="426">
        <f>D51-F51</f>
        <v/>
      </c>
      <c r="R52" s="30" t="n"/>
    </row>
    <row r="53">
      <c r="A53" s="126" t="n"/>
      <c r="B53" s="126" t="n"/>
      <c r="C53" s="236" t="n"/>
      <c r="D53" s="455" t="n"/>
      <c r="E53" s="236" t="n">
        <v>406</v>
      </c>
      <c r="F53" s="291">
        <f>J98</f>
        <v/>
      </c>
      <c r="G53" s="126" t="n"/>
      <c r="H53" s="112" t="inlineStr">
        <is>
          <t xml:space="preserve">　　　增加準備金                                                  </t>
        </is>
      </c>
      <c r="I53" s="180" t="n">
        <v>242</v>
      </c>
      <c r="J53" s="73">
        <f>OFFSET(A526,0,$K$1-1)</f>
        <v/>
      </c>
      <c r="K53" s="369">
        <f>-SUMIF($C$7:$C$127,I53,$D$7:$D$127)+SUMIF($E$7:$E$135,I53,$F$7:$F$127)</f>
        <v/>
      </c>
      <c r="L53" s="478" t="n"/>
      <c r="M53" s="478">
        <f>L53-G52</f>
        <v/>
      </c>
      <c r="N53" s="144" t="n"/>
      <c r="O53" s="425">
        <f>L53-B52</f>
        <v/>
      </c>
      <c r="P53" s="30">
        <f>J53-K53</f>
        <v/>
      </c>
      <c r="Q53" s="426">
        <f>D52-F52</f>
        <v/>
      </c>
      <c r="R53" s="30" t="n"/>
    </row>
    <row r="54" ht="32.4" customHeight="1" s="53">
      <c r="A54" s="78" t="inlineStr">
        <is>
          <t xml:space="preserve">　生物資產－非流動                                            </t>
        </is>
      </c>
      <c r="B54" s="422">
        <f>SUM(B55)</f>
        <v/>
      </c>
      <c r="C54" s="384" t="n"/>
      <c r="D54" s="440" t="n"/>
      <c r="E54" s="441" t="n"/>
      <c r="F54" s="442" t="n"/>
      <c r="G54" s="423">
        <f>SUM(G55)</f>
        <v/>
      </c>
      <c r="H54" s="112" t="inlineStr">
        <is>
          <t xml:space="preserve">　　增加不動產、廠房及設備、礦產資源                            </t>
        </is>
      </c>
      <c r="I54" s="180" t="n"/>
      <c r="J54" s="73">
        <f>OFFSET(A527,0,$K$1-1)</f>
        <v/>
      </c>
      <c r="K54" s="369">
        <f>K55</f>
        <v/>
      </c>
      <c r="L54" s="478">
        <f>VLOOKUP(A54,$A$140:$AX$249,$K$1,FALSE)</f>
        <v/>
      </c>
      <c r="M54" s="478">
        <f>L54-G54</f>
        <v/>
      </c>
      <c r="N54" s="144" t="n"/>
      <c r="O54" s="425">
        <f>L54-B54</f>
        <v/>
      </c>
      <c r="P54" s="30">
        <f>J54-K54</f>
        <v/>
      </c>
      <c r="Q54" s="426">
        <f>D54-F54</f>
        <v/>
      </c>
      <c r="R54" s="30" t="n"/>
    </row>
    <row r="55" ht="27.6" customHeight="1" s="53">
      <c r="A55" s="82" t="inlineStr">
        <is>
          <t xml:space="preserve">　　生產性生物資產－非流動                                      </t>
        </is>
      </c>
      <c r="B55" s="427">
        <f>VLOOKUP(A55,$A$309:$AX$418,$K$1,FALSE)</f>
        <v/>
      </c>
      <c r="C55" s="384" t="n"/>
      <c r="D55" s="440" t="n"/>
      <c r="E55" s="441" t="n">
        <v>109</v>
      </c>
      <c r="F55" s="442">
        <f>J23</f>
        <v/>
      </c>
      <c r="G55" s="429">
        <f>B55+SUM(D55:D55)-SUM(F55:F55)</f>
        <v/>
      </c>
      <c r="H55" s="112" t="inlineStr">
        <is>
          <t xml:space="preserve">　　　增加不動產、廠房及設備                                      </t>
        </is>
      </c>
      <c r="I55" s="180" t="n"/>
      <c r="J55" s="73">
        <f>OFFSET(A528,0,$K$1-1)</f>
        <v/>
      </c>
      <c r="K55" s="369">
        <f>K56</f>
        <v/>
      </c>
      <c r="L55" s="478">
        <f>VLOOKUP(A55,$A$140:$AX$249,$K$1,FALSE)</f>
        <v/>
      </c>
      <c r="M55" s="478">
        <f>L55-G55</f>
        <v/>
      </c>
      <c r="N55" s="144" t="n"/>
      <c r="O55" s="425">
        <f>L55-B55</f>
        <v/>
      </c>
      <c r="P55" s="30">
        <f>J55-K55</f>
        <v/>
      </c>
      <c r="Q55" s="426">
        <f>D55-F55</f>
        <v/>
      </c>
      <c r="R55" s="30" t="n"/>
    </row>
    <row r="56">
      <c r="A56" s="78" t="inlineStr">
        <is>
          <t xml:space="preserve">　無形資產                                                    </t>
        </is>
      </c>
      <c r="B56" s="422">
        <f>SUM(B57)</f>
        <v/>
      </c>
      <c r="C56" s="384" t="n"/>
      <c r="D56" s="440" t="n"/>
      <c r="E56" s="441" t="n"/>
      <c r="F56" s="442" t="n"/>
      <c r="G56" s="423">
        <f>SUM(G57)</f>
        <v/>
      </c>
      <c r="H56" s="112" t="inlineStr">
        <is>
          <t xml:space="preserve">　　　　固定資產之增置                                              </t>
        </is>
      </c>
      <c r="I56" s="180" t="n"/>
      <c r="J56" s="73">
        <f>OFFSET(A529,0,$K$1-1)</f>
        <v/>
      </c>
      <c r="K56" s="369">
        <f>SUM(K57:K63)</f>
        <v/>
      </c>
      <c r="L56" s="478">
        <f>VLOOKUP(A56,$A$140:$AX$249,$K$1,FALSE)</f>
        <v/>
      </c>
      <c r="M56" s="478">
        <f>L56-G56</f>
        <v/>
      </c>
      <c r="N56" s="144" t="n"/>
      <c r="O56" s="425">
        <f>L56-B56</f>
        <v/>
      </c>
      <c r="P56" s="30">
        <f>J56-K56</f>
        <v/>
      </c>
      <c r="Q56" s="426">
        <f>D56-F56</f>
        <v/>
      </c>
      <c r="R56" s="30" t="n"/>
    </row>
    <row r="57">
      <c r="A57" s="80" t="inlineStr">
        <is>
          <t xml:space="preserve">　　無形資產                                                    </t>
        </is>
      </c>
      <c r="B57" s="427">
        <f>VLOOKUP(A57,$A$309:$AX$418,$K$1,FALSE)</f>
        <v/>
      </c>
      <c r="C57" s="384" t="n"/>
      <c r="D57" s="440" t="n"/>
      <c r="E57" s="441" t="n">
        <v>111</v>
      </c>
      <c r="F57" s="442">
        <f>J25</f>
        <v/>
      </c>
      <c r="G57" s="429">
        <f>B57+SUM(D57:D59)-SUM(F57:F59)</f>
        <v/>
      </c>
      <c r="H57" s="112" t="inlineStr">
        <is>
          <t xml:space="preserve">　　　　　土地改良物                                                  </t>
        </is>
      </c>
      <c r="I57" s="180" t="n">
        <v>251</v>
      </c>
      <c r="J57" s="73">
        <f>OFFSET(A530,0,$K$1-1)</f>
        <v/>
      </c>
      <c r="K57" s="369">
        <f>-SUMIF($C$7:$C$127,I57,$D$7:$D$127)+SUMIF($E$7:$E$127,I57,$F$7:$F$127)</f>
        <v/>
      </c>
      <c r="L57" s="478">
        <f>VLOOKUP(A57,$A$140:$AX$249,$K$1,FALSE)</f>
        <v/>
      </c>
      <c r="M57" s="478">
        <f>L57-G57</f>
        <v/>
      </c>
      <c r="N57" s="144" t="n"/>
      <c r="O57" s="425">
        <f>L57-B57</f>
        <v/>
      </c>
      <c r="P57" s="30">
        <f>J57-K57</f>
        <v/>
      </c>
      <c r="Q57" s="426">
        <f>D57-F57</f>
        <v/>
      </c>
      <c r="R57" s="30" t="n"/>
    </row>
    <row r="58">
      <c r="A58" s="2" t="n">
        <v>0</v>
      </c>
      <c r="B58" s="427" t="n"/>
      <c r="C58" s="384" t="n">
        <v>415</v>
      </c>
      <c r="D58" s="440">
        <f>J113</f>
        <v/>
      </c>
      <c r="E58" s="441" t="n">
        <v>416</v>
      </c>
      <c r="F58" s="442">
        <f>J114*-1</f>
        <v/>
      </c>
      <c r="G58" s="433" t="n"/>
      <c r="H58" s="112" t="inlineStr">
        <is>
          <t xml:space="preserve">　　　　　房屋及建築                                                  </t>
        </is>
      </c>
      <c r="I58" s="180" t="n">
        <v>252</v>
      </c>
      <c r="J58" s="73">
        <f>OFFSET(A531,0,$K$1-1)</f>
        <v/>
      </c>
      <c r="K58" s="369">
        <f>-SUMIF($C$7:$C$127,I58,$D$7:$D$127)+SUMIF($E$7:$E$127,I58,$F$7:$F$127)</f>
        <v/>
      </c>
      <c r="L58" s="478" t="n"/>
      <c r="M58" s="478">
        <f>L58-G58</f>
        <v/>
      </c>
      <c r="N58" s="144" t="n"/>
      <c r="O58" s="425">
        <f>L58-B58</f>
        <v/>
      </c>
      <c r="P58" s="30">
        <f>J58-K58</f>
        <v/>
      </c>
      <c r="Q58" s="426">
        <f>D58-F58</f>
        <v/>
      </c>
      <c r="R58" s="30" t="n"/>
    </row>
    <row r="59">
      <c r="A59" s="3" t="n">
        <v>0</v>
      </c>
      <c r="B59" s="427" t="n"/>
      <c r="C59" s="385" t="n">
        <v>258</v>
      </c>
      <c r="D59" s="440">
        <f>J65*-1</f>
        <v/>
      </c>
      <c r="E59" s="443" t="n">
        <v>112</v>
      </c>
      <c r="F59" s="456" t="n"/>
      <c r="G59" s="433" t="n"/>
      <c r="H59" s="112" t="inlineStr">
        <is>
          <t xml:space="preserve">　　　　　機械及設備                                                  </t>
        </is>
      </c>
      <c r="I59" s="180" t="n">
        <v>253</v>
      </c>
      <c r="J59" s="73">
        <f>OFFSET(A532,0,$K$1-1)</f>
        <v/>
      </c>
      <c r="K59" s="369">
        <f>-SUMIF($C$7:$C$127,I59,$D$7:$D$127)+SUMIF($E$7:$E$127,I59,$F$7:$F$127)</f>
        <v/>
      </c>
      <c r="L59" s="478" t="n"/>
      <c r="M59" s="478">
        <f>L59-G59</f>
        <v/>
      </c>
      <c r="N59" s="144" t="n"/>
      <c r="O59" s="425">
        <f>L59-B59</f>
        <v/>
      </c>
      <c r="P59" s="30">
        <f>J59-K59</f>
        <v/>
      </c>
      <c r="Q59" s="426">
        <f>D59-F59</f>
        <v/>
      </c>
      <c r="R59" s="30" t="n"/>
    </row>
    <row r="60">
      <c r="A60" s="3" t="n">
        <v>0</v>
      </c>
      <c r="B60" s="427" t="n"/>
      <c r="C60" s="385" t="n"/>
      <c r="D60" s="440" t="n"/>
      <c r="E60" s="443" t="n"/>
      <c r="F60" s="442" t="n"/>
      <c r="G60" s="433" t="n"/>
      <c r="H60" s="112" t="inlineStr">
        <is>
          <t xml:space="preserve">　　　　　交通及運輸設備                                              </t>
        </is>
      </c>
      <c r="I60" s="180" t="n">
        <v>254</v>
      </c>
      <c r="J60" s="73">
        <f>OFFSET(A533,0,$K$1-1)</f>
        <v/>
      </c>
      <c r="K60" s="369">
        <f>-SUMIF($C$7:$C$127,I60,$D$7:$D$127)+SUMIF($E$7:$E$127,I60,$F$7:$F$127)</f>
        <v/>
      </c>
      <c r="L60" s="478" t="n"/>
      <c r="M60" s="478">
        <f>L60-G60</f>
        <v/>
      </c>
      <c r="N60" s="144" t="n"/>
      <c r="O60" s="425">
        <f>L60-B60</f>
        <v/>
      </c>
      <c r="P60" s="30">
        <f>J60-K60</f>
        <v/>
      </c>
      <c r="Q60" s="426">
        <f>D60-F60</f>
        <v/>
      </c>
      <c r="R60" s="30" t="n"/>
    </row>
    <row r="61" ht="20.4" customHeight="1" s="53">
      <c r="A61" s="78" t="inlineStr">
        <is>
          <t xml:space="preserve">　其他資產                                                    </t>
        </is>
      </c>
      <c r="B61" s="457">
        <f>SUM(B62,B65,B68)</f>
        <v/>
      </c>
      <c r="C61" s="384" t="n"/>
      <c r="D61" s="440" t="n"/>
      <c r="E61" s="441" t="n"/>
      <c r="F61" s="442" t="n"/>
      <c r="G61" s="457">
        <f>SUM(G62,G65,G68)</f>
        <v/>
      </c>
      <c r="H61" s="112" t="inlineStr">
        <is>
          <t xml:space="preserve">　　　　　什項設備                                                    </t>
        </is>
      </c>
      <c r="I61" s="180" t="n">
        <v>255</v>
      </c>
      <c r="J61" s="73">
        <f>OFFSET(A534,0,$K$1-1)</f>
        <v/>
      </c>
      <c r="K61" s="369">
        <f>-SUMIF($C$7:$C$127,I61,$D$7:$D$127)+SUMIF($E$7:$E$127,I61,$F$7:$F$127)</f>
        <v/>
      </c>
      <c r="L61" s="478">
        <f>VLOOKUP(A61,$A$140:$AX$249,$K$1,FALSE)</f>
        <v/>
      </c>
      <c r="M61" s="478">
        <f>L61-G61</f>
        <v/>
      </c>
      <c r="N61" s="144" t="n"/>
      <c r="O61" s="425">
        <f>L61-B61</f>
        <v/>
      </c>
      <c r="P61" s="30">
        <f>J61-K61</f>
        <v/>
      </c>
      <c r="Q61" s="426">
        <f>D61-F61</f>
        <v/>
      </c>
      <c r="R61" s="30" t="n"/>
    </row>
    <row r="62">
      <c r="A62" s="80" t="inlineStr">
        <is>
          <t xml:space="preserve">　　遞延資產                                                    </t>
        </is>
      </c>
      <c r="B62" s="427">
        <f>VLOOKUP(A62,$A$309:$AX$418,$K$1,FALSE)</f>
        <v/>
      </c>
      <c r="C62" s="384" t="n"/>
      <c r="D62" s="440" t="n"/>
      <c r="E62" s="441" t="n">
        <v>112</v>
      </c>
      <c r="F62" s="442">
        <f>J26-F59</f>
        <v/>
      </c>
      <c r="G62" s="429">
        <f>B62+SUM(D62:D64)-SUM(F62:F64)</f>
        <v/>
      </c>
      <c r="H62" s="112" t="inlineStr">
        <is>
          <t xml:space="preserve">　　　　　購建中固定資產                                              </t>
        </is>
      </c>
      <c r="I62" s="180" t="n">
        <v>256</v>
      </c>
      <c r="J62" s="73">
        <f>OFFSET(A535,0,$K$1-1)</f>
        <v/>
      </c>
      <c r="K62" s="369">
        <f>-SUMIF($C$7:$C$127,I62,$D$7:$D$127)+SUMIF($E$7:$E$127,I62,$F$7:$F$127)</f>
        <v/>
      </c>
      <c r="L62" s="478">
        <f>VLOOKUP(A62,$A$140:$AX$249,$K$1,FALSE)</f>
        <v/>
      </c>
      <c r="M62" s="478">
        <f>L62-G62</f>
        <v/>
      </c>
      <c r="N62" s="144" t="n"/>
      <c r="O62" s="425">
        <f>L62-B62</f>
        <v/>
      </c>
      <c r="P62" s="30">
        <f>J62-K62</f>
        <v/>
      </c>
      <c r="Q62" s="426">
        <f>D62-F62</f>
        <v/>
      </c>
      <c r="R62" s="30" t="n"/>
    </row>
    <row r="63">
      <c r="A63" s="2" t="n">
        <v>0</v>
      </c>
      <c r="B63" s="427" t="n"/>
      <c r="C63" s="384" t="n"/>
      <c r="D63" s="440">
        <f>J126</f>
        <v/>
      </c>
      <c r="E63" s="441" t="n"/>
      <c r="F63" s="442">
        <f>J127*-1</f>
        <v/>
      </c>
      <c r="G63" s="429" t="n"/>
      <c r="H63" s="112" t="inlineStr">
        <is>
          <t xml:space="preserve">　　　　　租賃權益改良                                                </t>
        </is>
      </c>
      <c r="I63" s="180" t="n">
        <v>257</v>
      </c>
      <c r="J63" s="73">
        <f>OFFSET(A536,0,$K$1-1)</f>
        <v/>
      </c>
      <c r="K63" s="369">
        <f>-SUMIF($C$7:$C$127,I63,$D$7:$D$127)+SUMIF($E$7:$E$127,I63,$F$7:$F$127)</f>
        <v/>
      </c>
      <c r="L63" s="478" t="n"/>
      <c r="M63" s="478">
        <f>L63-G63</f>
        <v/>
      </c>
      <c r="N63" s="144" t="n"/>
      <c r="O63" s="425">
        <f>L63-B63</f>
        <v/>
      </c>
      <c r="P63" s="30">
        <f>J63-K63</f>
        <v/>
      </c>
      <c r="Q63" s="426">
        <f>D63-F63</f>
        <v/>
      </c>
      <c r="R63" s="30" t="n"/>
    </row>
    <row r="64">
      <c r="A64" s="2" t="n">
        <v>0</v>
      </c>
      <c r="B64" s="427" t="n"/>
      <c r="C64" s="384" t="n">
        <v>259</v>
      </c>
      <c r="D64" s="440">
        <f>J67*-1</f>
        <v/>
      </c>
      <c r="E64" s="441" t="n"/>
      <c r="F64" s="442" t="n"/>
      <c r="G64" s="429" t="n"/>
      <c r="H64" s="112" t="inlineStr">
        <is>
          <t xml:space="preserve">　　增加無形資產及其他資產                                      </t>
        </is>
      </c>
      <c r="I64" s="180" t="n"/>
      <c r="J64" s="73">
        <f>OFFSET(A537,0,$K$1-1)</f>
        <v/>
      </c>
      <c r="K64" s="369">
        <f>K65+K66</f>
        <v/>
      </c>
      <c r="L64" s="478" t="n"/>
      <c r="M64" s="478">
        <f>L64-G64</f>
        <v/>
      </c>
      <c r="N64" s="144" t="n"/>
      <c r="O64" s="425">
        <f>L64-B64</f>
        <v/>
      </c>
      <c r="P64" s="30">
        <f>J64-K64</f>
        <v/>
      </c>
      <c r="Q64" s="426">
        <f>D64-F64</f>
        <v/>
      </c>
      <c r="R64" s="30" t="n"/>
    </row>
    <row r="65">
      <c r="A65" s="80" t="inlineStr">
        <is>
          <t xml:space="preserve">　　什項資產                                                    </t>
        </is>
      </c>
      <c r="B65" s="427">
        <f>VLOOKUP(A65,$A$309:$AX$418,$K$1,FALSE)</f>
        <v/>
      </c>
      <c r="C65" s="384" t="n">
        <v>417</v>
      </c>
      <c r="D65" s="440">
        <f>F111</f>
        <v/>
      </c>
      <c r="E65" s="441" t="n">
        <v>108</v>
      </c>
      <c r="F65" s="442">
        <f>J22</f>
        <v/>
      </c>
      <c r="G65" s="429">
        <f>B65+SUM(D65:D67)-SUM(F65:F67)</f>
        <v/>
      </c>
      <c r="H65" s="112" t="inlineStr">
        <is>
          <t xml:space="preserve">　　　增加無形資產                                                </t>
        </is>
      </c>
      <c r="I65" s="180" t="n">
        <v>258</v>
      </c>
      <c r="J65" s="73">
        <f>OFFSET(A538,0,$K$1-1)</f>
        <v/>
      </c>
      <c r="K65" s="369">
        <f>-SUMIF($C$7:$C$127,I65,$D$7:$D$127)+SUMIF($E$7:$E$127,I65,$F$7:$F$127)</f>
        <v/>
      </c>
      <c r="L65" s="478">
        <f>VLOOKUP(A65,$A$140:$AX$249,$K$1,FALSE)</f>
        <v/>
      </c>
      <c r="M65" s="478">
        <f>L65-G65</f>
        <v/>
      </c>
      <c r="N65" s="144" t="n"/>
      <c r="O65" s="425">
        <f>L65-B65</f>
        <v/>
      </c>
      <c r="P65" s="30">
        <f>J65-K65</f>
        <v/>
      </c>
      <c r="Q65" s="426">
        <f>D65-F65</f>
        <v/>
      </c>
      <c r="R65" s="30" t="n"/>
    </row>
    <row r="66">
      <c r="A66" s="4" t="n">
        <v>0</v>
      </c>
      <c r="B66" s="427" t="n"/>
      <c r="C66" s="384" t="n"/>
      <c r="D66" s="440" t="n"/>
      <c r="E66" s="441" t="n"/>
      <c r="F66" s="442" t="n"/>
      <c r="G66" s="433" t="n"/>
      <c r="H66" s="112" t="inlineStr">
        <is>
          <t xml:space="preserve">　　　增加其他資產                                                </t>
        </is>
      </c>
      <c r="I66" s="180" t="n"/>
      <c r="J66" s="73">
        <f>OFFSET(A539,0,$K$1-1)</f>
        <v/>
      </c>
      <c r="K66" s="369">
        <f>K67</f>
        <v/>
      </c>
      <c r="L66" s="478" t="n"/>
      <c r="M66" s="478">
        <f>L66-G66</f>
        <v/>
      </c>
      <c r="N66" s="144" t="n"/>
      <c r="O66" s="425">
        <f>L66-B66</f>
        <v/>
      </c>
      <c r="P66" s="30">
        <f>J66-K66</f>
        <v/>
      </c>
      <c r="Q66" s="426">
        <f>D66-F66</f>
        <v/>
      </c>
      <c r="R66" s="30" t="n"/>
    </row>
    <row r="67">
      <c r="A67" s="3" t="n">
        <v>0</v>
      </c>
      <c r="B67" s="427" t="n"/>
      <c r="C67" s="385" t="n"/>
      <c r="D67" s="440" t="n"/>
      <c r="E67" s="443" t="n"/>
      <c r="F67" s="442" t="n"/>
      <c r="G67" s="433" t="n"/>
      <c r="H67" s="112" t="inlineStr">
        <is>
          <t xml:space="preserve">　　　　增加遞延費用                                                </t>
        </is>
      </c>
      <c r="I67" s="180" t="n">
        <v>259</v>
      </c>
      <c r="J67" s="73">
        <f>OFFSET(A540,0,$K$1-1)</f>
        <v/>
      </c>
      <c r="K67" s="369">
        <f>-SUMIF($C$7:$C$127,I67,$D$7:$D$127)+SUMIF($E$7:$E$127,I67,$F$7:$F$127)</f>
        <v/>
      </c>
      <c r="L67" s="478" t="n"/>
      <c r="M67" s="478">
        <f>L67-G67</f>
        <v/>
      </c>
      <c r="N67" s="144" t="n"/>
      <c r="O67" s="425">
        <f>L67-B67</f>
        <v/>
      </c>
      <c r="P67" s="30">
        <f>J67-K67</f>
        <v/>
      </c>
      <c r="Q67" s="426">
        <f>D67-F67</f>
        <v/>
      </c>
      <c r="R67" s="30" t="n"/>
    </row>
    <row r="68">
      <c r="A68" s="80" t="n"/>
      <c r="B68" s="427" t="n"/>
      <c r="C68" s="384" t="n"/>
      <c r="D68" s="440" t="n"/>
      <c r="E68" s="441" t="n"/>
      <c r="F68" s="442" t="n"/>
      <c r="G68" s="433">
        <f>B68+D68-F68</f>
        <v/>
      </c>
      <c r="H68" s="111" t="inlineStr">
        <is>
          <t xml:space="preserve">▼投資活動之淨現金流入（流出）                                </t>
        </is>
      </c>
      <c r="I68" s="180" t="n"/>
      <c r="J68" s="73">
        <f>OFFSET(A541,0,$K$1-1)</f>
        <v/>
      </c>
      <c r="K68" s="369">
        <f>K40</f>
        <v/>
      </c>
      <c r="L68" s="478" t="n"/>
      <c r="M68" s="478" t="n"/>
      <c r="N68" s="144" t="n"/>
      <c r="O68" s="425" t="n"/>
      <c r="P68" s="30">
        <f>J68-K68</f>
        <v/>
      </c>
      <c r="Q68" s="426">
        <f>D68-F68</f>
        <v/>
      </c>
      <c r="R68" s="30" t="n"/>
    </row>
    <row r="69">
      <c r="A69" s="4" t="inlineStr">
        <is>
          <t>合      計</t>
        </is>
      </c>
      <c r="B69" s="422">
        <f>B7+B17+B26+B54+B56+B61</f>
        <v/>
      </c>
      <c r="C69" s="384" t="n"/>
      <c r="D69" s="440" t="n"/>
      <c r="E69" s="441" t="n"/>
      <c r="F69" s="442" t="n"/>
      <c r="G69" s="458">
        <f>G7+G17+G26+G54+G56+G61</f>
        <v/>
      </c>
      <c r="H69" s="111" t="inlineStr">
        <is>
          <t xml:space="preserve">▼籌資活動之現金流量                                          </t>
        </is>
      </c>
      <c r="I69" s="180" t="n"/>
      <c r="J69" s="73">
        <f>OFFSET(A542,0,$K$1-1)</f>
        <v/>
      </c>
      <c r="K69" s="369">
        <f>K70+K72+K74+K81+K79+K83</f>
        <v/>
      </c>
      <c r="L69" s="478">
        <f>VLOOKUP(A69,$A$140:$AX$249,$K$1,FALSE)</f>
        <v/>
      </c>
      <c r="M69" s="478">
        <f>L69-G69</f>
        <v/>
      </c>
      <c r="N69" s="144" t="n"/>
      <c r="O69" s="425">
        <f>L69-B69</f>
        <v/>
      </c>
      <c r="P69" s="30">
        <f>J69-K69</f>
        <v/>
      </c>
      <c r="Q69" s="426">
        <f>D69-F69</f>
        <v/>
      </c>
      <c r="R69" s="30" t="n"/>
    </row>
    <row r="70">
      <c r="A70" s="4" t="inlineStr">
        <is>
          <t xml:space="preserve">負債                                                        </t>
        </is>
      </c>
      <c r="B70" s="422">
        <f>B71+B78+B83</f>
        <v/>
      </c>
      <c r="C70" s="384" t="n"/>
      <c r="D70" s="440" t="n"/>
      <c r="E70" s="441" t="n"/>
      <c r="F70" s="442" t="n"/>
      <c r="G70" s="423">
        <f>G71+G78+G83</f>
        <v/>
      </c>
      <c r="H70" s="112" t="inlineStr">
        <is>
          <t xml:space="preserve">　　增加短期債務、流動金融負債及其他負債                        </t>
        </is>
      </c>
      <c r="I70" s="180" t="n"/>
      <c r="J70" s="73">
        <f>OFFSET(A543,0,$K$1-1)</f>
        <v/>
      </c>
      <c r="K70" s="369">
        <f>K71</f>
        <v/>
      </c>
      <c r="L70" s="478">
        <f>VLOOKUP(A70,$A$253:$AX$305,$K$1,FALSE)</f>
        <v/>
      </c>
      <c r="M70" s="478">
        <f>L70-G70</f>
        <v/>
      </c>
      <c r="N70" s="144" t="n"/>
      <c r="O70" s="425">
        <f>L70-B70</f>
        <v/>
      </c>
      <c r="P70" s="30">
        <f>J70-K70</f>
        <v/>
      </c>
      <c r="Q70" s="426">
        <f>D70-F70</f>
        <v/>
      </c>
      <c r="R70" s="30" t="n"/>
    </row>
    <row r="71">
      <c r="A71" s="78" t="inlineStr">
        <is>
          <t xml:space="preserve">　流動負債                                                    </t>
        </is>
      </c>
      <c r="B71" s="422">
        <f>SUM(B72:B77)</f>
        <v/>
      </c>
      <c r="C71" s="384" t="n"/>
      <c r="D71" s="440" t="n"/>
      <c r="E71" s="441" t="n"/>
      <c r="F71" s="442" t="n"/>
      <c r="G71" s="423">
        <f>SUM(G72:G77)</f>
        <v/>
      </c>
      <c r="H71" s="112" t="inlineStr">
        <is>
          <t xml:space="preserve">　　　增加其他負債                                                </t>
        </is>
      </c>
      <c r="I71" s="180" t="n">
        <v>311</v>
      </c>
      <c r="J71" s="73">
        <f>OFFSET(A544,0,$K$1-1)</f>
        <v/>
      </c>
      <c r="K71" s="369">
        <f>-SUMIF($C$7:$C$127,I71,$D$7:$D$127)+SUMIF($E$7:$E$127,I71,$F$7:$F$127)</f>
        <v/>
      </c>
      <c r="L71" s="478">
        <f>VLOOKUP(A71,$A$253:$AX$305,$K$1,FALSE)</f>
        <v/>
      </c>
      <c r="M71" s="478">
        <f>L71-G71</f>
        <v/>
      </c>
      <c r="N71" s="144" t="n"/>
      <c r="O71" s="425">
        <f>L71-B71</f>
        <v/>
      </c>
      <c r="P71" s="30">
        <f>J71-K71</f>
        <v/>
      </c>
      <c r="Q71" s="426">
        <f>D71-F71</f>
        <v/>
      </c>
      <c r="R71" s="30" t="n"/>
    </row>
    <row r="72">
      <c r="A72" s="80" t="inlineStr">
        <is>
          <t xml:space="preserve">　　短期債務                                                    </t>
        </is>
      </c>
      <c r="B72" s="427">
        <f>VLOOKUP(A72,$A$423:$AX$475,$K$1,FALSE)</f>
        <v/>
      </c>
      <c r="C72" s="385" t="n">
        <v>322</v>
      </c>
      <c r="D72" s="454">
        <f>J82*-1</f>
        <v/>
      </c>
      <c r="E72" s="441" t="n">
        <v>418</v>
      </c>
      <c r="F72" s="442">
        <f>D81</f>
        <v/>
      </c>
      <c r="G72" s="429">
        <f>B72+SUM(F72:F73)-SUM(D72:D73)</f>
        <v/>
      </c>
      <c r="H72" s="112" t="inlineStr">
        <is>
          <t xml:space="preserve">　　增加長期負債                                                </t>
        </is>
      </c>
      <c r="I72" s="180" t="n"/>
      <c r="J72" s="73">
        <f>OFFSET(A545,0,$K$1-1)</f>
        <v/>
      </c>
      <c r="K72" s="369">
        <f>K73</f>
        <v/>
      </c>
      <c r="L72" s="478">
        <f>VLOOKUP(A72,$A$253:$AX$305,$K$1,FALSE)</f>
        <v/>
      </c>
      <c r="M72" s="478">
        <f>L72-G72</f>
        <v/>
      </c>
      <c r="N72" s="144" t="n"/>
      <c r="O72" s="425">
        <f>L72-B72</f>
        <v/>
      </c>
      <c r="P72" s="30">
        <f>J72-K72</f>
        <v/>
      </c>
      <c r="Q72" s="426">
        <f>D72-F72</f>
        <v/>
      </c>
      <c r="R72" s="30" t="n"/>
    </row>
    <row r="73" ht="20.25" customHeight="1" s="53">
      <c r="A73" s="3" t="n">
        <v>0</v>
      </c>
      <c r="B73" s="427" t="n"/>
      <c r="C73" s="385" t="n">
        <v>316</v>
      </c>
      <c r="D73" s="440" t="n"/>
      <c r="E73" s="443" t="n"/>
      <c r="F73" s="442" t="n"/>
      <c r="G73" s="433" t="n"/>
      <c r="H73" s="112" t="inlineStr">
        <is>
          <t xml:space="preserve">　　　增加長期債務                                                </t>
        </is>
      </c>
      <c r="I73" s="180" t="n">
        <v>312</v>
      </c>
      <c r="J73" s="73">
        <f>OFFSET(A546,0,$K$1-1)</f>
        <v/>
      </c>
      <c r="K73" s="369">
        <f>-SUMIF($C$7:$C$127,I73,$D$7:$D$127)+SUMIF($E$7:$E$127,I73,$F$7:$F$127)</f>
        <v/>
      </c>
      <c r="L73" s="478" t="n"/>
      <c r="M73" s="478">
        <f>L73-G73</f>
        <v/>
      </c>
      <c r="N73" s="144" t="n"/>
      <c r="O73" s="425">
        <f>L73-B73</f>
        <v/>
      </c>
      <c r="P73" s="30">
        <f>J73-K73</f>
        <v/>
      </c>
      <c r="Q73" s="426">
        <f>D73-F73</f>
        <v/>
      </c>
      <c r="R73" s="30" t="n"/>
    </row>
    <row r="74" ht="21" customHeight="1" s="53">
      <c r="A74" s="80" t="inlineStr">
        <is>
          <t xml:space="preserve">　　應付款項                                                    </t>
        </is>
      </c>
      <c r="B74" s="427">
        <f>VLOOKUP(A74,$A$423:$AX$475,$K$1,FALSE)</f>
        <v/>
      </c>
      <c r="C74" s="384" t="n"/>
      <c r="D74" s="440" t="n"/>
      <c r="E74" s="441" t="n">
        <v>161</v>
      </c>
      <c r="F74" s="442" t="n"/>
      <c r="G74" s="429">
        <f>B74+SUM(F74:F75)-SUM(D74:D75)</f>
        <v/>
      </c>
      <c r="H74" s="112" t="inlineStr">
        <is>
          <t xml:space="preserve">　　增加基金、公積及填補短絀                                    </t>
        </is>
      </c>
      <c r="I74" s="180" t="n"/>
      <c r="J74" s="73">
        <f>OFFSET(A547,0,$K$1-1)</f>
        <v/>
      </c>
      <c r="K74" s="369">
        <f>SUM(K75)</f>
        <v/>
      </c>
      <c r="L74" s="478">
        <f>VLOOKUP(A74,$A$253:$AX$305,$K$1,FALSE)</f>
        <v/>
      </c>
      <c r="M74" s="478">
        <f>L74-G74</f>
        <v/>
      </c>
      <c r="N74" s="144" t="n"/>
      <c r="O74" s="425">
        <f>L74-B74</f>
        <v/>
      </c>
      <c r="P74" s="30">
        <f>J74-K74</f>
        <v/>
      </c>
      <c r="Q74" s="426">
        <f>D74-F74</f>
        <v/>
      </c>
      <c r="R74" s="30" t="n"/>
    </row>
    <row r="75" ht="18.75" customHeight="1" s="53">
      <c r="A75" s="3" t="n">
        <v>0</v>
      </c>
      <c r="B75" s="427" t="n"/>
      <c r="C75" s="385" t="n"/>
      <c r="D75" s="440" t="n"/>
      <c r="E75" s="443" t="n"/>
      <c r="F75" s="442" t="n"/>
      <c r="G75" s="433" t="n"/>
      <c r="H75" s="112" t="inlineStr">
        <is>
          <t xml:space="preserve">　　　增加基金                                                    </t>
        </is>
      </c>
      <c r="I75" s="180" t="n"/>
      <c r="J75" s="73">
        <f>OFFSET(A548,0,$K$1-1)</f>
        <v/>
      </c>
      <c r="K75" s="369">
        <f>SUM(K76:K78)</f>
        <v/>
      </c>
      <c r="L75" s="478" t="n"/>
      <c r="M75" s="478">
        <f>L75-G75</f>
        <v/>
      </c>
      <c r="N75" s="144" t="n"/>
      <c r="O75" s="425">
        <f>L75-B75</f>
        <v/>
      </c>
      <c r="P75" s="30">
        <f>J75-K75</f>
        <v/>
      </c>
      <c r="Q75" s="426">
        <f>D75-F75</f>
        <v/>
      </c>
      <c r="R75" s="30" t="n"/>
    </row>
    <row r="76" ht="20.25" customHeight="1" s="53">
      <c r="A76" s="80" t="inlineStr">
        <is>
          <t xml:space="preserve">　　預收款項                                                    </t>
        </is>
      </c>
      <c r="B76" s="427">
        <f>VLOOKUP(A76,$A$423:$AX$475,$K$1,FALSE)</f>
        <v/>
      </c>
      <c r="C76" s="384" t="n"/>
      <c r="D76" s="440" t="n"/>
      <c r="E76" s="441" t="n">
        <v>161</v>
      </c>
      <c r="F76" s="442">
        <f>J34</f>
        <v/>
      </c>
      <c r="G76" s="429">
        <f>B76+SUM(F76:F77)-SUM(D76:D77)</f>
        <v/>
      </c>
      <c r="H76" s="112" t="inlineStr">
        <is>
          <t xml:space="preserve">　　　　國庫撥款增置固定資產                                        </t>
        </is>
      </c>
      <c r="I76" s="180" t="n">
        <v>313</v>
      </c>
      <c r="J76" s="73">
        <f>OFFSET(A549,0,$K$1-1)</f>
        <v/>
      </c>
      <c r="K76" s="369">
        <f>-SUMIF($C$7:$C$127,I76,$D$7:$D$127)+SUMIF($E$7:$E$127,I76,$F$7:$F$127)</f>
        <v/>
      </c>
      <c r="L76" s="478">
        <f>VLOOKUP(A76,$A$253:$AX$305,$K$1,FALSE)</f>
        <v/>
      </c>
      <c r="M76" s="478">
        <f>L76-G76</f>
        <v/>
      </c>
      <c r="N76" s="144" t="n"/>
      <c r="O76" s="425">
        <f>L76-B76</f>
        <v/>
      </c>
      <c r="P76" s="30">
        <f>J76-K76</f>
        <v/>
      </c>
      <c r="Q76" s="426">
        <f>D76-F76</f>
        <v/>
      </c>
      <c r="R76" s="30" t="n"/>
    </row>
    <row r="77">
      <c r="A77" s="3" t="n">
        <v>0</v>
      </c>
      <c r="B77" s="427" t="n"/>
      <c r="C77" s="385" t="n"/>
      <c r="D77" s="440" t="n"/>
      <c r="E77" s="443" t="n"/>
      <c r="F77" s="442" t="n"/>
      <c r="G77" s="433" t="n"/>
      <c r="H77" s="112" t="inlineStr">
        <is>
          <t xml:space="preserve">　　　　國庫增撥無形資產                                            </t>
        </is>
      </c>
      <c r="I77" s="180" t="n">
        <v>314</v>
      </c>
      <c r="J77" s="73">
        <f>OFFSET(A550,0,$K$1-1)</f>
        <v/>
      </c>
      <c r="K77" s="369">
        <f>-SUMIF($C$7:$C$127,I77,$D$7:$D$127)+SUMIF($E$7:$E$127,I77,$F$7:$F$127)</f>
        <v/>
      </c>
      <c r="L77" s="478" t="n"/>
      <c r="M77" s="478">
        <f>L77-G77</f>
        <v/>
      </c>
      <c r="N77" s="144" t="n"/>
      <c r="O77" s="425">
        <f>L77-B77</f>
        <v/>
      </c>
      <c r="P77" s="30">
        <f>J77-K77</f>
        <v/>
      </c>
      <c r="Q77" s="426">
        <f>D77-F77</f>
        <v/>
      </c>
      <c r="R77" s="30" t="n"/>
    </row>
    <row r="78">
      <c r="A78" s="78" t="inlineStr">
        <is>
          <t xml:space="preserve">　長期負債                                                    </t>
        </is>
      </c>
      <c r="B78" s="459">
        <f>SUM(B81)</f>
        <v/>
      </c>
      <c r="C78" s="384" t="n"/>
      <c r="D78" s="440" t="n"/>
      <c r="E78" s="441" t="n"/>
      <c r="F78" s="442" t="n"/>
      <c r="G78" s="460">
        <f>SUM(G81)</f>
        <v/>
      </c>
      <c r="H78" s="112" t="inlineStr">
        <is>
          <t xml:space="preserve">　　　　國庫增撥遞延資產                                            </t>
        </is>
      </c>
      <c r="I78" s="180" t="n">
        <v>315</v>
      </c>
      <c r="J78" s="73">
        <f>OFFSET(A551,0,$K$1-1)</f>
        <v/>
      </c>
      <c r="K78" s="369">
        <f>-SUMIF($C$7:$C$127,I78,$D$7:$D$127)+SUMIF($E$7:$E$127,I78,$F$7:$F$127)</f>
        <v/>
      </c>
      <c r="L78" s="478">
        <f>VLOOKUP(A78,$A$253:$AX$305,$K$1,FALSE)</f>
        <v/>
      </c>
      <c r="M78" s="478">
        <f>L78-G78</f>
        <v/>
      </c>
      <c r="N78" s="144" t="n"/>
      <c r="O78" s="425">
        <f>L78-B78</f>
        <v/>
      </c>
      <c r="P78" s="30">
        <f>J78-K78</f>
        <v/>
      </c>
      <c r="Q78" s="426">
        <f>D78-F78</f>
        <v/>
      </c>
      <c r="R78" s="30" t="n"/>
    </row>
    <row r="79">
      <c r="A79" s="169" t="n"/>
      <c r="B79" s="461" t="n"/>
      <c r="C79" s="395" t="n"/>
      <c r="D79" s="462" t="n"/>
      <c r="E79" s="463" t="n"/>
      <c r="F79" s="447" t="n"/>
      <c r="G79" s="394" t="n"/>
      <c r="H79" s="112" t="inlineStr">
        <is>
          <t xml:space="preserve">　　減少短期債務、流動金融負債及其他負債                        </t>
        </is>
      </c>
      <c r="I79" s="180" t="n"/>
      <c r="J79" s="73">
        <f>OFFSET(A552,0,$K$1-1)</f>
        <v/>
      </c>
      <c r="K79" s="387" t="n"/>
      <c r="L79" s="478" t="n"/>
      <c r="M79" s="478" t="n"/>
      <c r="N79" s="144" t="n"/>
      <c r="O79" s="425" t="n"/>
      <c r="P79" s="30" t="n"/>
      <c r="Q79" s="426" t="n"/>
      <c r="R79" s="30" t="n"/>
    </row>
    <row r="80">
      <c r="A80" s="169" t="n"/>
      <c r="B80" s="461" t="n"/>
      <c r="C80" s="395" t="n"/>
      <c r="D80" s="462" t="n"/>
      <c r="E80" s="463" t="n"/>
      <c r="F80" s="447" t="n"/>
      <c r="G80" s="394" t="n"/>
      <c r="H80" s="112" t="inlineStr">
        <is>
          <t xml:space="preserve">　　　減少短期債務                                                </t>
        </is>
      </c>
      <c r="I80" s="180" t="n">
        <v>316</v>
      </c>
      <c r="J80" s="73">
        <f>OFFSET(A553,0,$K$1-1)</f>
        <v/>
      </c>
      <c r="K80" s="369">
        <f>-SUMIF($C$7:$C$127,I80,$D$7:$D$127)+SUMIF($E$7:$E$127,I80,$F$7:$F$127)</f>
        <v/>
      </c>
      <c r="L80" s="478" t="n"/>
      <c r="M80" s="478" t="n"/>
      <c r="N80" s="144" t="n"/>
      <c r="O80" s="425" t="n"/>
      <c r="P80" s="30" t="n"/>
      <c r="Q80" s="426" t="n"/>
      <c r="R80" s="30" t="n"/>
    </row>
    <row r="81">
      <c r="A81" s="80" t="inlineStr">
        <is>
          <t xml:space="preserve">　　長期債務                                                    </t>
        </is>
      </c>
      <c r="B81" s="427">
        <f>VLOOKUP(A81,$A$423:$AX$475,$K$1,FALSE)</f>
        <v/>
      </c>
      <c r="C81" s="384" t="n">
        <v>418</v>
      </c>
      <c r="D81" s="440">
        <f>J116</f>
        <v/>
      </c>
      <c r="E81" s="441" t="n">
        <v>312</v>
      </c>
      <c r="F81" s="442">
        <f>J73</f>
        <v/>
      </c>
      <c r="G81" s="429">
        <f>B81+SUM(F81:F82)-SUM(D81:D82)</f>
        <v/>
      </c>
      <c r="H81" s="112" t="inlineStr">
        <is>
          <t xml:space="preserve">　　減少長期負債                                                </t>
        </is>
      </c>
      <c r="I81" s="180" t="n"/>
      <c r="J81" s="73">
        <f>OFFSET(A554,0,$K$1-1)</f>
        <v/>
      </c>
      <c r="K81" s="369">
        <f>K82</f>
        <v/>
      </c>
      <c r="L81" s="478">
        <f>VLOOKUP(A81,$A$253:$AX$305,$K$1,FALSE)</f>
        <v/>
      </c>
      <c r="M81" s="478">
        <f>L81-G81</f>
        <v/>
      </c>
      <c r="N81" s="144" t="n"/>
      <c r="O81" s="425">
        <f>L81-B81</f>
        <v/>
      </c>
      <c r="P81" s="30">
        <f>J81-K81</f>
        <v/>
      </c>
      <c r="Q81" s="426">
        <f>D81-F81</f>
        <v/>
      </c>
      <c r="R81" s="30" t="n"/>
    </row>
    <row r="82">
      <c r="A82" s="3" t="n">
        <v>0</v>
      </c>
      <c r="B82" s="427" t="n"/>
      <c r="C82" s="385" t="n">
        <v>322</v>
      </c>
      <c r="D82" s="440" t="n"/>
      <c r="E82" s="443" t="n"/>
      <c r="F82" s="442" t="n"/>
      <c r="G82" s="433" t="n"/>
      <c r="H82" s="112" t="inlineStr">
        <is>
          <t xml:space="preserve">　　　減少長期債務                                                </t>
        </is>
      </c>
      <c r="I82" s="180" t="n">
        <v>322</v>
      </c>
      <c r="J82" s="73">
        <f>OFFSET(A555,0,$K$1-1)</f>
        <v/>
      </c>
      <c r="K82" s="369">
        <f>-SUMIF($C$7:$C$127,I82,$D$7:$D$127)+SUMIF($E$7:$E$127,I82,$F$7:$F$127)</f>
        <v/>
      </c>
      <c r="L82" s="478" t="n"/>
      <c r="M82" s="478">
        <f>L82-G82</f>
        <v/>
      </c>
      <c r="N82" s="144" t="n"/>
      <c r="O82" s="425">
        <f>L82-B82</f>
        <v/>
      </c>
      <c r="P82" s="30">
        <f>J82-K82</f>
        <v/>
      </c>
      <c r="Q82" s="426">
        <f>D72-F82</f>
        <v/>
      </c>
      <c r="R82" s="30" t="n"/>
    </row>
    <row r="83">
      <c r="A83" s="78" t="inlineStr">
        <is>
          <t xml:space="preserve">　其他負債                                                    </t>
        </is>
      </c>
      <c r="B83" s="422">
        <f>SUM(B84,B90)</f>
        <v/>
      </c>
      <c r="C83" s="384" t="n"/>
      <c r="D83" s="440" t="n"/>
      <c r="E83" s="441" t="n"/>
      <c r="F83" s="442" t="n"/>
      <c r="G83" s="460">
        <f>SUM(G84,G90)</f>
        <v/>
      </c>
      <c r="H83" s="112" t="inlineStr">
        <is>
          <t xml:space="preserve">　　支付利息                                                    </t>
        </is>
      </c>
      <c r="I83" s="180" t="n"/>
      <c r="J83" s="73">
        <f>OFFSET(A556,0,$K$1-1)</f>
        <v/>
      </c>
      <c r="K83" s="369">
        <f>J83</f>
        <v/>
      </c>
      <c r="L83" s="478">
        <f>VLOOKUP(A83,$A$253:$AX$305,$K$1,FALSE)</f>
        <v/>
      </c>
      <c r="M83" s="478">
        <f>L83-G83</f>
        <v/>
      </c>
      <c r="N83" s="144" t="n"/>
      <c r="O83" s="425">
        <f>L83-B83</f>
        <v/>
      </c>
      <c r="P83" s="30">
        <f>J83-K83</f>
        <v/>
      </c>
      <c r="Q83" s="426">
        <f>D83-F83</f>
        <v/>
      </c>
      <c r="R83" s="30" t="n"/>
    </row>
    <row r="84">
      <c r="A84" s="80" t="inlineStr">
        <is>
          <t xml:space="preserve">　　什項負債                                                    </t>
        </is>
      </c>
      <c r="B84" s="427">
        <f>VLOOKUP(A84,$A$423:$AX$475,$K$1,FALSE)</f>
        <v/>
      </c>
      <c r="C84" s="384" t="n">
        <v>321</v>
      </c>
      <c r="D84" s="440" t="n"/>
      <c r="E84" s="441" t="n"/>
      <c r="F84" s="442" t="n"/>
      <c r="G84" s="429">
        <f>B84+SUM(F84:F89)-SUM(D84:D89)</f>
        <v/>
      </c>
      <c r="H84" s="111" t="inlineStr">
        <is>
          <t xml:space="preserve">▼籌資活動之淨現金流入（流出）                                </t>
        </is>
      </c>
      <c r="I84" s="180" t="n"/>
      <c r="J84" s="73">
        <f>OFFSET(A557,0,$K$1-1)</f>
        <v/>
      </c>
      <c r="K84" s="369">
        <f>K69</f>
        <v/>
      </c>
      <c r="L84" s="478">
        <f>VLOOKUP(A84,$A$253:$AX$305,$K$1,FALSE)</f>
        <v/>
      </c>
      <c r="M84" s="478">
        <f>L84-G84</f>
        <v/>
      </c>
      <c r="N84" s="144" t="n"/>
      <c r="O84" s="425">
        <f>L84-B84</f>
        <v/>
      </c>
      <c r="P84" s="30">
        <f>J84-K84</f>
        <v/>
      </c>
      <c r="Q84" s="426">
        <f>D84-F84</f>
        <v/>
      </c>
      <c r="R84" s="30" t="n"/>
    </row>
    <row r="85">
      <c r="A85" s="4" t="n">
        <v>0</v>
      </c>
      <c r="B85" s="427" t="n"/>
      <c r="C85" s="384" t="n">
        <v>402</v>
      </c>
      <c r="D85" s="440">
        <f>J91*-1</f>
        <v/>
      </c>
      <c r="E85" s="384" t="n">
        <v>122</v>
      </c>
      <c r="F85" s="442">
        <f>J28</f>
        <v/>
      </c>
      <c r="G85" s="433" t="n"/>
      <c r="H85" s="111" t="inlineStr">
        <is>
          <t xml:space="preserve">▼現金及約當現金之淨增（淨減）                                </t>
        </is>
      </c>
      <c r="I85" s="180" t="inlineStr">
        <is>
          <t>B</t>
        </is>
      </c>
      <c r="J85" s="73">
        <f>OFFSET(A558,0,$K$1-1)</f>
        <v/>
      </c>
      <c r="K85" s="369">
        <f>J85</f>
        <v/>
      </c>
      <c r="L85" s="478" t="n"/>
      <c r="M85" s="478">
        <f>L85-G85</f>
        <v/>
      </c>
      <c r="N85" s="144" t="n"/>
      <c r="O85" s="425">
        <f>L85-B85</f>
        <v/>
      </c>
      <c r="P85" s="30">
        <f>J85-K85</f>
        <v/>
      </c>
      <c r="Q85" s="426">
        <f>D85-F85</f>
        <v/>
      </c>
      <c r="R85" s="30" t="n"/>
    </row>
    <row r="86">
      <c r="A86" s="3" t="n">
        <v>0</v>
      </c>
      <c r="B86" s="427" t="n"/>
      <c r="C86" s="385" t="n"/>
      <c r="D86" s="440" t="n"/>
      <c r="E86" s="443" t="n">
        <v>401</v>
      </c>
      <c r="F86" s="442">
        <f>J90</f>
        <v/>
      </c>
      <c r="G86" s="433" t="n"/>
      <c r="H86" s="111" t="inlineStr">
        <is>
          <t xml:space="preserve">▼期初現金及約當現金                                          </t>
        </is>
      </c>
      <c r="I86" s="180" t="n"/>
      <c r="J86" s="73">
        <f>OFFSET(A559,0,$K$1-1)</f>
        <v/>
      </c>
      <c r="K86" s="369">
        <f>B8</f>
        <v/>
      </c>
      <c r="L86" s="478" t="n"/>
      <c r="M86" s="478">
        <f>L86-G86</f>
        <v/>
      </c>
      <c r="N86" s="144" t="n"/>
      <c r="O86" s="425">
        <f>L86-B86</f>
        <v/>
      </c>
      <c r="P86" s="30">
        <f>J86-K86</f>
        <v/>
      </c>
      <c r="Q86" s="426">
        <f>D86-F86</f>
        <v/>
      </c>
      <c r="R86" s="30" t="n"/>
    </row>
    <row r="87">
      <c r="A87" s="3" t="n">
        <v>0</v>
      </c>
      <c r="B87" s="427" t="n"/>
      <c r="C87" s="385" t="n"/>
      <c r="D87" s="440" t="n"/>
      <c r="E87" s="443" t="n"/>
      <c r="F87" s="442" t="n"/>
      <c r="G87" s="433" t="n"/>
      <c r="H87" s="111" t="inlineStr">
        <is>
          <t xml:space="preserve">▼期末現金及約當現金                                          </t>
        </is>
      </c>
      <c r="I87" s="180" t="n"/>
      <c r="J87" s="73">
        <f>OFFSET(A560,0,$K$1-1)</f>
        <v/>
      </c>
      <c r="K87" s="369">
        <f>G8</f>
        <v/>
      </c>
      <c r="L87" s="478" t="n"/>
      <c r="M87" s="478">
        <f>L87-G87</f>
        <v/>
      </c>
      <c r="N87" s="144" t="n"/>
      <c r="O87" s="425">
        <f>L87-B87</f>
        <v/>
      </c>
      <c r="P87" s="30">
        <f>J87-K87</f>
        <v/>
      </c>
      <c r="Q87" s="426">
        <f>D87-F87</f>
        <v/>
      </c>
      <c r="R87" s="30" t="n"/>
    </row>
    <row r="88">
      <c r="A88" s="3" t="n">
        <v>0</v>
      </c>
      <c r="B88" s="427" t="n"/>
      <c r="C88" s="385" t="n"/>
      <c r="D88" s="440" t="n"/>
      <c r="E88" s="443" t="n"/>
      <c r="F88" s="442" t="n"/>
      <c r="G88" s="433" t="n"/>
      <c r="H88" s="111" t="inlineStr">
        <is>
          <t xml:space="preserve">▼不影響現金流量之投資與籌資活動                              </t>
        </is>
      </c>
      <c r="J88" s="73">
        <f>OFFSET(A561,0,$K$1-1)</f>
        <v/>
      </c>
      <c r="K88" s="369" t="n"/>
      <c r="L88" s="478" t="n"/>
      <c r="M88" s="478">
        <f>L88-G88</f>
        <v/>
      </c>
      <c r="N88" s="144" t="n"/>
      <c r="O88" s="425">
        <f>L88-B88</f>
        <v/>
      </c>
      <c r="P88" s="30">
        <f>J88-K88</f>
        <v/>
      </c>
      <c r="Q88" s="426">
        <f>D88-F88</f>
        <v/>
      </c>
      <c r="R88" s="30" t="n"/>
    </row>
    <row r="89" ht="32.4" customHeight="1" s="53">
      <c r="A89" s="3" t="n">
        <v>0</v>
      </c>
      <c r="B89" s="427" t="n"/>
      <c r="C89" s="385" t="n"/>
      <c r="D89" s="440" t="n"/>
      <c r="E89" s="443" t="n"/>
      <c r="F89" s="442" t="n"/>
      <c r="G89" s="433" t="n"/>
      <c r="H89" s="112" t="inlineStr">
        <is>
          <t xml:space="preserve">　　退休離職準備金與應付退休及離職金同額增加(+)或減少(-)之金額  </t>
        </is>
      </c>
      <c r="I89" s="180" t="n"/>
      <c r="J89" s="73">
        <f>OFFSET(A562,0,$K$1-1)</f>
        <v/>
      </c>
      <c r="K89" s="369">
        <f>K90+K91</f>
        <v/>
      </c>
      <c r="L89" s="478" t="n"/>
      <c r="M89" s="478">
        <f>L89-G89</f>
        <v/>
      </c>
      <c r="N89" s="144" t="n"/>
      <c r="O89" s="425">
        <f>L89-B89</f>
        <v/>
      </c>
      <c r="P89" s="30">
        <f>J89-K89</f>
        <v/>
      </c>
      <c r="Q89" s="426">
        <f>D89-F89</f>
        <v/>
      </c>
      <c r="R89" s="30" t="n"/>
    </row>
    <row r="90">
      <c r="A90" s="80" t="inlineStr">
        <is>
          <t xml:space="preserve">　　遞延負債                                                    </t>
        </is>
      </c>
      <c r="B90" s="427">
        <f>VLOOKUP(A90,$A$423:$AX$475,$K$1,FALSE)</f>
        <v/>
      </c>
      <c r="C90" s="385" t="n">
        <v>124</v>
      </c>
      <c r="D90" s="440">
        <f>J31*-1</f>
        <v/>
      </c>
      <c r="E90" s="464" t="n">
        <v>311</v>
      </c>
      <c r="F90" s="442">
        <f>J71</f>
        <v/>
      </c>
      <c r="G90" s="429">
        <f>B90+SUM(F90:F96)-SUM(D90:D96)</f>
        <v/>
      </c>
      <c r="H90" s="112" t="inlineStr">
        <is>
          <t xml:space="preserve">　　　退休離職準備金與應付退休及離職金同額增加之金額(+)           </t>
        </is>
      </c>
      <c r="I90" s="180" t="n">
        <v>401</v>
      </c>
      <c r="J90" s="73">
        <f>OFFSET(A563,0,$K$1-1)</f>
        <v/>
      </c>
      <c r="K90" s="369">
        <f>(SUMIF($C$7:$C$127,I90,$D$7:$D$127)+SUMIF($E$7:$E$127,I90,$F$7:$F$127))/2</f>
        <v/>
      </c>
      <c r="L90" s="478">
        <f>VLOOKUP(A90,$A$253:$AX$305,$K$1,FALSE)</f>
        <v/>
      </c>
      <c r="M90" s="478">
        <f>L90-G90</f>
        <v/>
      </c>
      <c r="N90" s="144" t="n"/>
      <c r="O90" s="425">
        <f>L90-B90</f>
        <v/>
      </c>
      <c r="P90" s="30">
        <f>J90-K90</f>
        <v/>
      </c>
      <c r="Q90" s="426">
        <f>D90-F90</f>
        <v/>
      </c>
      <c r="R90" s="30" t="n"/>
    </row>
    <row r="91">
      <c r="A91" s="3" t="n">
        <v>0</v>
      </c>
      <c r="B91" s="427" t="n"/>
      <c r="C91" s="241" t="n">
        <v>123</v>
      </c>
      <c r="D91" s="440">
        <f>-J30</f>
        <v/>
      </c>
      <c r="E91" s="464" t="n">
        <v>403</v>
      </c>
      <c r="F91" s="442">
        <f>J93</f>
        <v/>
      </c>
      <c r="G91" s="433" t="n"/>
      <c r="H91" s="112" t="inlineStr">
        <is>
          <t xml:space="preserve">　　　退休離職準備金與應付退休及離職金同額減少之金額(-)           </t>
        </is>
      </c>
      <c r="I91" s="180" t="n">
        <v>402</v>
      </c>
      <c r="J91" s="73">
        <f>OFFSET(A564,0,$K$1-1)</f>
        <v/>
      </c>
      <c r="K91" s="387">
        <f>(SUMIF($C$7:$C$127,I91,$D$7:$D$127)+SUMIF($E$7:$E$127,I91,$F$7:$F$127))/2*-1</f>
        <v/>
      </c>
      <c r="L91" s="478" t="n"/>
      <c r="M91" s="478">
        <f>L91-G91</f>
        <v/>
      </c>
      <c r="N91" s="144" t="n"/>
      <c r="O91" s="425">
        <f>L91-B91</f>
        <v/>
      </c>
      <c r="P91" s="30">
        <f>J91-K91</f>
        <v/>
      </c>
      <c r="Q91" s="426">
        <f>D91-F91</f>
        <v/>
      </c>
      <c r="R91" s="30" t="n"/>
    </row>
    <row r="92">
      <c r="A92" s="3" t="n">
        <v>0</v>
      </c>
      <c r="B92" s="427" t="n"/>
      <c r="C92" s="385" t="n"/>
      <c r="D92" s="440" t="n"/>
      <c r="E92" s="325" t="n">
        <v>407</v>
      </c>
      <c r="F92" s="262">
        <f>J101</f>
        <v/>
      </c>
      <c r="G92" s="433" t="n"/>
      <c r="H92" s="112" t="inlineStr">
        <is>
          <t xml:space="preserve">　　其他準備金與遞延收入同額增加之金額                          </t>
        </is>
      </c>
      <c r="I92" s="180" t="n"/>
      <c r="J92" s="73">
        <f>OFFSET(A565,0,$K$1-1)</f>
        <v/>
      </c>
      <c r="K92" s="369">
        <f>K93</f>
        <v/>
      </c>
      <c r="L92" s="478" t="n"/>
      <c r="M92" s="478">
        <f>L92-G92</f>
        <v/>
      </c>
      <c r="N92" s="144" t="n"/>
      <c r="O92" s="425">
        <f>L92-B92</f>
        <v/>
      </c>
      <c r="P92" s="30">
        <f>J92-K92</f>
        <v/>
      </c>
      <c r="Q92" s="426">
        <f>D92-F92</f>
        <v/>
      </c>
      <c r="R92" s="30" t="n"/>
    </row>
    <row r="93">
      <c r="A93" s="3" t="n">
        <v>0</v>
      </c>
      <c r="B93" s="427" t="n"/>
      <c r="C93" s="385" t="n"/>
      <c r="D93" s="440" t="n"/>
      <c r="E93" s="464" t="n">
        <v>408</v>
      </c>
      <c r="F93" s="442">
        <f>J102</f>
        <v/>
      </c>
      <c r="G93" s="433" t="n"/>
      <c r="H93" s="112" t="inlineStr">
        <is>
          <t xml:space="preserve">　　　其他準備金與遞延收入同額增加之金額                          </t>
        </is>
      </c>
      <c r="I93" s="180" t="n">
        <v>403</v>
      </c>
      <c r="J93" s="73">
        <f>OFFSET(A566,0,$K$1-1)</f>
        <v/>
      </c>
      <c r="K93" s="369">
        <f>(SUMIF($C$7:$C$127,I93,$D$7:$D$127)+SUMIF($E$7:$E$127,I93,$F$7:$F$127))/2</f>
        <v/>
      </c>
      <c r="L93" s="478" t="n"/>
      <c r="M93" s="478">
        <f>L93-G93</f>
        <v/>
      </c>
      <c r="N93" s="144" t="n"/>
      <c r="O93" s="425">
        <f>L93-B93</f>
        <v/>
      </c>
      <c r="P93" s="30">
        <f>J93-K93</f>
        <v/>
      </c>
      <c r="Q93" s="426">
        <f>D93-F93</f>
        <v/>
      </c>
      <c r="R93" s="30" t="n"/>
    </row>
    <row r="94" ht="32.4" customHeight="1" s="53">
      <c r="A94" s="105" t="n"/>
      <c r="B94" s="465" t="n"/>
      <c r="C94" s="398" t="n"/>
      <c r="D94" s="455" t="n"/>
      <c r="E94" s="466" t="n">
        <v>410</v>
      </c>
      <c r="F94" s="467" t="n"/>
      <c r="G94" s="378" t="n"/>
      <c r="H94" s="112" t="inlineStr">
        <is>
          <t xml:space="preserve">　　以前年度購建中固定資產科目，調整轉入不動產、廠房及設備科目之</t>
        </is>
      </c>
      <c r="I94" s="180" t="n"/>
      <c r="J94" s="73">
        <f>OFFSET(A567,0,$K$1-1)</f>
        <v/>
      </c>
      <c r="K94" s="369">
        <f>K95</f>
        <v/>
      </c>
      <c r="N94" s="144" t="n"/>
      <c r="P94">
        <f>J94-K94</f>
        <v/>
      </c>
    </row>
    <row r="95">
      <c r="A95" s="105" t="n"/>
      <c r="B95" s="465" t="n"/>
      <c r="C95" s="398" t="n"/>
      <c r="D95" s="455" t="n"/>
      <c r="E95" s="468" t="n"/>
      <c r="F95" s="447" t="n"/>
      <c r="G95" s="378" t="n"/>
      <c r="H95" s="112" t="inlineStr">
        <is>
          <t xml:space="preserve">　　　調整轉入不動產、廠房及設備科目明細                          </t>
        </is>
      </c>
      <c r="I95" s="180" t="n"/>
      <c r="J95" s="73">
        <f>OFFSET(A568,0,$K$1-1)</f>
        <v/>
      </c>
      <c r="K95" s="369">
        <f>K96+K97+K98</f>
        <v/>
      </c>
      <c r="L95" s="478" t="n"/>
      <c r="N95" s="144" t="n"/>
      <c r="O95" s="425">
        <f>L95-B96</f>
        <v/>
      </c>
      <c r="P95" s="30">
        <f>J95-K95</f>
        <v/>
      </c>
      <c r="Q95" s="426">
        <f>D96-F96</f>
        <v/>
      </c>
      <c r="R95" s="30" t="n"/>
    </row>
    <row r="96">
      <c r="A96" s="3" t="n">
        <v>0</v>
      </c>
      <c r="B96" s="427" t="n"/>
      <c r="C96" s="385" t="n"/>
      <c r="D96" s="440" t="n"/>
      <c r="E96" s="261" t="n"/>
      <c r="F96" s="186" t="n"/>
      <c r="G96" s="433" t="n"/>
      <c r="H96" s="112" t="inlineStr">
        <is>
          <t xml:space="preserve">　　　　土地改良物                                                  </t>
        </is>
      </c>
      <c r="I96" s="180" t="n">
        <v>404</v>
      </c>
      <c r="J96" s="73">
        <f>OFFSET(A569,0,$K$1-1)</f>
        <v/>
      </c>
      <c r="K96" s="369">
        <f>(SUMIF($C$7:$C$127,I96,$D$7:$D$127)+SUMIF($E$7:$E$127,I96,$F$7:$F$127))/2</f>
        <v/>
      </c>
      <c r="N96" s="144" t="n"/>
      <c r="O96" s="425">
        <f>L97-B97</f>
        <v/>
      </c>
      <c r="P96" s="30">
        <f>J96-K96</f>
        <v/>
      </c>
      <c r="Q96" s="426">
        <f>D97-F97</f>
        <v/>
      </c>
      <c r="R96" s="30" t="n"/>
    </row>
    <row r="97">
      <c r="A97" s="84" t="inlineStr">
        <is>
          <t xml:space="preserve">淨值                                                        </t>
        </is>
      </c>
      <c r="B97" s="422">
        <f>B98+B110+B116+B125</f>
        <v/>
      </c>
      <c r="C97" s="384" t="n"/>
      <c r="D97" s="440" t="n"/>
      <c r="E97" s="441" t="n"/>
      <c r="F97" s="442" t="n"/>
      <c r="G97" s="422">
        <f>G98+G110+G116+G125</f>
        <v/>
      </c>
      <c r="H97" s="112" t="inlineStr">
        <is>
          <t xml:space="preserve">　　　　房屋及建築                                                  </t>
        </is>
      </c>
      <c r="I97" s="180" t="n">
        <v>405</v>
      </c>
      <c r="J97" s="73">
        <f>OFFSET(A570,0,$K$1-1)</f>
        <v/>
      </c>
      <c r="K97" s="369">
        <f>(SUMIF($C$7:$C$127,I97,$D$7:$D$127)+SUMIF($E$7:$E$127,I97,$F$7:$F$127))/2</f>
        <v/>
      </c>
      <c r="L97" s="478">
        <f>VLOOKUP(A97,$A$253:$AX$305,$K$1,FALSE)</f>
        <v/>
      </c>
      <c r="M97" s="478">
        <f>L97-G97</f>
        <v/>
      </c>
      <c r="N97" s="144" t="n"/>
      <c r="O97" s="425">
        <f>L98-B98</f>
        <v/>
      </c>
      <c r="P97" s="30">
        <f>J97-K97</f>
        <v/>
      </c>
      <c r="Q97" s="426">
        <f>D98-F98</f>
        <v/>
      </c>
      <c r="R97" s="30" t="n"/>
    </row>
    <row r="98">
      <c r="A98" s="85" t="inlineStr">
        <is>
          <t xml:space="preserve">　基金                                                        </t>
        </is>
      </c>
      <c r="B98" s="422">
        <f>SUM(B99:B101)</f>
        <v/>
      </c>
      <c r="C98" s="384" t="n"/>
      <c r="D98" s="440" t="n"/>
      <c r="E98" s="441" t="n"/>
      <c r="F98" s="442" t="n"/>
      <c r="G98" s="422">
        <f>SUM(G99:G101)</f>
        <v/>
      </c>
      <c r="H98" s="220" t="inlineStr">
        <is>
          <t xml:space="preserve">　　　　什項設備                                                    </t>
        </is>
      </c>
      <c r="I98" s="267" t="n">
        <v>406</v>
      </c>
      <c r="J98" s="73">
        <f>OFFSET(A571,0,$K$1-1)</f>
        <v/>
      </c>
      <c r="K98" s="369">
        <f>(SUMIF($C$7:$C$127,I98,$D$7:$D$127)+SUMIF($E$7:$E$127,I98,$F$7:$F$127))/2</f>
        <v/>
      </c>
      <c r="L98" s="478">
        <f>VLOOKUP(A98,$A$253:$AX$305,$K$1,FALSE)</f>
        <v/>
      </c>
      <c r="M98" s="478">
        <f>L98-G98</f>
        <v/>
      </c>
      <c r="N98" s="144" t="n"/>
      <c r="O98" s="425">
        <f>L99-B99</f>
        <v/>
      </c>
      <c r="P98" s="30">
        <f>J98-K98</f>
        <v/>
      </c>
      <c r="Q98" s="426">
        <f>D99-F99</f>
        <v/>
      </c>
      <c r="R98" s="30" t="n"/>
    </row>
    <row r="99">
      <c r="A99" s="86" t="inlineStr">
        <is>
          <t xml:space="preserve">　　基金                                                        </t>
        </is>
      </c>
      <c r="B99" s="427">
        <f>VLOOKUP(A99,$A$423:$AX$475,$K$1,FALSE)</f>
        <v/>
      </c>
      <c r="C99" s="245" t="n"/>
      <c r="D99" s="440" t="n"/>
      <c r="E99" s="384" t="n">
        <v>313</v>
      </c>
      <c r="F99" s="442">
        <f>J76</f>
        <v/>
      </c>
      <c r="G99" s="469">
        <f>B99+SUM(F99:F109)-SUM(D99:D109)</f>
        <v/>
      </c>
      <c r="H99" s="112" t="inlineStr">
        <is>
          <t xml:space="preserve">　不動產、廠房及設備與遞延收入同額增加(+)或減少(-)之金額    </t>
        </is>
      </c>
      <c r="I99" s="180" t="n"/>
      <c r="J99" s="73">
        <f>OFFSET(A572,0,$K$1-1)</f>
        <v/>
      </c>
      <c r="K99" s="369">
        <f>K100</f>
        <v/>
      </c>
      <c r="L99" s="478">
        <f>VLOOKUP(A99,$A$253:$AX$305,$K$1,FALSE)</f>
        <v/>
      </c>
      <c r="M99" s="478">
        <f>L99-G99</f>
        <v/>
      </c>
      <c r="N99" s="144" t="n"/>
      <c r="O99" s="425">
        <f>L100-B100</f>
        <v/>
      </c>
      <c r="P99" s="30">
        <f>J99-K99</f>
        <v/>
      </c>
      <c r="Q99" s="426">
        <f>D100-F100</f>
        <v/>
      </c>
      <c r="R99" s="30" t="n"/>
    </row>
    <row r="100">
      <c r="A100" s="89" t="n">
        <v>0</v>
      </c>
      <c r="B100" s="427" t="n"/>
      <c r="C100" s="375" t="n"/>
      <c r="D100" s="428" t="n"/>
      <c r="E100" s="87" t="n">
        <v>314</v>
      </c>
      <c r="F100" s="431">
        <f>J77</f>
        <v/>
      </c>
      <c r="G100" s="427" t="n"/>
      <c r="H100" s="112" t="inlineStr">
        <is>
          <t xml:space="preserve">　　不動產、廠房及設備與遞延收入同額增加明細(+)             </t>
        </is>
      </c>
      <c r="I100" s="180" t="n"/>
      <c r="J100" s="73">
        <f>OFFSET(A573,0,$K$1-1)</f>
        <v/>
      </c>
      <c r="K100" s="369">
        <f>K101+K102</f>
        <v/>
      </c>
      <c r="L100" s="478" t="n"/>
      <c r="M100" s="478">
        <f>L100-G100</f>
        <v/>
      </c>
      <c r="N100" s="144" t="n"/>
      <c r="O100" s="425">
        <f>L101-B101</f>
        <v/>
      </c>
      <c r="P100" s="30">
        <f>J100-K100</f>
        <v/>
      </c>
      <c r="Q100" s="426">
        <f>D101-F101</f>
        <v/>
      </c>
      <c r="R100" s="30" t="n"/>
    </row>
    <row r="101">
      <c r="A101" s="50" t="n">
        <v>0</v>
      </c>
      <c r="B101" s="427" t="n"/>
      <c r="C101" s="91" t="n">
        <v>412</v>
      </c>
      <c r="D101" s="428">
        <f>-J109</f>
        <v/>
      </c>
      <c r="E101" s="87" t="n">
        <v>315</v>
      </c>
      <c r="F101" s="431">
        <f>J78</f>
        <v/>
      </c>
      <c r="G101" s="427" t="n"/>
      <c r="H101" s="211" t="inlineStr">
        <is>
          <t xml:space="preserve">　　　　機械及設備                                                  </t>
        </is>
      </c>
      <c r="I101" s="268" t="n">
        <v>407</v>
      </c>
      <c r="J101" s="73">
        <f>OFFSET(A574,0,$K$1-1)</f>
        <v/>
      </c>
      <c r="K101" s="369">
        <f>(SUMIF($C$7:$C$127,I101,$D$7:$D$127)+SUMIF($E$7:$E$127,I101,$F$7:$F$127))/2</f>
        <v/>
      </c>
      <c r="L101" s="478" t="n"/>
      <c r="M101" s="478">
        <f>L101-G101</f>
        <v/>
      </c>
      <c r="N101" s="144" t="n"/>
      <c r="O101" s="425">
        <f>L102-B102</f>
        <v/>
      </c>
      <c r="P101" s="30">
        <f>J101-K101</f>
        <v/>
      </c>
      <c r="Q101" s="426">
        <f>D102-F102</f>
        <v/>
      </c>
      <c r="R101" s="30" t="n"/>
    </row>
    <row r="102">
      <c r="A102" s="50" t="n">
        <v>0</v>
      </c>
      <c r="B102" s="427" t="n"/>
      <c r="C102" s="91" t="n">
        <v>413</v>
      </c>
      <c r="D102" s="470">
        <f>-J110</f>
        <v/>
      </c>
      <c r="E102" s="87" t="n">
        <v>409</v>
      </c>
      <c r="F102" s="432">
        <f>J105</f>
        <v/>
      </c>
      <c r="G102" s="427" t="n"/>
      <c r="H102" s="211" t="inlineStr">
        <is>
          <t xml:space="preserve">　　　　什項設備                                                    </t>
        </is>
      </c>
      <c r="I102" s="180" t="n">
        <v>408</v>
      </c>
      <c r="J102" s="73">
        <f>OFFSET(A575,0,$K$1-1)</f>
        <v/>
      </c>
      <c r="K102" s="369">
        <f>(SUMIF($C$7:$C$127,I102,$D$7:$D$127)+SUMIF($E$7:$E$127,I102,$F$7:$F$127))/2</f>
        <v/>
      </c>
      <c r="L102" s="478" t="n"/>
      <c r="M102" s="478">
        <f>L102-G102</f>
        <v/>
      </c>
      <c r="N102" s="144" t="n"/>
      <c r="O102" s="425">
        <f>L103-B103</f>
        <v/>
      </c>
      <c r="P102" s="30">
        <f>J102-K102</f>
        <v/>
      </c>
      <c r="Q102" s="426">
        <f>D103-F103</f>
        <v/>
      </c>
      <c r="R102" s="30" t="n"/>
    </row>
    <row r="103">
      <c r="A103" s="50" t="n">
        <v>0</v>
      </c>
      <c r="B103" s="427" t="n"/>
      <c r="C103" s="91" t="n">
        <v>414</v>
      </c>
      <c r="D103" s="470">
        <f>-J111</f>
        <v/>
      </c>
      <c r="E103" s="375" t="n">
        <v>410</v>
      </c>
      <c r="F103" s="431">
        <f>J106</f>
        <v/>
      </c>
      <c r="G103" s="427" t="n"/>
      <c r="H103" s="211" t="inlineStr">
        <is>
          <t xml:space="preserve">　不動產、廠房及設備與基金同額增加(+)或減少(-)之金額        </t>
        </is>
      </c>
      <c r="I103" s="180" t="n"/>
      <c r="J103" s="73">
        <f>OFFSET(A576,0,$K$1-1)</f>
        <v/>
      </c>
      <c r="K103" s="369">
        <f>K104+K108</f>
        <v/>
      </c>
      <c r="L103" s="478" t="n"/>
      <c r="M103" s="478">
        <f>L103-G103</f>
        <v/>
      </c>
      <c r="N103" s="144" t="n"/>
      <c r="O103" s="425">
        <f>L104-B104</f>
        <v/>
      </c>
      <c r="P103" s="30">
        <f>J103-K103</f>
        <v/>
      </c>
      <c r="Q103" s="426">
        <f>D104-F104</f>
        <v/>
      </c>
      <c r="R103" s="30" t="n"/>
    </row>
    <row r="104">
      <c r="A104" s="50" t="n">
        <v>0</v>
      </c>
      <c r="B104" s="427" t="n"/>
      <c r="C104" s="91" t="n">
        <v>416</v>
      </c>
      <c r="D104" s="470">
        <f>F58</f>
        <v/>
      </c>
      <c r="E104" s="375" t="n">
        <v>411</v>
      </c>
      <c r="F104" s="431">
        <f>J107</f>
        <v/>
      </c>
      <c r="G104" s="427" t="n"/>
      <c r="H104" s="211" t="inlineStr">
        <is>
          <t xml:space="preserve">　　　撥入不動產、廠房及設備明細(+)                               </t>
        </is>
      </c>
      <c r="I104" s="180" t="n"/>
      <c r="J104" s="73">
        <f>OFFSET(A577,0,$K$1-1)</f>
        <v/>
      </c>
      <c r="K104" s="369">
        <f>SUM(K105:K107)</f>
        <v/>
      </c>
      <c r="L104" s="478" t="n"/>
      <c r="M104" s="478">
        <f>L104-G104</f>
        <v/>
      </c>
      <c r="N104" s="144" t="n"/>
      <c r="O104" s="425">
        <f>L105-B105</f>
        <v/>
      </c>
      <c r="P104" s="30">
        <f>J104-K104</f>
        <v/>
      </c>
      <c r="Q104" s="426">
        <f>D105-F105</f>
        <v/>
      </c>
      <c r="R104" s="30" t="n"/>
    </row>
    <row r="105">
      <c r="A105" s="50" t="n"/>
      <c r="B105" s="50" t="n"/>
      <c r="C105" s="91" t="n"/>
      <c r="D105" s="428" t="n"/>
      <c r="E105" s="375" t="n">
        <v>415</v>
      </c>
      <c r="F105" s="90">
        <f>J113</f>
        <v/>
      </c>
      <c r="G105" s="50" t="n"/>
      <c r="H105" s="112" t="inlineStr">
        <is>
          <t xml:space="preserve">　　　　機械及設備                                                  </t>
        </is>
      </c>
      <c r="I105" s="180" t="n">
        <v>409</v>
      </c>
      <c r="J105" s="73">
        <f>OFFSET(A578,0,$K$1-1)</f>
        <v/>
      </c>
      <c r="K105" s="369">
        <f>(SUMIF($C$7:$C$127,I105,$D$7:$D$127)+SUMIF($E$7:$E$127,I105,$F$7:$F$127))/2</f>
        <v/>
      </c>
      <c r="L105" s="478" t="n"/>
      <c r="M105" s="478">
        <f>L105-G105</f>
        <v/>
      </c>
      <c r="N105" s="144" t="n"/>
      <c r="O105" s="425">
        <f>L106-B106</f>
        <v/>
      </c>
      <c r="P105" s="30">
        <f>J105-K105</f>
        <v/>
      </c>
      <c r="Q105" s="426">
        <f>D106-F106</f>
        <v/>
      </c>
      <c r="R105" s="30" t="n"/>
    </row>
    <row r="106">
      <c r="A106" s="50" t="n"/>
      <c r="B106" s="50" t="n"/>
      <c r="C106" s="375" t="n"/>
      <c r="D106" s="428" t="n"/>
      <c r="G106" s="50" t="n"/>
      <c r="H106" s="112" t="inlineStr">
        <is>
          <t xml:space="preserve">　　　　交通及運輸設備                                              </t>
        </is>
      </c>
      <c r="I106" s="180" t="n">
        <v>410</v>
      </c>
      <c r="J106" s="73">
        <f>OFFSET(A579,0,$K$1-1)</f>
        <v/>
      </c>
      <c r="K106" s="369">
        <f>(SUMIF($C$7:$C$127,I106,$D$7:$D$127)+SUMIF($E$7:$E$127,I106,$F$7:$F$127))/2</f>
        <v/>
      </c>
      <c r="L106" s="478" t="n"/>
      <c r="M106" s="478">
        <f>L106-G106</f>
        <v/>
      </c>
      <c r="N106" s="144" t="n"/>
      <c r="O106" s="425">
        <f>L107-B107</f>
        <v/>
      </c>
      <c r="P106" s="30">
        <f>J106-K106</f>
        <v/>
      </c>
      <c r="Q106" s="426">
        <f>D107-F107</f>
        <v/>
      </c>
      <c r="R106" s="30" t="n"/>
    </row>
    <row r="107">
      <c r="A107" s="50" t="n"/>
      <c r="B107" s="50" t="n"/>
      <c r="C107" s="127" t="n">
        <v>72</v>
      </c>
      <c r="D107" s="471">
        <f>IF(J119&lt;0,J119*-1,0)</f>
        <v/>
      </c>
      <c r="E107" s="472" t="n"/>
      <c r="F107" s="396" t="n"/>
      <c r="G107" s="50" t="n"/>
      <c r="H107" s="112" t="inlineStr">
        <is>
          <t xml:space="preserve">　　　　什項設備                                                    </t>
        </is>
      </c>
      <c r="I107" s="180" t="n">
        <v>411</v>
      </c>
      <c r="J107" s="73">
        <f>OFFSET(A580,0,$K$1-1)</f>
        <v/>
      </c>
      <c r="K107" s="369">
        <f>(SUMIF($C$7:$C$127,I107,$D$7:$D$127)+SUMIF($E$7:$E$127,I107,$F$7:$F$127))/2</f>
        <v/>
      </c>
      <c r="L107" s="478" t="n"/>
      <c r="M107" s="478">
        <f>L107-G107</f>
        <v/>
      </c>
      <c r="N107" s="144" t="n"/>
      <c r="O107" s="425">
        <f>L108-B108</f>
        <v/>
      </c>
      <c r="P107" s="30">
        <f>J107-K107</f>
        <v/>
      </c>
      <c r="Q107" s="426">
        <f>D108-F108</f>
        <v/>
      </c>
      <c r="R107" s="30" t="n"/>
    </row>
    <row r="108">
      <c r="A108" s="89" t="n">
        <v>0</v>
      </c>
      <c r="B108" s="427" t="n"/>
      <c r="C108" s="127" t="n"/>
      <c r="D108" s="428" t="n"/>
      <c r="E108" s="375" t="n">
        <v>72</v>
      </c>
      <c r="F108" s="396">
        <f>IF(J119&gt;0,J119,0)</f>
        <v/>
      </c>
      <c r="G108" s="427" t="n"/>
      <c r="H108" s="211" t="inlineStr">
        <is>
          <t xml:space="preserve">　　　撥出不動產、廠房及設備明細(-)                               </t>
        </is>
      </c>
      <c r="I108" s="180" t="n"/>
      <c r="J108" s="73">
        <f>OFFSET(A581,0,$K$1-1)</f>
        <v/>
      </c>
      <c r="K108" s="369">
        <f>K109+K110+K111</f>
        <v/>
      </c>
      <c r="L108" s="478" t="n"/>
      <c r="M108" s="478">
        <f>L108-G108</f>
        <v/>
      </c>
      <c r="N108" s="144" t="n"/>
      <c r="O108" s="425">
        <f>L109-B109</f>
        <v/>
      </c>
      <c r="P108" s="30">
        <f>J108-K108</f>
        <v/>
      </c>
      <c r="Q108" s="426">
        <f>D109-F109</f>
        <v/>
      </c>
      <c r="R108" s="30" t="n"/>
    </row>
    <row r="109">
      <c r="A109" s="78" t="n"/>
      <c r="B109" s="427" t="n"/>
      <c r="D109" s="428" t="n"/>
      <c r="E109" s="375" t="n"/>
      <c r="F109" s="432">
        <f>J131</f>
        <v/>
      </c>
      <c r="G109" s="427" t="n"/>
      <c r="H109" s="112" t="inlineStr">
        <is>
          <t xml:space="preserve">　　　　機械及設備                                                  </t>
        </is>
      </c>
      <c r="I109" s="180" t="n">
        <v>412</v>
      </c>
      <c r="J109" s="73">
        <f>OFFSET(A582,0,$K$1-1)</f>
        <v/>
      </c>
      <c r="K109" s="387">
        <f>(SUMIF($C$7:$C$127,I109,$D$7:$D$127)+SUMIF($E$7:$E$127,I109,$F$7:$F$127))/2*-1</f>
        <v/>
      </c>
      <c r="L109" s="478" t="n"/>
      <c r="M109" s="478">
        <f>L109-G109</f>
        <v/>
      </c>
      <c r="N109" s="144" t="n"/>
      <c r="O109" s="425">
        <f>L110-B110</f>
        <v/>
      </c>
      <c r="P109" s="30">
        <f>J109-K109</f>
        <v/>
      </c>
      <c r="Q109" s="426">
        <f>D110-F110</f>
        <v/>
      </c>
      <c r="R109" s="30" t="n"/>
    </row>
    <row r="110">
      <c r="A110" s="78" t="inlineStr">
        <is>
          <t xml:space="preserve">　公積                                                        </t>
        </is>
      </c>
      <c r="B110" s="422">
        <f>SUM(B111:B115)</f>
        <v/>
      </c>
      <c r="C110" s="375" t="n"/>
      <c r="D110" s="428" t="n"/>
      <c r="E110" s="430" t="n"/>
      <c r="F110" s="432" t="n"/>
      <c r="G110" s="423">
        <f>SUM(G111:G115)</f>
        <v/>
      </c>
      <c r="H110" s="112" t="inlineStr">
        <is>
          <t xml:space="preserve">　　　　交通及運輸設備                                              </t>
        </is>
      </c>
      <c r="I110" s="180" t="n">
        <v>413</v>
      </c>
      <c r="J110" s="73">
        <f>OFFSET(A583,0,$K$1-1)</f>
        <v/>
      </c>
      <c r="K110" s="387">
        <f>(SUMIF($C$7:$C$127,I110,$D$7:$D$127)+SUMIF($E$7:$E$127,I110,$F$7:$F$127))/2*-1</f>
        <v/>
      </c>
      <c r="L110" s="478">
        <f>VLOOKUP(A110,$A$253:$AX$305,$K$1,FALSE)</f>
        <v/>
      </c>
      <c r="M110" s="478">
        <f>L110-G110</f>
        <v/>
      </c>
      <c r="N110" s="144" t="n"/>
      <c r="O110" s="425">
        <f>L111-B111</f>
        <v/>
      </c>
      <c r="P110" s="30">
        <f>J110-K110</f>
        <v/>
      </c>
      <c r="Q110" s="426">
        <f>D111-F111</f>
        <v/>
      </c>
      <c r="R110" s="30" t="n"/>
    </row>
    <row r="111">
      <c r="A111" s="80" t="inlineStr">
        <is>
          <t xml:space="preserve">　　資本公積                                                    </t>
        </is>
      </c>
      <c r="B111" s="427">
        <f>VLOOKUP(A111,$A$423:$AX$475,$K$1,FALSE)</f>
        <v/>
      </c>
      <c r="C111" s="375" t="n"/>
      <c r="D111" s="428" t="n"/>
      <c r="E111" s="430" t="n">
        <v>417</v>
      </c>
      <c r="F111" s="432">
        <f>J115</f>
        <v/>
      </c>
      <c r="G111" s="429">
        <f>B111+SUM(F111:F113)-SUM(D111:D113)</f>
        <v/>
      </c>
      <c r="H111" s="112" t="inlineStr">
        <is>
          <t xml:space="preserve">　　　　什項設備                                                    </t>
        </is>
      </c>
      <c r="I111" s="180" t="n">
        <v>414</v>
      </c>
      <c r="J111" s="73">
        <f>OFFSET(A584,0,$K$1-1)</f>
        <v/>
      </c>
      <c r="K111" s="387">
        <f>(SUMIF($C$7:$C$127,I111,$D$7:$D$127)+SUMIF($E$7:$E$127,I111,$F$7:$F$127))/2*-1</f>
        <v/>
      </c>
      <c r="L111" s="478">
        <f>VLOOKUP(A111,$A$253:$AX$305,$K$1,FALSE)</f>
        <v/>
      </c>
      <c r="M111" s="478">
        <f>L111-G111</f>
        <v/>
      </c>
      <c r="N111" s="144" t="n"/>
      <c r="O111" s="425">
        <f>L112-B112</f>
        <v/>
      </c>
      <c r="P111" s="30">
        <f>J111-K111</f>
        <v/>
      </c>
      <c r="Q111" s="426">
        <f>D112-F112</f>
        <v/>
      </c>
      <c r="R111" s="30" t="n"/>
    </row>
    <row r="112">
      <c r="A112" s="2" t="n">
        <v>0</v>
      </c>
      <c r="B112" s="427" t="n"/>
      <c r="C112" s="473" t="n">
        <v>71</v>
      </c>
      <c r="D112" s="471">
        <f>IF(J118&lt;0,J118*-1,0)</f>
        <v/>
      </c>
      <c r="E112" s="430" t="n">
        <v>71</v>
      </c>
      <c r="F112" s="431">
        <f>IF(J133&gt;0,J133,0)</f>
        <v/>
      </c>
      <c r="G112" s="433" t="n"/>
      <c r="H112" s="211" t="inlineStr">
        <is>
          <t xml:space="preserve">　無形資產與基金同額增加(+)或減少(-)之金額                  </t>
        </is>
      </c>
      <c r="I112" s="186" t="n"/>
      <c r="J112" s="73" t="n"/>
      <c r="K112" s="369">
        <f>K113+K114</f>
        <v/>
      </c>
      <c r="L112" s="478" t="n"/>
      <c r="M112" s="478">
        <f>L112-G112</f>
        <v/>
      </c>
      <c r="N112" s="144" t="n"/>
      <c r="O112" s="425">
        <f>L113-B113</f>
        <v/>
      </c>
      <c r="P112" s="30">
        <f>J112-K112</f>
        <v/>
      </c>
      <c r="Q112" s="426">
        <f>D113-F113</f>
        <v/>
      </c>
      <c r="R112" s="30" t="n"/>
    </row>
    <row r="113">
      <c r="A113" s="3" t="n">
        <v>0</v>
      </c>
      <c r="B113" s="427" t="n"/>
      <c r="C113" s="473" t="n"/>
      <c r="D113" s="428" t="n"/>
      <c r="E113" s="439" t="n"/>
      <c r="F113" s="432" t="n"/>
      <c r="G113" s="433" t="n"/>
      <c r="H113" s="112" t="inlineStr">
        <is>
          <t xml:space="preserve">　　　無形資產與基金同額增加之金額(+)                             </t>
        </is>
      </c>
      <c r="I113" s="180" t="n">
        <v>415</v>
      </c>
      <c r="J113" s="73">
        <f>OFFSET(A585,0,$K$1-1)</f>
        <v/>
      </c>
      <c r="K113" s="369">
        <f>(SUMIF($C$7:$C$127,I113,$D$7:$D$127)+SUMIF($E$7:$E$127,I113,$F$7:$F$127))/2</f>
        <v/>
      </c>
      <c r="L113" s="478" t="n"/>
      <c r="M113" s="478">
        <f>L113-G113</f>
        <v/>
      </c>
      <c r="N113" s="144" t="n"/>
      <c r="O113" s="425">
        <f>L114-B114</f>
        <v/>
      </c>
      <c r="P113" s="30">
        <f>J113-K113</f>
        <v/>
      </c>
      <c r="Q113" s="426">
        <f>D114-F114</f>
        <v/>
      </c>
      <c r="R113" s="30" t="n"/>
    </row>
    <row r="114">
      <c r="A114" s="80" t="inlineStr">
        <is>
          <t xml:space="preserve">　　特別公積                                                    </t>
        </is>
      </c>
      <c r="B114" s="427">
        <f>VLOOKUP(A114,$A$423:$AX$475,$K$1,FALSE)</f>
        <v/>
      </c>
      <c r="C114" s="474" t="n"/>
      <c r="D114" s="428">
        <f>J131</f>
        <v/>
      </c>
      <c r="E114" s="430" t="n"/>
      <c r="F114" s="432" t="n"/>
      <c r="G114" s="429">
        <f>B114+SUM(F114:F115)-SUM(D114:D115)</f>
        <v/>
      </c>
      <c r="H114" s="112" t="inlineStr">
        <is>
          <t xml:space="preserve">　　　無形資產與基金同額減少之金額(-)                             </t>
        </is>
      </c>
      <c r="I114" s="180" t="n">
        <v>416</v>
      </c>
      <c r="J114" s="73">
        <f>OFFSET(A586,0,$K$1-1)</f>
        <v/>
      </c>
      <c r="K114" s="369">
        <f>-(SUMIF($C$7:$C$127,I114,$D$7:$D$127)+SUMIF($E$7:$E$127,I114,$F$7:$F$127))/2</f>
        <v/>
      </c>
      <c r="L114" s="478">
        <f>VLOOKUP(A114,$A$253:$AX$305,$K$1,FALSE)</f>
        <v/>
      </c>
      <c r="M114" s="478">
        <f>L114-G114</f>
        <v/>
      </c>
      <c r="N114" s="144" t="n"/>
      <c r="O114" s="425">
        <f>L115-B115</f>
        <v/>
      </c>
      <c r="P114" s="30">
        <f>J114-K114</f>
        <v/>
      </c>
      <c r="Q114" s="426">
        <f>D115-F115</f>
        <v/>
      </c>
      <c r="R114" s="30" t="n"/>
    </row>
    <row r="115">
      <c r="A115" s="3" t="n">
        <v>0</v>
      </c>
      <c r="B115" s="427" t="n"/>
      <c r="C115" s="473" t="n"/>
      <c r="D115" s="428" t="n"/>
      <c r="E115" s="439" t="n"/>
      <c r="F115" s="432" t="n"/>
      <c r="G115" s="433" t="n"/>
      <c r="H115" s="112" t="inlineStr">
        <is>
          <t xml:space="preserve">　　應付代管資產轉列受贈公積之金額                              </t>
        </is>
      </c>
      <c r="I115" s="180" t="n">
        <v>417</v>
      </c>
      <c r="J115" s="73">
        <f>OFFSET(A587,0,$K$1-1)</f>
        <v/>
      </c>
      <c r="K115" s="369">
        <f>(SUMIF($C$7:$C$127,I115,$D$7:$D$127)+SUMIF($E$7:$E$127,I115,$F$7:$F$127))/2</f>
        <v/>
      </c>
      <c r="L115" s="478" t="n"/>
      <c r="M115" s="478">
        <f>L115-G115</f>
        <v/>
      </c>
      <c r="N115" s="144" t="n"/>
      <c r="O115" s="425">
        <f>L116-B116</f>
        <v/>
      </c>
      <c r="P115" s="30">
        <f>J115-K115</f>
        <v/>
      </c>
      <c r="Q115" s="426">
        <f>D116-F116</f>
        <v/>
      </c>
      <c r="R115" s="30" t="n"/>
    </row>
    <row r="116">
      <c r="A116" s="78" t="inlineStr">
        <is>
          <t xml:space="preserve">　累積餘絀                                                    </t>
        </is>
      </c>
      <c r="B116" s="422">
        <f>SUM(B117:B121)</f>
        <v/>
      </c>
      <c r="C116" s="474" t="n"/>
      <c r="D116" s="428" t="n"/>
      <c r="E116" s="430" t="n"/>
      <c r="F116" s="432" t="n"/>
      <c r="G116" s="423">
        <f>SUM(G117:G121)</f>
        <v/>
      </c>
      <c r="H116" s="112" t="inlineStr">
        <is>
          <t xml:space="preserve">　　長期債務1年內到期部分轉列應付到期長期負債之金額             </t>
        </is>
      </c>
      <c r="I116" s="180" t="n">
        <v>418</v>
      </c>
      <c r="J116" s="73">
        <f>OFFSET(A588,0,$K$1-1)</f>
        <v/>
      </c>
      <c r="K116" s="369">
        <f>(SUMIF($C$7:$C$127,I116,$D$7:$D$127)+SUMIF($E$7:$E$127,I116,$F$7:$F$127))/2</f>
        <v/>
      </c>
      <c r="L116" s="478">
        <f>VLOOKUP(A116,$A$253:$AX$305,$K$1,FALSE)</f>
        <v/>
      </c>
      <c r="M116" s="478">
        <f>L116-G116</f>
        <v/>
      </c>
      <c r="N116" s="144" t="n"/>
      <c r="O116" s="425">
        <f>L117-B117</f>
        <v/>
      </c>
      <c r="P116" s="30">
        <f>J116-K116</f>
        <v/>
      </c>
      <c r="Q116" s="426">
        <f>D117-F117</f>
        <v/>
      </c>
      <c r="R116" s="30" t="n"/>
    </row>
    <row r="117">
      <c r="A117" s="80" t="inlineStr">
        <is>
          <t xml:space="preserve">　　累積賸餘                                                    </t>
        </is>
      </c>
      <c r="B117" s="427">
        <f>VLOOKUP(A117,$A$423:$AX$475,$K$1,FALSE)</f>
        <v/>
      </c>
      <c r="C117" s="474" t="n"/>
      <c r="D117" s="428" t="n"/>
      <c r="E117" s="375" t="inlineStr">
        <is>
          <t>A</t>
        </is>
      </c>
      <c r="F117" s="432">
        <f>IF(J7&gt;0,J7,0)</f>
        <v/>
      </c>
      <c r="G117" s="429">
        <f>B117+SUM(F117:F120)-SUM(D117:D120)</f>
        <v/>
      </c>
      <c r="H117" s="112" t="inlineStr">
        <is>
          <t xml:space="preserve">　　盈餘分配與虧損填補之金額                                    </t>
        </is>
      </c>
      <c r="I117" s="180" t="n"/>
      <c r="J117" s="73">
        <f>OFFSET(A589,0,$K$1-1)</f>
        <v/>
      </c>
      <c r="K117" s="369">
        <f>K118+K119</f>
        <v/>
      </c>
      <c r="L117" s="478">
        <f>VLOOKUP(A117,$A$253:$AX$305,$K$1,FALSE)</f>
        <v/>
      </c>
      <c r="M117" s="478">
        <f>L117-G117</f>
        <v/>
      </c>
      <c r="N117" s="144" t="n"/>
      <c r="O117" s="425">
        <f>L118-B118</f>
        <v/>
      </c>
      <c r="P117" s="30">
        <f>J117-K117</f>
        <v/>
      </c>
      <c r="Q117" s="426">
        <f>D118-F118</f>
        <v/>
      </c>
      <c r="R117" s="30" t="n"/>
    </row>
    <row r="118">
      <c r="A118" s="3" t="n">
        <v>0</v>
      </c>
      <c r="B118" s="427" t="n"/>
      <c r="C118" s="474" t="n">
        <v>71</v>
      </c>
      <c r="D118" s="428">
        <f>IF(J123&gt;0,J123,0)</f>
        <v/>
      </c>
      <c r="E118" s="375" t="n"/>
      <c r="F118" s="431" t="n"/>
      <c r="G118" s="401" t="n"/>
      <c r="H118" s="112" t="inlineStr">
        <is>
          <t xml:space="preserve">　　　提存(撥用-)公積                                             </t>
        </is>
      </c>
      <c r="I118" s="180" t="n">
        <v>71</v>
      </c>
      <c r="J118" s="73">
        <f>OFFSET(A590,0,$K$1-1)</f>
        <v/>
      </c>
      <c r="K118" s="387">
        <f>-(SUMIF($C$7:$C$127,I118,$D$7:$D$127)+SUMIF($E$7:$E$127,I118,$F$7:$F$127))/2</f>
        <v/>
      </c>
      <c r="L118" s="478" t="n"/>
      <c r="M118" s="478">
        <f>L118-G118</f>
        <v/>
      </c>
      <c r="N118" s="144" t="n"/>
      <c r="O118" s="425">
        <f>L119-B119</f>
        <v/>
      </c>
      <c r="P118" s="30">
        <f>J118-K118</f>
        <v/>
      </c>
      <c r="Q118" s="426">
        <f>D119-F119</f>
        <v/>
      </c>
      <c r="R118" s="30" t="n"/>
    </row>
    <row r="119" ht="20.4" customHeight="1" s="53" thickBot="1">
      <c r="A119" s="3" t="n"/>
      <c r="B119" s="427" t="n"/>
      <c r="C119" s="430" t="n">
        <v>72</v>
      </c>
      <c r="D119" s="471">
        <f>IF(J119&gt;0,J119,0)</f>
        <v/>
      </c>
      <c r="E119" s="434" t="n"/>
      <c r="F119" s="376" t="n"/>
      <c r="G119" s="401" t="n"/>
      <c r="H119" s="198" t="inlineStr">
        <is>
          <t xml:space="preserve">　　　賸餘撥充(折減-)基金                                         </t>
        </is>
      </c>
      <c r="I119" s="180" t="n">
        <v>72</v>
      </c>
      <c r="J119" s="73">
        <f>OFFSET(A591,0,$K$1-1)</f>
        <v/>
      </c>
      <c r="K119" s="387">
        <f>-(SUMIF($C$7:$C$127,I119,$D$7:$D$127)+SUMIF($E$7:$E$127,I119,$F$7:$F$127))/2</f>
        <v/>
      </c>
      <c r="L119" s="478" t="n"/>
      <c r="M119" s="478">
        <f>L119-G119</f>
        <v/>
      </c>
      <c r="N119" s="144" t="n"/>
      <c r="O119" s="425">
        <f>L120-B121</f>
        <v/>
      </c>
      <c r="P119" s="30">
        <f>J119-K119</f>
        <v/>
      </c>
      <c r="Q119" s="426">
        <f>D121-F121</f>
        <v/>
      </c>
      <c r="R119" s="30" t="n"/>
    </row>
    <row r="120">
      <c r="A120" s="100" t="n"/>
      <c r="B120" s="465" t="n"/>
      <c r="C120" s="430" t="n"/>
      <c r="D120" s="432" t="n"/>
      <c r="E120" s="434" t="n"/>
      <c r="F120" s="376" t="n"/>
      <c r="G120" s="401" t="n"/>
      <c r="H120" s="112" t="n"/>
      <c r="I120" s="180" t="n"/>
      <c r="J120" s="121" t="n"/>
      <c r="K120" s="369">
        <f>(SUMIF($C$7:$C$127,I120,$D$7:$D$127)+SUMIF($E$7:$E$127,I120,$F$7:$F$127))/2</f>
        <v/>
      </c>
      <c r="L120" s="478" t="n"/>
      <c r="M120" s="478">
        <f>L120-G120</f>
        <v/>
      </c>
      <c r="N120" s="144" t="n"/>
      <c r="O120" s="425">
        <f>L123-B122</f>
        <v/>
      </c>
      <c r="P120" s="30" t="n"/>
      <c r="Q120" s="426">
        <f>D122-F122</f>
        <v/>
      </c>
      <c r="R120" s="30" t="n"/>
    </row>
    <row r="121">
      <c r="A121" s="80" t="inlineStr">
        <is>
          <t xml:space="preserve">　　累積短絀                                                    </t>
        </is>
      </c>
      <c r="B121" s="427">
        <f>VLOOKUP(A121,$A$423:$AX$475,$K$1,FALSE)</f>
        <v/>
      </c>
      <c r="C121" s="375" t="inlineStr">
        <is>
          <t>A</t>
        </is>
      </c>
      <c r="D121" s="428">
        <f>IF(J7&lt;0,J7*-1,0)</f>
        <v/>
      </c>
      <c r="E121" s="430" t="n"/>
      <c r="F121" s="431" t="n"/>
      <c r="G121" s="488">
        <f>B121+SUM(F121:F124)-SUM(D121:D124)</f>
        <v/>
      </c>
      <c r="H121" s="112" t="n"/>
      <c r="I121" s="180" t="n"/>
      <c r="J121" s="121" t="n"/>
      <c r="K121" s="369">
        <f>(SUMIF($C$7:$C$127,I121,$D$7:$D$127)+SUMIF($E$7:$E$127,I121,$F$7:$F$127))/2</f>
        <v/>
      </c>
      <c r="L121" s="478">
        <f>VLOOKUP(A121,$A$253:$AX$305,$K$1,FALSE)</f>
        <v/>
      </c>
      <c r="M121" s="478">
        <f>L121-G121</f>
        <v/>
      </c>
      <c r="N121" s="144" t="n"/>
      <c r="O121" s="425">
        <f>L124-B123</f>
        <v/>
      </c>
      <c r="P121" s="30" t="n"/>
      <c r="Q121" s="426">
        <f>D123-F123</f>
        <v/>
      </c>
      <c r="R121" s="30" t="n"/>
    </row>
    <row r="122">
      <c r="A122" s="3" t="n">
        <v>0</v>
      </c>
      <c r="B122" s="427" t="n"/>
      <c r="C122" s="382" t="n"/>
      <c r="D122" s="428" t="n"/>
      <c r="E122" s="430" t="n">
        <v>71</v>
      </c>
      <c r="F122" s="432">
        <f>IF(J118&lt;0,J118*-1,0)</f>
        <v/>
      </c>
      <c r="G122" s="401" t="n"/>
      <c r="H122" s="112" t="n"/>
      <c r="I122" s="180" t="n"/>
      <c r="J122" s="121" t="n"/>
      <c r="K122" s="369">
        <f>SUM(K123:K124)</f>
        <v/>
      </c>
      <c r="L122" s="478" t="n"/>
      <c r="M122" s="478">
        <f>L122-G122</f>
        <v/>
      </c>
      <c r="N122" s="144" t="n"/>
      <c r="O122" s="425">
        <f>L125-B124</f>
        <v/>
      </c>
      <c r="P122" s="30" t="n"/>
      <c r="Q122" s="426">
        <f>D125-F125</f>
        <v/>
      </c>
      <c r="R122" s="30" t="n"/>
    </row>
    <row r="123">
      <c r="A123" s="3" t="n"/>
      <c r="B123" s="427" t="n"/>
      <c r="C123" s="382" t="n"/>
      <c r="D123" s="428" t="n"/>
      <c r="E123" s="430" t="n">
        <v>72</v>
      </c>
      <c r="F123" s="396">
        <f>IF(J119&lt;0,J119*-1,0)</f>
        <v/>
      </c>
      <c r="G123" s="401" t="n"/>
      <c r="H123" s="112" t="n"/>
      <c r="I123" s="180" t="n"/>
      <c r="J123" s="121" t="n"/>
      <c r="K123" s="369">
        <f>-(SUMIF($C$7:$C$127,I123,$D$7:$D$127)+SUMIF($E$7:$E$127,I123,$F$7:$F$127))/2</f>
        <v/>
      </c>
      <c r="L123" s="478" t="n"/>
      <c r="M123" s="478">
        <f>L123-G123</f>
        <v/>
      </c>
      <c r="N123" s="144" t="n"/>
      <c r="O123" s="425">
        <f>L126-B125</f>
        <v/>
      </c>
      <c r="P123" s="30" t="n"/>
      <c r="Q123" s="426">
        <f>D126-F126</f>
        <v/>
      </c>
    </row>
    <row r="124" ht="20.4" customHeight="1" s="53" thickBot="1">
      <c r="A124" s="100" t="n"/>
      <c r="B124" s="465" t="n"/>
      <c r="C124" s="475" t="n"/>
      <c r="D124" s="428" t="n"/>
      <c r="E124" s="434" t="n">
        <v>73</v>
      </c>
      <c r="F124" s="435">
        <f>D120</f>
        <v/>
      </c>
      <c r="G124" s="401" t="n"/>
      <c r="H124" s="198" t="n"/>
      <c r="I124" s="199" t="n"/>
      <c r="J124" s="122" t="n"/>
      <c r="K124" s="444">
        <f>-(SUMIF($C$7:$C$127,I124,$D$7:$D$127)+SUMIF($E$7:$E$127,I124,$F$7:$F$127))/2</f>
        <v/>
      </c>
      <c r="L124" s="478" t="n"/>
      <c r="M124" s="478">
        <f>L124-G124</f>
        <v/>
      </c>
      <c r="N124" s="144" t="n"/>
      <c r="O124" s="425">
        <f>L127-B126</f>
        <v/>
      </c>
      <c r="Q124" s="426">
        <f>D127-F127</f>
        <v/>
      </c>
    </row>
    <row r="125">
      <c r="A125" s="78" t="inlineStr">
        <is>
          <t xml:space="preserve">　淨值其他項目                                                </t>
        </is>
      </c>
      <c r="B125" s="422">
        <f>SUM(B126:B127)</f>
        <v/>
      </c>
      <c r="C125" s="375" t="n"/>
      <c r="D125" s="428" t="n"/>
      <c r="E125" s="430" t="n"/>
      <c r="F125" s="432" t="n"/>
      <c r="G125" s="402">
        <f>SUM(G126:G127)</f>
        <v/>
      </c>
      <c r="H125" s="220" t="n"/>
      <c r="I125" s="180" t="n"/>
      <c r="J125" s="246" t="n"/>
      <c r="K125" s="489" t="n"/>
      <c r="L125" s="478">
        <f>VLOOKUP(A125,$A$253:$AX$305,$K$1,FALSE)</f>
        <v/>
      </c>
      <c r="M125" s="478">
        <f>L124-G124</f>
        <v/>
      </c>
      <c r="N125" s="144" t="n"/>
      <c r="O125" s="425">
        <f>L127-B128</f>
        <v/>
      </c>
      <c r="Q125" s="426">
        <f>D128-F128</f>
        <v/>
      </c>
    </row>
    <row r="126">
      <c r="A126" s="81" t="inlineStr">
        <is>
          <t xml:space="preserve">　　累積其他綜合餘絀                                            </t>
        </is>
      </c>
      <c r="B126" s="427">
        <f>VLOOKUP(A126,$A$423:$AX$475,$K$1,FALSE)</f>
        <v/>
      </c>
      <c r="C126" s="375" t="n"/>
      <c r="D126" s="428" t="n"/>
      <c r="E126" s="430" t="n"/>
      <c r="F126" s="432" t="n"/>
      <c r="G126" s="488">
        <f>B126+F126-D126</f>
        <v/>
      </c>
      <c r="H126" s="220" t="n"/>
      <c r="I126" s="180" t="n"/>
      <c r="J126" s="246" t="n"/>
      <c r="K126" s="489" t="n"/>
      <c r="L126" s="478">
        <f>VLOOKUP(A126,$A$253:$AX$305,$K$1,FALSE)</f>
        <v/>
      </c>
      <c r="M126" s="478">
        <f>L125-G125</f>
        <v/>
      </c>
      <c r="N126" s="144" t="n"/>
    </row>
    <row r="127">
      <c r="A127" s="80" t="n">
        <v>0</v>
      </c>
      <c r="B127" s="427" t="n"/>
      <c r="C127" s="375" t="n"/>
      <c r="D127" s="428" t="n"/>
      <c r="E127" s="430" t="n"/>
      <c r="F127" s="432" t="n"/>
      <c r="G127" s="488" t="n"/>
      <c r="H127" s="220" t="n"/>
      <c r="I127" s="180" t="n"/>
      <c r="J127" s="246" t="n"/>
      <c r="K127" s="489" t="n"/>
      <c r="L127" s="478">
        <f>VLOOKUP(A128,$A$253:$AX$305,$K$1,FALSE)</f>
        <v/>
      </c>
      <c r="M127" s="478">
        <f>L126-G126</f>
        <v/>
      </c>
      <c r="N127" s="144" t="n"/>
    </row>
    <row r="128" ht="20.4" customHeight="1" s="53" thickBot="1">
      <c r="A128" s="83" t="inlineStr">
        <is>
          <t>合      計</t>
        </is>
      </c>
      <c r="B128" s="479">
        <f>B70+B97</f>
        <v/>
      </c>
      <c r="C128" s="480" t="n"/>
      <c r="D128" s="481" t="n"/>
      <c r="E128" s="482" t="n"/>
      <c r="F128" s="481" t="n"/>
      <c r="G128" s="490">
        <f>G70+G97</f>
        <v/>
      </c>
      <c r="H128" s="220" t="n"/>
      <c r="I128" s="180" t="n"/>
      <c r="J128" s="246" t="n"/>
      <c r="K128" s="489" t="n"/>
      <c r="M128" s="478">
        <f>L127-G128</f>
        <v/>
      </c>
      <c r="N128" s="144" t="n"/>
    </row>
    <row r="129">
      <c r="A129" s="74" t="n"/>
      <c r="B129" s="74" t="n"/>
      <c r="C129" s="74" t="n"/>
      <c r="D129" s="74" t="n"/>
      <c r="E129" s="74" t="n"/>
      <c r="F129" s="74" t="n"/>
      <c r="G129" s="74" t="n"/>
      <c r="H129" s="220" t="n"/>
      <c r="I129" s="180" t="n"/>
      <c r="J129" s="246" t="n"/>
      <c r="K129" s="489" t="n"/>
      <c r="M129" s="478">
        <f>L131-G133</f>
        <v/>
      </c>
      <c r="N129" s="144" t="n"/>
    </row>
    <row r="130">
      <c r="A130" s="74" t="n"/>
      <c r="D130" s="483">
        <f>SUM(D6:D127)</f>
        <v/>
      </c>
      <c r="E130" s="19" t="n"/>
      <c r="F130" s="483">
        <f>SUM(F6:F127)</f>
        <v/>
      </c>
      <c r="H130" s="220" t="n"/>
      <c r="I130" s="180" t="n"/>
      <c r="J130" s="246" t="n"/>
      <c r="K130" s="489" t="n"/>
      <c r="M130" s="478">
        <f>L132-G134</f>
        <v/>
      </c>
      <c r="N130" s="144" t="n"/>
    </row>
    <row r="131">
      <c r="A131" s="74" t="n"/>
      <c r="C131" s="6" t="n"/>
      <c r="D131" s="483">
        <f>D130-F130</f>
        <v/>
      </c>
      <c r="E131" s="15" t="n"/>
      <c r="F131" s="483">
        <f>F130-D130</f>
        <v/>
      </c>
      <c r="H131" s="119" t="n"/>
      <c r="I131" s="115" t="n"/>
      <c r="J131" s="116" t="n"/>
      <c r="K131" s="411" t="n"/>
      <c r="M131" s="478">
        <f>L133-G135</f>
        <v/>
      </c>
      <c r="N131" s="144" t="n"/>
    </row>
    <row r="132">
      <c r="A132" s="74" t="n"/>
      <c r="B132" s="484">
        <f>B69-B70-B97</f>
        <v/>
      </c>
      <c r="C132" s="6" t="n"/>
      <c r="E132" s="15" t="n"/>
      <c r="G132" s="484">
        <f>G69-G70-G97</f>
        <v/>
      </c>
      <c r="H132" s="119" t="n"/>
      <c r="I132" s="115" t="n"/>
      <c r="J132" s="116" t="n"/>
      <c r="K132" s="411" t="n"/>
      <c r="M132" s="478">
        <f>L134-G136</f>
        <v/>
      </c>
      <c r="N132" s="144" t="n"/>
    </row>
    <row r="133">
      <c r="A133" s="74" t="n"/>
      <c r="C133" s="30" t="n"/>
      <c r="D133" s="30" t="n"/>
      <c r="E133" s="30" t="n"/>
      <c r="F133" s="30" t="n"/>
      <c r="G133" s="30" t="n"/>
      <c r="H133" s="119" t="n"/>
      <c r="I133" s="115" t="n"/>
      <c r="J133" s="116" t="n"/>
      <c r="K133" s="411" t="n"/>
      <c r="M133" s="478">
        <f>L135-G137</f>
        <v/>
      </c>
      <c r="N133" s="144" t="n"/>
    </row>
    <row r="134">
      <c r="A134" s="74" t="n"/>
      <c r="B134" s="74" t="n"/>
      <c r="C134" s="74" t="n"/>
      <c r="D134" s="74" t="n"/>
      <c r="E134" s="74" t="n"/>
      <c r="F134" s="74" t="n"/>
      <c r="G134" s="74" t="n"/>
      <c r="H134" s="119" t="n"/>
      <c r="I134" s="115" t="n"/>
      <c r="J134" s="116" t="n"/>
      <c r="K134" s="411" t="n"/>
      <c r="M134" s="478">
        <f>L136-G136</f>
        <v/>
      </c>
      <c r="N134" s="144" t="n"/>
    </row>
    <row r="135">
      <c r="A135" s="74" t="n"/>
      <c r="B135" s="74" t="n"/>
      <c r="C135" s="74" t="n"/>
      <c r="D135" s="74" t="n"/>
      <c r="E135" s="74" t="n"/>
      <c r="F135" s="74" t="n"/>
      <c r="G135" s="74" t="n"/>
      <c r="H135" s="119" t="n"/>
      <c r="I135" s="115" t="n"/>
      <c r="J135" s="116" t="n"/>
      <c r="K135" s="411" t="n"/>
    </row>
    <row r="254" ht="16.2" customHeight="1" s="53"/>
    <row r="255" ht="16.2" customHeight="1" s="53"/>
    <row r="256" ht="16.2" customHeight="1" s="53"/>
    <row r="257" ht="16.2" customHeight="1" s="53"/>
    <row r="258" ht="16.2" customHeight="1" s="53"/>
    <row r="259" ht="16.2" customHeight="1" s="53"/>
    <row r="260" ht="16.2" customHeight="1" s="53"/>
    <row r="261" ht="16.2" customHeight="1" s="53"/>
    <row r="262" ht="16.2" customHeight="1" s="53"/>
    <row r="263" ht="16.2" customHeight="1" s="53"/>
    <row r="264" ht="16.2" customHeight="1" s="53"/>
    <row r="265" ht="16.2" customHeight="1" s="53"/>
    <row r="266" ht="16.2" customHeight="1" s="53"/>
    <row r="267" ht="16.2" customHeight="1" s="53"/>
    <row r="268" ht="16.2" customHeight="1" s="53"/>
    <row r="269" ht="16.2" customHeight="1" s="53"/>
    <row r="270" ht="16.2" customHeight="1" s="53"/>
    <row r="271" ht="16.2" customHeight="1" s="53"/>
    <row r="272" ht="16.2" customHeight="1" s="53"/>
    <row r="273" ht="16.2" customHeight="1" s="53"/>
    <row r="274" ht="16.2" customHeight="1" s="53"/>
    <row r="275" ht="16.2" customHeight="1" s="53"/>
    <row r="276" ht="16.2" customHeight="1" s="53"/>
    <row r="277" ht="16.2" customHeight="1" s="53"/>
    <row r="278" ht="16.2" customHeight="1" s="53"/>
    <row r="279" ht="16.2" customHeight="1" s="53"/>
    <row r="280" ht="16.2" customHeight="1" s="53"/>
    <row r="281" ht="16.2" customHeight="1" s="53"/>
    <row r="282" ht="16.2" customHeight="1" s="53"/>
    <row r="283" ht="16.2" customHeight="1" s="53"/>
    <row r="284" ht="16.2" customHeight="1" s="53"/>
    <row r="285" ht="16.2" customHeight="1" s="53"/>
    <row r="286" ht="16.2" customHeight="1" s="53"/>
    <row r="287" ht="16.2" customHeight="1" s="53"/>
    <row r="288" ht="16.2" customHeight="1" s="53"/>
    <row r="289" ht="16.2" customHeight="1" s="53"/>
    <row r="290" ht="16.2" customHeight="1" s="53"/>
    <row r="291" ht="16.2" customHeight="1" s="53"/>
    <row r="292" ht="16.2" customHeight="1" s="53"/>
    <row r="293" ht="16.2" customHeight="1" s="53"/>
    <row r="294" ht="16.2" customHeight="1" s="53"/>
    <row r="295" ht="16.2" customHeight="1" s="53"/>
    <row r="296" ht="16.2" customHeight="1" s="53"/>
    <row r="297" ht="16.2" customHeight="1" s="53"/>
    <row r="298" ht="16.2" customHeight="1" s="53"/>
    <row r="299" ht="16.2" customHeight="1" s="53"/>
    <row r="300" ht="16.2" customHeight="1" s="53"/>
    <row r="301" ht="16.2" customHeight="1" s="53"/>
    <row r="302" ht="16.2" customHeight="1" s="53"/>
    <row r="303" ht="16.2" customHeight="1" s="53"/>
    <row r="304" ht="16.2" customHeight="1" s="53"/>
    <row r="305" ht="16.2" customHeight="1" s="53"/>
    <row r="306" ht="16.2" customHeight="1" s="53"/>
    <row r="307" ht="16.2" customHeight="1" s="53"/>
    <row r="308" ht="16.2" customHeight="1" s="53"/>
    <row r="311" ht="16.2" customHeight="1" s="53"/>
    <row r="312" ht="16.2" customHeight="1" s="53"/>
    <row r="313" ht="16.2" customHeight="1" s="53"/>
    <row r="314" ht="16.2" customHeight="1" s="53"/>
    <row r="315" ht="16.2" customHeight="1" s="53"/>
    <row r="316" ht="16.2" customHeight="1" s="53"/>
    <row r="317" ht="16.2" customHeight="1" s="53"/>
    <row r="318" ht="16.2" customHeight="1" s="53"/>
    <row r="319" ht="16.2" customHeight="1" s="53"/>
    <row r="320" ht="16.2" customHeight="1" s="53"/>
    <row r="321" ht="16.2" customHeight="1" s="53"/>
    <row r="322" ht="16.2" customHeight="1" s="53"/>
    <row r="323" ht="16.2" customHeight="1" s="53"/>
    <row r="324" ht="16.2" customHeight="1" s="53"/>
    <row r="325" ht="16.2" customHeight="1" s="53"/>
    <row r="326" ht="16.2" customHeight="1" s="53"/>
    <row r="327" ht="16.2" customHeight="1" s="53"/>
    <row r="328" ht="16.2" customHeight="1" s="53"/>
    <row r="329" ht="16.2" customHeight="1" s="53"/>
    <row r="330" ht="16.2" customHeight="1" s="53"/>
    <row r="331" ht="16.2" customHeight="1" s="53"/>
    <row r="332" ht="16.2" customHeight="1" s="53"/>
    <row r="333" ht="16.2" customHeight="1" s="53"/>
    <row r="334" ht="16.2" customHeight="1" s="53"/>
    <row r="335" ht="16.2" customHeight="1" s="53"/>
    <row r="336" ht="16.2" customHeight="1" s="53"/>
    <row r="337" ht="16.2" customHeight="1" s="53"/>
    <row r="338" ht="16.2" customHeight="1" s="53"/>
    <row r="339" ht="16.2" customHeight="1" s="53"/>
    <row r="340" ht="16.2" customHeight="1" s="53"/>
    <row r="341" ht="16.2" customHeight="1" s="53"/>
    <row r="342" ht="16.2" customHeight="1" s="53"/>
    <row r="343" ht="16.2" customHeight="1" s="53"/>
    <row r="344" ht="16.2" customHeight="1" s="53"/>
    <row r="345" ht="16.2" customHeight="1" s="53"/>
    <row r="346" ht="16.2" customHeight="1" s="53"/>
    <row r="347" ht="16.2" customHeight="1" s="53"/>
    <row r="348" ht="16.2" customHeight="1" s="53"/>
    <row r="349" ht="16.2" customHeight="1" s="53"/>
    <row r="350" ht="16.2" customHeight="1" s="53"/>
    <row r="351" ht="16.2" customHeight="1" s="53"/>
    <row r="352" ht="16.2" customHeight="1" s="53"/>
    <row r="353" ht="16.2" customHeight="1" s="53"/>
    <row r="354" ht="16.2" customHeight="1" s="53"/>
    <row r="355" ht="16.2" customHeight="1" s="53"/>
    <row r="356" ht="16.2" customHeight="1" s="53"/>
    <row r="357" ht="16.2" customHeight="1" s="53"/>
    <row r="358" ht="16.2" customHeight="1" s="53"/>
    <row r="359" ht="16.2" customHeight="1" s="53"/>
    <row r="360" ht="16.2" customHeight="1" s="53"/>
    <row r="361" ht="16.2" customHeight="1" s="53"/>
    <row r="362" ht="16.2" customHeight="1" s="53"/>
    <row r="363" ht="16.2" customHeight="1" s="53"/>
    <row r="364" ht="16.2" customHeight="1" s="53"/>
    <row r="365" ht="16.2" customHeight="1" s="53"/>
    <row r="366" ht="16.2" customHeight="1" s="53"/>
    <row r="367" ht="16.2" customHeight="1" s="53"/>
    <row r="368" ht="16.2" customHeight="1" s="53"/>
    <row r="369" ht="16.2" customHeight="1" s="53"/>
    <row r="370" ht="16.2" customHeight="1" s="53"/>
    <row r="371" ht="16.2" customHeight="1" s="53"/>
    <row r="372" ht="16.2" customHeight="1" s="53"/>
    <row r="373" ht="16.2" customHeight="1" s="53"/>
    <row r="374" ht="16.2" customHeight="1" s="53"/>
    <row r="375" ht="16.2" customHeight="1" s="53"/>
    <row r="376" ht="16.2" customHeight="1" s="53"/>
    <row r="377" ht="16.2" customHeight="1" s="53"/>
    <row r="378" ht="16.2" customHeight="1" s="53"/>
    <row r="379" ht="16.2" customHeight="1" s="53"/>
    <row r="380" ht="16.2" customHeight="1" s="53"/>
    <row r="381" ht="16.2" customHeight="1" s="53"/>
    <row r="382" ht="16.2" customHeight="1" s="53"/>
    <row r="383" ht="16.2" customHeight="1" s="53"/>
    <row r="384" ht="16.2" customHeight="1" s="53"/>
    <row r="385" ht="16.2" customHeight="1" s="53"/>
    <row r="386" ht="16.2" customHeight="1" s="53"/>
    <row r="387" ht="16.2" customHeight="1" s="53"/>
    <row r="388" ht="16.2" customHeight="1" s="53"/>
    <row r="389" ht="16.2" customHeight="1" s="53"/>
    <row r="390" ht="16.2" customHeight="1" s="53"/>
    <row r="391" ht="16.2" customHeight="1" s="53"/>
    <row r="392" ht="16.2" customHeight="1" s="53"/>
    <row r="393" ht="16.2" customHeight="1" s="53"/>
    <row r="394" ht="16.2" customHeight="1" s="53"/>
    <row r="395" ht="16.2" customHeight="1" s="53"/>
    <row r="396" ht="16.2" customHeight="1" s="53"/>
    <row r="397" ht="16.2" customHeight="1" s="53"/>
    <row r="398" ht="16.2" customHeight="1" s="53"/>
    <row r="399" ht="16.2" customHeight="1" s="53"/>
    <row r="400" ht="16.2" customHeight="1" s="53"/>
    <row r="401" ht="16.2" customHeight="1" s="53"/>
    <row r="402" ht="16.2" customHeight="1" s="53"/>
    <row r="403" ht="16.2" customHeight="1" s="53"/>
    <row r="404" ht="16.2" customHeight="1" s="53"/>
    <row r="405" ht="16.2" customHeight="1" s="53"/>
    <row r="406" ht="16.2" customHeight="1" s="53"/>
    <row r="407" ht="16.2" customHeight="1" s="53"/>
    <row r="408" ht="16.2" customHeight="1" s="53"/>
    <row r="409" ht="16.2" customHeight="1" s="53"/>
    <row r="410" ht="16.2" customHeight="1" s="53"/>
    <row r="427" ht="16.2" customHeight="1" s="53"/>
    <row r="428" ht="16.2" customHeight="1" s="53"/>
    <row r="429" ht="16.2" customHeight="1" s="53"/>
    <row r="430" ht="16.2" customHeight="1" s="53"/>
    <row r="431" ht="16.2" customHeight="1" s="53"/>
    <row r="432" ht="16.2" customHeight="1" s="53"/>
    <row r="433" ht="16.2" customHeight="1" s="53"/>
    <row r="434" ht="16.2" customHeight="1" s="53"/>
    <row r="435" ht="16.2" customHeight="1" s="53"/>
    <row r="436" ht="16.2" customHeight="1" s="53"/>
    <row r="437" ht="16.2" customHeight="1" s="53"/>
    <row r="438" ht="16.2" customHeight="1" s="53"/>
    <row r="439" ht="16.2" customHeight="1" s="53"/>
    <row r="440" ht="16.2" customHeight="1" s="53"/>
    <row r="441" ht="16.2" customHeight="1" s="53"/>
    <row r="442" ht="16.2" customHeight="1" s="53"/>
    <row r="443" ht="16.2" customHeight="1" s="53"/>
    <row r="444" ht="16.2" customHeight="1" s="53"/>
    <row r="445" ht="16.2" customHeight="1" s="53"/>
    <row r="446" ht="16.2" customHeight="1" s="53"/>
    <row r="447" ht="16.2" customHeight="1" s="53"/>
    <row r="448" ht="16.2" customHeight="1" s="53"/>
    <row r="449" ht="16.2" customHeight="1" s="53"/>
    <row r="450" ht="16.2" customHeight="1" s="53"/>
    <row r="451" ht="16.2" customHeight="1" s="53"/>
    <row r="452" ht="16.2" customHeight="1" s="53"/>
    <row r="453" ht="16.2" customHeight="1" s="53"/>
    <row r="454" ht="16.2" customHeight="1" s="53"/>
    <row r="455" ht="16.2" customHeight="1" s="53"/>
    <row r="456" ht="16.2" customHeight="1" s="53"/>
    <row r="457" ht="16.2" customHeight="1" s="53"/>
    <row r="458" ht="16.2" customHeight="1" s="53"/>
    <row r="459" ht="16.2" customHeight="1" s="53"/>
    <row r="460" ht="16.2" customHeight="1" s="53"/>
    <row r="461" ht="16.2" customHeight="1" s="53"/>
    <row r="462" ht="16.2" customHeight="1" s="53"/>
    <row r="463" ht="16.2" customHeight="1" s="53"/>
    <row r="464" ht="16.2" customHeight="1" s="53"/>
    <row r="465" ht="16.2" customHeight="1" s="53"/>
    <row r="466" ht="16.2" customHeight="1" s="53"/>
    <row r="467" ht="16.2" customHeight="1" s="53"/>
    <row r="468" ht="16.2" customHeight="1" s="53"/>
    <row r="469" ht="16.2" customHeight="1" s="53"/>
    <row r="470" ht="16.2" customHeight="1" s="53"/>
    <row r="471" ht="16.2" customHeight="1" s="53"/>
    <row r="472" ht="16.2" customHeight="1" s="53"/>
    <row r="473" ht="16.2" customHeight="1" s="53"/>
    <row r="474" ht="16.2" customHeight="1" s="53"/>
    <row r="475" ht="16.2" customHeight="1" s="53"/>
    <row r="476" ht="16.2" customHeight="1" s="53"/>
    <row r="477" ht="16.2" customHeight="1" s="53"/>
    <row r="478" ht="16.2" customHeight="1" s="53"/>
    <row r="479" ht="16.2" customHeight="1" s="53"/>
    <row r="480" ht="16.2" customHeight="1" s="53"/>
    <row r="481" ht="16.2" customHeight="1" s="53"/>
    <row r="484" ht="16.2" customHeight="1" s="53"/>
    <row r="485" ht="16.2" customHeight="1" s="53"/>
    <row r="486" ht="16.2" customHeight="1" s="53"/>
    <row r="487" ht="16.2" customHeight="1" s="53"/>
    <row r="488" ht="16.2" customHeight="1" s="53"/>
    <row r="489" ht="16.2" customHeight="1" s="53"/>
    <row r="490" ht="16.2" customHeight="1" s="53"/>
    <row r="491" ht="16.2" customHeight="1" s="53"/>
    <row r="492" ht="16.2" customHeight="1" s="53"/>
    <row r="493" ht="16.2" customHeight="1" s="53"/>
    <row r="494" ht="16.2" customHeight="1" s="53"/>
    <row r="495" ht="16.2" customHeight="1" s="53"/>
    <row r="496" ht="16.2" customHeight="1" s="53"/>
    <row r="497" ht="16.2" customHeight="1" s="53"/>
    <row r="498" ht="16.2" customHeight="1" s="53"/>
    <row r="499" ht="16.2" customHeight="1" s="53"/>
    <row r="500" ht="16.2" customHeight="1" s="53"/>
    <row r="501" ht="16.2" customHeight="1" s="53"/>
    <row r="502" ht="16.2" customHeight="1" s="53"/>
    <row r="503" ht="16.2" customHeight="1" s="53"/>
    <row r="504" ht="16.2" customHeight="1" s="53"/>
    <row r="505" ht="16.2" customHeight="1" s="53"/>
    <row r="506" ht="16.2" customHeight="1" s="53"/>
    <row r="507" ht="16.2" customHeight="1" s="53"/>
    <row r="508" ht="16.2" customHeight="1" s="53"/>
    <row r="509" ht="16.2" customHeight="1" s="53"/>
    <row r="510" ht="16.2" customHeight="1" s="53"/>
    <row r="511" ht="16.2" customHeight="1" s="53"/>
    <row r="512" ht="16.2" customHeight="1" s="53"/>
    <row r="513" ht="16.2" customHeight="1" s="53"/>
    <row r="514" ht="16.2" customHeight="1" s="53"/>
    <row r="515" ht="16.2" customHeight="1" s="53"/>
    <row r="516" ht="16.2" customHeight="1" s="53"/>
    <row r="517" ht="16.2" customHeight="1" s="53"/>
    <row r="518" ht="16.2" customHeight="1" s="53"/>
    <row r="519" ht="16.2" customHeight="1" s="53"/>
    <row r="520" ht="16.2" customHeight="1" s="53"/>
    <row r="521" ht="16.2" customHeight="1" s="53"/>
    <row r="522" ht="16.2" customHeight="1" s="53"/>
    <row r="523" ht="16.2" customHeight="1" s="53"/>
    <row r="524" ht="16.2" customHeight="1" s="53"/>
    <row r="525" ht="16.2" customHeight="1" s="53"/>
    <row r="526" ht="16.2" customHeight="1" s="53"/>
    <row r="527" ht="16.2" customHeight="1" s="53"/>
    <row r="528" ht="16.2" customHeight="1" s="53"/>
    <row r="529" ht="16.2" customHeight="1" s="53"/>
    <row r="530" ht="16.2" customHeight="1" s="53"/>
    <row r="531" ht="16.2" customHeight="1" s="53"/>
    <row r="532" ht="16.2" customHeight="1" s="53"/>
    <row r="533" ht="16.2" customHeight="1" s="53"/>
    <row r="534" ht="16.2" customHeight="1" s="53"/>
    <row r="535" ht="16.2" customHeight="1" s="53"/>
    <row r="536" ht="16.2" customHeight="1" s="53"/>
    <row r="537" ht="16.2" customHeight="1" s="53"/>
    <row r="538" ht="16.2" customHeight="1" s="53"/>
    <row r="539" ht="16.2" customHeight="1" s="53"/>
    <row r="540" ht="16.2" customHeight="1" s="53"/>
    <row r="541" ht="16.2" customHeight="1" s="53"/>
    <row r="542" ht="16.2" customHeight="1" s="53"/>
    <row r="543" ht="16.2" customHeight="1" s="53"/>
    <row r="544" ht="16.2" customHeight="1" s="53"/>
    <row r="545" ht="16.2" customHeight="1" s="53"/>
    <row r="546" ht="16.2" customHeight="1" s="53"/>
    <row r="547" ht="16.2" customHeight="1" s="53"/>
    <row r="548" ht="16.2" customHeight="1" s="53"/>
    <row r="549" ht="16.2" customHeight="1" s="53"/>
    <row r="550" ht="16.2" customHeight="1" s="53"/>
    <row r="551" ht="16.2" customHeight="1" s="53"/>
    <row r="552" ht="16.2" customHeight="1" s="53"/>
    <row r="553" ht="16.2" customHeight="1" s="53"/>
    <row r="554" ht="16.2" customHeight="1" s="53"/>
    <row r="555" ht="16.2" customHeight="1" s="53"/>
    <row r="556" ht="16.2" customHeight="1" s="53"/>
    <row r="557" ht="16.2" customHeight="1" s="53"/>
    <row r="558" ht="16.2" customHeight="1" s="53"/>
    <row r="559" ht="16.2" customHeight="1" s="53"/>
    <row r="560" ht="16.2" customHeight="1" s="53"/>
    <row r="561" ht="16.2" customHeight="1" s="53"/>
    <row r="562" ht="16.2" customHeight="1" s="53"/>
    <row r="563" ht="16.2" customHeight="1" s="53"/>
    <row r="564" ht="16.2" customHeight="1" s="53"/>
    <row r="565" ht="16.2" customHeight="1" s="53"/>
    <row r="566" ht="16.2" customHeight="1" s="53"/>
    <row r="567" ht="16.2" customHeight="1" s="53"/>
    <row r="568" ht="16.2" customHeight="1" s="53"/>
    <row r="569" ht="16.2" customHeight="1" s="53"/>
    <row r="570" ht="16.2" customHeight="1" s="53"/>
    <row r="571" ht="16.2" customHeight="1" s="53"/>
    <row r="572" ht="16.2" customHeight="1" s="53"/>
    <row r="573" ht="16.2" customHeight="1" s="53"/>
    <row r="574" ht="16.2" customHeight="1" s="53"/>
    <row r="575" ht="16.2" customHeight="1" s="53"/>
    <row r="576" ht="16.2" customHeight="1" s="53"/>
    <row r="577" ht="16.2" customHeight="1" s="53"/>
    <row r="578" ht="16.2" customHeight="1" s="53"/>
    <row r="579" ht="16.2" customHeight="1" s="53"/>
    <row r="580" ht="16.2" customHeight="1" s="53"/>
    <row r="581" ht="16.2" customHeight="1" s="53"/>
    <row r="582" ht="16.2" customHeight="1" s="53"/>
    <row r="583" ht="16.2" customHeight="1" s="53"/>
    <row r="584" ht="16.2" customHeight="1" s="53"/>
    <row r="585" ht="16.2" customHeight="1" s="53"/>
    <row r="586" ht="16.2" customHeight="1" s="53"/>
    <row r="587" ht="16.2" customHeight="1" s="53"/>
    <row r="588" ht="16.2" customHeight="1" s="53"/>
    <row r="589" ht="16.2" customHeight="1" s="53"/>
    <row r="590" ht="16.2" customHeight="1" s="53"/>
    <row r="591" ht="16.2" customHeight="1" s="53"/>
    <row r="592" ht="16.2" customHeight="1" s="53"/>
  </sheetData>
  <mergeCells count="6">
    <mergeCell ref="A1:J1"/>
    <mergeCell ref="C4:F4"/>
    <mergeCell ref="A4:A5"/>
    <mergeCell ref="A3:J3"/>
    <mergeCell ref="A2:J2"/>
    <mergeCell ref="H4:J5"/>
  </mergeCells>
  <conditionalFormatting sqref="D8:D15">
    <cfRule type="expression" priority="5" dxfId="4">
      <formula>"""=if(IF(ISBLANK(c8),0, 1) *IF(ISBLANK(d8),0, 1)=1)"""</formula>
    </cfRule>
  </conditionalFormatting>
  <conditionalFormatting sqref="J7:J136">
    <cfRule type="cellIs" priority="1" operator="notEqual" dxfId="0" stopIfTrue="1">
      <formula>$K7</formula>
    </cfRule>
  </conditionalFormatting>
  <conditionalFormatting sqref="M7:M93 M97:M134">
    <cfRule type="cellIs" priority="22" operator="notEqual" dxfId="0" stopIfTrue="1">
      <formula>0</formula>
    </cfRule>
  </conditionalFormatting>
  <printOptions horizontalCentered="1"/>
  <pageMargins left="0.5511811023622047" right="0.4724409448818898" top="0.4330708661417323" bottom="0.2755905511811024" header="0.3937007874015748" footer="0.1181102362204725"/>
  <pageSetup orientation="portrait" paperSize="9" scale="38" horizontalDpi="1200" verticalDpi="1200"/>
  <headerFooter alignWithMargins="0">
    <oddHeader/>
    <oddFooter>&amp;C&amp;16 1-1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 codeName="Sheet17">
    <tabColor theme="0" tint="-0.1499984740745262"/>
    <outlinePr summaryBelow="1" summaryRight="1"/>
    <pageSetUpPr/>
  </sheetPr>
  <dimension ref="A1:R135"/>
  <sheetViews>
    <sheetView showZeros="0" topLeftCell="A91" zoomScale="55" zoomScaleNormal="55" zoomScaleSheetLayoutView="120" workbookViewId="0">
      <selection activeCell="G14" sqref="G14"/>
    </sheetView>
  </sheetViews>
  <sheetFormatPr baseColWidth="8" defaultColWidth="9" defaultRowHeight="19.8"/>
  <cols>
    <col width="21.6640625" customWidth="1" style="5" min="1" max="1"/>
    <col width="16" customWidth="1" style="5" min="2" max="2"/>
    <col width="4.77734375" customWidth="1" style="325" min="3" max="3"/>
    <col width="11.88671875" customWidth="1" style="5" min="4" max="4"/>
    <col width="5" customWidth="1" style="325" min="5" max="5"/>
    <col width="12.21875" customWidth="1" style="5" min="6" max="6"/>
    <col width="15.33203125" customWidth="1" style="5" min="7" max="7"/>
    <col width="64.44140625" customWidth="1" style="5" min="8" max="8"/>
    <col width="5.21875" customWidth="1" style="5" min="9" max="9"/>
    <col width="10.6640625" customWidth="1" style="5" min="10" max="10"/>
    <col width="13.88671875" customWidth="1" style="1" min="11" max="11"/>
    <col width="15.44140625" customWidth="1" style="1" min="12" max="12"/>
    <col width="19.109375" bestFit="1" customWidth="1" style="1" min="13" max="13"/>
    <col width="9" customWidth="1" style="1" min="14" max="14"/>
    <col width="20.109375" bestFit="1" customWidth="1" style="1" min="15" max="15"/>
    <col width="9" customWidth="1" style="1" min="16" max="16"/>
    <col width="15.109375" bestFit="1" customWidth="1" style="1" min="17" max="17"/>
    <col width="9" customWidth="1" style="1" min="18" max="16384"/>
  </cols>
  <sheetData>
    <row r="1" ht="22.2" customHeight="1" s="53">
      <c r="A1" s="322">
        <f>OFFSET(A139,0,K1-1)</f>
        <v/>
      </c>
      <c r="K1" s="13">
        <f>L1+2</f>
        <v/>
      </c>
      <c r="L1" s="1" t="n">
        <v>10</v>
      </c>
    </row>
    <row r="2" ht="22.2" customHeight="1" s="53">
      <c r="A2" s="322" t="inlineStr">
        <is>
          <t>預計平衡表與現金流量表勾稽底稿</t>
        </is>
      </c>
    </row>
    <row r="3" ht="20.4" customHeight="1" s="53" thickBot="1">
      <c r="A3" s="324" t="inlineStr">
        <is>
          <t>中華民國115年度</t>
        </is>
      </c>
    </row>
    <row r="4" ht="22.2" customHeight="1" s="53">
      <c r="A4" s="348" t="inlineStr">
        <is>
          <t>科目</t>
        </is>
      </c>
      <c r="B4" s="349" t="inlineStr">
        <is>
          <t>114.12.31</t>
        </is>
      </c>
      <c r="C4" s="328" t="inlineStr">
        <is>
          <t>調整項目</t>
        </is>
      </c>
      <c r="D4" s="350" t="n"/>
      <c r="E4" s="350" t="n"/>
      <c r="F4" s="351" t="n"/>
      <c r="G4" s="349" t="inlineStr">
        <is>
          <t>115.12.31</t>
        </is>
      </c>
      <c r="H4" s="329" t="inlineStr">
        <is>
          <t>現金流量表勾稽項目</t>
        </is>
      </c>
      <c r="I4" s="352" t="n"/>
      <c r="J4" s="353" t="n"/>
    </row>
    <row r="5" ht="22.8" customHeight="1" s="53" thickBot="1">
      <c r="A5" s="354" t="n"/>
      <c r="B5" s="75" t="inlineStr">
        <is>
          <t>預計數</t>
        </is>
      </c>
      <c r="C5" s="485" t="n"/>
      <c r="D5" s="486" t="inlineStr">
        <is>
          <t>借方</t>
        </is>
      </c>
      <c r="E5" s="487" t="n"/>
      <c r="F5" s="486" t="inlineStr">
        <is>
          <t>貸方</t>
        </is>
      </c>
      <c r="G5" s="77" t="inlineStr">
        <is>
          <t>預計數</t>
        </is>
      </c>
      <c r="H5" s="358" t="n"/>
      <c r="I5" s="359" t="n"/>
      <c r="J5" s="360" t="n"/>
    </row>
    <row r="6">
      <c r="A6" s="4" t="inlineStr">
        <is>
          <t xml:space="preserve">資產                                                        </t>
        </is>
      </c>
      <c r="B6" s="419" t="n"/>
      <c r="C6" s="367" t="n"/>
      <c r="D6" s="420" t="n"/>
      <c r="E6" s="368" t="n"/>
      <c r="F6" s="420" t="n"/>
      <c r="G6" s="421" t="n"/>
      <c r="H6" s="111" t="inlineStr">
        <is>
          <t xml:space="preserve">▼業務活動之現金流量                                          </t>
        </is>
      </c>
      <c r="I6" s="129" t="n"/>
      <c r="J6" s="130" t="n"/>
      <c r="L6" s="30" t="inlineStr">
        <is>
          <t>114年12月</t>
        </is>
      </c>
      <c r="M6" s="27" t="inlineStr">
        <is>
          <t>差異數要再加(減)</t>
        </is>
      </c>
      <c r="N6" s="30" t="n"/>
      <c r="O6" s="27" t="inlineStr">
        <is>
          <t>比較增減</t>
        </is>
      </c>
      <c r="P6" s="30" t="n"/>
      <c r="Q6" s="27" t="inlineStr">
        <is>
          <t>調整項目</t>
        </is>
      </c>
      <c r="R6" s="30" t="n"/>
    </row>
    <row r="7">
      <c r="A7" s="78" t="inlineStr">
        <is>
          <t xml:space="preserve">　流動資產                                                    </t>
        </is>
      </c>
      <c r="B7" s="422">
        <f>SUM(B8:B16)</f>
        <v/>
      </c>
      <c r="C7" s="367" t="n"/>
      <c r="D7" s="420" t="n"/>
      <c r="E7" s="368" t="n"/>
      <c r="F7" s="420" t="n"/>
      <c r="G7" s="423">
        <f>SUM(G8:G16)</f>
        <v/>
      </c>
      <c r="H7" s="112" t="inlineStr">
        <is>
          <t xml:space="preserve">　　本期賸餘（短絀）                                            </t>
        </is>
      </c>
      <c r="I7" s="8" t="inlineStr">
        <is>
          <t>A</t>
        </is>
      </c>
      <c r="J7" s="73">
        <f>OFFSET(A480,0,$K$1-1)</f>
        <v/>
      </c>
      <c r="K7" s="369">
        <f>-SUMIF($C$7:$C$127,I7,$D$7:$D$127)+SUMIF($E$7:$E$127,I7,$F$7:$F$127)</f>
        <v/>
      </c>
      <c r="L7" s="478">
        <f>VLOOKUP(A7,$A$140:$AX$249,$K$1,FALSE)</f>
        <v/>
      </c>
      <c r="M7" s="478">
        <f>L7-G7</f>
        <v/>
      </c>
      <c r="N7" s="30" t="n"/>
      <c r="O7" s="425">
        <f>L7-B7</f>
        <v/>
      </c>
      <c r="P7" s="144">
        <f>J7-K7</f>
        <v/>
      </c>
      <c r="Q7" s="426">
        <f>D7-F7</f>
        <v/>
      </c>
      <c r="R7" s="30" t="n"/>
    </row>
    <row r="8">
      <c r="A8" s="79" t="inlineStr">
        <is>
          <t xml:space="preserve">　　現金                                                        </t>
        </is>
      </c>
      <c r="B8" s="427">
        <f>VLOOKUP(A8,$A$309:$AX$418,$K$1,FALSE)</f>
        <v/>
      </c>
      <c r="C8" s="367" t="inlineStr">
        <is>
          <t>B</t>
        </is>
      </c>
      <c r="D8" s="428">
        <f>IF(G8-B8&gt;0,G8-B8,"0")</f>
        <v/>
      </c>
      <c r="E8" s="375" t="inlineStr">
        <is>
          <t>B</t>
        </is>
      </c>
      <c r="F8" s="428">
        <f>IF(G8-B8&lt;0,B8-G8,"0")</f>
        <v/>
      </c>
      <c r="G8" s="429">
        <f>J87</f>
        <v/>
      </c>
      <c r="H8" s="112" t="inlineStr">
        <is>
          <t xml:space="preserve">　　利息股利之調整                                              </t>
        </is>
      </c>
      <c r="I8" s="8" t="n"/>
      <c r="J8" s="73">
        <f>OFFSET(A481,0,$K$1-1)</f>
        <v/>
      </c>
      <c r="K8" s="369">
        <f>SUM(K9:K11)</f>
        <v/>
      </c>
      <c r="L8" s="478">
        <f>VLOOKUP(A8,$A$140:$AX$249,$K$1,FALSE)</f>
        <v/>
      </c>
      <c r="M8" s="478">
        <f>L8-G8</f>
        <v/>
      </c>
      <c r="N8" s="30" t="n"/>
      <c r="O8" s="425">
        <f>L8-B8</f>
        <v/>
      </c>
      <c r="P8" s="144">
        <f>J8-K8</f>
        <v/>
      </c>
      <c r="Q8" s="426">
        <f>D8-F8</f>
        <v/>
      </c>
      <c r="R8" s="30" t="n"/>
    </row>
    <row r="9" ht="32.4" customHeight="1" s="53">
      <c r="A9" s="79" t="inlineStr">
        <is>
          <t xml:space="preserve">　　流動金融資產                                                </t>
        </is>
      </c>
      <c r="B9" s="427">
        <f>VLOOKUP(A9,$A$309:$AX$418,$K$1,FALSE)</f>
        <v/>
      </c>
      <c r="C9" s="375" t="n">
        <v>231</v>
      </c>
      <c r="D9" s="428">
        <f>J50*-1</f>
        <v/>
      </c>
      <c r="E9" s="430" t="n">
        <v>211</v>
      </c>
      <c r="F9" s="431">
        <f>J42</f>
        <v/>
      </c>
      <c r="G9" s="429">
        <f>B9+D9-F9+D10-F10</f>
        <v/>
      </c>
      <c r="H9" s="112" t="inlineStr">
        <is>
          <t xml:space="preserve">　　　利息收入                                                    </t>
        </is>
      </c>
      <c r="I9" s="8" t="n"/>
      <c r="J9" s="73">
        <f>OFFSET(A482,0,$K$1-1)</f>
        <v/>
      </c>
      <c r="K9" s="369">
        <f>J9</f>
        <v/>
      </c>
      <c r="L9" s="478">
        <f>VLOOKUP(A9,$A$140:$AX$249,$K$1,FALSE)</f>
        <v/>
      </c>
      <c r="M9" s="478">
        <f>L9-G9</f>
        <v/>
      </c>
      <c r="N9" s="30" t="n"/>
      <c r="O9" s="425">
        <f>L9-B9</f>
        <v/>
      </c>
      <c r="P9" s="144">
        <f>J9-K9</f>
        <v/>
      </c>
      <c r="Q9" s="426">
        <f>D9-F9</f>
        <v/>
      </c>
      <c r="R9" s="30" t="n"/>
    </row>
    <row r="10">
      <c r="A10" s="79" t="n"/>
      <c r="B10" s="427" t="n"/>
      <c r="C10" s="375" t="n">
        <v>125</v>
      </c>
      <c r="D10" s="495" t="n"/>
      <c r="E10" s="430" t="n"/>
      <c r="F10" s="432" t="n"/>
      <c r="G10" s="429" t="n"/>
      <c r="H10" s="112" t="inlineStr">
        <is>
          <t xml:space="preserve">　　　股利收入                                                    </t>
        </is>
      </c>
      <c r="I10" s="8" t="n"/>
      <c r="J10" s="73">
        <f>OFFSET(A483,0,$K$1-1)</f>
        <v/>
      </c>
      <c r="K10" s="369">
        <f>J10</f>
        <v/>
      </c>
      <c r="L10" s="478" t="n"/>
      <c r="M10" s="478">
        <f>L10-G10</f>
        <v/>
      </c>
      <c r="N10" s="30" t="n"/>
      <c r="O10" s="425">
        <f>L10-B10</f>
        <v/>
      </c>
      <c r="P10" s="144">
        <f>J10-K10</f>
        <v/>
      </c>
      <c r="Q10" s="426">
        <f>D10-F10</f>
        <v/>
      </c>
      <c r="R10" s="30" t="n"/>
    </row>
    <row r="11">
      <c r="A11" s="79" t="inlineStr">
        <is>
          <t xml:space="preserve">　　應收款項                                                    </t>
        </is>
      </c>
      <c r="B11" s="427">
        <f>VLOOKUP(A11,$A$309:$AX$418,$K$1,FALSE)</f>
        <v/>
      </c>
      <c r="C11" s="375" t="n">
        <v>151</v>
      </c>
      <c r="D11" s="428" t="n"/>
      <c r="E11" s="430" t="n">
        <v>151</v>
      </c>
      <c r="F11" s="432" t="n"/>
      <c r="G11" s="429">
        <f>B11+D11-F11</f>
        <v/>
      </c>
      <c r="H11" s="112" t="inlineStr">
        <is>
          <t xml:space="preserve">　　　利息費用                                                    </t>
        </is>
      </c>
      <c r="I11" s="8" t="n"/>
      <c r="J11" s="73">
        <f>OFFSET(A484,0,$K$1-1)</f>
        <v/>
      </c>
      <c r="K11" s="369">
        <f>J11</f>
        <v/>
      </c>
      <c r="L11" s="478">
        <f>VLOOKUP(A11,$A$140:$AX$249,$K$1,FALSE)</f>
        <v/>
      </c>
      <c r="M11" s="478">
        <f>L11-G11</f>
        <v/>
      </c>
      <c r="N11" s="30" t="n"/>
      <c r="O11" s="425">
        <f>L11-B11</f>
        <v/>
      </c>
      <c r="P11" s="144">
        <f>J11-K11</f>
        <v/>
      </c>
      <c r="Q11" s="426">
        <f>D11-F11</f>
        <v/>
      </c>
      <c r="R11" s="30" t="n"/>
    </row>
    <row r="12">
      <c r="A12" s="2" t="n">
        <v>0</v>
      </c>
      <c r="B12" s="427" t="n"/>
      <c r="C12" s="375" t="n"/>
      <c r="D12" s="428" t="n"/>
      <c r="E12" s="430" t="n"/>
      <c r="F12" s="432" t="n"/>
      <c r="G12" s="433" t="n"/>
      <c r="H12" s="112" t="inlineStr">
        <is>
          <t xml:space="preserve">　　未計利息股利之本期賸餘（短絀）                              </t>
        </is>
      </c>
      <c r="I12" s="8" t="n"/>
      <c r="J12" s="73">
        <f>OFFSET(A485,0,$K$1-1)</f>
        <v/>
      </c>
      <c r="K12" s="369">
        <f>K7+K8</f>
        <v/>
      </c>
      <c r="L12" s="478" t="n"/>
      <c r="M12" s="478">
        <f>L12-G12</f>
        <v/>
      </c>
      <c r="N12" s="30" t="n"/>
      <c r="O12" s="425">
        <f>L12-B12</f>
        <v/>
      </c>
      <c r="P12" s="144">
        <f>J12-K12</f>
        <v/>
      </c>
      <c r="Q12" s="426">
        <f>D12-F12</f>
        <v/>
      </c>
      <c r="R12" s="30" t="n"/>
    </row>
    <row r="13">
      <c r="A13" s="80" t="inlineStr">
        <is>
          <t xml:space="preserve">　　存貨                                                        </t>
        </is>
      </c>
      <c r="B13" s="427">
        <f>VLOOKUP(A13,$A$309:$AX$418,$K$1,FALSE)</f>
        <v/>
      </c>
      <c r="C13" s="375" t="n">
        <v>151</v>
      </c>
      <c r="D13" s="428" t="n"/>
      <c r="E13" s="430" t="n">
        <v>151</v>
      </c>
      <c r="F13" s="432" t="n"/>
      <c r="G13" s="429">
        <f>B13+D13-F13</f>
        <v/>
      </c>
      <c r="H13" s="112" t="inlineStr">
        <is>
          <t xml:space="preserve">　　調整項目                                                    </t>
        </is>
      </c>
      <c r="I13" s="8" t="n"/>
      <c r="J13" s="73">
        <f>OFFSET(A486,0,$K$1-1)</f>
        <v/>
      </c>
      <c r="K13" s="369">
        <f>SUM(K14,K24,K27,K34,K33)</f>
        <v/>
      </c>
      <c r="L13" s="478">
        <f>VLOOKUP(A13,$A$140:$AX$249,$K$1,FALSE)</f>
        <v/>
      </c>
      <c r="M13" s="478">
        <f>L13-G13</f>
        <v/>
      </c>
      <c r="N13" s="30" t="n"/>
      <c r="O13" s="425">
        <f>L13-B13</f>
        <v/>
      </c>
      <c r="P13" s="144">
        <f>J13-K13</f>
        <v/>
      </c>
      <c r="Q13" s="426">
        <f>D13-F13</f>
        <v/>
      </c>
      <c r="R13" s="30" t="n"/>
    </row>
    <row r="14">
      <c r="A14" s="81" t="inlineStr">
        <is>
          <t xml:space="preserve">　　生產性生物資產－流動                                        </t>
        </is>
      </c>
      <c r="B14" s="427">
        <f>VLOOKUP(A14,$A$309:$AX$418,$K$1,FALSE)</f>
        <v/>
      </c>
      <c r="C14" s="375" t="n">
        <v>151</v>
      </c>
      <c r="D14" s="428" t="n"/>
      <c r="E14" s="430" t="n">
        <v>151</v>
      </c>
      <c r="F14" s="432" t="n"/>
      <c r="G14" s="429">
        <f>B14+D14-F14</f>
        <v/>
      </c>
      <c r="H14" s="112" t="inlineStr">
        <is>
          <t xml:space="preserve">　　　折舊、減損及折耗                                            </t>
        </is>
      </c>
      <c r="I14" s="8" t="n"/>
      <c r="J14" s="73">
        <f>OFFSET(A487,0,$K$1-1)</f>
        <v/>
      </c>
      <c r="K14" s="369">
        <f>SUM(K15:K23)</f>
        <v/>
      </c>
      <c r="L14" s="478">
        <f>VLOOKUP(A14,$A$140:$AX$249,$K$1,FALSE)</f>
        <v/>
      </c>
      <c r="M14" s="478">
        <f>L14-G14</f>
        <v/>
      </c>
      <c r="N14" s="30" t="n"/>
      <c r="O14" s="425">
        <f>L14-B14</f>
        <v/>
      </c>
      <c r="P14" s="144">
        <f>J14-K14</f>
        <v/>
      </c>
      <c r="Q14" s="426">
        <f>D14-F14</f>
        <v/>
      </c>
      <c r="R14" s="30" t="n"/>
    </row>
    <row r="15">
      <c r="A15" s="80" t="inlineStr">
        <is>
          <t xml:space="preserve">　　預付款項                                                    </t>
        </is>
      </c>
      <c r="B15" s="427">
        <f>VLOOKUP(A15,$A$309:$AX$418,$K$1,FALSE)</f>
        <v/>
      </c>
      <c r="C15" s="375" t="n">
        <v>151</v>
      </c>
      <c r="D15" s="428" t="n"/>
      <c r="E15" s="430" t="n">
        <v>151</v>
      </c>
      <c r="F15" s="432" t="n"/>
      <c r="G15" s="429">
        <f>B15+D15-F15</f>
        <v/>
      </c>
      <c r="H15" s="112" t="inlineStr">
        <is>
          <t xml:space="preserve">　　　　土地改良物                                                  </t>
        </is>
      </c>
      <c r="I15" s="91" t="n">
        <v>101</v>
      </c>
      <c r="J15" s="121">
        <f>OFFSET(A488,0,$K$1-1)</f>
        <v/>
      </c>
      <c r="K15" s="369">
        <f>-SUMIF($C$7:$C$127,I15,$D$7:$D$127)+SUMIF($E$7:$E$127,I15,$F$7:$F$127)</f>
        <v/>
      </c>
      <c r="L15" s="478">
        <f>VLOOKUP(A15,$A$140:$AX$249,$K$1,FALSE)</f>
        <v/>
      </c>
      <c r="M15" s="478">
        <f>L15-G15</f>
        <v/>
      </c>
      <c r="N15" s="30" t="n"/>
      <c r="O15" s="425">
        <f>L15-B15</f>
        <v/>
      </c>
      <c r="P15" s="144">
        <f>J15-K15</f>
        <v/>
      </c>
      <c r="Q15" s="426">
        <f>D15-F15</f>
        <v/>
      </c>
      <c r="R15" s="30" t="n"/>
    </row>
    <row r="16">
      <c r="A16" s="80" t="inlineStr">
        <is>
          <t xml:space="preserve">　　短期貸墊款                                                  </t>
        </is>
      </c>
      <c r="B16" s="427">
        <f>VLOOKUP(A16,$A$309:$AX$418,$K$1,FALSE)</f>
        <v/>
      </c>
      <c r="C16" s="375" t="n">
        <v>151</v>
      </c>
      <c r="D16" s="428" t="n"/>
      <c r="E16" s="430" t="n">
        <v>212</v>
      </c>
      <c r="F16" s="432">
        <f>J43</f>
        <v/>
      </c>
      <c r="G16" s="429">
        <f>B16+D16-F16</f>
        <v/>
      </c>
      <c r="H16" s="112" t="inlineStr">
        <is>
          <t xml:space="preserve">　　　　房屋及建築                                                  </t>
        </is>
      </c>
      <c r="I16" s="91" t="n">
        <v>102</v>
      </c>
      <c r="J16" s="121">
        <f>OFFSET(A489,0,$K$1-1)</f>
        <v/>
      </c>
      <c r="K16" s="369">
        <f>-SUMIF($C$7:$C$127,I16,$D$7:$D$127)+SUMIF($E$7:$E$127,I16,$F$7:$F$127)</f>
        <v/>
      </c>
      <c r="L16" s="478">
        <f>VLOOKUP(A16,$A$140:$AX$249,$K$1,FALSE)</f>
        <v/>
      </c>
      <c r="M16" s="478">
        <f>L16-G16</f>
        <v/>
      </c>
      <c r="N16" s="30" t="n"/>
      <c r="O16" s="425">
        <f>L16-B16</f>
        <v/>
      </c>
      <c r="P16" s="144">
        <f>J16-K16</f>
        <v/>
      </c>
      <c r="Q16" s="426">
        <f>D16-F16</f>
        <v/>
      </c>
      <c r="R16" s="30" t="n"/>
    </row>
    <row r="17" ht="48.6" customHeight="1" s="53">
      <c r="A17" s="78" t="inlineStr">
        <is>
          <t xml:space="preserve">　投資、長期應收款、貸墊款及準備金                            </t>
        </is>
      </c>
      <c r="B17" s="422">
        <f>SUM(B18:B21)</f>
        <v/>
      </c>
      <c r="C17" s="380" t="n"/>
      <c r="D17" s="374" t="n"/>
      <c r="E17" s="434" t="n"/>
      <c r="F17" s="435" t="n"/>
      <c r="G17" s="423">
        <f>SUM(G18:G21)</f>
        <v/>
      </c>
      <c r="H17" s="112" t="inlineStr">
        <is>
          <t xml:space="preserve">　　　　機械及設備                                                  </t>
        </is>
      </c>
      <c r="I17" s="91" t="n">
        <v>103</v>
      </c>
      <c r="J17" s="121">
        <f>OFFSET(A490,0,$K$1-1)</f>
        <v/>
      </c>
      <c r="K17" s="369">
        <f>-SUMIF($C$7:$C$127,I17,$D$7:$D$127)+SUMIF($E$7:$E$127,I17,$F$7:$F$127)</f>
        <v/>
      </c>
      <c r="L17" s="478">
        <f>VLOOKUP(A17,$A$140:$AX$249,$K$1,FALSE)</f>
        <v/>
      </c>
      <c r="M17" s="478">
        <f>L17-G17</f>
        <v/>
      </c>
      <c r="N17" s="30" t="n"/>
      <c r="O17" s="425">
        <f>L17-B17</f>
        <v/>
      </c>
      <c r="P17" s="144">
        <f>J17-K17</f>
        <v/>
      </c>
      <c r="Q17" s="426">
        <f>D17-F17</f>
        <v/>
      </c>
      <c r="R17" s="30" t="n"/>
    </row>
    <row r="18" ht="32.4" customHeight="1" s="53">
      <c r="A18" s="80" t="inlineStr">
        <is>
          <t xml:space="preserve">　　採權益法之投資                                              </t>
        </is>
      </c>
      <c r="B18" s="427">
        <f>VLOOKUP(A18,$A$309:$AX$418,$K$1,FALSE)</f>
        <v/>
      </c>
      <c r="C18" s="380" t="n"/>
      <c r="D18" s="126" t="n"/>
      <c r="E18" s="127" t="n"/>
      <c r="F18" s="126" t="n"/>
      <c r="G18" s="429">
        <f>D18+F18+B18</f>
        <v/>
      </c>
      <c r="H18" s="112" t="inlineStr">
        <is>
          <t xml:space="preserve">　　　　交通及運輸設備                                              </t>
        </is>
      </c>
      <c r="I18" s="91" t="n">
        <v>104</v>
      </c>
      <c r="J18" s="121">
        <f>OFFSET(A491,0,$K$1-1)</f>
        <v/>
      </c>
      <c r="K18" s="369">
        <f>-SUMIF($C$7:$C$127,I18,$D$7:$D$127)+SUMIF($E$7:$E$127,I18,$F$7:$F$127)</f>
        <v/>
      </c>
      <c r="L18" s="478">
        <f>VLOOKUP(A18,$A$140:$AX$249,$K$1,FALSE)</f>
        <v/>
      </c>
      <c r="M18" s="478">
        <f>L18-G18</f>
        <v/>
      </c>
      <c r="N18" s="30" t="n"/>
      <c r="O18" s="425">
        <f>L18-B18</f>
        <v/>
      </c>
      <c r="P18" s="144">
        <f>J18-K18</f>
        <v/>
      </c>
      <c r="Q18" s="426">
        <f>D18-F18</f>
        <v/>
      </c>
      <c r="R18" s="30" t="n"/>
    </row>
    <row r="19" ht="32.4" customHeight="1" s="53">
      <c r="A19" s="80" t="inlineStr">
        <is>
          <t xml:space="preserve">　　非流動金融資產                                              </t>
        </is>
      </c>
      <c r="B19" s="427">
        <f>VLOOKUP(A19,$A$309:$AX$418,$K$1,FALSE)</f>
        <v/>
      </c>
      <c r="C19" s="381" t="n">
        <v>241</v>
      </c>
      <c r="D19" s="436">
        <f>J52*-1</f>
        <v/>
      </c>
      <c r="E19" s="437" t="n">
        <v>221</v>
      </c>
      <c r="F19" s="438">
        <f>J45</f>
        <v/>
      </c>
      <c r="G19" s="429">
        <f>B19+D19-F19</f>
        <v/>
      </c>
      <c r="H19" s="112" t="inlineStr">
        <is>
          <t xml:space="preserve">　　　　什項設備                                                    </t>
        </is>
      </c>
      <c r="I19" s="91" t="n">
        <v>105</v>
      </c>
      <c r="J19" s="121">
        <f>OFFSET(A492,0,$K$1-1)</f>
        <v/>
      </c>
      <c r="K19" s="369">
        <f>-SUMIF($C$7:$C$127,I19,$D$7:$D$127)+SUMIF($E$7:$E$127,I19,$F$7:$F$127)</f>
        <v/>
      </c>
      <c r="L19" s="478">
        <f>VLOOKUP(A19,$A$140:$AX$249,$K$1,FALSE)</f>
        <v/>
      </c>
      <c r="M19" s="478">
        <f>L19-G19</f>
        <v/>
      </c>
      <c r="N19" s="30" t="n"/>
      <c r="O19" s="425">
        <f>L19-B19</f>
        <v/>
      </c>
      <c r="P19" s="144">
        <f>J19-K19</f>
        <v/>
      </c>
      <c r="Q19" s="426">
        <f>D19-F19</f>
        <v/>
      </c>
      <c r="R19" s="30" t="n"/>
    </row>
    <row r="20">
      <c r="A20" s="80" t="inlineStr">
        <is>
          <t xml:space="preserve">　　長期應收款                                                  </t>
        </is>
      </c>
      <c r="B20" s="427">
        <f>VLOOKUP(A20,$A$309:$AX$418,$K$1,FALSE)</f>
        <v/>
      </c>
      <c r="C20" s="380" t="n"/>
      <c r="D20" s="374" t="n"/>
      <c r="E20" s="434" t="n"/>
      <c r="F20" s="435" t="n"/>
      <c r="G20" s="433">
        <f>B20+D20-F20</f>
        <v/>
      </c>
      <c r="H20" s="112" t="inlineStr">
        <is>
          <t xml:space="preserve">　　　　租賃資產                                                    </t>
        </is>
      </c>
      <c r="I20" s="91" t="n">
        <v>106</v>
      </c>
      <c r="J20" s="121">
        <f>OFFSET(A493,0,$K$1-1)</f>
        <v/>
      </c>
      <c r="K20" s="369">
        <f>-SUMIF($C$7:$C$127,I20,$D$7:$D$127)+SUMIF($E$7:$E$127,I20,$F$7:$F$127)</f>
        <v/>
      </c>
      <c r="L20" s="478">
        <f>VLOOKUP(A20,$A$140:$AX$249,$K$1,FALSE)</f>
        <v/>
      </c>
      <c r="M20" s="478">
        <f>L20-G20</f>
        <v/>
      </c>
      <c r="N20" s="30" t="n"/>
      <c r="O20" s="425">
        <f>L20-B20</f>
        <v/>
      </c>
      <c r="P20" s="144">
        <f>J20-K20</f>
        <v/>
      </c>
      <c r="Q20" s="426">
        <f>D20-F20</f>
        <v/>
      </c>
      <c r="R20" s="30" t="n"/>
    </row>
    <row r="21">
      <c r="A21" s="80" t="inlineStr">
        <is>
          <t xml:space="preserve">　　準備金                                                      </t>
        </is>
      </c>
      <c r="B21" s="427">
        <f>VLOOKUP(A21,$A$309:$AX$418,$K$1,FALSE)</f>
        <v/>
      </c>
      <c r="C21" s="380" t="n">
        <v>242</v>
      </c>
      <c r="D21" s="374">
        <f>J53*-1</f>
        <v/>
      </c>
      <c r="E21" s="434" t="n">
        <v>222</v>
      </c>
      <c r="F21" s="435">
        <f>J46</f>
        <v/>
      </c>
      <c r="G21" s="429">
        <f>B21+SUM(D21:D25)-SUM(F21:F25)</f>
        <v/>
      </c>
      <c r="H21" s="112" t="inlineStr">
        <is>
          <t xml:space="preserve">　　　　租賃權益改良                                                </t>
        </is>
      </c>
      <c r="I21" s="91" t="n">
        <v>107</v>
      </c>
      <c r="J21" s="121">
        <f>OFFSET(A494,0,$K$1-1)</f>
        <v/>
      </c>
      <c r="K21" s="369">
        <f>-SUMIF($C$7:$C$127,I21,$D$7:$D$127)+SUMIF($E$7:$E$127,I21,$F$7:$F$127)</f>
        <v/>
      </c>
      <c r="L21" s="478">
        <f>VLOOKUP(A21,$A$140:$AX$249,$K$1,FALSE)</f>
        <v/>
      </c>
      <c r="M21" s="478">
        <f>L21-G21</f>
        <v/>
      </c>
      <c r="N21" s="30" t="n"/>
      <c r="O21" s="425">
        <f>L21-B21</f>
        <v/>
      </c>
      <c r="P21" s="144">
        <f>J21-K21</f>
        <v/>
      </c>
      <c r="Q21" s="426">
        <f>D21-F21</f>
        <v/>
      </c>
      <c r="R21" s="30" t="n"/>
    </row>
    <row r="22">
      <c r="A22" s="3" t="n">
        <v>0</v>
      </c>
      <c r="B22" s="427" t="n"/>
      <c r="C22" s="382" t="n">
        <v>401</v>
      </c>
      <c r="D22" s="428">
        <f>J90</f>
        <v/>
      </c>
      <c r="E22" s="439" t="n">
        <v>402</v>
      </c>
      <c r="F22" s="432">
        <f>-J91</f>
        <v/>
      </c>
      <c r="G22" s="433" t="n"/>
      <c r="H22" s="112" t="inlineStr">
        <is>
          <t xml:space="preserve">　　　　代管資產                                                    </t>
        </is>
      </c>
      <c r="I22" s="91" t="n">
        <v>108</v>
      </c>
      <c r="J22" s="121">
        <f>OFFSET(A495,0,$K$1-1)</f>
        <v/>
      </c>
      <c r="K22" s="369">
        <f>-SUMIF($C$7:$C$127,I22,$D$7:$D$127)+SUMIF($E$7:$E$127,I22,$F$7:$F$127)</f>
        <v/>
      </c>
      <c r="L22" s="478" t="n"/>
      <c r="M22" s="478">
        <f>L22-G22</f>
        <v/>
      </c>
      <c r="N22" s="30" t="n"/>
      <c r="O22" s="425">
        <f>L22-B22</f>
        <v/>
      </c>
      <c r="P22" s="144">
        <f>J22-K22</f>
        <v/>
      </c>
      <c r="Q22" s="426">
        <f>D22-F22</f>
        <v/>
      </c>
      <c r="R22" s="30" t="n"/>
    </row>
    <row r="23">
      <c r="A23" s="3" t="n">
        <v>0</v>
      </c>
      <c r="B23" s="427" t="n"/>
      <c r="C23" s="382" t="n">
        <v>403</v>
      </c>
      <c r="D23" s="428">
        <f>J93</f>
        <v/>
      </c>
      <c r="E23" s="439" t="n"/>
      <c r="F23" s="431" t="n"/>
      <c r="G23" s="433" t="n"/>
      <c r="H23" s="112" t="inlineStr">
        <is>
          <t xml:space="preserve">　　　　生產性生物資產－非流動                                      </t>
        </is>
      </c>
      <c r="I23" s="91" t="n">
        <v>109</v>
      </c>
      <c r="J23" s="121">
        <f>OFFSET(A496,0,$K$1-1)</f>
        <v/>
      </c>
      <c r="K23" s="369">
        <f>-SUMIF($C$7:$C$127,I23,$D$7:$D$127)+SUMIF($E$7:$E$127,I23,$F$7:$F$127)</f>
        <v/>
      </c>
      <c r="L23" s="478" t="n"/>
      <c r="M23" s="478">
        <f>L23-G23</f>
        <v/>
      </c>
      <c r="N23" s="30" t="n"/>
      <c r="O23" s="425">
        <f>L23-B23</f>
        <v/>
      </c>
      <c r="P23" s="144">
        <f>J23-K23</f>
        <v/>
      </c>
      <c r="Q23" s="426">
        <f>D23-F23</f>
        <v/>
      </c>
      <c r="R23" s="30" t="n"/>
    </row>
    <row r="24">
      <c r="A24" s="3" t="n">
        <v>0</v>
      </c>
      <c r="B24" s="427" t="n"/>
      <c r="C24" s="382" t="n"/>
      <c r="D24" s="428" t="n"/>
      <c r="E24" s="439" t="n"/>
      <c r="F24" s="432" t="n"/>
      <c r="G24" s="433" t="n"/>
      <c r="H24" s="112" t="inlineStr">
        <is>
          <t xml:space="preserve">　　　攤銷                                                        </t>
        </is>
      </c>
      <c r="I24" s="91" t="n"/>
      <c r="J24" s="121">
        <f>OFFSET(A497,0,$K$1-1)</f>
        <v/>
      </c>
      <c r="K24" s="369">
        <f>SUM(K25:K26)</f>
        <v/>
      </c>
      <c r="L24" s="478" t="n"/>
      <c r="M24" s="478">
        <f>L24-G24</f>
        <v/>
      </c>
      <c r="N24" s="30" t="n"/>
      <c r="O24" s="425">
        <f>L24-B24</f>
        <v/>
      </c>
      <c r="P24" s="144">
        <f>J24-K24</f>
        <v/>
      </c>
      <c r="Q24" s="426">
        <f>D24-F24</f>
        <v/>
      </c>
      <c r="R24" s="30" t="n"/>
    </row>
    <row r="25">
      <c r="A25" s="78" t="n"/>
      <c r="B25" s="427" t="n"/>
      <c r="C25" s="382" t="n">
        <v>125</v>
      </c>
      <c r="D25" s="428">
        <f>J32*-1</f>
        <v/>
      </c>
      <c r="E25" s="439" t="n"/>
      <c r="F25" s="432" t="n"/>
      <c r="G25" s="433" t="n"/>
      <c r="H25" s="112" t="inlineStr">
        <is>
          <t xml:space="preserve">　　　　攤銷電腦軟體                                                </t>
        </is>
      </c>
      <c r="I25" s="8" t="n">
        <v>111</v>
      </c>
      <c r="J25" s="73">
        <f>OFFSET(A498,0,$K$1-1)</f>
        <v/>
      </c>
      <c r="K25" s="369">
        <f>-SUMIF($C$7:$C$127,I25,$D$7:$D$127)+SUMIF($E$7:$E$127,I25,$F$7:$F$127)</f>
        <v/>
      </c>
      <c r="L25" s="478" t="n"/>
      <c r="M25" s="478">
        <f>L25-G25</f>
        <v/>
      </c>
      <c r="N25" s="30" t="n"/>
      <c r="O25" s="425">
        <f>L25-B25</f>
        <v/>
      </c>
      <c r="P25" s="144">
        <f>J25-K25</f>
        <v/>
      </c>
      <c r="Q25" s="426">
        <f>D25-F25</f>
        <v/>
      </c>
      <c r="R25" s="30" t="n"/>
    </row>
    <row r="26" ht="32.4" customHeight="1" s="53">
      <c r="A26" s="78" t="inlineStr">
        <is>
          <t xml:space="preserve">　不動產、廠房及設備                                          </t>
        </is>
      </c>
      <c r="B26" s="422">
        <f>SUM(B27:B52)</f>
        <v/>
      </c>
      <c r="C26" s="375" t="n"/>
      <c r="D26" s="428" t="n"/>
      <c r="E26" s="430" t="n"/>
      <c r="F26" s="432" t="n"/>
      <c r="G26" s="423">
        <f>SUM(G27:G52)</f>
        <v/>
      </c>
      <c r="H26" s="112" t="inlineStr">
        <is>
          <t xml:space="preserve">　　　　其他攤銷費用                                                </t>
        </is>
      </c>
      <c r="I26" s="8" t="n">
        <v>112</v>
      </c>
      <c r="J26" s="73">
        <f>OFFSET(A499,0,$K$1-1)</f>
        <v/>
      </c>
      <c r="K26" s="369">
        <f>-SUMIF($C$7:$C$127,I26,$D$7:$D$127)+SUMIF($E$7:$E$127,I26,$F$7:$F$127)</f>
        <v/>
      </c>
      <c r="L26" s="478">
        <f>VLOOKUP(A26,$A$140:$AX$249,$K$1,FALSE)</f>
        <v/>
      </c>
      <c r="M26" s="478">
        <f>L26-G26</f>
        <v/>
      </c>
      <c r="N26" s="30" t="n"/>
      <c r="O26" s="425">
        <f>L26-B26</f>
        <v/>
      </c>
      <c r="P26" s="144">
        <f>J26-K26</f>
        <v/>
      </c>
      <c r="Q26" s="426">
        <f>D26-F26</f>
        <v/>
      </c>
      <c r="R26" s="30" t="n"/>
    </row>
    <row r="27">
      <c r="A27" s="80" t="inlineStr">
        <is>
          <t xml:space="preserve">　　土地                                                        </t>
        </is>
      </c>
      <c r="B27" s="427">
        <f>VLOOKUP(A27,$A$309:$AX$418,$K$1,FALSE)</f>
        <v/>
      </c>
      <c r="C27" s="384" t="n">
        <v>121</v>
      </c>
      <c r="D27" s="440" t="n"/>
      <c r="E27" s="441" t="n"/>
      <c r="F27" s="442" t="n"/>
      <c r="G27" s="429">
        <f>B27+SUM(D27)-SUM(F27)</f>
        <v/>
      </c>
      <c r="H27" s="112" t="inlineStr">
        <is>
          <t xml:space="preserve">　　　其他                                                        </t>
        </is>
      </c>
      <c r="I27" s="8" t="n"/>
      <c r="J27" s="73">
        <f>OFFSET(A500,0,$K$1-1)</f>
        <v/>
      </c>
      <c r="K27" s="369">
        <f>K28+K29+K32</f>
        <v/>
      </c>
      <c r="L27" s="478">
        <f>VLOOKUP(A27,$A$140:$AX$249,$K$1,FALSE)</f>
        <v/>
      </c>
      <c r="M27" s="478">
        <f>L27-G27</f>
        <v/>
      </c>
      <c r="N27" s="30" t="n"/>
      <c r="O27" s="425">
        <f>L27-B27</f>
        <v/>
      </c>
      <c r="P27" s="144">
        <f>J27-K27</f>
        <v/>
      </c>
      <c r="Q27" s="426">
        <f>D27-F27</f>
        <v/>
      </c>
      <c r="R27" s="30" t="n"/>
    </row>
    <row r="28">
      <c r="A28" s="2" t="n">
        <v>0</v>
      </c>
      <c r="B28" s="427" t="n"/>
      <c r="C28" s="384" t="n"/>
      <c r="D28" s="440" t="n"/>
      <c r="E28" s="441" t="n"/>
      <c r="F28" s="442" t="n"/>
      <c r="G28" s="433" t="n"/>
      <c r="H28" s="214" t="inlineStr">
        <is>
          <t xml:space="preserve">　　　　應付退休及離職金                                            </t>
        </is>
      </c>
      <c r="I28" s="215" t="n">
        <v>122</v>
      </c>
      <c r="J28" s="73">
        <f>OFFSET(A501,0,$K$1-1)</f>
        <v/>
      </c>
      <c r="K28" s="369">
        <f>-SUMIF($C$7:$C$127,I28,$D$7:$D$127)+SUMIF($E$7:$E$127,I28,$F$7:$F$127)</f>
        <v/>
      </c>
      <c r="L28" s="478" t="n"/>
      <c r="M28" s="478">
        <f>L28-G28</f>
        <v/>
      </c>
      <c r="N28" s="30" t="n"/>
      <c r="O28" s="425">
        <f>L28-B28</f>
        <v/>
      </c>
      <c r="P28" s="144">
        <f>J28-K28</f>
        <v/>
      </c>
      <c r="Q28" s="426">
        <f>D28-F28</f>
        <v/>
      </c>
      <c r="R28" s="30" t="n"/>
    </row>
    <row r="29">
      <c r="A29" s="80" t="inlineStr">
        <is>
          <t xml:space="preserve">　　土地改良物                                                  </t>
        </is>
      </c>
      <c r="B29" s="427">
        <f>VLOOKUP(A29,$A$309:$AX$418,$K$1,FALSE)</f>
        <v/>
      </c>
      <c r="C29" s="384" t="n">
        <v>251</v>
      </c>
      <c r="D29" s="440">
        <f>J57*-1</f>
        <v/>
      </c>
      <c r="E29" s="441" t="n">
        <v>101</v>
      </c>
      <c r="F29" s="442">
        <f>J15</f>
        <v/>
      </c>
      <c r="G29" s="429">
        <f>B29+SUM(D29:D32)-SUM(F29:F32)</f>
        <v/>
      </c>
      <c r="H29" s="214" t="inlineStr">
        <is>
          <t xml:space="preserve">　　　　遞延收入                                                    </t>
        </is>
      </c>
      <c r="I29" s="215" t="n"/>
      <c r="J29" s="73">
        <f>OFFSET(A502,0,$K$1-1)</f>
        <v/>
      </c>
      <c r="K29" s="369">
        <f>SUM(K30:K31)</f>
        <v/>
      </c>
      <c r="L29" s="478">
        <f>VLOOKUP(A29,$A$140:$AX$249,$K$1,FALSE)</f>
        <v/>
      </c>
      <c r="M29" s="478">
        <f>L29-G29</f>
        <v/>
      </c>
      <c r="N29" s="30" t="n"/>
      <c r="O29" s="425">
        <f>L29-B29</f>
        <v/>
      </c>
      <c r="P29" s="144">
        <f>J29-K29</f>
        <v/>
      </c>
      <c r="Q29" s="426">
        <f>D29-F29</f>
        <v/>
      </c>
      <c r="R29" s="30" t="n"/>
    </row>
    <row r="30">
      <c r="A30" s="80" t="n">
        <v>0</v>
      </c>
      <c r="B30" s="427" t="n"/>
      <c r="C30" s="384" t="n">
        <v>404</v>
      </c>
      <c r="D30" s="440">
        <f>J96</f>
        <v/>
      </c>
      <c r="E30" s="441" t="n"/>
      <c r="F30" s="442" t="n"/>
      <c r="G30" s="433" t="n"/>
      <c r="H30" s="214" t="inlineStr">
        <is>
          <t xml:space="preserve">　　　　　遞延收入-其他補助收入                                       </t>
        </is>
      </c>
      <c r="I30" s="215" t="n">
        <v>123</v>
      </c>
      <c r="J30" s="73">
        <f>OFFSET(A503,0,$K$1-1)</f>
        <v/>
      </c>
      <c r="K30" s="369">
        <f>-SUMIF($C$7:$C$127,I30,$D$7:$D$127)+SUMIF($E$7:$E$127,I30,$F$7:$F$127)</f>
        <v/>
      </c>
      <c r="L30" s="478" t="n"/>
      <c r="M30" s="478">
        <f>L30-G30</f>
        <v/>
      </c>
      <c r="N30" s="30" t="n"/>
      <c r="O30" s="425">
        <f>L30-B30</f>
        <v/>
      </c>
      <c r="P30" s="144">
        <f>J30-K30</f>
        <v/>
      </c>
      <c r="Q30" s="426">
        <f>D30-F30</f>
        <v/>
      </c>
      <c r="R30" s="30" t="n"/>
    </row>
    <row r="31">
      <c r="A31" s="2" t="n">
        <v>0</v>
      </c>
      <c r="B31" s="427" t="n"/>
      <c r="C31" s="384" t="n"/>
      <c r="D31" s="440" t="n"/>
      <c r="E31" s="441" t="n"/>
      <c r="F31" s="442" t="n"/>
      <c r="G31" s="433" t="n"/>
      <c r="H31" s="214" t="inlineStr">
        <is>
          <t xml:space="preserve">　　　　　遞延收入-受贈收入                                           </t>
        </is>
      </c>
      <c r="I31" s="215" t="n">
        <v>124</v>
      </c>
      <c r="J31" s="73">
        <f>OFFSET(A504,0,$K$1-1)</f>
        <v/>
      </c>
      <c r="K31" s="369">
        <f>-SUMIF($C$7:$C$127,I31,$D$7:$D$127)+SUMIF($E$7:$E$127,I31,$F$7:$F$127)</f>
        <v/>
      </c>
      <c r="L31" s="478" t="n"/>
      <c r="M31" s="478">
        <f>L31-G31</f>
        <v/>
      </c>
      <c r="N31" s="30" t="n"/>
      <c r="O31" s="425">
        <f>L31-B31</f>
        <v/>
      </c>
      <c r="P31" s="144">
        <f>J31-K31</f>
        <v/>
      </c>
      <c r="Q31" s="426">
        <f>D31-F31</f>
        <v/>
      </c>
      <c r="R31" s="30" t="n"/>
    </row>
    <row r="32">
      <c r="A32" s="3" t="n">
        <v>0</v>
      </c>
      <c r="B32" s="427" t="n"/>
      <c r="C32" s="385" t="n"/>
      <c r="D32" s="440" t="n"/>
      <c r="E32" s="443" t="n"/>
      <c r="F32" s="442" t="n"/>
      <c r="G32" s="433" t="n"/>
      <c r="H32" s="214" t="inlineStr">
        <is>
          <t xml:space="preserve">　　　　其他                                                        </t>
        </is>
      </c>
      <c r="I32" s="215" t="n">
        <v>125</v>
      </c>
      <c r="J32" s="285">
        <f>OFFSET(A505,0,$K$1-1)</f>
        <v/>
      </c>
      <c r="K32" s="369" t="n"/>
      <c r="L32" s="478" t="n"/>
      <c r="M32" s="478">
        <f>L32-G32</f>
        <v/>
      </c>
      <c r="N32" s="30" t="n"/>
      <c r="O32" s="425">
        <f>L32-B32</f>
        <v/>
      </c>
      <c r="P32" s="144">
        <f>J32-K32</f>
        <v/>
      </c>
      <c r="Q32" s="426">
        <f>D32-F32</f>
        <v/>
      </c>
      <c r="R32" s="30" t="n"/>
    </row>
    <row r="33">
      <c r="A33" s="80" t="inlineStr">
        <is>
          <t xml:space="preserve">　　房屋及建築                                                  </t>
        </is>
      </c>
      <c r="B33" s="427">
        <f>VLOOKUP(A33,$A$309:$AX$418,$K$1,FALSE)</f>
        <v/>
      </c>
      <c r="C33" s="384" t="n">
        <v>252</v>
      </c>
      <c r="D33" s="440">
        <f>J58*-1</f>
        <v/>
      </c>
      <c r="E33" s="441" t="n">
        <v>102</v>
      </c>
      <c r="F33" s="442">
        <f>J16</f>
        <v/>
      </c>
      <c r="G33" s="429">
        <f>B33+SUM(D33:D36)-SUM(F33:F36)</f>
        <v/>
      </c>
      <c r="H33" s="214" t="inlineStr">
        <is>
          <t xml:space="preserve">　　　流動資產淨減（淨增）                                        </t>
        </is>
      </c>
      <c r="I33" s="215" t="n">
        <v>151</v>
      </c>
      <c r="J33" s="73">
        <f>OFFSET(A506,0,$K$1-1)</f>
        <v/>
      </c>
      <c r="K33" s="369">
        <f>-SUMIF($C$7:$C$127,I33,$D$7:$D$127)+SUMIF($E$7:$E$127,I33,$F$7:$F$127)</f>
        <v/>
      </c>
      <c r="L33" s="478">
        <f>VLOOKUP(A33,$A$140:$AX$249,$K$1,FALSE)</f>
        <v/>
      </c>
      <c r="M33" s="478">
        <f>L33-G33</f>
        <v/>
      </c>
      <c r="N33" s="30" t="n"/>
      <c r="O33" s="425">
        <f>L33-B33</f>
        <v/>
      </c>
      <c r="P33" s="144">
        <f>J33-K33</f>
        <v/>
      </c>
      <c r="Q33" s="426">
        <f>D33-F33</f>
        <v/>
      </c>
      <c r="R33" s="30" t="n"/>
    </row>
    <row r="34">
      <c r="A34" s="2" t="n">
        <v>0</v>
      </c>
      <c r="B34" s="427" t="n"/>
      <c r="C34" s="384" t="n">
        <v>405</v>
      </c>
      <c r="D34" s="440">
        <f>J97</f>
        <v/>
      </c>
      <c r="E34" s="441" t="n"/>
      <c r="F34" s="442" t="n"/>
      <c r="G34" s="433" t="n"/>
      <c r="H34" s="214" t="inlineStr">
        <is>
          <t xml:space="preserve">　　　流動負債淨增（淨減）                                        </t>
        </is>
      </c>
      <c r="I34" s="215" t="n">
        <v>161</v>
      </c>
      <c r="J34" s="73">
        <f>OFFSET(A507,0,$K$1-1)</f>
        <v/>
      </c>
      <c r="K34" s="369">
        <f>-SUMIF($C$7:$C$127,I34,$D$7:$D$127)+SUMIF($E$7:$E$127,I34,$F$7:$F$127)</f>
        <v/>
      </c>
      <c r="L34" s="478" t="n"/>
      <c r="M34" s="478">
        <f>L34-G34</f>
        <v/>
      </c>
      <c r="N34" s="30" t="n"/>
      <c r="O34" s="425">
        <f>L34-B34</f>
        <v/>
      </c>
      <c r="P34" s="144">
        <f>J34-K34</f>
        <v/>
      </c>
      <c r="Q34" s="426">
        <f>D34-F34</f>
        <v/>
      </c>
      <c r="R34" s="30" t="n"/>
    </row>
    <row r="35">
      <c r="A35" s="2" t="n">
        <v>0</v>
      </c>
      <c r="B35" s="427" t="n"/>
      <c r="C35" s="384" t="n"/>
      <c r="D35" s="440" t="n"/>
      <c r="E35" s="441" t="n"/>
      <c r="F35" s="442" t="n"/>
      <c r="G35" s="433" t="n"/>
      <c r="H35" s="214" t="inlineStr">
        <is>
          <t xml:space="preserve">　　未計利息股利之現金流入（流出）                              </t>
        </is>
      </c>
      <c r="I35" s="215" t="n"/>
      <c r="J35" s="73">
        <f>OFFSET(A508,0,$K$1-1)</f>
        <v/>
      </c>
      <c r="K35" s="369">
        <f>K12+K13</f>
        <v/>
      </c>
      <c r="L35" s="478" t="n"/>
      <c r="M35" s="478">
        <f>L35-G35</f>
        <v/>
      </c>
      <c r="N35" s="30" t="n"/>
      <c r="O35" s="425">
        <f>L35-B35</f>
        <v/>
      </c>
      <c r="P35" s="144">
        <f>J35-K35</f>
        <v/>
      </c>
      <c r="Q35" s="426">
        <f>D35-F35</f>
        <v/>
      </c>
      <c r="R35" s="30" t="n"/>
    </row>
    <row r="36">
      <c r="A36" s="3" t="n">
        <v>0</v>
      </c>
      <c r="B36" s="427" t="n"/>
      <c r="C36" s="385" t="n"/>
      <c r="D36" s="440" t="n"/>
      <c r="E36" s="443" t="n"/>
      <c r="F36" s="442" t="n"/>
      <c r="G36" s="433" t="n"/>
      <c r="H36" s="112" t="inlineStr">
        <is>
          <t xml:space="preserve">　　收取利息                                                    </t>
        </is>
      </c>
      <c r="I36" s="180" t="n"/>
      <c r="J36" s="73">
        <f>OFFSET(A509,0,$K$1-1)</f>
        <v/>
      </c>
      <c r="K36" s="369">
        <f>J36</f>
        <v/>
      </c>
      <c r="L36" s="478" t="n"/>
      <c r="M36" s="478">
        <f>L36-G36</f>
        <v/>
      </c>
      <c r="N36" s="30" t="n"/>
      <c r="O36" s="425">
        <f>L36-B36</f>
        <v/>
      </c>
      <c r="P36" s="144">
        <f>J36-K36</f>
        <v/>
      </c>
      <c r="Q36" s="426">
        <f>D36-F36</f>
        <v/>
      </c>
      <c r="R36" s="30" t="n"/>
    </row>
    <row r="37">
      <c r="A37" s="80" t="inlineStr">
        <is>
          <t xml:space="preserve">　　機械及設備                                                  </t>
        </is>
      </c>
      <c r="B37" s="427">
        <f>VLOOKUP(A37,$A$309:$AX$418,$K$1,FALSE)</f>
        <v/>
      </c>
      <c r="C37" s="384" t="n">
        <v>253</v>
      </c>
      <c r="D37" s="440">
        <f>J59*-1</f>
        <v/>
      </c>
      <c r="E37" s="441" t="n">
        <v>103</v>
      </c>
      <c r="F37" s="442">
        <f>J17</f>
        <v/>
      </c>
      <c r="G37" s="429">
        <f>B37+SUM(D37:D41)-SUM(F37:F41)</f>
        <v/>
      </c>
      <c r="H37" s="112" t="inlineStr">
        <is>
          <t xml:space="preserve">　　收取股利                                                    </t>
        </is>
      </c>
      <c r="I37" s="180" t="n"/>
      <c r="J37" s="73">
        <f>OFFSET(A510,0,$K$1-1)</f>
        <v/>
      </c>
      <c r="K37" s="369">
        <f>J37</f>
        <v/>
      </c>
      <c r="L37" s="478">
        <f>VLOOKUP(A37,$A$140:$AX$249,$K$1,FALSE)</f>
        <v/>
      </c>
      <c r="M37" s="478">
        <f>L37-G37</f>
        <v/>
      </c>
      <c r="N37" s="30" t="n"/>
      <c r="O37" s="425">
        <f>L37-B37</f>
        <v/>
      </c>
      <c r="P37" s="144">
        <f>J37-K37</f>
        <v/>
      </c>
      <c r="Q37" s="426">
        <f>D37-F37</f>
        <v/>
      </c>
      <c r="R37" s="30" t="n"/>
    </row>
    <row r="38">
      <c r="A38" s="2" t="n">
        <v>0</v>
      </c>
      <c r="B38" s="427" t="n"/>
      <c r="C38" s="385" t="n">
        <v>407</v>
      </c>
      <c r="D38" s="440">
        <f>J101</f>
        <v/>
      </c>
      <c r="E38" s="441" t="n"/>
      <c r="F38" s="442" t="n"/>
      <c r="G38" s="433" t="n"/>
      <c r="H38" s="112" t="inlineStr">
        <is>
          <t xml:space="preserve">　　支付利息                                                    </t>
        </is>
      </c>
      <c r="I38" s="180" t="n"/>
      <c r="J38" s="73">
        <f>OFFSET(A511,0,$K$1-1)</f>
        <v/>
      </c>
      <c r="K38" s="444">
        <f>J38</f>
        <v/>
      </c>
      <c r="L38" s="478" t="n"/>
      <c r="M38" s="478">
        <f>L38-G38</f>
        <v/>
      </c>
      <c r="N38" s="30" t="n"/>
      <c r="O38" s="425">
        <f>L38-B38</f>
        <v/>
      </c>
      <c r="P38" s="144">
        <f>J38-K38</f>
        <v/>
      </c>
      <c r="Q38" s="426">
        <f>D38-F38</f>
        <v/>
      </c>
      <c r="R38" s="30" t="n"/>
    </row>
    <row r="39">
      <c r="A39" s="3" t="n">
        <v>0</v>
      </c>
      <c r="B39" s="427" t="n"/>
      <c r="C39" s="385" t="n">
        <v>409</v>
      </c>
      <c r="D39" s="440">
        <f>J105</f>
        <v/>
      </c>
      <c r="E39" s="443" t="n">
        <v>412</v>
      </c>
      <c r="F39" s="442">
        <f>-J109</f>
        <v/>
      </c>
      <c r="G39" s="433" t="n"/>
      <c r="H39" s="111" t="inlineStr">
        <is>
          <t xml:space="preserve">▼業務活動之淨現金流入（流出）                                </t>
        </is>
      </c>
      <c r="I39" s="180" t="n"/>
      <c r="J39" s="73">
        <f>OFFSET(A512,0,$K$1-1)</f>
        <v/>
      </c>
      <c r="K39" s="445">
        <f>K36+K37+K38+K35</f>
        <v/>
      </c>
      <c r="L39" s="478" t="n"/>
      <c r="M39" s="478">
        <f>L39-G39</f>
        <v/>
      </c>
      <c r="N39" s="30" t="n"/>
      <c r="O39" s="425">
        <f>L39-B39</f>
        <v/>
      </c>
      <c r="P39" s="144">
        <f>J39-K39</f>
        <v/>
      </c>
      <c r="Q39" s="426">
        <f>D39-F39</f>
        <v/>
      </c>
      <c r="R39" s="30" t="n"/>
    </row>
    <row r="40">
      <c r="A40" s="3" t="n">
        <v>0</v>
      </c>
      <c r="B40" s="427" t="n"/>
      <c r="C40" s="261" t="n"/>
      <c r="D40" s="186" t="n"/>
      <c r="E40" s="446" t="n"/>
      <c r="F40" s="447" t="n"/>
      <c r="G40" s="433" t="n"/>
      <c r="H40" s="111" t="inlineStr">
        <is>
          <t xml:space="preserve">▼投資活動之現金流量                                          </t>
        </is>
      </c>
      <c r="I40" s="180" t="n"/>
      <c r="J40" s="73">
        <f>OFFSET(A513,0,$K$1-1)</f>
        <v/>
      </c>
      <c r="K40" s="448">
        <f>SUM(K41,K44,K47,K48,K49,K51,K54,K64)</f>
        <v/>
      </c>
      <c r="L40" s="478" t="n"/>
      <c r="M40" s="478">
        <f>L40-G40</f>
        <v/>
      </c>
      <c r="N40" s="30" t="n"/>
      <c r="O40" s="425">
        <f>L40-B40</f>
        <v/>
      </c>
      <c r="P40" s="144">
        <f>J40-K40</f>
        <v/>
      </c>
      <c r="Q40" s="426">
        <f>D40-F40</f>
        <v/>
      </c>
      <c r="R40" s="30" t="n"/>
    </row>
    <row r="41">
      <c r="A41" s="50" t="n"/>
      <c r="B41" s="50" t="n"/>
      <c r="C41" s="232" t="n"/>
      <c r="D41" s="440" t="n"/>
      <c r="E41" s="232" t="n"/>
      <c r="F41" s="233" t="n"/>
      <c r="H41" s="112" t="inlineStr">
        <is>
          <t xml:space="preserve">　　減少流動金融資產及短期貸墊款                                </t>
        </is>
      </c>
      <c r="I41" s="180" t="n"/>
      <c r="J41" s="73">
        <f>OFFSET(A514,0,$K$1-1)</f>
        <v/>
      </c>
      <c r="K41" s="449">
        <f>K42+K43</f>
        <v/>
      </c>
      <c r="L41" s="478" t="n"/>
      <c r="M41" s="478">
        <f>L41-G41</f>
        <v/>
      </c>
      <c r="N41" s="30" t="n"/>
      <c r="O41" s="425">
        <f>L41-B41</f>
        <v/>
      </c>
      <c r="P41" s="144">
        <f>J41-K41</f>
        <v/>
      </c>
      <c r="Q41" s="426">
        <f>D41-F41</f>
        <v/>
      </c>
      <c r="R41" s="30" t="n"/>
    </row>
    <row r="42" ht="20.4" customHeight="1" s="53" thickBot="1">
      <c r="A42" s="50" t="inlineStr">
        <is>
          <t xml:space="preserve">　　交通及運輸設備                                              </t>
        </is>
      </c>
      <c r="B42" s="427">
        <f>VLOOKUP(A42,$A$309:$AX$418,$K$1,FALSE)</f>
        <v/>
      </c>
      <c r="C42" s="384" t="n">
        <v>254</v>
      </c>
      <c r="D42" s="440">
        <f>J60*-1</f>
        <v/>
      </c>
      <c r="E42" s="441" t="n">
        <v>104</v>
      </c>
      <c r="F42" s="442">
        <f>J18</f>
        <v/>
      </c>
      <c r="G42" s="450">
        <f>B42+SUM(D42:D44)-SUM(F42:F44)</f>
        <v/>
      </c>
      <c r="H42" s="214" t="inlineStr">
        <is>
          <t xml:space="preserve">　　　減少流動金融資產                                            </t>
        </is>
      </c>
      <c r="I42" s="215" t="n">
        <v>211</v>
      </c>
      <c r="J42" s="73">
        <f>OFFSET(A515,0,$K$1-1)</f>
        <v/>
      </c>
      <c r="K42" s="451">
        <f>-SUMIF($C$7:$C$127,I42,$D$7:$D$127)+SUMIF($E$7:$E$135,I42,$F$7:$F$127)</f>
        <v/>
      </c>
      <c r="L42" s="478">
        <f>VLOOKUP(A42,$A$140:$AX$249,$K$1,FALSE)</f>
        <v/>
      </c>
      <c r="M42" s="478">
        <f>L42-G42</f>
        <v/>
      </c>
      <c r="N42" s="30" t="n"/>
      <c r="O42" s="425">
        <f>L42-B42</f>
        <v/>
      </c>
      <c r="P42" s="144">
        <f>J42-K42</f>
        <v/>
      </c>
      <c r="Q42" s="426">
        <f>D42-F42</f>
        <v/>
      </c>
      <c r="R42" s="30" t="n"/>
    </row>
    <row r="43">
      <c r="A43" s="50" t="n"/>
      <c r="B43" s="427" t="n"/>
      <c r="C43" s="385" t="n">
        <v>410</v>
      </c>
      <c r="D43" s="440">
        <f>J106</f>
        <v/>
      </c>
      <c r="E43" s="443" t="n">
        <v>413</v>
      </c>
      <c r="F43" s="442">
        <f>J110*-1</f>
        <v/>
      </c>
      <c r="G43" s="452" t="n"/>
      <c r="H43" s="216" t="inlineStr">
        <is>
          <t xml:space="preserve">　　　減少短期墊款                                                </t>
        </is>
      </c>
      <c r="I43" s="217" t="n">
        <v>212</v>
      </c>
      <c r="J43" s="73">
        <f>OFFSET(A516,0,$K$1-1)</f>
        <v/>
      </c>
      <c r="K43" s="453">
        <f>-SUMIF($C$7:$C$127,I43,$D$7:$D$127)+SUMIF($E$7:$E$135,I43,$F$7:$F$127)</f>
        <v/>
      </c>
      <c r="L43" s="478" t="n"/>
      <c r="M43" s="478">
        <f>L43-G43</f>
        <v/>
      </c>
      <c r="N43" s="30" t="n"/>
      <c r="O43" s="425">
        <f>L43-B43</f>
        <v/>
      </c>
      <c r="P43" s="144">
        <f>J43-K43</f>
        <v/>
      </c>
      <c r="Q43" s="426">
        <f>D43-F43</f>
        <v/>
      </c>
      <c r="R43" s="30" t="n"/>
    </row>
    <row r="44">
      <c r="A44" s="50" t="n"/>
      <c r="B44" s="427" t="n"/>
      <c r="C44" s="385" t="n"/>
      <c r="D44" s="440" t="n"/>
      <c r="E44" s="443" t="n"/>
      <c r="F44" s="442" t="n"/>
      <c r="G44" s="452" t="n"/>
      <c r="H44" s="112" t="inlineStr">
        <is>
          <t xml:space="preserve">　　減少投資、長期應收款、貸墊款及準備金                        </t>
        </is>
      </c>
      <c r="I44" s="180" t="n"/>
      <c r="J44" s="73">
        <f>OFFSET(A517,0,$K$1-1)</f>
        <v/>
      </c>
      <c r="K44" s="369">
        <f>SUM(K45:K46)</f>
        <v/>
      </c>
      <c r="L44" s="478" t="n"/>
      <c r="M44" s="478">
        <f>L44-G44</f>
        <v/>
      </c>
      <c r="N44" s="30" t="n"/>
      <c r="O44" s="425">
        <f>L44-B44</f>
        <v/>
      </c>
      <c r="P44" s="144">
        <f>J44-K44</f>
        <v/>
      </c>
      <c r="Q44" s="426">
        <f>D44-F44</f>
        <v/>
      </c>
      <c r="R44" s="30" t="n"/>
    </row>
    <row r="45">
      <c r="A45" s="80" t="inlineStr">
        <is>
          <t xml:space="preserve">　　什項設備                                                    </t>
        </is>
      </c>
      <c r="B45" s="427">
        <f>VLOOKUP(A45,$A$309:$AX$418,$K$1,FALSE)</f>
        <v/>
      </c>
      <c r="C45" s="384" t="n">
        <v>255</v>
      </c>
      <c r="D45" s="440">
        <f>J61*-1</f>
        <v/>
      </c>
      <c r="E45" s="441" t="n">
        <v>105</v>
      </c>
      <c r="F45" s="442">
        <f>J19</f>
        <v/>
      </c>
      <c r="G45" s="429">
        <f>B45+SUM(D45:D48)-SUM(F45:F48)</f>
        <v/>
      </c>
      <c r="H45" s="112" t="inlineStr">
        <is>
          <t xml:space="preserve">　　　減少投資                                                    </t>
        </is>
      </c>
      <c r="I45" s="180" t="n">
        <v>221</v>
      </c>
      <c r="J45" s="73">
        <f>OFFSET(A518,0,$K$1-1)</f>
        <v/>
      </c>
      <c r="K45" s="369">
        <f>-SUMIF($C$7:$C$127,I45,$D$7:$D$127)+SUMIF($E$7:$E$135,I45,$F$7:$F$127)</f>
        <v/>
      </c>
      <c r="L45" s="478">
        <f>VLOOKUP(A45,$A$140:$AX$249,$K$1,FALSE)</f>
        <v/>
      </c>
      <c r="M45" s="478">
        <f>L45-G45</f>
        <v/>
      </c>
      <c r="N45" s="30" t="n"/>
      <c r="O45" s="425">
        <f>L45-B45</f>
        <v/>
      </c>
      <c r="P45" s="144">
        <f>J45-K45</f>
        <v/>
      </c>
      <c r="Q45" s="426">
        <f>D45-F45</f>
        <v/>
      </c>
      <c r="R45" s="30" t="n"/>
    </row>
    <row r="46">
      <c r="A46" s="3" t="n">
        <v>0</v>
      </c>
      <c r="B46" s="427" t="n"/>
      <c r="C46" s="385" t="n">
        <v>408</v>
      </c>
      <c r="D46" s="440">
        <f>J102</f>
        <v/>
      </c>
      <c r="E46" s="443" t="n"/>
      <c r="F46" s="442" t="n"/>
      <c r="G46" s="433" t="n"/>
      <c r="H46" s="112" t="inlineStr">
        <is>
          <t xml:space="preserve">　　　減少準備金                                                  </t>
        </is>
      </c>
      <c r="I46" s="180" t="n">
        <v>222</v>
      </c>
      <c r="J46" s="73">
        <f>OFFSET(A519,0,$K$1-1)</f>
        <v/>
      </c>
      <c r="K46" s="369">
        <f>-SUMIF($C$7:$C$127,I46,$D$7:$D$127)+SUMIF($E$7:$E$135,I46,$F$7:$F$127)</f>
        <v/>
      </c>
      <c r="L46" s="478" t="n"/>
      <c r="M46" s="478">
        <f>L46-G46</f>
        <v/>
      </c>
      <c r="N46" s="30" t="n"/>
      <c r="O46" s="425">
        <f>L46-B46</f>
        <v/>
      </c>
      <c r="P46" s="144">
        <f>J46-K46</f>
        <v/>
      </c>
      <c r="Q46" s="426">
        <f>D46-F46</f>
        <v/>
      </c>
      <c r="R46" s="30" t="n"/>
    </row>
    <row r="47">
      <c r="A47" s="3" t="n">
        <v>0</v>
      </c>
      <c r="B47" s="427" t="n"/>
      <c r="C47" s="385" t="n">
        <v>411</v>
      </c>
      <c r="D47" s="440">
        <f>J107</f>
        <v/>
      </c>
      <c r="E47" s="443" t="n">
        <v>414</v>
      </c>
      <c r="F47" s="442">
        <f>-J111</f>
        <v/>
      </c>
      <c r="G47" s="433" t="n"/>
      <c r="H47" s="112" t="inlineStr">
        <is>
          <t xml:space="preserve">　　收取利息                                                    </t>
        </is>
      </c>
      <c r="I47" s="180" t="n"/>
      <c r="J47" s="73">
        <f>OFFSET(A520,0,$K$1-1)</f>
        <v/>
      </c>
      <c r="K47" s="369">
        <f>J47</f>
        <v/>
      </c>
      <c r="L47" s="478" t="n"/>
      <c r="M47" s="478">
        <f>L47-G47</f>
        <v/>
      </c>
      <c r="N47" s="30" t="n"/>
      <c r="O47" s="425">
        <f>L47-B47</f>
        <v/>
      </c>
      <c r="P47" s="144">
        <f>J47-K47</f>
        <v/>
      </c>
      <c r="Q47" s="426">
        <f>D47-F47</f>
        <v/>
      </c>
      <c r="R47" s="30" t="n"/>
    </row>
    <row r="48">
      <c r="A48" s="3" t="n">
        <v>0</v>
      </c>
      <c r="B48" s="427" t="n"/>
      <c r="C48" s="385" t="n">
        <v>406</v>
      </c>
      <c r="D48" s="440">
        <f>J98</f>
        <v/>
      </c>
      <c r="E48" s="443" t="n"/>
      <c r="F48" s="442" t="n"/>
      <c r="G48" s="433" t="n"/>
      <c r="H48" s="112" t="inlineStr">
        <is>
          <t xml:space="preserve">　　收取股利                                                    </t>
        </is>
      </c>
      <c r="I48" s="186" t="n"/>
      <c r="J48" s="73">
        <f>OFFSET(A521,0,$K$1-1)</f>
        <v/>
      </c>
      <c r="K48" s="369">
        <f>J48</f>
        <v/>
      </c>
      <c r="L48" s="478" t="n"/>
      <c r="M48" s="478">
        <f>L48-G48</f>
        <v/>
      </c>
      <c r="N48" s="30" t="n"/>
      <c r="O48" s="425">
        <f>L48-B48</f>
        <v/>
      </c>
      <c r="P48" s="144">
        <f>J48-K48</f>
        <v/>
      </c>
      <c r="Q48" s="426">
        <f>D48-F48</f>
        <v/>
      </c>
      <c r="R48" s="30" t="n"/>
    </row>
    <row r="49">
      <c r="A49" s="80" t="inlineStr">
        <is>
          <t xml:space="preserve">　　租賃資產                                                    </t>
        </is>
      </c>
      <c r="B49" s="427">
        <f>VLOOKUP(A49,$A$309:$AX$413,$K$1,FALSE)</f>
        <v/>
      </c>
      <c r="C49" s="384" t="n"/>
      <c r="D49" s="440" t="n"/>
      <c r="E49" s="441" t="n">
        <v>106</v>
      </c>
      <c r="F49" s="442">
        <f>J20</f>
        <v/>
      </c>
      <c r="G49" s="433">
        <f>B49+D49-F49</f>
        <v/>
      </c>
      <c r="H49" s="112" t="inlineStr">
        <is>
          <t xml:space="preserve">　　增加流動金融資產及短期貸墊款                                </t>
        </is>
      </c>
      <c r="I49" s="186" t="n"/>
      <c r="J49" s="121">
        <f>OFFSET(A522,0,$K$1-1)</f>
        <v/>
      </c>
      <c r="K49" s="369">
        <f>K50</f>
        <v/>
      </c>
      <c r="L49" s="478">
        <f>VLOOKUP(A49,$A$140:$AX$249,$K$1,FALSE)</f>
        <v/>
      </c>
      <c r="M49" s="478">
        <f>L49-G49</f>
        <v/>
      </c>
      <c r="N49" s="30" t="n"/>
      <c r="O49" s="425">
        <f>L49-B49</f>
        <v/>
      </c>
      <c r="P49" s="144">
        <f>J49-K49</f>
        <v/>
      </c>
      <c r="Q49" s="426">
        <f>D49-F49</f>
        <v/>
      </c>
      <c r="R49" s="30" t="n"/>
    </row>
    <row r="50" ht="32.4" customHeight="1" s="53">
      <c r="A50" s="80" t="inlineStr">
        <is>
          <t xml:space="preserve">　　租賃權益改良                                                </t>
        </is>
      </c>
      <c r="B50" s="427">
        <f>VLOOKUP(A50,$A$309:$AX$418,$K$1,FALSE)</f>
        <v/>
      </c>
      <c r="C50" s="384" t="n">
        <v>257</v>
      </c>
      <c r="D50" s="454">
        <f>J63*-1</f>
        <v/>
      </c>
      <c r="E50" s="441" t="n">
        <v>107</v>
      </c>
      <c r="F50" s="442">
        <f>J21</f>
        <v/>
      </c>
      <c r="G50" s="433">
        <f>B50+D50-F50</f>
        <v/>
      </c>
      <c r="H50" s="112" t="inlineStr">
        <is>
          <t xml:space="preserve">　　　增加流動金融資產                                            </t>
        </is>
      </c>
      <c r="I50" s="181" t="n">
        <v>231</v>
      </c>
      <c r="J50" s="121">
        <f>OFFSET(A523,0,$K$1-1)</f>
        <v/>
      </c>
      <c r="K50" s="369">
        <f>-SUMIF($C$7:$C$127,I50,$D$7:$D$127)+SUMIF($E$7:$E$135,I50,$F$7:$F$127)</f>
        <v/>
      </c>
      <c r="L50" s="478">
        <f>VLOOKUP(A50,$A$140:$AX$249,$K$1,FALSE)</f>
        <v/>
      </c>
      <c r="M50" s="478">
        <f>L50-G50</f>
        <v/>
      </c>
      <c r="N50" s="30" t="n"/>
      <c r="O50" s="425">
        <f>L50-B49</f>
        <v/>
      </c>
      <c r="P50" s="144">
        <f>J50-K50</f>
        <v/>
      </c>
      <c r="Q50" s="426">
        <f>D49-F49</f>
        <v/>
      </c>
      <c r="R50" s="30" t="n"/>
    </row>
    <row r="51" ht="32.4" customHeight="1" s="53">
      <c r="A51" s="79" t="inlineStr">
        <is>
          <t xml:space="preserve">　　購建中固定資產                                              </t>
        </is>
      </c>
      <c r="B51" s="427">
        <f>VLOOKUP(A51,$A$309:$AX$418,$K$1,FALSE)</f>
        <v/>
      </c>
      <c r="C51" s="384" t="n">
        <v>256</v>
      </c>
      <c r="D51" s="440">
        <f>J62*-1</f>
        <v/>
      </c>
      <c r="E51" s="441" t="n">
        <v>404</v>
      </c>
      <c r="F51" s="442">
        <f>J96</f>
        <v/>
      </c>
      <c r="G51" s="429">
        <f>B51+SUM(D51:D53)-SUM(F51:F53)</f>
        <v/>
      </c>
      <c r="H51" s="112" t="inlineStr">
        <is>
          <t xml:space="preserve">　　增加投資、長期應收款、貸墊款及準備金                        </t>
        </is>
      </c>
      <c r="I51" s="180" t="n"/>
      <c r="J51" s="73">
        <f>OFFSET(A524,0,$K$1-1)</f>
        <v/>
      </c>
      <c r="K51" s="369">
        <f>SUM(K52:K53)</f>
        <v/>
      </c>
      <c r="L51" s="478">
        <f>VLOOKUP(A51,$A$140:$AX$249,$K$1,FALSE)</f>
        <v/>
      </c>
      <c r="M51" s="478">
        <f>L51-G51</f>
        <v/>
      </c>
      <c r="N51" s="30" t="n"/>
      <c r="O51" s="425">
        <f>L51-B50</f>
        <v/>
      </c>
      <c r="P51" s="144">
        <f>J51-K51</f>
        <v/>
      </c>
      <c r="Q51" s="426">
        <f>D50-F50</f>
        <v/>
      </c>
      <c r="R51" s="30" t="n"/>
    </row>
    <row r="52">
      <c r="A52" s="3" t="n"/>
      <c r="B52" s="427" t="n"/>
      <c r="C52" s="385" t="n"/>
      <c r="D52" s="440" t="n"/>
      <c r="E52" s="441" t="n">
        <v>405</v>
      </c>
      <c r="F52" s="442">
        <f>J97</f>
        <v/>
      </c>
      <c r="G52" s="433" t="n"/>
      <c r="H52" s="112" t="inlineStr">
        <is>
          <t xml:space="preserve">　　　增加投資                                                    </t>
        </is>
      </c>
      <c r="I52" s="180" t="n">
        <v>241</v>
      </c>
      <c r="J52" s="73">
        <f>OFFSET(A525,0,$K$1-1)</f>
        <v/>
      </c>
      <c r="K52" s="369">
        <f>-SUMIF($C$7:$C$127,I52,$D$7:$D$127)+SUMIF($E$7:$E$135,I52,$F$7:$F$127)</f>
        <v/>
      </c>
      <c r="L52" s="478" t="n"/>
      <c r="M52" s="478">
        <f>L52-G52</f>
        <v/>
      </c>
      <c r="N52" s="30" t="n"/>
      <c r="O52" s="425">
        <f>L52-B51</f>
        <v/>
      </c>
      <c r="P52" s="144">
        <f>J52-K52</f>
        <v/>
      </c>
      <c r="Q52" s="426">
        <f>D51-F51</f>
        <v/>
      </c>
      <c r="R52" s="30" t="n"/>
    </row>
    <row r="53">
      <c r="A53" s="126" t="n"/>
      <c r="B53" s="126" t="n"/>
      <c r="C53" s="236" t="n"/>
      <c r="D53" s="455" t="n"/>
      <c r="E53" s="236" t="n">
        <v>406</v>
      </c>
      <c r="F53" s="291">
        <f>J98</f>
        <v/>
      </c>
      <c r="G53" s="126" t="n"/>
      <c r="H53" s="112" t="inlineStr">
        <is>
          <t xml:space="preserve">　　　增加準備金                                                  </t>
        </is>
      </c>
      <c r="I53" s="180" t="n">
        <v>242</v>
      </c>
      <c r="J53" s="73">
        <f>OFFSET(A526,0,$K$1-1)</f>
        <v/>
      </c>
      <c r="K53" s="369">
        <f>-SUMIF($C$7:$C$127,I53,$D$7:$D$127)+SUMIF($E$7:$E$135,I53,$F$7:$F$127)</f>
        <v/>
      </c>
      <c r="L53" s="478" t="n"/>
      <c r="M53" s="478">
        <f>L53-G52</f>
        <v/>
      </c>
      <c r="N53" s="30" t="n"/>
      <c r="O53" s="425">
        <f>L53-B52</f>
        <v/>
      </c>
      <c r="P53" s="144">
        <f>J53-K53</f>
        <v/>
      </c>
      <c r="Q53" s="426">
        <f>D52-F52</f>
        <v/>
      </c>
      <c r="R53" s="30" t="n"/>
    </row>
    <row r="54" ht="32.4" customHeight="1" s="53">
      <c r="A54" s="78" t="inlineStr">
        <is>
          <t xml:space="preserve">　生物資產－非流動                                            </t>
        </is>
      </c>
      <c r="B54" s="422">
        <f>SUM(B55)</f>
        <v/>
      </c>
      <c r="C54" s="384" t="n"/>
      <c r="D54" s="440" t="n"/>
      <c r="E54" s="441" t="n"/>
      <c r="F54" s="442" t="n"/>
      <c r="G54" s="423">
        <f>SUM(G55)</f>
        <v/>
      </c>
      <c r="H54" s="112" t="inlineStr">
        <is>
          <t xml:space="preserve">　　增加不動產、廠房及設備、礦產資源                            </t>
        </is>
      </c>
      <c r="I54" s="180" t="n"/>
      <c r="J54" s="73">
        <f>OFFSET(A527,0,$K$1-1)</f>
        <v/>
      </c>
      <c r="K54" s="369">
        <f>K55</f>
        <v/>
      </c>
      <c r="L54" s="478">
        <f>VLOOKUP(A54,$A$140:$AX$249,$K$1,FALSE)</f>
        <v/>
      </c>
      <c r="M54" s="478">
        <f>L54-G54</f>
        <v/>
      </c>
      <c r="N54" s="30" t="n"/>
      <c r="O54" s="425">
        <f>L54-B54</f>
        <v/>
      </c>
      <c r="P54" s="144">
        <f>J54-K54</f>
        <v/>
      </c>
      <c r="Q54" s="426">
        <f>D54-F54</f>
        <v/>
      </c>
      <c r="R54" s="30" t="n"/>
    </row>
    <row r="55" ht="27.6" customHeight="1" s="53">
      <c r="A55" s="82" t="inlineStr">
        <is>
          <t xml:space="preserve">　　生產性生物資產－非流動                                      </t>
        </is>
      </c>
      <c r="B55" s="427">
        <f>VLOOKUP(A55,$A$309:$AX$418,$K$1,FALSE)</f>
        <v/>
      </c>
      <c r="C55" s="384" t="n"/>
      <c r="D55" s="440" t="n"/>
      <c r="E55" s="441" t="n">
        <v>109</v>
      </c>
      <c r="F55" s="442">
        <f>J23</f>
        <v/>
      </c>
      <c r="G55" s="429">
        <f>B55+SUM(D55:D55)-SUM(F55:F55)</f>
        <v/>
      </c>
      <c r="H55" s="112" t="inlineStr">
        <is>
          <t xml:space="preserve">　　　增加不動產、廠房及設備                                      </t>
        </is>
      </c>
      <c r="I55" s="180" t="n"/>
      <c r="J55" s="73">
        <f>OFFSET(A528,0,$K$1-1)</f>
        <v/>
      </c>
      <c r="K55" s="369">
        <f>K56</f>
        <v/>
      </c>
      <c r="L55" s="478">
        <f>VLOOKUP(A55,$A$140:$AX$249,$K$1,FALSE)</f>
        <v/>
      </c>
      <c r="M55" s="478">
        <f>L55-G55</f>
        <v/>
      </c>
      <c r="N55" s="30" t="n"/>
      <c r="O55" s="425">
        <f>L55-B55</f>
        <v/>
      </c>
      <c r="P55" s="144">
        <f>J55-K55</f>
        <v/>
      </c>
      <c r="Q55" s="426">
        <f>D55-F55</f>
        <v/>
      </c>
      <c r="R55" s="30" t="n"/>
    </row>
    <row r="56">
      <c r="A56" s="78" t="inlineStr">
        <is>
          <t xml:space="preserve">　無形資產                                                    </t>
        </is>
      </c>
      <c r="B56" s="422">
        <f>SUM(B57)</f>
        <v/>
      </c>
      <c r="C56" s="384" t="n"/>
      <c r="D56" s="440" t="n"/>
      <c r="E56" s="441" t="n"/>
      <c r="F56" s="442" t="n"/>
      <c r="G56" s="423">
        <f>SUM(G57)</f>
        <v/>
      </c>
      <c r="H56" s="112" t="inlineStr">
        <is>
          <t xml:space="preserve">　　　　固定資產之增置                                              </t>
        </is>
      </c>
      <c r="I56" s="180" t="n"/>
      <c r="J56" s="73">
        <f>OFFSET(A529,0,$K$1-1)</f>
        <v/>
      </c>
      <c r="K56" s="369">
        <f>SUM(K57:K63)</f>
        <v/>
      </c>
      <c r="L56" s="478">
        <f>VLOOKUP(A56,$A$140:$AX$249,$K$1,FALSE)</f>
        <v/>
      </c>
      <c r="M56" s="478">
        <f>L56-G56</f>
        <v/>
      </c>
      <c r="N56" s="30" t="n"/>
      <c r="O56" s="425">
        <f>L56-B56</f>
        <v/>
      </c>
      <c r="P56" s="144">
        <f>J56-K56</f>
        <v/>
      </c>
      <c r="Q56" s="426">
        <f>D56-F56</f>
        <v/>
      </c>
      <c r="R56" s="30" t="n"/>
    </row>
    <row r="57">
      <c r="A57" s="80" t="inlineStr">
        <is>
          <t xml:space="preserve">　　無形資產                                                    </t>
        </is>
      </c>
      <c r="B57" s="427">
        <f>VLOOKUP(A57,$A$309:$AX$418,$K$1,FALSE)</f>
        <v/>
      </c>
      <c r="C57" s="384" t="n"/>
      <c r="D57" s="440" t="n"/>
      <c r="E57" s="441" t="n">
        <v>111</v>
      </c>
      <c r="F57" s="442">
        <f>J25</f>
        <v/>
      </c>
      <c r="G57" s="429">
        <f>B57+SUM(D57:D59)-SUM(F57:F59)</f>
        <v/>
      </c>
      <c r="H57" s="112" t="inlineStr">
        <is>
          <t xml:space="preserve">　　　　　土地改良物                                                  </t>
        </is>
      </c>
      <c r="I57" s="180" t="n">
        <v>251</v>
      </c>
      <c r="J57" s="73">
        <f>OFFSET(A530,0,$K$1-1)</f>
        <v/>
      </c>
      <c r="K57" s="369">
        <f>-SUMIF($C$7:$C$127,I57,$D$7:$D$127)+SUMIF($E$7:$E$127,I57,$F$7:$F$127)</f>
        <v/>
      </c>
      <c r="L57" s="478">
        <f>VLOOKUP(A57,$A$140:$AX$249,$K$1,FALSE)</f>
        <v/>
      </c>
      <c r="M57" s="478">
        <f>L57-G57</f>
        <v/>
      </c>
      <c r="N57" s="30" t="n"/>
      <c r="O57" s="425">
        <f>L57-B57</f>
        <v/>
      </c>
      <c r="P57" s="144">
        <f>J57-K57</f>
        <v/>
      </c>
      <c r="Q57" s="426">
        <f>D57-F57</f>
        <v/>
      </c>
      <c r="R57" s="30" t="n"/>
    </row>
    <row r="58">
      <c r="A58" s="2" t="n">
        <v>0</v>
      </c>
      <c r="B58" s="427" t="n"/>
      <c r="C58" s="384" t="n">
        <v>415</v>
      </c>
      <c r="D58" s="440">
        <f>J113</f>
        <v/>
      </c>
      <c r="E58" s="441" t="n">
        <v>416</v>
      </c>
      <c r="F58" s="442">
        <f>J114*-1</f>
        <v/>
      </c>
      <c r="G58" s="433" t="n"/>
      <c r="H58" s="112" t="inlineStr">
        <is>
          <t xml:space="preserve">　　　　　房屋及建築                                                  </t>
        </is>
      </c>
      <c r="I58" s="180" t="n">
        <v>252</v>
      </c>
      <c r="J58" s="73">
        <f>OFFSET(A531,0,$K$1-1)</f>
        <v/>
      </c>
      <c r="K58" s="369">
        <f>-SUMIF($C$7:$C$127,I58,$D$7:$D$127)+SUMIF($E$7:$E$127,I58,$F$7:$F$127)</f>
        <v/>
      </c>
      <c r="L58" s="478" t="n"/>
      <c r="M58" s="478">
        <f>L58-G58</f>
        <v/>
      </c>
      <c r="N58" s="30" t="n"/>
      <c r="O58" s="425">
        <f>L58-B58</f>
        <v/>
      </c>
      <c r="P58" s="144">
        <f>J58-K58</f>
        <v/>
      </c>
      <c r="Q58" s="426">
        <f>D58-F58</f>
        <v/>
      </c>
      <c r="R58" s="30" t="n"/>
    </row>
    <row r="59">
      <c r="A59" s="3" t="n">
        <v>0</v>
      </c>
      <c r="B59" s="427" t="n"/>
      <c r="C59" s="385" t="n">
        <v>258</v>
      </c>
      <c r="D59" s="440">
        <f>J65*-1</f>
        <v/>
      </c>
      <c r="E59" s="443" t="n">
        <v>112</v>
      </c>
      <c r="F59" s="456" t="n"/>
      <c r="G59" s="433" t="n"/>
      <c r="H59" s="112" t="inlineStr">
        <is>
          <t xml:space="preserve">　　　　　機械及設備                                                  </t>
        </is>
      </c>
      <c r="I59" s="180" t="n">
        <v>253</v>
      </c>
      <c r="J59" s="73">
        <f>OFFSET(A532,0,$K$1-1)</f>
        <v/>
      </c>
      <c r="K59" s="369">
        <f>-SUMIF($C$7:$C$127,I59,$D$7:$D$127)+SUMIF($E$7:$E$127,I59,$F$7:$F$127)</f>
        <v/>
      </c>
      <c r="L59" s="478" t="n"/>
      <c r="M59" s="478">
        <f>L59-G59</f>
        <v/>
      </c>
      <c r="N59" s="30" t="n"/>
      <c r="O59" s="425">
        <f>L59-B59</f>
        <v/>
      </c>
      <c r="P59" s="144">
        <f>J59-K59</f>
        <v/>
      </c>
      <c r="Q59" s="426">
        <f>D59-F59</f>
        <v/>
      </c>
      <c r="R59" s="30" t="n"/>
    </row>
    <row r="60">
      <c r="A60" s="3" t="n">
        <v>0</v>
      </c>
      <c r="B60" s="427" t="n"/>
      <c r="C60" s="385" t="n"/>
      <c r="D60" s="440" t="n"/>
      <c r="E60" s="443" t="n"/>
      <c r="F60" s="442" t="n"/>
      <c r="G60" s="433" t="n"/>
      <c r="H60" s="112" t="inlineStr">
        <is>
          <t xml:space="preserve">　　　　　交通及運輸設備                                              </t>
        </is>
      </c>
      <c r="I60" s="180" t="n">
        <v>254</v>
      </c>
      <c r="J60" s="73">
        <f>OFFSET(A533,0,$K$1-1)</f>
        <v/>
      </c>
      <c r="K60" s="369">
        <f>-SUMIF($C$7:$C$127,I60,$D$7:$D$127)+SUMIF($E$7:$E$127,I60,$F$7:$F$127)</f>
        <v/>
      </c>
      <c r="L60" s="478" t="n"/>
      <c r="M60" s="478">
        <f>L60-G60</f>
        <v/>
      </c>
      <c r="N60" s="30" t="n"/>
      <c r="O60" s="425">
        <f>L60-B60</f>
        <v/>
      </c>
      <c r="P60" s="144">
        <f>J60-K60</f>
        <v/>
      </c>
      <c r="Q60" s="426">
        <f>D60-F60</f>
        <v/>
      </c>
      <c r="R60" s="30" t="n"/>
    </row>
    <row r="61" ht="20.4" customHeight="1" s="53">
      <c r="A61" s="78" t="inlineStr">
        <is>
          <t xml:space="preserve">　其他資產                                                    </t>
        </is>
      </c>
      <c r="B61" s="457">
        <f>SUM(B62,B65,B68)</f>
        <v/>
      </c>
      <c r="C61" s="384" t="n"/>
      <c r="D61" s="440" t="n"/>
      <c r="E61" s="441" t="n"/>
      <c r="F61" s="442" t="n"/>
      <c r="G61" s="457">
        <f>SUM(G62,G65,G68)</f>
        <v/>
      </c>
      <c r="H61" s="112" t="inlineStr">
        <is>
          <t xml:space="preserve">　　　　　什項設備                                                    </t>
        </is>
      </c>
      <c r="I61" s="180" t="n">
        <v>255</v>
      </c>
      <c r="J61" s="73">
        <f>OFFSET(A534,0,$K$1-1)</f>
        <v/>
      </c>
      <c r="K61" s="369">
        <f>-SUMIF($C$7:$C$127,I61,$D$7:$D$127)+SUMIF($E$7:$E$127,I61,$F$7:$F$127)</f>
        <v/>
      </c>
      <c r="L61" s="478">
        <f>VLOOKUP(A61,$A$140:$AX$249,$K$1,FALSE)</f>
        <v/>
      </c>
      <c r="M61" s="478">
        <f>L61-G61</f>
        <v/>
      </c>
      <c r="N61" s="30" t="n"/>
      <c r="O61" s="425">
        <f>L61-B61</f>
        <v/>
      </c>
      <c r="P61" s="144">
        <f>J61-K61</f>
        <v/>
      </c>
      <c r="Q61" s="426">
        <f>D61-F61</f>
        <v/>
      </c>
      <c r="R61" s="30" t="n"/>
    </row>
    <row r="62">
      <c r="A62" s="80" t="inlineStr">
        <is>
          <t xml:space="preserve">　　遞延資產                                                    </t>
        </is>
      </c>
      <c r="B62" s="427">
        <f>VLOOKUP(A62,$A$309:$AX$418,$K$1,FALSE)</f>
        <v/>
      </c>
      <c r="C62" s="384" t="n"/>
      <c r="D62" s="440" t="n"/>
      <c r="E62" s="441" t="n">
        <v>112</v>
      </c>
      <c r="F62" s="442">
        <f>J26-F59</f>
        <v/>
      </c>
      <c r="G62" s="429">
        <f>B62+SUM(D62:D64)-SUM(F62:F64)</f>
        <v/>
      </c>
      <c r="H62" s="112" t="inlineStr">
        <is>
          <t xml:space="preserve">　　　　　購建中固定資產                                              </t>
        </is>
      </c>
      <c r="I62" s="180" t="n">
        <v>256</v>
      </c>
      <c r="J62" s="73">
        <f>OFFSET(A535,0,$K$1-1)</f>
        <v/>
      </c>
      <c r="K62" s="369">
        <f>-SUMIF($C$7:$C$127,I62,$D$7:$D$127)+SUMIF($E$7:$E$127,I62,$F$7:$F$127)</f>
        <v/>
      </c>
      <c r="L62" s="478">
        <f>VLOOKUP(A62,$A$140:$AX$249,$K$1,FALSE)</f>
        <v/>
      </c>
      <c r="M62" s="478">
        <f>L62-G62</f>
        <v/>
      </c>
      <c r="N62" s="30" t="n"/>
      <c r="O62" s="425">
        <f>L62-B62</f>
        <v/>
      </c>
      <c r="P62" s="144">
        <f>J62-K62</f>
        <v/>
      </c>
      <c r="Q62" s="426">
        <f>D62-F62</f>
        <v/>
      </c>
      <c r="R62" s="30" t="n"/>
    </row>
    <row r="63">
      <c r="A63" s="2" t="n">
        <v>0</v>
      </c>
      <c r="B63" s="427" t="n"/>
      <c r="C63" s="384" t="n"/>
      <c r="D63" s="440">
        <f>J126</f>
        <v/>
      </c>
      <c r="E63" s="441" t="n"/>
      <c r="F63" s="442">
        <f>J127*-1</f>
        <v/>
      </c>
      <c r="G63" s="429" t="n"/>
      <c r="H63" s="112" t="inlineStr">
        <is>
          <t xml:space="preserve">　　　　　租賃權益改良                                                </t>
        </is>
      </c>
      <c r="I63" s="180" t="n">
        <v>257</v>
      </c>
      <c r="J63" s="73">
        <f>OFFSET(A536,0,$K$1-1)</f>
        <v/>
      </c>
      <c r="K63" s="369">
        <f>-SUMIF($C$7:$C$127,I63,$D$7:$D$127)+SUMIF($E$7:$E$127,I63,$F$7:$F$127)</f>
        <v/>
      </c>
      <c r="L63" s="478" t="n"/>
      <c r="M63" s="478">
        <f>L63-G63</f>
        <v/>
      </c>
      <c r="N63" s="30" t="n"/>
      <c r="O63" s="425">
        <f>L63-B63</f>
        <v/>
      </c>
      <c r="P63" s="144">
        <f>J63-K63</f>
        <v/>
      </c>
      <c r="Q63" s="426">
        <f>D63-F63</f>
        <v/>
      </c>
      <c r="R63" s="30" t="n"/>
    </row>
    <row r="64">
      <c r="A64" s="2" t="n">
        <v>0</v>
      </c>
      <c r="B64" s="427" t="n"/>
      <c r="C64" s="384" t="n">
        <v>259</v>
      </c>
      <c r="D64" s="440">
        <f>J67*-1</f>
        <v/>
      </c>
      <c r="E64" s="441" t="n"/>
      <c r="F64" s="442" t="n"/>
      <c r="G64" s="429" t="n"/>
      <c r="H64" s="112" t="inlineStr">
        <is>
          <t xml:space="preserve">　　增加無形資產及其他資產                                      </t>
        </is>
      </c>
      <c r="I64" s="180" t="n"/>
      <c r="J64" s="73">
        <f>OFFSET(A537,0,$K$1-1)</f>
        <v/>
      </c>
      <c r="K64" s="369">
        <f>K65+K66</f>
        <v/>
      </c>
      <c r="L64" s="478" t="n"/>
      <c r="M64" s="478">
        <f>L64-G64</f>
        <v/>
      </c>
      <c r="N64" s="30" t="n"/>
      <c r="O64" s="425">
        <f>L64-B64</f>
        <v/>
      </c>
      <c r="P64" s="144">
        <f>J64-K64</f>
        <v/>
      </c>
      <c r="Q64" s="426">
        <f>D64-F64</f>
        <v/>
      </c>
      <c r="R64" s="30" t="n"/>
    </row>
    <row r="65">
      <c r="A65" s="80" t="inlineStr">
        <is>
          <t xml:space="preserve">　　什項資產                                                    </t>
        </is>
      </c>
      <c r="B65" s="427">
        <f>VLOOKUP(A65,$A$309:$AX$418,$K$1,FALSE)</f>
        <v/>
      </c>
      <c r="C65" s="384" t="n">
        <v>417</v>
      </c>
      <c r="D65" s="440">
        <f>F111</f>
        <v/>
      </c>
      <c r="E65" s="441" t="n">
        <v>108</v>
      </c>
      <c r="F65" s="442">
        <f>J22</f>
        <v/>
      </c>
      <c r="G65" s="429">
        <f>B65+SUM(D65:D67)-SUM(F65:F67)</f>
        <v/>
      </c>
      <c r="H65" s="112" t="inlineStr">
        <is>
          <t xml:space="preserve">　　　增加無形資產                                                </t>
        </is>
      </c>
      <c r="I65" s="180" t="n">
        <v>258</v>
      </c>
      <c r="J65" s="73">
        <f>OFFSET(A538,0,$K$1-1)</f>
        <v/>
      </c>
      <c r="K65" s="369">
        <f>-SUMIF($C$7:$C$127,I65,$D$7:$D$127)+SUMIF($E$7:$E$127,I65,$F$7:$F$127)</f>
        <v/>
      </c>
      <c r="L65" s="478">
        <f>VLOOKUP(A65,$A$140:$AX$249,$K$1,FALSE)</f>
        <v/>
      </c>
      <c r="M65" s="478">
        <f>L65-G65</f>
        <v/>
      </c>
      <c r="N65" s="30" t="n"/>
      <c r="O65" s="425">
        <f>L65-B65</f>
        <v/>
      </c>
      <c r="P65" s="144">
        <f>J65-K65</f>
        <v/>
      </c>
      <c r="Q65" s="426">
        <f>D65-F65</f>
        <v/>
      </c>
      <c r="R65" s="30" t="n"/>
    </row>
    <row r="66">
      <c r="A66" s="4" t="n">
        <v>0</v>
      </c>
      <c r="B66" s="427" t="n"/>
      <c r="C66" s="384" t="n"/>
      <c r="D66" s="440" t="n"/>
      <c r="E66" s="441" t="n"/>
      <c r="F66" s="442" t="n"/>
      <c r="G66" s="433" t="n"/>
      <c r="H66" s="112" t="inlineStr">
        <is>
          <t xml:space="preserve">　　　增加其他資產                                                </t>
        </is>
      </c>
      <c r="I66" s="180" t="n"/>
      <c r="J66" s="73">
        <f>OFFSET(A539,0,$K$1-1)</f>
        <v/>
      </c>
      <c r="K66" s="369">
        <f>K67</f>
        <v/>
      </c>
      <c r="L66" s="478" t="n"/>
      <c r="M66" s="478">
        <f>L66-G66</f>
        <v/>
      </c>
      <c r="N66" s="30" t="n"/>
      <c r="O66" s="425">
        <f>L66-B66</f>
        <v/>
      </c>
      <c r="P66" s="144">
        <f>J66-K66</f>
        <v/>
      </c>
      <c r="Q66" s="426">
        <f>D66-F66</f>
        <v/>
      </c>
      <c r="R66" s="30" t="n"/>
    </row>
    <row r="67">
      <c r="A67" s="3" t="n">
        <v>0</v>
      </c>
      <c r="B67" s="427" t="n"/>
      <c r="C67" s="385" t="n"/>
      <c r="D67" s="440" t="n"/>
      <c r="E67" s="443" t="n"/>
      <c r="F67" s="442" t="n"/>
      <c r="G67" s="433" t="n"/>
      <c r="H67" s="112" t="inlineStr">
        <is>
          <t xml:space="preserve">　　　　增加遞延費用                                                </t>
        </is>
      </c>
      <c r="I67" s="180" t="n">
        <v>259</v>
      </c>
      <c r="J67" s="73">
        <f>OFFSET(A540,0,$K$1-1)</f>
        <v/>
      </c>
      <c r="K67" s="369">
        <f>-SUMIF($C$7:$C$127,I67,$D$7:$D$127)+SUMIF($E$7:$E$127,I67,$F$7:$F$127)</f>
        <v/>
      </c>
      <c r="L67" s="478" t="n"/>
      <c r="M67" s="478">
        <f>L67-G67</f>
        <v/>
      </c>
      <c r="N67" s="30" t="n"/>
      <c r="O67" s="425">
        <f>L67-B67</f>
        <v/>
      </c>
      <c r="P67" s="144">
        <f>J67-K67</f>
        <v/>
      </c>
      <c r="Q67" s="426">
        <f>D67-F67</f>
        <v/>
      </c>
      <c r="R67" s="30" t="n"/>
    </row>
    <row r="68">
      <c r="A68" s="80" t="n"/>
      <c r="B68" s="427" t="n"/>
      <c r="C68" s="384" t="n"/>
      <c r="D68" s="440" t="n"/>
      <c r="E68" s="441" t="n"/>
      <c r="F68" s="442" t="n"/>
      <c r="G68" s="433">
        <f>B68+D68-F68</f>
        <v/>
      </c>
      <c r="H68" s="111" t="inlineStr">
        <is>
          <t xml:space="preserve">▼投資活動之淨現金流入（流出）                                </t>
        </is>
      </c>
      <c r="I68" s="180" t="n"/>
      <c r="J68" s="73">
        <f>OFFSET(A541,0,$K$1-1)</f>
        <v/>
      </c>
      <c r="K68" s="369">
        <f>K40</f>
        <v/>
      </c>
      <c r="L68" s="478" t="n"/>
      <c r="M68" s="478" t="n"/>
      <c r="N68" s="30" t="n"/>
      <c r="O68" s="425" t="n"/>
      <c r="P68" s="144">
        <f>J68-K68</f>
        <v/>
      </c>
      <c r="Q68" s="426">
        <f>D68-F68</f>
        <v/>
      </c>
      <c r="R68" s="30" t="n"/>
    </row>
    <row r="69">
      <c r="A69" s="4" t="inlineStr">
        <is>
          <t>合      計</t>
        </is>
      </c>
      <c r="B69" s="422">
        <f>B7+B17+B26+B54+B56+B61</f>
        <v/>
      </c>
      <c r="C69" s="384" t="n"/>
      <c r="D69" s="440" t="n"/>
      <c r="E69" s="441" t="n"/>
      <c r="F69" s="442" t="n"/>
      <c r="G69" s="458">
        <f>G7+G17+G26+G54+G56+G61</f>
        <v/>
      </c>
      <c r="H69" s="111" t="inlineStr">
        <is>
          <t xml:space="preserve">▼籌資活動之現金流量                                          </t>
        </is>
      </c>
      <c r="I69" s="180" t="n"/>
      <c r="J69" s="73">
        <f>OFFSET(A542,0,$K$1-1)</f>
        <v/>
      </c>
      <c r="K69" s="369">
        <f>K70+K72+K74+K81+K79+K83</f>
        <v/>
      </c>
      <c r="L69" s="478">
        <f>VLOOKUP(A69,$A$140:$AX$249,$K$1,FALSE)</f>
        <v/>
      </c>
      <c r="M69" s="478">
        <f>L69-G69</f>
        <v/>
      </c>
      <c r="N69" s="30" t="n"/>
      <c r="O69" s="425">
        <f>L69-B69</f>
        <v/>
      </c>
      <c r="P69" s="144">
        <f>J69-K69</f>
        <v/>
      </c>
      <c r="Q69" s="426">
        <f>D69-F69</f>
        <v/>
      </c>
      <c r="R69" s="30" t="n"/>
    </row>
    <row r="70">
      <c r="A70" s="4" t="inlineStr">
        <is>
          <t xml:space="preserve">負債                                                        </t>
        </is>
      </c>
      <c r="B70" s="422">
        <f>B71+B78+B83</f>
        <v/>
      </c>
      <c r="C70" s="384" t="n"/>
      <c r="D70" s="440" t="n"/>
      <c r="E70" s="441" t="n"/>
      <c r="F70" s="442" t="n"/>
      <c r="G70" s="423">
        <f>G71+G78+G83</f>
        <v/>
      </c>
      <c r="H70" s="112" t="inlineStr">
        <is>
          <t xml:space="preserve">　　增加短期債務、流動金融負債及其他負債                        </t>
        </is>
      </c>
      <c r="I70" s="180" t="n"/>
      <c r="J70" s="73">
        <f>OFFSET(A543,0,$K$1-1)</f>
        <v/>
      </c>
      <c r="K70" s="369">
        <f>K71</f>
        <v/>
      </c>
      <c r="L70" s="478">
        <f>VLOOKUP(A70,$A$253:$AX$305,$K$1,FALSE)</f>
        <v/>
      </c>
      <c r="M70" s="478">
        <f>L70-G70</f>
        <v/>
      </c>
      <c r="N70" s="30" t="n"/>
      <c r="O70" s="425">
        <f>L70-B70</f>
        <v/>
      </c>
      <c r="P70" s="144">
        <f>J70-K70</f>
        <v/>
      </c>
      <c r="Q70" s="426">
        <f>D70-F70</f>
        <v/>
      </c>
      <c r="R70" s="30" t="n"/>
    </row>
    <row r="71">
      <c r="A71" s="78" t="inlineStr">
        <is>
          <t xml:space="preserve">　流動負債                                                    </t>
        </is>
      </c>
      <c r="B71" s="422">
        <f>SUM(B72:B77)</f>
        <v/>
      </c>
      <c r="C71" s="384" t="n"/>
      <c r="D71" s="440" t="n"/>
      <c r="E71" s="441" t="n"/>
      <c r="F71" s="442" t="n"/>
      <c r="G71" s="423">
        <f>SUM(G72:G77)</f>
        <v/>
      </c>
      <c r="H71" s="112" t="inlineStr">
        <is>
          <t xml:space="preserve">　　　增加其他負債                                                </t>
        </is>
      </c>
      <c r="I71" s="180" t="n">
        <v>311</v>
      </c>
      <c r="J71" s="73">
        <f>OFFSET(A544,0,$K$1-1)</f>
        <v/>
      </c>
      <c r="K71" s="369">
        <f>-SUMIF($C$7:$C$127,I71,$D$7:$D$127)+SUMIF($E$7:$E$127,I71,$F$7:$F$127)</f>
        <v/>
      </c>
      <c r="L71" s="478">
        <f>VLOOKUP(A71,$A$253:$AX$305,$K$1,FALSE)</f>
        <v/>
      </c>
      <c r="M71" s="478">
        <f>L71-G71</f>
        <v/>
      </c>
      <c r="N71" s="30" t="n"/>
      <c r="O71" s="425">
        <f>L71-B71</f>
        <v/>
      </c>
      <c r="P71" s="144">
        <f>J71-K71</f>
        <v/>
      </c>
      <c r="Q71" s="426">
        <f>D71-F71</f>
        <v/>
      </c>
      <c r="R71" s="30" t="n"/>
    </row>
    <row r="72">
      <c r="A72" s="80" t="inlineStr">
        <is>
          <t xml:space="preserve">　　短期債務                                                    </t>
        </is>
      </c>
      <c r="B72" s="427">
        <f>VLOOKUP(A72,$A$423:$AX$475,$K$1,FALSE)</f>
        <v/>
      </c>
      <c r="C72" s="385" t="n">
        <v>322</v>
      </c>
      <c r="D72" s="454">
        <f>J82*-1</f>
        <v/>
      </c>
      <c r="E72" s="441" t="n">
        <v>418</v>
      </c>
      <c r="F72" s="442">
        <f>D81</f>
        <v/>
      </c>
      <c r="G72" s="429">
        <f>B72+SUM(F72:F73)-SUM(D72:D73)</f>
        <v/>
      </c>
      <c r="H72" s="112" t="inlineStr">
        <is>
          <t xml:space="preserve">　　增加長期負債                                                </t>
        </is>
      </c>
      <c r="I72" s="180" t="n"/>
      <c r="J72" s="73">
        <f>OFFSET(A545,0,$K$1-1)</f>
        <v/>
      </c>
      <c r="K72" s="369">
        <f>K73</f>
        <v/>
      </c>
      <c r="L72" s="478">
        <f>VLOOKUP(A72,$A$253:$AX$305,$K$1,FALSE)</f>
        <v/>
      </c>
      <c r="M72" s="478">
        <f>L72-G72</f>
        <v/>
      </c>
      <c r="N72" s="30" t="n"/>
      <c r="O72" s="425">
        <f>L72-B72</f>
        <v/>
      </c>
      <c r="P72" s="144">
        <f>J72-K72</f>
        <v/>
      </c>
      <c r="Q72" s="426">
        <f>D72-F72</f>
        <v/>
      </c>
      <c r="R72" s="30" t="n"/>
    </row>
    <row r="73" ht="20.25" customHeight="1" s="53">
      <c r="A73" s="3" t="n">
        <v>0</v>
      </c>
      <c r="B73" s="427" t="n"/>
      <c r="C73" s="385" t="n">
        <v>316</v>
      </c>
      <c r="D73" s="440" t="n"/>
      <c r="E73" s="443" t="n"/>
      <c r="F73" s="442" t="n"/>
      <c r="G73" s="433" t="n"/>
      <c r="H73" s="112" t="inlineStr">
        <is>
          <t xml:space="preserve">　　　增加長期債務                                                </t>
        </is>
      </c>
      <c r="I73" s="180" t="n">
        <v>312</v>
      </c>
      <c r="J73" s="73">
        <f>OFFSET(A546,0,$K$1-1)</f>
        <v/>
      </c>
      <c r="K73" s="369">
        <f>-SUMIF($C$7:$C$127,I73,$D$7:$D$127)+SUMIF($E$7:$E$127,I73,$F$7:$F$127)</f>
        <v/>
      </c>
      <c r="L73" s="478" t="n"/>
      <c r="M73" s="478">
        <f>L73-G73</f>
        <v/>
      </c>
      <c r="N73" s="30" t="n"/>
      <c r="O73" s="425">
        <f>L73-B73</f>
        <v/>
      </c>
      <c r="P73" s="144">
        <f>J73-K73</f>
        <v/>
      </c>
      <c r="Q73" s="426">
        <f>D73-F73</f>
        <v/>
      </c>
      <c r="R73" s="30" t="n"/>
    </row>
    <row r="74" ht="21" customHeight="1" s="53">
      <c r="A74" s="80" t="inlineStr">
        <is>
          <t xml:space="preserve">　　應付款項                                                    </t>
        </is>
      </c>
      <c r="B74" s="427">
        <f>VLOOKUP(A74,$A$423:$AX$475,$K$1,FALSE)</f>
        <v/>
      </c>
      <c r="C74" s="384" t="n"/>
      <c r="D74" s="440" t="n"/>
      <c r="E74" s="441" t="n">
        <v>161</v>
      </c>
      <c r="F74" s="442" t="n"/>
      <c r="G74" s="429">
        <f>B74+SUM(F74:F75)-SUM(D74:D75)</f>
        <v/>
      </c>
      <c r="H74" s="112" t="inlineStr">
        <is>
          <t xml:space="preserve">　　增加基金、公積及填補短絀                                    </t>
        </is>
      </c>
      <c r="I74" s="180" t="n"/>
      <c r="J74" s="73">
        <f>OFFSET(A547,0,$K$1-1)</f>
        <v/>
      </c>
      <c r="K74" s="369">
        <f>SUM(K75)</f>
        <v/>
      </c>
      <c r="L74" s="478">
        <f>VLOOKUP(A74,$A$253:$AX$305,$K$1,FALSE)</f>
        <v/>
      </c>
      <c r="M74" s="478">
        <f>L74-G74</f>
        <v/>
      </c>
      <c r="N74" s="30" t="n"/>
      <c r="O74" s="425">
        <f>L74-B74</f>
        <v/>
      </c>
      <c r="P74" s="144">
        <f>J74-K74</f>
        <v/>
      </c>
      <c r="Q74" s="426">
        <f>D74-F74</f>
        <v/>
      </c>
      <c r="R74" s="30" t="n"/>
    </row>
    <row r="75" ht="18.75" customHeight="1" s="53">
      <c r="A75" s="3" t="n">
        <v>0</v>
      </c>
      <c r="B75" s="427" t="n"/>
      <c r="C75" s="385" t="n"/>
      <c r="D75" s="440" t="n"/>
      <c r="E75" s="443" t="n"/>
      <c r="F75" s="442" t="n"/>
      <c r="G75" s="433" t="n"/>
      <c r="H75" s="112" t="inlineStr">
        <is>
          <t xml:space="preserve">　　　增加基金                                                    </t>
        </is>
      </c>
      <c r="I75" s="180" t="n"/>
      <c r="J75" s="73">
        <f>OFFSET(A548,0,$K$1-1)</f>
        <v/>
      </c>
      <c r="K75" s="369">
        <f>SUM(K76:K78)</f>
        <v/>
      </c>
      <c r="L75" s="478" t="n"/>
      <c r="M75" s="478">
        <f>L75-G75</f>
        <v/>
      </c>
      <c r="N75" s="30" t="n"/>
      <c r="O75" s="425">
        <f>L75-B75</f>
        <v/>
      </c>
      <c r="P75" s="144">
        <f>J75-K75</f>
        <v/>
      </c>
      <c r="Q75" s="426">
        <f>D75-F75</f>
        <v/>
      </c>
      <c r="R75" s="30" t="n"/>
    </row>
    <row r="76" ht="20.25" customHeight="1" s="53">
      <c r="A76" s="80" t="inlineStr">
        <is>
          <t xml:space="preserve">　　預收款項                                                    </t>
        </is>
      </c>
      <c r="B76" s="427">
        <f>VLOOKUP(A76,$A$423:$AX$475,$K$1,FALSE)</f>
        <v/>
      </c>
      <c r="C76" s="384" t="n"/>
      <c r="D76" s="440" t="n"/>
      <c r="E76" s="441" t="n">
        <v>161</v>
      </c>
      <c r="F76" s="442">
        <f>J34</f>
        <v/>
      </c>
      <c r="G76" s="429">
        <f>B76+SUM(F76:F77)-SUM(D76:D77)</f>
        <v/>
      </c>
      <c r="H76" s="112" t="inlineStr">
        <is>
          <t xml:space="preserve">　　　　國庫撥款增置固定資產                                        </t>
        </is>
      </c>
      <c r="I76" s="180" t="n">
        <v>313</v>
      </c>
      <c r="J76" s="73">
        <f>OFFSET(A549,0,$K$1-1)</f>
        <v/>
      </c>
      <c r="K76" s="369">
        <f>-SUMIF($C$7:$C$127,I76,$D$7:$D$127)+SUMIF($E$7:$E$127,I76,$F$7:$F$127)</f>
        <v/>
      </c>
      <c r="L76" s="478">
        <f>VLOOKUP(A76,$A$253:$AX$305,$K$1,FALSE)</f>
        <v/>
      </c>
      <c r="M76" s="478">
        <f>L76-G76</f>
        <v/>
      </c>
      <c r="N76" s="30" t="n"/>
      <c r="O76" s="425">
        <f>L76-B76</f>
        <v/>
      </c>
      <c r="P76" s="144">
        <f>J76-K76</f>
        <v/>
      </c>
      <c r="Q76" s="426">
        <f>D76-F76</f>
        <v/>
      </c>
      <c r="R76" s="30" t="n"/>
    </row>
    <row r="77">
      <c r="A77" s="3" t="n">
        <v>0</v>
      </c>
      <c r="B77" s="427" t="n"/>
      <c r="C77" s="385" t="n"/>
      <c r="D77" s="440" t="n"/>
      <c r="E77" s="443" t="n"/>
      <c r="F77" s="442" t="n"/>
      <c r="G77" s="433" t="n"/>
      <c r="H77" s="112" t="inlineStr">
        <is>
          <t xml:space="preserve">　　　　國庫增撥無形資產                                            </t>
        </is>
      </c>
      <c r="I77" s="180" t="n">
        <v>314</v>
      </c>
      <c r="J77" s="73">
        <f>OFFSET(A550,0,$K$1-1)</f>
        <v/>
      </c>
      <c r="K77" s="369">
        <f>-SUMIF($C$7:$C$127,I77,$D$7:$D$127)+SUMIF($E$7:$E$127,I77,$F$7:$F$127)</f>
        <v/>
      </c>
      <c r="L77" s="478" t="n"/>
      <c r="M77" s="478">
        <f>L77-G77</f>
        <v/>
      </c>
      <c r="N77" s="30" t="n"/>
      <c r="O77" s="425">
        <f>L77-B77</f>
        <v/>
      </c>
      <c r="P77" s="144">
        <f>J77-K77</f>
        <v/>
      </c>
      <c r="Q77" s="426">
        <f>D77-F77</f>
        <v/>
      </c>
      <c r="R77" s="30" t="n"/>
    </row>
    <row r="78">
      <c r="A78" s="78" t="inlineStr">
        <is>
          <t xml:space="preserve">　長期負債                                                    </t>
        </is>
      </c>
      <c r="B78" s="459">
        <f>SUM(B81)</f>
        <v/>
      </c>
      <c r="C78" s="384" t="n"/>
      <c r="D78" s="440" t="n"/>
      <c r="E78" s="441" t="n"/>
      <c r="F78" s="442" t="n"/>
      <c r="G78" s="460">
        <f>SUM(G81)</f>
        <v/>
      </c>
      <c r="H78" s="112" t="inlineStr">
        <is>
          <t xml:space="preserve">　　　　國庫增撥遞延資產                                            </t>
        </is>
      </c>
      <c r="I78" s="180" t="n">
        <v>315</v>
      </c>
      <c r="J78" s="73">
        <f>OFFSET(A551,0,$K$1-1)</f>
        <v/>
      </c>
      <c r="K78" s="369">
        <f>-SUMIF($C$7:$C$127,I78,$D$7:$D$127)+SUMIF($E$7:$E$127,I78,$F$7:$F$127)</f>
        <v/>
      </c>
      <c r="L78" s="478">
        <f>VLOOKUP(A78,$A$253:$AX$305,$K$1,FALSE)</f>
        <v/>
      </c>
      <c r="M78" s="478">
        <f>L78-G78</f>
        <v/>
      </c>
      <c r="N78" s="30" t="n"/>
      <c r="O78" s="425">
        <f>L78-B78</f>
        <v/>
      </c>
      <c r="P78" s="144">
        <f>J78-K78</f>
        <v/>
      </c>
      <c r="Q78" s="426">
        <f>D78-F78</f>
        <v/>
      </c>
      <c r="R78" s="30" t="n"/>
    </row>
    <row r="79">
      <c r="A79" s="169" t="n"/>
      <c r="B79" s="461" t="n"/>
      <c r="C79" s="395" t="n"/>
      <c r="D79" s="462" t="n"/>
      <c r="E79" s="463" t="n"/>
      <c r="F79" s="447" t="n"/>
      <c r="G79" s="394" t="n"/>
      <c r="H79" s="112" t="inlineStr">
        <is>
          <t xml:space="preserve">　　減少短期債務、流動金融負債及其他負債                        </t>
        </is>
      </c>
      <c r="I79" s="180" t="n"/>
      <c r="J79" s="73">
        <f>OFFSET(A552,0,$K$1-1)</f>
        <v/>
      </c>
      <c r="K79" s="387" t="n"/>
      <c r="L79" s="478" t="n"/>
      <c r="M79" s="478" t="n"/>
      <c r="N79" s="30" t="n"/>
      <c r="O79" s="425" t="n"/>
      <c r="P79" s="144" t="n"/>
      <c r="Q79" s="426" t="n"/>
      <c r="R79" s="30" t="n"/>
    </row>
    <row r="80">
      <c r="A80" s="169" t="n"/>
      <c r="B80" s="461" t="n"/>
      <c r="C80" s="395" t="n"/>
      <c r="D80" s="462" t="n"/>
      <c r="E80" s="463" t="n"/>
      <c r="F80" s="447" t="n"/>
      <c r="G80" s="394" t="n"/>
      <c r="H80" s="112" t="inlineStr">
        <is>
          <t xml:space="preserve">　　　減少短期債務                                                </t>
        </is>
      </c>
      <c r="I80" s="180" t="n">
        <v>316</v>
      </c>
      <c r="J80" s="73">
        <f>OFFSET(A553,0,$K$1-1)</f>
        <v/>
      </c>
      <c r="K80" s="369">
        <f>-SUMIF($C$7:$C$127,I80,$D$7:$D$127)+SUMIF($E$7:$E$127,I80,$F$7:$F$127)</f>
        <v/>
      </c>
      <c r="L80" s="478" t="n"/>
      <c r="M80" s="478" t="n"/>
      <c r="N80" s="30" t="n"/>
      <c r="O80" s="425" t="n"/>
      <c r="P80" s="144" t="n"/>
      <c r="Q80" s="426" t="n"/>
      <c r="R80" s="30" t="n"/>
    </row>
    <row r="81">
      <c r="A81" s="80" t="inlineStr">
        <is>
          <t xml:space="preserve">　　長期債務                                                    </t>
        </is>
      </c>
      <c r="B81" s="427">
        <f>VLOOKUP(A81,$A$423:$AX$475,$K$1,FALSE)</f>
        <v/>
      </c>
      <c r="C81" s="384" t="n">
        <v>418</v>
      </c>
      <c r="D81" s="440">
        <f>J116</f>
        <v/>
      </c>
      <c r="E81" s="441" t="n">
        <v>312</v>
      </c>
      <c r="F81" s="442">
        <f>J73</f>
        <v/>
      </c>
      <c r="G81" s="429">
        <f>B81+SUM(F81:F82)-SUM(D81:D82)</f>
        <v/>
      </c>
      <c r="H81" s="112" t="inlineStr">
        <is>
          <t xml:space="preserve">　　減少長期負債                                                </t>
        </is>
      </c>
      <c r="I81" s="180" t="n"/>
      <c r="J81" s="73">
        <f>OFFSET(A554,0,$K$1-1)</f>
        <v/>
      </c>
      <c r="K81" s="369">
        <f>K82</f>
        <v/>
      </c>
      <c r="L81" s="478">
        <f>VLOOKUP(A81,$A$253:$AX$305,$K$1,FALSE)</f>
        <v/>
      </c>
      <c r="M81" s="478">
        <f>L81-G81</f>
        <v/>
      </c>
      <c r="N81" s="30" t="n"/>
      <c r="O81" s="425">
        <f>L81-B81</f>
        <v/>
      </c>
      <c r="P81" s="144">
        <f>J81-K81</f>
        <v/>
      </c>
      <c r="Q81" s="426">
        <f>D81-F81</f>
        <v/>
      </c>
      <c r="R81" s="30" t="n"/>
    </row>
    <row r="82">
      <c r="A82" s="3" t="n">
        <v>0</v>
      </c>
      <c r="B82" s="427" t="n"/>
      <c r="C82" s="385" t="n">
        <v>322</v>
      </c>
      <c r="D82" s="440" t="n"/>
      <c r="E82" s="443" t="n"/>
      <c r="F82" s="442" t="n"/>
      <c r="G82" s="433" t="n"/>
      <c r="H82" s="112" t="inlineStr">
        <is>
          <t xml:space="preserve">　　　減少長期債務                                                </t>
        </is>
      </c>
      <c r="I82" s="180" t="n">
        <v>322</v>
      </c>
      <c r="J82" s="73">
        <f>OFFSET(A555,0,$K$1-1)</f>
        <v/>
      </c>
      <c r="K82" s="369">
        <f>-SUMIF($C$7:$C$127,I82,$D$7:$D$127)+SUMIF($E$7:$E$127,I82,$F$7:$F$127)</f>
        <v/>
      </c>
      <c r="L82" s="478" t="n"/>
      <c r="M82" s="478">
        <f>L82-G82</f>
        <v/>
      </c>
      <c r="N82" s="30" t="n"/>
      <c r="O82" s="425">
        <f>L82-B82</f>
        <v/>
      </c>
      <c r="P82" s="144">
        <f>J82-K82</f>
        <v/>
      </c>
      <c r="Q82" s="426">
        <f>D72-F82</f>
        <v/>
      </c>
      <c r="R82" s="30" t="n"/>
    </row>
    <row r="83">
      <c r="A83" s="78" t="inlineStr">
        <is>
          <t xml:space="preserve">　其他負債                                                    </t>
        </is>
      </c>
      <c r="B83" s="422">
        <f>SUM(B84,B90)</f>
        <v/>
      </c>
      <c r="C83" s="384" t="n"/>
      <c r="D83" s="440" t="n"/>
      <c r="E83" s="441" t="n"/>
      <c r="F83" s="442" t="n"/>
      <c r="G83" s="460">
        <f>SUM(G84,G90)</f>
        <v/>
      </c>
      <c r="H83" s="112" t="inlineStr">
        <is>
          <t xml:space="preserve">　　支付利息                                                    </t>
        </is>
      </c>
      <c r="I83" s="180" t="n"/>
      <c r="J83" s="73">
        <f>OFFSET(A556,0,$K$1-1)</f>
        <v/>
      </c>
      <c r="K83" s="369">
        <f>J83</f>
        <v/>
      </c>
      <c r="L83" s="478">
        <f>VLOOKUP(A83,$A$253:$AX$305,$K$1,FALSE)</f>
        <v/>
      </c>
      <c r="M83" s="478">
        <f>L83-G83</f>
        <v/>
      </c>
      <c r="N83" s="30" t="n"/>
      <c r="O83" s="425">
        <f>L83-B83</f>
        <v/>
      </c>
      <c r="P83" s="144">
        <f>J83-K83</f>
        <v/>
      </c>
      <c r="Q83" s="426">
        <f>D83-F83</f>
        <v/>
      </c>
      <c r="R83" s="30" t="n"/>
    </row>
    <row r="84">
      <c r="A84" s="80" t="inlineStr">
        <is>
          <t xml:space="preserve">　　什項負債                                                    </t>
        </is>
      </c>
      <c r="B84" s="427">
        <f>VLOOKUP(A84,$A$423:$AX$475,$K$1,FALSE)</f>
        <v/>
      </c>
      <c r="C84" s="384" t="n">
        <v>321</v>
      </c>
      <c r="D84" s="440" t="n"/>
      <c r="E84" s="441" t="n"/>
      <c r="F84" s="442" t="n"/>
      <c r="G84" s="429">
        <f>B84+SUM(F84:F89)-SUM(D84:D89)</f>
        <v/>
      </c>
      <c r="H84" s="111" t="inlineStr">
        <is>
          <t xml:space="preserve">▼籌資活動之淨現金流入（流出）                                </t>
        </is>
      </c>
      <c r="I84" s="180" t="n"/>
      <c r="J84" s="73">
        <f>OFFSET(A557,0,$K$1-1)</f>
        <v/>
      </c>
      <c r="K84" s="369">
        <f>K69</f>
        <v/>
      </c>
      <c r="L84" s="478">
        <f>VLOOKUP(A84,$A$253:$AX$305,$K$1,FALSE)</f>
        <v/>
      </c>
      <c r="M84" s="478">
        <f>L84-G84</f>
        <v/>
      </c>
      <c r="N84" s="30" t="n"/>
      <c r="O84" s="425">
        <f>L84-B84</f>
        <v/>
      </c>
      <c r="P84" s="144">
        <f>J84-K84</f>
        <v/>
      </c>
      <c r="Q84" s="426">
        <f>D84-F84</f>
        <v/>
      </c>
      <c r="R84" s="30" t="n"/>
    </row>
    <row r="85">
      <c r="A85" s="4" t="n">
        <v>0</v>
      </c>
      <c r="B85" s="427" t="n"/>
      <c r="C85" s="384" t="n">
        <v>402</v>
      </c>
      <c r="D85" s="440">
        <f>J91*-1</f>
        <v/>
      </c>
      <c r="E85" s="384" t="n">
        <v>122</v>
      </c>
      <c r="F85" s="442">
        <f>J28</f>
        <v/>
      </c>
      <c r="G85" s="433" t="n"/>
      <c r="H85" s="111" t="inlineStr">
        <is>
          <t xml:space="preserve">▼現金及約當現金之淨增（淨減）                                </t>
        </is>
      </c>
      <c r="I85" s="180" t="inlineStr">
        <is>
          <t>B</t>
        </is>
      </c>
      <c r="J85" s="73">
        <f>OFFSET(A558,0,$K$1-1)</f>
        <v/>
      </c>
      <c r="K85" s="369">
        <f>J85</f>
        <v/>
      </c>
      <c r="L85" s="478" t="n"/>
      <c r="M85" s="478">
        <f>L85-G85</f>
        <v/>
      </c>
      <c r="N85" s="30" t="n"/>
      <c r="O85" s="425">
        <f>L85-B85</f>
        <v/>
      </c>
      <c r="P85" s="144">
        <f>J85-K85</f>
        <v/>
      </c>
      <c r="Q85" s="426">
        <f>D85-F85</f>
        <v/>
      </c>
      <c r="R85" s="30" t="n"/>
    </row>
    <row r="86">
      <c r="A86" s="3" t="n">
        <v>0</v>
      </c>
      <c r="B86" s="427" t="n"/>
      <c r="C86" s="385" t="n"/>
      <c r="D86" s="440" t="n"/>
      <c r="E86" s="443" t="n">
        <v>401</v>
      </c>
      <c r="F86" s="442">
        <f>J90</f>
        <v/>
      </c>
      <c r="G86" s="433" t="n"/>
      <c r="H86" s="111" t="inlineStr">
        <is>
          <t xml:space="preserve">▼期初現金及約當現金                                          </t>
        </is>
      </c>
      <c r="I86" s="180" t="n"/>
      <c r="J86" s="73">
        <f>OFFSET(A559,0,$K$1-1)</f>
        <v/>
      </c>
      <c r="K86" s="369">
        <f>B8</f>
        <v/>
      </c>
      <c r="L86" s="478" t="n"/>
      <c r="M86" s="478">
        <f>L86-G86</f>
        <v/>
      </c>
      <c r="N86" s="30" t="n"/>
      <c r="O86" s="425">
        <f>L86-B86</f>
        <v/>
      </c>
      <c r="P86" s="144">
        <f>J86-K86</f>
        <v/>
      </c>
      <c r="Q86" s="426">
        <f>D86-F86</f>
        <v/>
      </c>
      <c r="R86" s="30" t="n"/>
    </row>
    <row r="87">
      <c r="A87" s="3" t="n">
        <v>0</v>
      </c>
      <c r="B87" s="427" t="n"/>
      <c r="C87" s="385" t="n"/>
      <c r="D87" s="440" t="n"/>
      <c r="E87" s="443" t="n"/>
      <c r="F87" s="442" t="n"/>
      <c r="G87" s="433" t="n"/>
      <c r="H87" s="111" t="inlineStr">
        <is>
          <t xml:space="preserve">▼期末現金及約當現金                                          </t>
        </is>
      </c>
      <c r="I87" s="180" t="n"/>
      <c r="J87" s="73">
        <f>OFFSET(A560,0,$K$1-1)</f>
        <v/>
      </c>
      <c r="K87" s="369">
        <f>G8</f>
        <v/>
      </c>
      <c r="L87" s="478" t="n"/>
      <c r="M87" s="478">
        <f>L87-G87</f>
        <v/>
      </c>
      <c r="N87" s="30" t="n"/>
      <c r="O87" s="425">
        <f>L87-B87</f>
        <v/>
      </c>
      <c r="P87" s="144">
        <f>J87-K87</f>
        <v/>
      </c>
      <c r="Q87" s="426">
        <f>D87-F87</f>
        <v/>
      </c>
      <c r="R87" s="30" t="n"/>
    </row>
    <row r="88">
      <c r="A88" s="3" t="n">
        <v>0</v>
      </c>
      <c r="B88" s="427" t="n"/>
      <c r="C88" s="385" t="n"/>
      <c r="D88" s="440" t="n"/>
      <c r="E88" s="443" t="n"/>
      <c r="F88" s="442" t="n"/>
      <c r="G88" s="433" t="n"/>
      <c r="H88" s="111" t="inlineStr">
        <is>
          <t xml:space="preserve">▼不影響現金流量之投資與籌資活動                              </t>
        </is>
      </c>
      <c r="J88" s="73">
        <f>OFFSET(A561,0,$K$1-1)</f>
        <v/>
      </c>
      <c r="K88" s="369" t="n"/>
      <c r="L88" s="478" t="n"/>
      <c r="M88" s="478">
        <f>L88-G88</f>
        <v/>
      </c>
      <c r="N88" s="30" t="n"/>
      <c r="O88" s="425">
        <f>L88-B88</f>
        <v/>
      </c>
      <c r="P88" s="144">
        <f>J88-K88</f>
        <v/>
      </c>
      <c r="Q88" s="426">
        <f>D88-F88</f>
        <v/>
      </c>
      <c r="R88" s="30" t="n"/>
    </row>
    <row r="89" ht="32.4" customHeight="1" s="53">
      <c r="A89" s="3" t="n">
        <v>0</v>
      </c>
      <c r="B89" s="427" t="n"/>
      <c r="C89" s="385" t="n"/>
      <c r="D89" s="440" t="n"/>
      <c r="E89" s="443" t="n"/>
      <c r="F89" s="442" t="n"/>
      <c r="G89" s="433" t="n"/>
      <c r="H89" s="112" t="inlineStr">
        <is>
          <t xml:space="preserve">　　退休離職準備金與應付退休及離職金同額增加(+)或減少(-)之金額  </t>
        </is>
      </c>
      <c r="I89" s="180" t="n"/>
      <c r="J89" s="73">
        <f>OFFSET(A562,0,$K$1-1)</f>
        <v/>
      </c>
      <c r="K89" s="369">
        <f>K90+K91</f>
        <v/>
      </c>
      <c r="L89" s="478" t="n"/>
      <c r="M89" s="478">
        <f>L89-G89</f>
        <v/>
      </c>
      <c r="N89" s="30" t="n"/>
      <c r="O89" s="425">
        <f>L89-B89</f>
        <v/>
      </c>
      <c r="P89" s="144">
        <f>J89-K89</f>
        <v/>
      </c>
      <c r="Q89" s="426">
        <f>D89-F89</f>
        <v/>
      </c>
      <c r="R89" s="30" t="n"/>
    </row>
    <row r="90">
      <c r="A90" s="80" t="inlineStr">
        <is>
          <t xml:space="preserve">　　遞延負債                                                    </t>
        </is>
      </c>
      <c r="B90" s="427">
        <f>VLOOKUP(A90,$A$423:$AX$475,$K$1,FALSE)</f>
        <v/>
      </c>
      <c r="C90" s="385" t="n">
        <v>124</v>
      </c>
      <c r="D90" s="440">
        <f>J31*-1</f>
        <v/>
      </c>
      <c r="E90" s="464" t="n">
        <v>311</v>
      </c>
      <c r="F90" s="442">
        <f>J71</f>
        <v/>
      </c>
      <c r="G90" s="429">
        <f>B90+SUM(F90:F96)-SUM(D90:D96)</f>
        <v/>
      </c>
      <c r="H90" s="112" t="inlineStr">
        <is>
          <t xml:space="preserve">　　　退休離職準備金與應付退休及離職金同額增加之金額(+)           </t>
        </is>
      </c>
      <c r="I90" s="180" t="n">
        <v>401</v>
      </c>
      <c r="J90" s="73">
        <f>OFFSET(A563,0,$K$1-1)</f>
        <v/>
      </c>
      <c r="K90" s="369">
        <f>(SUMIF($C$7:$C$127,I90,$D$7:$D$127)+SUMIF($E$7:$E$127,I90,$F$7:$F$127))/2</f>
        <v/>
      </c>
      <c r="L90" s="478">
        <f>VLOOKUP(A90,$A$253:$AX$305,$K$1,FALSE)</f>
        <v/>
      </c>
      <c r="M90" s="478">
        <f>L90-G90</f>
        <v/>
      </c>
      <c r="N90" s="30" t="n"/>
      <c r="O90" s="425">
        <f>L90-B90</f>
        <v/>
      </c>
      <c r="P90" s="144">
        <f>J90-K90</f>
        <v/>
      </c>
      <c r="Q90" s="426">
        <f>D90-F90</f>
        <v/>
      </c>
      <c r="R90" s="30" t="n"/>
    </row>
    <row r="91">
      <c r="A91" s="3" t="n">
        <v>0</v>
      </c>
      <c r="B91" s="427" t="n"/>
      <c r="C91" s="241" t="n">
        <v>123</v>
      </c>
      <c r="D91" s="440">
        <f>-J30</f>
        <v/>
      </c>
      <c r="E91" s="464" t="n">
        <v>403</v>
      </c>
      <c r="F91" s="442">
        <f>J93</f>
        <v/>
      </c>
      <c r="G91" s="433" t="n"/>
      <c r="H91" s="112" t="inlineStr">
        <is>
          <t xml:space="preserve">　　　退休離職準備金與應付退休及離職金同額減少之金額(-)           </t>
        </is>
      </c>
      <c r="I91" s="180" t="n">
        <v>402</v>
      </c>
      <c r="J91" s="73">
        <f>OFFSET(A564,0,$K$1-1)</f>
        <v/>
      </c>
      <c r="K91" s="387">
        <f>(SUMIF($C$7:$C$127,I91,$D$7:$D$127)+SUMIF($E$7:$E$127,I91,$F$7:$F$127))/2*-1</f>
        <v/>
      </c>
      <c r="L91" s="478" t="n"/>
      <c r="M91" s="478">
        <f>L91-G91</f>
        <v/>
      </c>
      <c r="N91" s="30" t="n"/>
      <c r="O91" s="425">
        <f>L91-B91</f>
        <v/>
      </c>
      <c r="P91" s="144">
        <f>J91-K91</f>
        <v/>
      </c>
      <c r="Q91" s="426">
        <f>D91-F91</f>
        <v/>
      </c>
      <c r="R91" s="30" t="n"/>
    </row>
    <row r="92">
      <c r="A92" s="3" t="n">
        <v>0</v>
      </c>
      <c r="B92" s="427" t="n"/>
      <c r="C92" s="385" t="n"/>
      <c r="D92" s="440" t="n"/>
      <c r="E92" s="325" t="n">
        <v>407</v>
      </c>
      <c r="F92" s="262">
        <f>J101</f>
        <v/>
      </c>
      <c r="G92" s="433" t="n"/>
      <c r="H92" s="112" t="inlineStr">
        <is>
          <t xml:space="preserve">　　其他準備金與遞延收入同額增加之金額                          </t>
        </is>
      </c>
      <c r="I92" s="180" t="n"/>
      <c r="J92" s="73">
        <f>OFFSET(A565,0,$K$1-1)</f>
        <v/>
      </c>
      <c r="K92" s="369">
        <f>K93</f>
        <v/>
      </c>
      <c r="L92" s="478" t="n"/>
      <c r="M92" s="478">
        <f>L92-G92</f>
        <v/>
      </c>
      <c r="N92" s="30" t="n"/>
      <c r="O92" s="425">
        <f>L92-B92</f>
        <v/>
      </c>
      <c r="P92" s="144">
        <f>J92-K92</f>
        <v/>
      </c>
      <c r="Q92" s="426">
        <f>D92-F92</f>
        <v/>
      </c>
      <c r="R92" s="30" t="n"/>
    </row>
    <row r="93">
      <c r="A93" s="3" t="n">
        <v>0</v>
      </c>
      <c r="B93" s="427" t="n"/>
      <c r="C93" s="385" t="n"/>
      <c r="D93" s="440" t="n"/>
      <c r="E93" s="464" t="n">
        <v>408</v>
      </c>
      <c r="F93" s="442">
        <f>J102</f>
        <v/>
      </c>
      <c r="G93" s="433" t="n"/>
      <c r="H93" s="112" t="inlineStr">
        <is>
          <t xml:space="preserve">　　　其他準備金與遞延收入同額增加之金額                          </t>
        </is>
      </c>
      <c r="I93" s="180" t="n">
        <v>403</v>
      </c>
      <c r="J93" s="73">
        <f>OFFSET(A566,0,$K$1-1)</f>
        <v/>
      </c>
      <c r="K93" s="369">
        <f>(SUMIF($C$7:$C$127,I93,$D$7:$D$127)+SUMIF($E$7:$E$127,I93,$F$7:$F$127))/2</f>
        <v/>
      </c>
      <c r="L93" s="478" t="n"/>
      <c r="M93" s="478">
        <f>L93-G93</f>
        <v/>
      </c>
      <c r="N93" s="30" t="n"/>
      <c r="O93" s="425">
        <f>L93-B93</f>
        <v/>
      </c>
      <c r="P93" s="144">
        <f>J93-K93</f>
        <v/>
      </c>
      <c r="Q93" s="426">
        <f>D93-F93</f>
        <v/>
      </c>
      <c r="R93" s="30" t="n"/>
    </row>
    <row r="94" ht="32.4" customHeight="1" s="53">
      <c r="A94" s="105" t="n"/>
      <c r="B94" s="465" t="n"/>
      <c r="C94" s="398" t="n"/>
      <c r="D94" s="455" t="n"/>
      <c r="E94" s="466" t="n">
        <v>410</v>
      </c>
      <c r="F94" s="467" t="n"/>
      <c r="G94" s="378" t="n"/>
      <c r="H94" s="112" t="inlineStr">
        <is>
          <t xml:space="preserve">　　以前年度購建中固定資產科目，調整轉入不動產、廠房及設備科目之</t>
        </is>
      </c>
      <c r="I94" s="180" t="n"/>
      <c r="J94" s="73">
        <f>OFFSET(A567,0,$K$1-1)</f>
        <v/>
      </c>
      <c r="K94" s="369">
        <f>K95</f>
        <v/>
      </c>
      <c r="P94" s="144">
        <f>J94-K94</f>
        <v/>
      </c>
    </row>
    <row r="95">
      <c r="A95" s="105" t="n"/>
      <c r="B95" s="465" t="n"/>
      <c r="C95" s="398" t="n"/>
      <c r="D95" s="455" t="n"/>
      <c r="E95" s="468" t="n"/>
      <c r="F95" s="447" t="n"/>
      <c r="G95" s="378" t="n"/>
      <c r="H95" s="112" t="inlineStr">
        <is>
          <t xml:space="preserve">　　　調整轉入不動產、廠房及設備科目明細                          </t>
        </is>
      </c>
      <c r="I95" s="180" t="n"/>
      <c r="J95" s="73">
        <f>OFFSET(A568,0,$K$1-1)</f>
        <v/>
      </c>
      <c r="K95" s="369">
        <f>K96+K97+K98</f>
        <v/>
      </c>
      <c r="L95" s="478" t="n"/>
      <c r="N95" s="30" t="n"/>
      <c r="O95" s="425">
        <f>L95-B96</f>
        <v/>
      </c>
      <c r="P95" s="144">
        <f>J95-K95</f>
        <v/>
      </c>
      <c r="Q95" s="426">
        <f>D96-F96</f>
        <v/>
      </c>
      <c r="R95" s="30" t="n"/>
    </row>
    <row r="96">
      <c r="A96" s="3" t="n">
        <v>0</v>
      </c>
      <c r="B96" s="427" t="n"/>
      <c r="C96" s="385" t="n"/>
      <c r="D96" s="440" t="n"/>
      <c r="E96" s="261" t="n"/>
      <c r="F96" s="186" t="n"/>
      <c r="G96" s="433" t="n"/>
      <c r="H96" s="112" t="inlineStr">
        <is>
          <t xml:space="preserve">　　　　土地改良物                                                  </t>
        </is>
      </c>
      <c r="I96" s="180" t="n">
        <v>404</v>
      </c>
      <c r="J96" s="73">
        <f>OFFSET(A569,0,$K$1-1)</f>
        <v/>
      </c>
      <c r="K96" s="369">
        <f>(SUMIF($C$7:$C$127,I96,$D$7:$D$127)+SUMIF($E$7:$E$127,I96,$F$7:$F$127))/2</f>
        <v/>
      </c>
      <c r="N96" s="30" t="n"/>
      <c r="O96" s="425">
        <f>L97-B97</f>
        <v/>
      </c>
      <c r="P96" s="144">
        <f>J96-K96</f>
        <v/>
      </c>
      <c r="Q96" s="426">
        <f>D97-F97</f>
        <v/>
      </c>
      <c r="R96" s="30" t="n"/>
    </row>
    <row r="97">
      <c r="A97" s="84" t="inlineStr">
        <is>
          <t xml:space="preserve">淨值                                                        </t>
        </is>
      </c>
      <c r="B97" s="422">
        <f>B98+B110+B116+B125</f>
        <v/>
      </c>
      <c r="C97" s="384" t="n"/>
      <c r="D97" s="440" t="n"/>
      <c r="E97" s="441" t="n"/>
      <c r="F97" s="442" t="n"/>
      <c r="G97" s="422">
        <f>G98+G110+G116+G125</f>
        <v/>
      </c>
      <c r="H97" s="112" t="inlineStr">
        <is>
          <t xml:space="preserve">　　　　房屋及建築                                                  </t>
        </is>
      </c>
      <c r="I97" s="180" t="n">
        <v>405</v>
      </c>
      <c r="J97" s="73">
        <f>OFFSET(A570,0,$K$1-1)</f>
        <v/>
      </c>
      <c r="K97" s="369">
        <f>(SUMIF($C$7:$C$127,I97,$D$7:$D$127)+SUMIF($E$7:$E$127,I97,$F$7:$F$127))/2</f>
        <v/>
      </c>
      <c r="L97" s="478">
        <f>VLOOKUP(A97,$A$253:$AX$305,$K$1,FALSE)</f>
        <v/>
      </c>
      <c r="M97" s="478">
        <f>L97-G97</f>
        <v/>
      </c>
      <c r="N97" s="30" t="n"/>
      <c r="O97" s="425">
        <f>L98-B98</f>
        <v/>
      </c>
      <c r="P97" s="144">
        <f>J97-K97</f>
        <v/>
      </c>
      <c r="Q97" s="426">
        <f>D98-F98</f>
        <v/>
      </c>
      <c r="R97" s="30" t="n"/>
    </row>
    <row r="98">
      <c r="A98" s="85" t="inlineStr">
        <is>
          <t xml:space="preserve">　基金                                                        </t>
        </is>
      </c>
      <c r="B98" s="422">
        <f>SUM(B99:B101)</f>
        <v/>
      </c>
      <c r="C98" s="384" t="n"/>
      <c r="D98" s="440" t="n"/>
      <c r="E98" s="441" t="n"/>
      <c r="F98" s="442" t="n"/>
      <c r="G98" s="422">
        <f>SUM(G99:G101)</f>
        <v/>
      </c>
      <c r="H98" s="220" t="inlineStr">
        <is>
          <t xml:space="preserve">　　　　什項設備                                                    </t>
        </is>
      </c>
      <c r="I98" s="267" t="n">
        <v>406</v>
      </c>
      <c r="J98" s="73">
        <f>OFFSET(A571,0,$K$1-1)</f>
        <v/>
      </c>
      <c r="K98" s="369">
        <f>(SUMIF($C$7:$C$127,I98,$D$7:$D$127)+SUMIF($E$7:$E$127,I98,$F$7:$F$127))/2</f>
        <v/>
      </c>
      <c r="L98" s="478">
        <f>VLOOKUP(A98,$A$253:$AX$305,$K$1,FALSE)</f>
        <v/>
      </c>
      <c r="M98" s="478">
        <f>L98-G98</f>
        <v/>
      </c>
      <c r="N98" s="30" t="n"/>
      <c r="O98" s="425">
        <f>L99-B99</f>
        <v/>
      </c>
      <c r="P98" s="144">
        <f>J98-K98</f>
        <v/>
      </c>
      <c r="Q98" s="426">
        <f>D99-F99</f>
        <v/>
      </c>
      <c r="R98" s="30" t="n"/>
    </row>
    <row r="99">
      <c r="A99" s="86" t="inlineStr">
        <is>
          <t xml:space="preserve">　　基金                                                        </t>
        </is>
      </c>
      <c r="B99" s="427">
        <f>VLOOKUP(A99,$A$423:$AX$475,$K$1,FALSE)</f>
        <v/>
      </c>
      <c r="C99" s="245" t="n"/>
      <c r="D99" s="440" t="n"/>
      <c r="E99" s="384" t="n">
        <v>313</v>
      </c>
      <c r="F99" s="442">
        <f>J76</f>
        <v/>
      </c>
      <c r="G99" s="469">
        <f>B99+SUM(F99:F109)-SUM(D99:D109)</f>
        <v/>
      </c>
      <c r="H99" s="112" t="inlineStr">
        <is>
          <t xml:space="preserve">　不動產、廠房及設備與遞延收入同額增加(+)或減少(-)之金額    </t>
        </is>
      </c>
      <c r="I99" s="180" t="n"/>
      <c r="J99" s="73">
        <f>OFFSET(A572,0,$K$1-1)</f>
        <v/>
      </c>
      <c r="K99" s="369">
        <f>K100</f>
        <v/>
      </c>
      <c r="L99" s="478">
        <f>VLOOKUP(A99,$A$253:$AX$305,$K$1,FALSE)</f>
        <v/>
      </c>
      <c r="M99" s="478">
        <f>L99-G99</f>
        <v/>
      </c>
      <c r="N99" s="30" t="n"/>
      <c r="O99" s="425">
        <f>L100-B100</f>
        <v/>
      </c>
      <c r="P99" s="144">
        <f>J99-K99</f>
        <v/>
      </c>
      <c r="Q99" s="426">
        <f>D100-F100</f>
        <v/>
      </c>
      <c r="R99" s="30" t="n"/>
    </row>
    <row r="100">
      <c r="A100" s="89" t="n">
        <v>0</v>
      </c>
      <c r="B100" s="427" t="n"/>
      <c r="C100" s="375" t="n"/>
      <c r="D100" s="428" t="n"/>
      <c r="E100" s="87" t="n">
        <v>314</v>
      </c>
      <c r="F100" s="431">
        <f>J77</f>
        <v/>
      </c>
      <c r="G100" s="427" t="n"/>
      <c r="H100" s="112" t="inlineStr">
        <is>
          <t xml:space="preserve">　　不動產、廠房及設備與遞延收入同額增加明細(+)             </t>
        </is>
      </c>
      <c r="I100" s="180" t="n"/>
      <c r="J100" s="73">
        <f>OFFSET(A573,0,$K$1-1)</f>
        <v/>
      </c>
      <c r="K100" s="369">
        <f>K101+K102</f>
        <v/>
      </c>
      <c r="L100" s="478" t="n"/>
      <c r="M100" s="478">
        <f>L100-G100</f>
        <v/>
      </c>
      <c r="N100" s="30" t="n"/>
      <c r="O100" s="425">
        <f>L101-B101</f>
        <v/>
      </c>
      <c r="P100" s="144">
        <f>J100-K100</f>
        <v/>
      </c>
      <c r="Q100" s="426">
        <f>D101-F101</f>
        <v/>
      </c>
      <c r="R100" s="30" t="n"/>
    </row>
    <row r="101">
      <c r="A101" s="50" t="n">
        <v>0</v>
      </c>
      <c r="B101" s="427" t="n"/>
      <c r="C101" s="91" t="n">
        <v>412</v>
      </c>
      <c r="D101" s="428">
        <f>-J109</f>
        <v/>
      </c>
      <c r="E101" s="87" t="n">
        <v>315</v>
      </c>
      <c r="F101" s="431">
        <f>J78</f>
        <v/>
      </c>
      <c r="G101" s="427" t="n"/>
      <c r="H101" s="211" t="inlineStr">
        <is>
          <t xml:space="preserve">　　　　機械及設備                                                  </t>
        </is>
      </c>
      <c r="I101" s="268" t="n">
        <v>407</v>
      </c>
      <c r="J101" s="73">
        <f>OFFSET(A574,0,$K$1-1)</f>
        <v/>
      </c>
      <c r="K101" s="369">
        <f>(SUMIF($C$7:$C$127,I101,$D$7:$D$127)+SUMIF($E$7:$E$127,I101,$F$7:$F$127))/2</f>
        <v/>
      </c>
      <c r="L101" s="478" t="n"/>
      <c r="M101" s="478">
        <f>L101-G101</f>
        <v/>
      </c>
      <c r="N101" s="30" t="n"/>
      <c r="O101" s="425">
        <f>L102-B102</f>
        <v/>
      </c>
      <c r="P101" s="144">
        <f>J101-K101</f>
        <v/>
      </c>
      <c r="Q101" s="426">
        <f>D102-F102</f>
        <v/>
      </c>
      <c r="R101" s="30" t="n"/>
    </row>
    <row r="102">
      <c r="A102" s="50" t="n">
        <v>0</v>
      </c>
      <c r="B102" s="427" t="n"/>
      <c r="C102" s="91" t="n">
        <v>413</v>
      </c>
      <c r="D102" s="470">
        <f>-J110</f>
        <v/>
      </c>
      <c r="E102" s="87" t="n">
        <v>409</v>
      </c>
      <c r="F102" s="432">
        <f>J105</f>
        <v/>
      </c>
      <c r="G102" s="427" t="n"/>
      <c r="H102" s="211" t="inlineStr">
        <is>
          <t xml:space="preserve">　　　　什項設備                                                    </t>
        </is>
      </c>
      <c r="I102" s="180" t="n">
        <v>408</v>
      </c>
      <c r="J102" s="73">
        <f>OFFSET(A575,0,$K$1-1)</f>
        <v/>
      </c>
      <c r="K102" s="369">
        <f>(SUMIF($C$7:$C$127,I102,$D$7:$D$127)+SUMIF($E$7:$E$127,I102,$F$7:$F$127))/2</f>
        <v/>
      </c>
      <c r="L102" s="478" t="n"/>
      <c r="M102" s="478">
        <f>L102-G102</f>
        <v/>
      </c>
      <c r="N102" s="30" t="n"/>
      <c r="O102" s="425">
        <f>L103-B103</f>
        <v/>
      </c>
      <c r="P102" s="144">
        <f>J102-K102</f>
        <v/>
      </c>
      <c r="Q102" s="426">
        <f>D103-F103</f>
        <v/>
      </c>
      <c r="R102" s="30" t="n"/>
    </row>
    <row r="103">
      <c r="A103" s="50" t="n">
        <v>0</v>
      </c>
      <c r="B103" s="427" t="n"/>
      <c r="C103" s="91" t="n">
        <v>414</v>
      </c>
      <c r="D103" s="470">
        <f>-J111</f>
        <v/>
      </c>
      <c r="E103" s="375" t="n">
        <v>410</v>
      </c>
      <c r="F103" s="431">
        <f>J106</f>
        <v/>
      </c>
      <c r="G103" s="427" t="n"/>
      <c r="H103" s="211" t="inlineStr">
        <is>
          <t xml:space="preserve">　不動產、廠房及設備與基金同額增加(+)或減少(-)之金額        </t>
        </is>
      </c>
      <c r="I103" s="180" t="n"/>
      <c r="J103" s="73">
        <f>OFFSET(A576,0,$K$1-1)</f>
        <v/>
      </c>
      <c r="K103" s="369">
        <f>K104+K108</f>
        <v/>
      </c>
      <c r="L103" s="478" t="n"/>
      <c r="M103" s="478">
        <f>L103-G103</f>
        <v/>
      </c>
      <c r="N103" s="30" t="n"/>
      <c r="O103" s="425">
        <f>L104-B104</f>
        <v/>
      </c>
      <c r="P103" s="144">
        <f>J103-K103</f>
        <v/>
      </c>
      <c r="Q103" s="426">
        <f>D104-F104</f>
        <v/>
      </c>
      <c r="R103" s="30" t="n"/>
    </row>
    <row r="104">
      <c r="A104" s="50" t="n">
        <v>0</v>
      </c>
      <c r="B104" s="427" t="n"/>
      <c r="C104" s="91" t="n">
        <v>416</v>
      </c>
      <c r="D104" s="470">
        <f>F58</f>
        <v/>
      </c>
      <c r="E104" s="375" t="n">
        <v>411</v>
      </c>
      <c r="F104" s="431">
        <f>J107</f>
        <v/>
      </c>
      <c r="G104" s="427" t="n"/>
      <c r="H104" s="211" t="inlineStr">
        <is>
          <t xml:space="preserve">　　　撥入不動產、廠房及設備明細(+)                               </t>
        </is>
      </c>
      <c r="I104" s="180" t="n"/>
      <c r="J104" s="73">
        <f>OFFSET(A577,0,$K$1-1)</f>
        <v/>
      </c>
      <c r="K104" s="369">
        <f>SUM(K105:K107)</f>
        <v/>
      </c>
      <c r="L104" s="478" t="n"/>
      <c r="M104" s="478">
        <f>L104-G104</f>
        <v/>
      </c>
      <c r="N104" s="30" t="n"/>
      <c r="O104" s="425">
        <f>L105-B105</f>
        <v/>
      </c>
      <c r="P104" s="144">
        <f>J104-K104</f>
        <v/>
      </c>
      <c r="Q104" s="426">
        <f>D105-F105</f>
        <v/>
      </c>
      <c r="R104" s="30" t="n"/>
    </row>
    <row r="105">
      <c r="A105" s="50" t="n"/>
      <c r="B105" s="50" t="n"/>
      <c r="C105" s="91" t="n"/>
      <c r="D105" s="428" t="n"/>
      <c r="E105" s="375" t="n">
        <v>415</v>
      </c>
      <c r="F105" s="90">
        <f>J113</f>
        <v/>
      </c>
      <c r="G105" s="50" t="n"/>
      <c r="H105" s="112" t="inlineStr">
        <is>
          <t xml:space="preserve">　　　　機械及設備                                                  </t>
        </is>
      </c>
      <c r="I105" s="180" t="n">
        <v>409</v>
      </c>
      <c r="J105" s="73">
        <f>OFFSET(A578,0,$K$1-1)</f>
        <v/>
      </c>
      <c r="K105" s="369">
        <f>(SUMIF($C$7:$C$127,I105,$D$7:$D$127)+SUMIF($E$7:$E$127,I105,$F$7:$F$127))/2</f>
        <v/>
      </c>
      <c r="L105" s="478" t="n"/>
      <c r="M105" s="478">
        <f>L105-G105</f>
        <v/>
      </c>
      <c r="N105" s="30" t="n"/>
      <c r="O105" s="425">
        <f>L106-B106</f>
        <v/>
      </c>
      <c r="P105" s="144">
        <f>J105-K105</f>
        <v/>
      </c>
      <c r="Q105" s="426">
        <f>D106-F106</f>
        <v/>
      </c>
      <c r="R105" s="30" t="n"/>
    </row>
    <row r="106">
      <c r="A106" s="50" t="n"/>
      <c r="B106" s="50" t="n"/>
      <c r="C106" s="375" t="n"/>
      <c r="D106" s="428" t="n"/>
      <c r="G106" s="50" t="n"/>
      <c r="H106" s="112" t="inlineStr">
        <is>
          <t xml:space="preserve">　　　　交通及運輸設備                                              </t>
        </is>
      </c>
      <c r="I106" s="180" t="n">
        <v>410</v>
      </c>
      <c r="J106" s="73">
        <f>OFFSET(A579,0,$K$1-1)</f>
        <v/>
      </c>
      <c r="K106" s="369">
        <f>(SUMIF($C$7:$C$127,I106,$D$7:$D$127)+SUMIF($E$7:$E$127,I106,$F$7:$F$127))/2</f>
        <v/>
      </c>
      <c r="L106" s="478" t="n"/>
      <c r="M106" s="478">
        <f>L106-G106</f>
        <v/>
      </c>
      <c r="N106" s="30" t="n"/>
      <c r="O106" s="425">
        <f>L107-B107</f>
        <v/>
      </c>
      <c r="P106" s="144">
        <f>J106-K106</f>
        <v/>
      </c>
      <c r="Q106" s="426">
        <f>D107-F107</f>
        <v/>
      </c>
      <c r="R106" s="30" t="n"/>
    </row>
    <row r="107">
      <c r="A107" s="50" t="n"/>
      <c r="B107" s="50" t="n"/>
      <c r="C107" s="127" t="n">
        <v>72</v>
      </c>
      <c r="D107" s="471">
        <f>IF(J119&lt;0,J119*-1,0)</f>
        <v/>
      </c>
      <c r="E107" s="472" t="n"/>
      <c r="F107" s="396" t="n"/>
      <c r="G107" s="50" t="n"/>
      <c r="H107" s="112" t="inlineStr">
        <is>
          <t xml:space="preserve">　　　　什項設備                                                    </t>
        </is>
      </c>
      <c r="I107" s="180" t="n">
        <v>411</v>
      </c>
      <c r="J107" s="73">
        <f>OFFSET(A580,0,$K$1-1)</f>
        <v/>
      </c>
      <c r="K107" s="369">
        <f>(SUMIF($C$7:$C$127,I107,$D$7:$D$127)+SUMIF($E$7:$E$127,I107,$F$7:$F$127))/2</f>
        <v/>
      </c>
      <c r="L107" s="478" t="n"/>
      <c r="M107" s="478">
        <f>L107-G107</f>
        <v/>
      </c>
      <c r="N107" s="30" t="n"/>
      <c r="O107" s="425">
        <f>L108-B108</f>
        <v/>
      </c>
      <c r="P107" s="144">
        <f>J107-K107</f>
        <v/>
      </c>
      <c r="Q107" s="426">
        <f>D108-F108</f>
        <v/>
      </c>
      <c r="R107" s="30" t="n"/>
    </row>
    <row r="108">
      <c r="A108" s="89" t="n">
        <v>0</v>
      </c>
      <c r="B108" s="427" t="n"/>
      <c r="C108" s="127" t="n"/>
      <c r="D108" s="428" t="n"/>
      <c r="E108" s="375" t="n">
        <v>72</v>
      </c>
      <c r="F108" s="396">
        <f>IF(J119&gt;0,J119,0)</f>
        <v/>
      </c>
      <c r="G108" s="427" t="n"/>
      <c r="H108" s="211" t="inlineStr">
        <is>
          <t xml:space="preserve">　　　撥出不動產、廠房及設備明細(-)                               </t>
        </is>
      </c>
      <c r="I108" s="180" t="n"/>
      <c r="J108" s="73">
        <f>OFFSET(A581,0,$K$1-1)</f>
        <v/>
      </c>
      <c r="K108" s="369">
        <f>K109+K110+K111</f>
        <v/>
      </c>
      <c r="L108" s="478" t="n"/>
      <c r="M108" s="478">
        <f>L108-G108</f>
        <v/>
      </c>
      <c r="N108" s="30" t="n"/>
      <c r="O108" s="425">
        <f>L109-B109</f>
        <v/>
      </c>
      <c r="P108" s="144">
        <f>J108-K108</f>
        <v/>
      </c>
      <c r="Q108" s="426">
        <f>D109-F109</f>
        <v/>
      </c>
      <c r="R108" s="30" t="n"/>
    </row>
    <row r="109">
      <c r="A109" s="78" t="n"/>
      <c r="B109" s="427" t="n"/>
      <c r="D109" s="428" t="n"/>
      <c r="E109" s="375" t="n"/>
      <c r="F109" s="432">
        <f>J131</f>
        <v/>
      </c>
      <c r="G109" s="427" t="n"/>
      <c r="H109" s="112" t="inlineStr">
        <is>
          <t xml:space="preserve">　　　　機械及設備                                                  </t>
        </is>
      </c>
      <c r="I109" s="180" t="n">
        <v>412</v>
      </c>
      <c r="J109" s="73">
        <f>OFFSET(A582,0,$K$1-1)</f>
        <v/>
      </c>
      <c r="K109" s="387">
        <f>(SUMIF($C$7:$C$127,I109,$D$7:$D$127)+SUMIF($E$7:$E$127,I109,$F$7:$F$127))/2*-1</f>
        <v/>
      </c>
      <c r="L109" s="478" t="n"/>
      <c r="M109" s="478">
        <f>L109-G109</f>
        <v/>
      </c>
      <c r="N109" s="30" t="n"/>
      <c r="O109" s="425">
        <f>L110-B110</f>
        <v/>
      </c>
      <c r="P109" s="144">
        <f>J109-K109</f>
        <v/>
      </c>
      <c r="Q109" s="426">
        <f>D110-F110</f>
        <v/>
      </c>
      <c r="R109" s="30" t="n"/>
    </row>
    <row r="110">
      <c r="A110" s="78" t="inlineStr">
        <is>
          <t xml:space="preserve">　公積                                                        </t>
        </is>
      </c>
      <c r="B110" s="422">
        <f>SUM(B111:B115)</f>
        <v/>
      </c>
      <c r="C110" s="375" t="n"/>
      <c r="D110" s="428" t="n"/>
      <c r="E110" s="430" t="n"/>
      <c r="F110" s="432" t="n"/>
      <c r="G110" s="423">
        <f>SUM(G111:G115)</f>
        <v/>
      </c>
      <c r="H110" s="112" t="inlineStr">
        <is>
          <t xml:space="preserve">　　　　交通及運輸設備                                              </t>
        </is>
      </c>
      <c r="I110" s="180" t="n">
        <v>413</v>
      </c>
      <c r="J110" s="73">
        <f>OFFSET(A583,0,$K$1-1)</f>
        <v/>
      </c>
      <c r="K110" s="387">
        <f>(SUMIF($C$7:$C$127,I110,$D$7:$D$127)+SUMIF($E$7:$E$127,I110,$F$7:$F$127))/2*-1</f>
        <v/>
      </c>
      <c r="L110" s="478">
        <f>VLOOKUP(A110,$A$253:$AX$305,$K$1,FALSE)</f>
        <v/>
      </c>
      <c r="M110" s="478">
        <f>L110-G110</f>
        <v/>
      </c>
      <c r="N110" s="30" t="n"/>
      <c r="O110" s="425">
        <f>L111-B111</f>
        <v/>
      </c>
      <c r="P110" s="144">
        <f>J110-K110</f>
        <v/>
      </c>
      <c r="Q110" s="426">
        <f>D111-F111</f>
        <v/>
      </c>
      <c r="R110" s="30" t="n"/>
    </row>
    <row r="111">
      <c r="A111" s="80" t="inlineStr">
        <is>
          <t xml:space="preserve">　　資本公積                                                    </t>
        </is>
      </c>
      <c r="B111" s="427">
        <f>VLOOKUP(A111,$A$423:$AX$475,$K$1,FALSE)</f>
        <v/>
      </c>
      <c r="C111" s="375" t="n"/>
      <c r="D111" s="428" t="n"/>
      <c r="E111" s="430" t="n">
        <v>417</v>
      </c>
      <c r="F111" s="432">
        <f>J115</f>
        <v/>
      </c>
      <c r="G111" s="429">
        <f>B111+SUM(F111:F113)-SUM(D111:D113)</f>
        <v/>
      </c>
      <c r="H111" s="112" t="inlineStr">
        <is>
          <t xml:space="preserve">　　　　什項設備                                                    </t>
        </is>
      </c>
      <c r="I111" s="180" t="n">
        <v>414</v>
      </c>
      <c r="J111" s="73">
        <f>OFFSET(A584,0,$K$1-1)</f>
        <v/>
      </c>
      <c r="K111" s="387">
        <f>(SUMIF($C$7:$C$127,I111,$D$7:$D$127)+SUMIF($E$7:$E$127,I111,$F$7:$F$127))/2*-1</f>
        <v/>
      </c>
      <c r="L111" s="478">
        <f>VLOOKUP(A111,$A$253:$AX$305,$K$1,FALSE)</f>
        <v/>
      </c>
      <c r="M111" s="478">
        <f>L111-G111</f>
        <v/>
      </c>
      <c r="N111" s="30" t="n"/>
      <c r="O111" s="425">
        <f>L112-B112</f>
        <v/>
      </c>
      <c r="P111" s="144">
        <f>J111-K111</f>
        <v/>
      </c>
      <c r="Q111" s="426">
        <f>D112-F112</f>
        <v/>
      </c>
      <c r="R111" s="30" t="n"/>
    </row>
    <row r="112">
      <c r="A112" s="2" t="n">
        <v>0</v>
      </c>
      <c r="B112" s="427" t="n"/>
      <c r="C112" s="473" t="n">
        <v>71</v>
      </c>
      <c r="D112" s="471">
        <f>IF(J118&lt;0,J118*-1,0)</f>
        <v/>
      </c>
      <c r="E112" s="430" t="n">
        <v>71</v>
      </c>
      <c r="F112" s="431">
        <f>IF(J133&gt;0,J133,0)</f>
        <v/>
      </c>
      <c r="G112" s="433" t="n"/>
      <c r="H112" s="211" t="inlineStr">
        <is>
          <t xml:space="preserve">　無形資產與基金同額增加(+)或減少(-)之金額                  </t>
        </is>
      </c>
      <c r="I112" s="186" t="n"/>
      <c r="J112" s="73" t="n"/>
      <c r="K112" s="369">
        <f>K113+K114</f>
        <v/>
      </c>
      <c r="L112" s="478" t="n"/>
      <c r="M112" s="478">
        <f>L112-G112</f>
        <v/>
      </c>
      <c r="N112" s="30" t="n"/>
      <c r="O112" s="425">
        <f>L113-B113</f>
        <v/>
      </c>
      <c r="P112" s="144">
        <f>J112-K112</f>
        <v/>
      </c>
      <c r="Q112" s="426">
        <f>D113-F113</f>
        <v/>
      </c>
      <c r="R112" s="30" t="n"/>
    </row>
    <row r="113">
      <c r="A113" s="3" t="n">
        <v>0</v>
      </c>
      <c r="B113" s="427" t="n"/>
      <c r="C113" s="473" t="n"/>
      <c r="D113" s="428" t="n"/>
      <c r="E113" s="439" t="n"/>
      <c r="F113" s="432" t="n"/>
      <c r="G113" s="433" t="n"/>
      <c r="H113" s="112" t="inlineStr">
        <is>
          <t xml:space="preserve">　　　無形資產與基金同額增加之金額(+)                             </t>
        </is>
      </c>
      <c r="I113" s="180" t="n">
        <v>415</v>
      </c>
      <c r="J113" s="73">
        <f>OFFSET(A585,0,$K$1-1)</f>
        <v/>
      </c>
      <c r="K113" s="369">
        <f>(SUMIF($C$7:$C$127,I113,$D$7:$D$127)+SUMIF($E$7:$E$127,I113,$F$7:$F$127))/2</f>
        <v/>
      </c>
      <c r="L113" s="478" t="n"/>
      <c r="M113" s="478">
        <f>L113-G113</f>
        <v/>
      </c>
      <c r="N113" s="30" t="n"/>
      <c r="O113" s="425">
        <f>L114-B114</f>
        <v/>
      </c>
      <c r="P113" s="144">
        <f>J113-K113</f>
        <v/>
      </c>
      <c r="Q113" s="426">
        <f>D114-F114</f>
        <v/>
      </c>
      <c r="R113" s="30" t="n"/>
    </row>
    <row r="114">
      <c r="A114" s="80" t="inlineStr">
        <is>
          <t xml:space="preserve">　　特別公積                                                    </t>
        </is>
      </c>
      <c r="B114" s="427">
        <f>VLOOKUP(A114,$A$423:$AX$475,$K$1,FALSE)</f>
        <v/>
      </c>
      <c r="C114" s="474" t="n"/>
      <c r="D114" s="428">
        <f>J131</f>
        <v/>
      </c>
      <c r="E114" s="430" t="n"/>
      <c r="F114" s="432" t="n"/>
      <c r="G114" s="429">
        <f>B114+SUM(F114:F115)-SUM(D114:D115)</f>
        <v/>
      </c>
      <c r="H114" s="112" t="inlineStr">
        <is>
          <t xml:space="preserve">　　　無形資產與基金同額減少之金額(-)                             </t>
        </is>
      </c>
      <c r="I114" s="180" t="n">
        <v>416</v>
      </c>
      <c r="J114" s="73">
        <f>OFFSET(A586,0,$K$1-1)</f>
        <v/>
      </c>
      <c r="K114" s="369">
        <f>-(SUMIF($C$7:$C$127,I114,$D$7:$D$127)+SUMIF($E$7:$E$127,I114,$F$7:$F$127))/2</f>
        <v/>
      </c>
      <c r="L114" s="478">
        <f>VLOOKUP(A114,$A$253:$AX$305,$K$1,FALSE)</f>
        <v/>
      </c>
      <c r="M114" s="478">
        <f>L114-G114</f>
        <v/>
      </c>
      <c r="N114" s="30" t="n"/>
      <c r="O114" s="425">
        <f>L115-B115</f>
        <v/>
      </c>
      <c r="P114" s="144">
        <f>J114-K114</f>
        <v/>
      </c>
      <c r="Q114" s="426">
        <f>D115-F115</f>
        <v/>
      </c>
      <c r="R114" s="30" t="n"/>
    </row>
    <row r="115">
      <c r="A115" s="3" t="n">
        <v>0</v>
      </c>
      <c r="B115" s="427" t="n"/>
      <c r="C115" s="473" t="n"/>
      <c r="D115" s="428" t="n"/>
      <c r="E115" s="439" t="n"/>
      <c r="F115" s="432" t="n"/>
      <c r="G115" s="433" t="n"/>
      <c r="H115" s="112" t="inlineStr">
        <is>
          <t xml:space="preserve">　　應付代管資產轉列受贈公積之金額                              </t>
        </is>
      </c>
      <c r="I115" s="180" t="n">
        <v>417</v>
      </c>
      <c r="J115" s="73">
        <f>OFFSET(A587,0,$K$1-1)</f>
        <v/>
      </c>
      <c r="K115" s="369">
        <f>(SUMIF($C$7:$C$127,I115,$D$7:$D$127)+SUMIF($E$7:$E$127,I115,$F$7:$F$127))/2</f>
        <v/>
      </c>
      <c r="L115" s="478" t="n"/>
      <c r="M115" s="478">
        <f>L115-G115</f>
        <v/>
      </c>
      <c r="N115" s="30" t="n"/>
      <c r="O115" s="425">
        <f>L116-B116</f>
        <v/>
      </c>
      <c r="P115" s="144">
        <f>J115-K115</f>
        <v/>
      </c>
      <c r="Q115" s="426">
        <f>D116-F116</f>
        <v/>
      </c>
      <c r="R115" s="30" t="n"/>
    </row>
    <row r="116">
      <c r="A116" s="78" t="inlineStr">
        <is>
          <t xml:space="preserve">　累積餘絀                                                    </t>
        </is>
      </c>
      <c r="B116" s="422">
        <f>SUM(B117:B121)</f>
        <v/>
      </c>
      <c r="C116" s="474" t="n"/>
      <c r="D116" s="428" t="n"/>
      <c r="E116" s="430" t="n"/>
      <c r="F116" s="432" t="n"/>
      <c r="G116" s="423">
        <f>SUM(G117:G121)</f>
        <v/>
      </c>
      <c r="H116" s="112" t="inlineStr">
        <is>
          <t xml:space="preserve">　　長期債務1年內到期部分轉列應付到期長期負債之金額             </t>
        </is>
      </c>
      <c r="I116" s="180" t="n">
        <v>418</v>
      </c>
      <c r="J116" s="73">
        <f>OFFSET(A588,0,$K$1-1)</f>
        <v/>
      </c>
      <c r="K116" s="369">
        <f>(SUMIF($C$7:$C$127,I116,$D$7:$D$127)+SUMIF($E$7:$E$127,I116,$F$7:$F$127))/2</f>
        <v/>
      </c>
      <c r="L116" s="478">
        <f>VLOOKUP(A116,$A$253:$AX$305,$K$1,FALSE)</f>
        <v/>
      </c>
      <c r="M116" s="478">
        <f>L116-G116</f>
        <v/>
      </c>
      <c r="N116" s="30" t="n"/>
      <c r="O116" s="425">
        <f>L117-B117</f>
        <v/>
      </c>
      <c r="P116" s="144">
        <f>J116-K116</f>
        <v/>
      </c>
      <c r="Q116" s="426">
        <f>D117-F117</f>
        <v/>
      </c>
      <c r="R116" s="30" t="n"/>
    </row>
    <row r="117">
      <c r="A117" s="80" t="inlineStr">
        <is>
          <t xml:space="preserve">　　累積賸餘                                                    </t>
        </is>
      </c>
      <c r="B117" s="427">
        <f>VLOOKUP(A117,$A$423:$AX$475,$K$1,FALSE)</f>
        <v/>
      </c>
      <c r="C117" s="474" t="n"/>
      <c r="D117" s="428" t="n"/>
      <c r="E117" s="375" t="inlineStr">
        <is>
          <t>A</t>
        </is>
      </c>
      <c r="F117" s="432">
        <f>IF(J7&gt;0,J7,0)</f>
        <v/>
      </c>
      <c r="G117" s="429">
        <f>B117+SUM(F117:F120)-SUM(D117:D120)</f>
        <v/>
      </c>
      <c r="H117" s="112" t="inlineStr">
        <is>
          <t xml:space="preserve">　　盈餘分配與虧損填補之金額                                    </t>
        </is>
      </c>
      <c r="I117" s="180" t="n"/>
      <c r="J117" s="73">
        <f>OFFSET(A589,0,$K$1-1)</f>
        <v/>
      </c>
      <c r="K117" s="369">
        <f>K118+K119</f>
        <v/>
      </c>
      <c r="L117" s="478">
        <f>VLOOKUP(A117,$A$253:$AX$305,$K$1,FALSE)</f>
        <v/>
      </c>
      <c r="M117" s="478">
        <f>L117-G117</f>
        <v/>
      </c>
      <c r="N117" s="30" t="n"/>
      <c r="O117" s="425">
        <f>L118-B118</f>
        <v/>
      </c>
      <c r="P117" s="144">
        <f>J117-K117</f>
        <v/>
      </c>
      <c r="Q117" s="426">
        <f>D118-F118</f>
        <v/>
      </c>
      <c r="R117" s="30" t="n"/>
    </row>
    <row r="118">
      <c r="A118" s="3" t="n">
        <v>0</v>
      </c>
      <c r="B118" s="427" t="n"/>
      <c r="C118" s="474" t="n">
        <v>71</v>
      </c>
      <c r="D118" s="428">
        <f>IF(J123&gt;0,J123,0)</f>
        <v/>
      </c>
      <c r="E118" s="375" t="n"/>
      <c r="F118" s="431" t="n"/>
      <c r="G118" s="401" t="n"/>
      <c r="H118" s="112" t="inlineStr">
        <is>
          <t xml:space="preserve">　　　提存(撥用-)公積                                             </t>
        </is>
      </c>
      <c r="I118" s="180" t="n">
        <v>71</v>
      </c>
      <c r="J118" s="73">
        <f>OFFSET(A590,0,$K$1-1)</f>
        <v/>
      </c>
      <c r="K118" s="387">
        <f>-(SUMIF($C$7:$C$127,I118,$D$7:$D$127)+SUMIF($E$7:$E$127,I118,$F$7:$F$127))/2</f>
        <v/>
      </c>
      <c r="L118" s="478" t="n"/>
      <c r="M118" s="478">
        <f>L118-G118</f>
        <v/>
      </c>
      <c r="N118" s="30" t="n"/>
      <c r="O118" s="425">
        <f>L119-B119</f>
        <v/>
      </c>
      <c r="P118" s="144">
        <f>J118-K118</f>
        <v/>
      </c>
      <c r="Q118" s="426">
        <f>D119-F119</f>
        <v/>
      </c>
      <c r="R118" s="30" t="n"/>
    </row>
    <row r="119" ht="20.4" customHeight="1" s="53" thickBot="1">
      <c r="A119" s="3" t="n"/>
      <c r="B119" s="427" t="n"/>
      <c r="C119" s="430" t="n">
        <v>72</v>
      </c>
      <c r="D119" s="471">
        <f>IF(J119&gt;0,J119,0)</f>
        <v/>
      </c>
      <c r="E119" s="434" t="n"/>
      <c r="F119" s="376" t="n"/>
      <c r="G119" s="401" t="n"/>
      <c r="H119" s="198" t="inlineStr">
        <is>
          <t xml:space="preserve">　　　賸餘撥充(折減-)基金                                         </t>
        </is>
      </c>
      <c r="I119" s="180" t="n">
        <v>72</v>
      </c>
      <c r="J119" s="73">
        <f>OFFSET(A591,0,$K$1-1)</f>
        <v/>
      </c>
      <c r="K119" s="387">
        <f>-(SUMIF($C$7:$C$127,I119,$D$7:$D$127)+SUMIF($E$7:$E$127,I119,$F$7:$F$127))/2</f>
        <v/>
      </c>
      <c r="L119" s="478" t="n"/>
      <c r="M119" s="478">
        <f>L119-G119</f>
        <v/>
      </c>
      <c r="N119" s="30" t="n"/>
      <c r="O119" s="425">
        <f>L120-B121</f>
        <v/>
      </c>
      <c r="P119" s="144">
        <f>J119-K119</f>
        <v/>
      </c>
      <c r="Q119" s="426">
        <f>D121-F121</f>
        <v/>
      </c>
      <c r="R119" s="30" t="n"/>
    </row>
    <row r="120">
      <c r="A120" s="100" t="n"/>
      <c r="B120" s="465" t="n"/>
      <c r="C120" s="430" t="n"/>
      <c r="D120" s="432" t="n"/>
      <c r="E120" s="434" t="n"/>
      <c r="F120" s="376" t="n"/>
      <c r="G120" s="401" t="n"/>
      <c r="H120" s="112" t="n"/>
      <c r="I120" s="180" t="n"/>
      <c r="J120" s="121" t="n"/>
      <c r="K120" s="369">
        <f>(SUMIF($C$7:$C$127,I120,$D$7:$D$127)+SUMIF($E$7:$E$127,I120,$F$7:$F$127))/2</f>
        <v/>
      </c>
      <c r="L120" s="478" t="n"/>
      <c r="M120" s="478">
        <f>L120-G120</f>
        <v/>
      </c>
      <c r="N120" s="30" t="n"/>
      <c r="O120" s="425">
        <f>L123-B122</f>
        <v/>
      </c>
      <c r="P120" s="144" t="n"/>
      <c r="Q120" s="426">
        <f>D122-F122</f>
        <v/>
      </c>
      <c r="R120" s="30" t="n"/>
    </row>
    <row r="121">
      <c r="A121" s="80" t="inlineStr">
        <is>
          <t xml:space="preserve">　　累積短絀                                                    </t>
        </is>
      </c>
      <c r="B121" s="427">
        <f>VLOOKUP(A121,$A$423:$AX$475,$K$1,FALSE)</f>
        <v/>
      </c>
      <c r="C121" s="375" t="inlineStr">
        <is>
          <t>A</t>
        </is>
      </c>
      <c r="D121" s="428">
        <f>IF(J7&lt;0,J7*-1,0)</f>
        <v/>
      </c>
      <c r="E121" s="430" t="n"/>
      <c r="F121" s="431" t="n"/>
      <c r="G121" s="488">
        <f>B121+SUM(F121:F124)-SUM(D121:D124)</f>
        <v/>
      </c>
      <c r="H121" s="112" t="n"/>
      <c r="I121" s="180" t="n"/>
      <c r="J121" s="121" t="n"/>
      <c r="K121" s="369">
        <f>(SUMIF($C$7:$C$127,I121,$D$7:$D$127)+SUMIF($E$7:$E$127,I121,$F$7:$F$127))/2</f>
        <v/>
      </c>
      <c r="L121" s="478">
        <f>VLOOKUP(A121,$A$253:$AX$305,$K$1,FALSE)</f>
        <v/>
      </c>
      <c r="M121" s="478">
        <f>L121-G121</f>
        <v/>
      </c>
      <c r="N121" s="30" t="n"/>
      <c r="O121" s="425">
        <f>L124-B123</f>
        <v/>
      </c>
      <c r="P121" s="144" t="n"/>
      <c r="Q121" s="426">
        <f>D123-F123</f>
        <v/>
      </c>
      <c r="R121" s="30" t="n"/>
    </row>
    <row r="122">
      <c r="A122" s="3" t="n">
        <v>0</v>
      </c>
      <c r="B122" s="427" t="n"/>
      <c r="C122" s="382" t="n"/>
      <c r="D122" s="428" t="n"/>
      <c r="E122" s="430" t="n">
        <v>71</v>
      </c>
      <c r="F122" s="432">
        <f>IF(J118&lt;0,J118*-1,0)</f>
        <v/>
      </c>
      <c r="G122" s="401" t="n"/>
      <c r="H122" s="112" t="n"/>
      <c r="I122" s="180" t="n"/>
      <c r="J122" s="121" t="n"/>
      <c r="K122" s="369">
        <f>SUM(K123:K124)</f>
        <v/>
      </c>
      <c r="L122" s="478" t="n"/>
      <c r="M122" s="478">
        <f>L122-G122</f>
        <v/>
      </c>
      <c r="N122" s="30" t="n"/>
      <c r="O122" s="425">
        <f>L125-B124</f>
        <v/>
      </c>
      <c r="P122" s="144" t="n"/>
      <c r="Q122" s="426">
        <f>D125-F125</f>
        <v/>
      </c>
      <c r="R122" s="30" t="n"/>
    </row>
    <row r="123">
      <c r="A123" s="3" t="n"/>
      <c r="B123" s="427" t="n"/>
      <c r="C123" s="382" t="n"/>
      <c r="D123" s="428" t="n"/>
      <c r="E123" s="430" t="n">
        <v>72</v>
      </c>
      <c r="F123" s="396">
        <f>IF(J119&lt;0,J119*-1,0)</f>
        <v/>
      </c>
      <c r="G123" s="401" t="n"/>
      <c r="H123" s="112" t="n"/>
      <c r="I123" s="180" t="n"/>
      <c r="J123" s="121" t="n"/>
      <c r="K123" s="369">
        <f>-(SUMIF($C$7:$C$127,I123,$D$7:$D$127)+SUMIF($E$7:$E$127,I123,$F$7:$F$127))/2</f>
        <v/>
      </c>
      <c r="L123" s="478" t="n"/>
      <c r="M123" s="478">
        <f>L123-G123</f>
        <v/>
      </c>
      <c r="N123" s="30" t="n"/>
      <c r="O123" s="425">
        <f>L126-B125</f>
        <v/>
      </c>
      <c r="P123" s="144" t="n"/>
      <c r="Q123" s="426">
        <f>D126-F126</f>
        <v/>
      </c>
    </row>
    <row r="124" ht="20.4" customHeight="1" s="53" thickBot="1">
      <c r="A124" s="100" t="n"/>
      <c r="B124" s="465" t="n"/>
      <c r="C124" s="475" t="n"/>
      <c r="D124" s="428" t="n"/>
      <c r="E124" s="434" t="n">
        <v>73</v>
      </c>
      <c r="F124" s="435">
        <f>D120</f>
        <v/>
      </c>
      <c r="G124" s="401" t="n"/>
      <c r="H124" s="198" t="n"/>
      <c r="I124" s="199" t="n"/>
      <c r="J124" s="122" t="n"/>
      <c r="K124" s="444">
        <f>-(SUMIF($C$7:$C$127,I124,$D$7:$D$127)+SUMIF($E$7:$E$127,I124,$F$7:$F$127))/2</f>
        <v/>
      </c>
      <c r="L124" s="478" t="n"/>
      <c r="M124" s="478">
        <f>L124-G124</f>
        <v/>
      </c>
      <c r="O124" s="425">
        <f>L127-B126</f>
        <v/>
      </c>
      <c r="P124" s="144" t="n"/>
      <c r="Q124" s="426">
        <f>D127-F127</f>
        <v/>
      </c>
    </row>
    <row r="125">
      <c r="A125" s="78" t="inlineStr">
        <is>
          <t xml:space="preserve">　淨值其他項目                                                </t>
        </is>
      </c>
      <c r="B125" s="422">
        <f>SUM(B126:B127)</f>
        <v/>
      </c>
      <c r="C125" s="375" t="n"/>
      <c r="D125" s="428" t="n"/>
      <c r="E125" s="430" t="n"/>
      <c r="F125" s="432" t="n"/>
      <c r="G125" s="402">
        <f>SUM(G126:G127)</f>
        <v/>
      </c>
      <c r="H125" s="220" t="n"/>
      <c r="I125" s="180" t="n"/>
      <c r="J125" s="246" t="n"/>
      <c r="K125" s="489" t="n"/>
      <c r="L125" s="478">
        <f>VLOOKUP(A125,$A$253:$AX$305,$K$1,FALSE)</f>
        <v/>
      </c>
      <c r="M125" s="478">
        <f>L124-G124</f>
        <v/>
      </c>
      <c r="O125" s="425">
        <f>L127-B128</f>
        <v/>
      </c>
      <c r="P125" s="144" t="n"/>
      <c r="Q125" s="426">
        <f>D128-F128</f>
        <v/>
      </c>
    </row>
    <row r="126">
      <c r="A126" s="81" t="inlineStr">
        <is>
          <t xml:space="preserve">　　累積其他綜合餘絀                                            </t>
        </is>
      </c>
      <c r="B126" s="427">
        <f>VLOOKUP(A126,$A$423:$AX$475,$K$1,FALSE)</f>
        <v/>
      </c>
      <c r="C126" s="375" t="n"/>
      <c r="D126" s="428" t="n"/>
      <c r="E126" s="430" t="n"/>
      <c r="F126" s="432" t="n"/>
      <c r="G126" s="488">
        <f>B126+F126-D126</f>
        <v/>
      </c>
      <c r="H126" s="220" t="n"/>
      <c r="I126" s="180" t="n"/>
      <c r="J126" s="246" t="n"/>
      <c r="K126" s="489" t="n"/>
      <c r="L126" s="478">
        <f>VLOOKUP(A126,$A$253:$AX$305,$K$1,FALSE)</f>
        <v/>
      </c>
      <c r="M126" s="478">
        <f>L125-G125</f>
        <v/>
      </c>
      <c r="P126" s="144" t="n"/>
    </row>
    <row r="127">
      <c r="A127" s="80" t="n">
        <v>0</v>
      </c>
      <c r="B127" s="427" t="n"/>
      <c r="C127" s="375" t="n"/>
      <c r="D127" s="428" t="n"/>
      <c r="E127" s="430" t="n"/>
      <c r="F127" s="432" t="n"/>
      <c r="G127" s="488" t="n"/>
      <c r="H127" s="220" t="n"/>
      <c r="I127" s="180" t="n"/>
      <c r="J127" s="246" t="n"/>
      <c r="K127" s="489" t="n"/>
      <c r="L127" s="478">
        <f>VLOOKUP(A128,$A$253:$AX$305,$K$1,FALSE)</f>
        <v/>
      </c>
      <c r="M127" s="478">
        <f>L126-G126</f>
        <v/>
      </c>
      <c r="P127" s="144" t="n"/>
    </row>
    <row r="128" ht="20.4" customHeight="1" s="53" thickBot="1">
      <c r="A128" s="83" t="inlineStr">
        <is>
          <t>合      計</t>
        </is>
      </c>
      <c r="B128" s="479">
        <f>B70+B97</f>
        <v/>
      </c>
      <c r="C128" s="480" t="n"/>
      <c r="D128" s="481" t="n"/>
      <c r="E128" s="482" t="n"/>
      <c r="F128" s="481" t="n"/>
      <c r="G128" s="490">
        <f>G70+G97</f>
        <v/>
      </c>
      <c r="H128" s="220" t="n"/>
      <c r="I128" s="180" t="n"/>
      <c r="J128" s="246" t="n"/>
      <c r="K128" s="489" t="n"/>
      <c r="M128" s="478">
        <f>L127-G128</f>
        <v/>
      </c>
      <c r="P128" s="144" t="n"/>
    </row>
    <row r="129">
      <c r="A129" s="74" t="n"/>
      <c r="B129" s="74" t="n"/>
      <c r="C129" s="74" t="n"/>
      <c r="D129" s="74" t="n"/>
      <c r="E129" s="74" t="n"/>
      <c r="F129" s="74" t="n"/>
      <c r="G129" s="74" t="n"/>
      <c r="H129" s="220" t="n"/>
      <c r="I129" s="180" t="n"/>
      <c r="J129" s="246" t="n"/>
      <c r="K129" s="489" t="n"/>
      <c r="M129" s="478">
        <f>L131-G133</f>
        <v/>
      </c>
      <c r="P129" s="144" t="n"/>
    </row>
    <row r="130">
      <c r="A130" s="74" t="n"/>
      <c r="D130" s="483">
        <f>SUM(D6:D127)</f>
        <v/>
      </c>
      <c r="E130" s="19" t="n"/>
      <c r="F130" s="483">
        <f>SUM(F6:F127)</f>
        <v/>
      </c>
      <c r="H130" s="220" t="n"/>
      <c r="I130" s="180" t="n"/>
      <c r="J130" s="246" t="n"/>
      <c r="K130" s="489" t="n"/>
      <c r="M130" s="478">
        <f>L132-G134</f>
        <v/>
      </c>
      <c r="P130" s="144" t="n"/>
    </row>
    <row r="131">
      <c r="A131" s="74" t="n"/>
      <c r="C131" s="6" t="n"/>
      <c r="D131" s="483">
        <f>D130-F130</f>
        <v/>
      </c>
      <c r="E131" s="15" t="n"/>
      <c r="F131" s="483">
        <f>F130-D130</f>
        <v/>
      </c>
      <c r="H131" s="119" t="n"/>
      <c r="I131" s="115" t="n"/>
      <c r="J131" s="116" t="n"/>
      <c r="K131" s="411" t="n"/>
      <c r="M131" s="478">
        <f>L133-G135</f>
        <v/>
      </c>
      <c r="P131" s="144" t="n"/>
    </row>
    <row r="132">
      <c r="A132" s="74" t="n"/>
      <c r="B132" s="484">
        <f>B69-B70-B97</f>
        <v/>
      </c>
      <c r="C132" s="6" t="n"/>
      <c r="E132" s="15" t="n"/>
      <c r="G132" s="484">
        <f>G69-G70-G97</f>
        <v/>
      </c>
      <c r="H132" s="119" t="n"/>
      <c r="I132" s="115" t="n"/>
      <c r="J132" s="116" t="n"/>
      <c r="K132" s="411" t="n"/>
      <c r="M132" s="478">
        <f>L134-G136</f>
        <v/>
      </c>
    </row>
    <row r="133">
      <c r="A133" s="74" t="n"/>
      <c r="C133" s="30" t="n"/>
      <c r="D133" s="30" t="n"/>
      <c r="E133" s="30" t="n"/>
      <c r="F133" s="30" t="n"/>
      <c r="G133" s="30" t="n"/>
      <c r="H133" s="119" t="n"/>
      <c r="I133" s="115" t="n"/>
      <c r="J133" s="116" t="n"/>
      <c r="K133" s="411" t="n"/>
      <c r="M133" s="478">
        <f>L135-G137</f>
        <v/>
      </c>
    </row>
    <row r="134">
      <c r="A134" s="74" t="n"/>
      <c r="B134" s="74" t="n"/>
      <c r="C134" s="74" t="n"/>
      <c r="D134" s="74" t="n"/>
      <c r="E134" s="74" t="n"/>
      <c r="F134" s="74" t="n"/>
      <c r="G134" s="74" t="n"/>
      <c r="H134" s="119" t="n"/>
      <c r="I134" s="115" t="n"/>
      <c r="J134" s="116" t="n"/>
      <c r="K134" s="411" t="n"/>
      <c r="M134" s="478">
        <f>L136-G136</f>
        <v/>
      </c>
    </row>
    <row r="135">
      <c r="A135" s="74" t="n"/>
      <c r="B135" s="74" t="n"/>
      <c r="C135" s="74" t="n"/>
      <c r="D135" s="74" t="n"/>
      <c r="E135" s="74" t="n"/>
      <c r="F135" s="74" t="n"/>
      <c r="G135" s="74" t="n"/>
      <c r="H135" s="119" t="n"/>
      <c r="I135" s="115" t="n"/>
      <c r="J135" s="116" t="n"/>
      <c r="K135" s="411" t="n"/>
    </row>
    <row r="254" ht="16.2" customHeight="1" s="53"/>
    <row r="255" ht="16.2" customHeight="1" s="53"/>
    <row r="256" ht="16.2" customHeight="1" s="53"/>
    <row r="257" ht="16.2" customHeight="1" s="53"/>
    <row r="258" ht="16.2" customHeight="1" s="53"/>
    <row r="259" ht="16.2" customHeight="1" s="53"/>
    <row r="260" ht="16.2" customHeight="1" s="53"/>
    <row r="261" ht="16.2" customHeight="1" s="53"/>
    <row r="262" ht="16.2" customHeight="1" s="53"/>
    <row r="263" ht="16.2" customHeight="1" s="53"/>
    <row r="264" ht="16.2" customHeight="1" s="53"/>
    <row r="265" ht="16.2" customHeight="1" s="53"/>
    <row r="266" ht="16.2" customHeight="1" s="53"/>
    <row r="267" ht="16.2" customHeight="1" s="53"/>
    <row r="268" ht="16.2" customHeight="1" s="53"/>
    <row r="269" ht="16.2" customHeight="1" s="53"/>
    <row r="270" ht="16.2" customHeight="1" s="53"/>
    <row r="271" ht="16.2" customHeight="1" s="53"/>
    <row r="272" ht="16.2" customHeight="1" s="53"/>
    <row r="273" ht="16.2" customHeight="1" s="53"/>
    <row r="274" ht="16.2" customHeight="1" s="53"/>
    <row r="275" ht="16.2" customHeight="1" s="53"/>
    <row r="276" ht="16.2" customHeight="1" s="53"/>
    <row r="277" ht="16.2" customHeight="1" s="53"/>
    <row r="278" ht="16.2" customHeight="1" s="53"/>
    <row r="279" ht="16.2" customHeight="1" s="53"/>
    <row r="280" ht="16.2" customHeight="1" s="53"/>
    <row r="281" ht="16.2" customHeight="1" s="53"/>
    <row r="282" ht="16.2" customHeight="1" s="53"/>
    <row r="283" ht="16.2" customHeight="1" s="53"/>
    <row r="284" ht="16.2" customHeight="1" s="53"/>
    <row r="285" ht="16.2" customHeight="1" s="53"/>
    <row r="286" ht="16.2" customHeight="1" s="53"/>
    <row r="287" ht="16.2" customHeight="1" s="53"/>
    <row r="288" ht="16.2" customHeight="1" s="53"/>
    <row r="289" ht="16.2" customHeight="1" s="53"/>
    <row r="290" ht="16.2" customHeight="1" s="53"/>
    <row r="291" ht="16.2" customHeight="1" s="53"/>
    <row r="292" ht="16.2" customHeight="1" s="53"/>
    <row r="293" ht="16.2" customHeight="1" s="53"/>
    <row r="294" ht="16.2" customHeight="1" s="53"/>
    <row r="295" ht="16.2" customHeight="1" s="53"/>
    <row r="296" ht="16.2" customHeight="1" s="53"/>
    <row r="297" ht="16.2" customHeight="1" s="53"/>
    <row r="298" ht="16.2" customHeight="1" s="53"/>
    <row r="299" ht="16.2" customHeight="1" s="53"/>
    <row r="300" ht="16.2" customHeight="1" s="53"/>
    <row r="301" ht="16.2" customHeight="1" s="53"/>
    <row r="302" ht="16.2" customHeight="1" s="53"/>
    <row r="303" ht="16.2" customHeight="1" s="53"/>
    <row r="304" ht="16.2" customHeight="1" s="53"/>
    <row r="305" ht="16.2" customHeight="1" s="53"/>
    <row r="306" ht="16.2" customHeight="1" s="53"/>
    <row r="307" ht="16.2" customHeight="1" s="53"/>
    <row r="308" ht="16.2" customHeight="1" s="53"/>
    <row r="311" ht="16.2" customHeight="1" s="53"/>
    <row r="312" ht="16.2" customHeight="1" s="53"/>
    <row r="313" ht="16.2" customHeight="1" s="53"/>
    <row r="314" ht="16.2" customHeight="1" s="53"/>
    <row r="315" ht="16.2" customHeight="1" s="53"/>
    <row r="316" ht="16.2" customHeight="1" s="53"/>
    <row r="317" ht="16.2" customHeight="1" s="53"/>
    <row r="318" ht="16.2" customHeight="1" s="53"/>
    <row r="319" ht="16.2" customHeight="1" s="53"/>
    <row r="320" ht="16.2" customHeight="1" s="53"/>
    <row r="321" ht="16.2" customHeight="1" s="53"/>
    <row r="322" ht="16.2" customHeight="1" s="53"/>
    <row r="323" ht="16.2" customHeight="1" s="53"/>
    <row r="324" ht="16.2" customHeight="1" s="53"/>
    <row r="325" ht="16.2" customHeight="1" s="53"/>
    <row r="326" ht="16.2" customHeight="1" s="53"/>
    <row r="327" ht="16.2" customHeight="1" s="53"/>
    <row r="328" ht="16.2" customHeight="1" s="53"/>
    <row r="329" ht="16.2" customHeight="1" s="53"/>
    <row r="330" ht="16.2" customHeight="1" s="53"/>
    <row r="331" ht="16.2" customHeight="1" s="53"/>
    <row r="332" ht="16.2" customHeight="1" s="53"/>
    <row r="333" ht="16.2" customHeight="1" s="53"/>
    <row r="334" ht="16.2" customHeight="1" s="53"/>
    <row r="335" ht="16.2" customHeight="1" s="53"/>
    <row r="336" ht="16.2" customHeight="1" s="53"/>
    <row r="337" ht="16.2" customHeight="1" s="53"/>
    <row r="338" ht="16.2" customHeight="1" s="53"/>
    <row r="339" ht="16.2" customHeight="1" s="53"/>
    <row r="340" ht="16.2" customHeight="1" s="53"/>
    <row r="341" ht="16.2" customHeight="1" s="53"/>
    <row r="342" ht="16.2" customHeight="1" s="53"/>
    <row r="343" ht="16.2" customHeight="1" s="53"/>
    <row r="344" ht="16.2" customHeight="1" s="53"/>
    <row r="345" ht="16.2" customHeight="1" s="53"/>
    <row r="346" ht="16.2" customHeight="1" s="53"/>
    <row r="347" ht="16.2" customHeight="1" s="53"/>
    <row r="348" ht="16.2" customHeight="1" s="53"/>
    <row r="349" ht="16.2" customHeight="1" s="53"/>
    <row r="350" ht="16.2" customHeight="1" s="53"/>
    <row r="351" ht="16.2" customHeight="1" s="53"/>
    <row r="352" ht="16.2" customHeight="1" s="53"/>
    <row r="353" ht="16.2" customHeight="1" s="53"/>
    <row r="354" ht="16.2" customHeight="1" s="53"/>
    <row r="355" ht="16.2" customHeight="1" s="53"/>
    <row r="356" ht="16.2" customHeight="1" s="53"/>
    <row r="357" ht="16.2" customHeight="1" s="53"/>
    <row r="358" ht="16.2" customHeight="1" s="53"/>
    <row r="359" ht="16.2" customHeight="1" s="53"/>
    <row r="360" ht="16.2" customHeight="1" s="53"/>
    <row r="361" ht="16.2" customHeight="1" s="53"/>
    <row r="362" ht="16.2" customHeight="1" s="53"/>
    <row r="363" ht="16.2" customHeight="1" s="53"/>
    <row r="364" ht="16.2" customHeight="1" s="53"/>
    <row r="365" ht="16.2" customHeight="1" s="53"/>
    <row r="366" ht="16.2" customHeight="1" s="53"/>
    <row r="367" ht="16.2" customHeight="1" s="53"/>
    <row r="368" ht="16.2" customHeight="1" s="53"/>
    <row r="369" ht="16.2" customHeight="1" s="53"/>
    <row r="370" ht="16.2" customHeight="1" s="53"/>
    <row r="371" ht="16.2" customHeight="1" s="53"/>
    <row r="372" ht="16.2" customHeight="1" s="53"/>
    <row r="373" ht="16.2" customHeight="1" s="53"/>
    <row r="374" ht="16.2" customHeight="1" s="53"/>
    <row r="375" ht="16.2" customHeight="1" s="53"/>
    <row r="376" ht="16.2" customHeight="1" s="53"/>
    <row r="377" ht="16.2" customHeight="1" s="53"/>
    <row r="378" ht="16.2" customHeight="1" s="53"/>
    <row r="379" ht="16.2" customHeight="1" s="53"/>
    <row r="380" ht="16.2" customHeight="1" s="53"/>
    <row r="381" ht="16.2" customHeight="1" s="53"/>
    <row r="382" ht="16.2" customHeight="1" s="53"/>
    <row r="383" ht="16.2" customHeight="1" s="53"/>
    <row r="384" ht="16.2" customHeight="1" s="53"/>
    <row r="385" ht="16.2" customHeight="1" s="53"/>
    <row r="386" ht="16.2" customHeight="1" s="53"/>
    <row r="387" ht="16.2" customHeight="1" s="53"/>
    <row r="388" ht="16.2" customHeight="1" s="53"/>
    <row r="389" ht="16.2" customHeight="1" s="53"/>
    <row r="390" ht="16.2" customHeight="1" s="53"/>
    <row r="391" ht="16.2" customHeight="1" s="53"/>
    <row r="392" ht="16.2" customHeight="1" s="53"/>
    <row r="393" ht="16.2" customHeight="1" s="53"/>
    <row r="394" ht="16.2" customHeight="1" s="53"/>
    <row r="395" ht="16.2" customHeight="1" s="53"/>
    <row r="396" ht="16.2" customHeight="1" s="53"/>
    <row r="397" ht="16.2" customHeight="1" s="53"/>
    <row r="398" ht="16.2" customHeight="1" s="53"/>
    <row r="399" ht="16.2" customHeight="1" s="53"/>
    <row r="400" ht="16.2" customHeight="1" s="53"/>
    <row r="401" ht="16.2" customHeight="1" s="53"/>
    <row r="402" ht="16.2" customHeight="1" s="53"/>
    <row r="403" ht="16.2" customHeight="1" s="53"/>
    <row r="404" ht="16.2" customHeight="1" s="53"/>
    <row r="405" ht="16.2" customHeight="1" s="53"/>
    <row r="406" ht="16.2" customHeight="1" s="53"/>
    <row r="407" ht="16.2" customHeight="1" s="53"/>
    <row r="408" ht="16.2" customHeight="1" s="53"/>
    <row r="409" ht="16.2" customHeight="1" s="53"/>
    <row r="410" ht="16.2" customHeight="1" s="53"/>
    <row r="427" ht="16.2" customHeight="1" s="53"/>
    <row r="428" ht="16.2" customHeight="1" s="53"/>
    <row r="429" ht="16.2" customHeight="1" s="53"/>
    <row r="430" ht="16.2" customHeight="1" s="53"/>
    <row r="431" ht="16.2" customHeight="1" s="53"/>
    <row r="432" ht="16.2" customHeight="1" s="53"/>
    <row r="433" ht="16.2" customHeight="1" s="53"/>
    <row r="434" ht="16.2" customHeight="1" s="53"/>
    <row r="435" ht="16.2" customHeight="1" s="53"/>
    <row r="436" ht="16.2" customHeight="1" s="53"/>
    <row r="437" ht="16.2" customHeight="1" s="53"/>
    <row r="438" ht="16.2" customHeight="1" s="53"/>
    <row r="439" ht="16.2" customHeight="1" s="53"/>
    <row r="440" ht="16.2" customHeight="1" s="53"/>
    <row r="441" ht="16.2" customHeight="1" s="53"/>
    <row r="442" ht="16.2" customHeight="1" s="53"/>
    <row r="443" ht="16.2" customHeight="1" s="53"/>
    <row r="444" ht="16.2" customHeight="1" s="53"/>
    <row r="445" ht="16.2" customHeight="1" s="53"/>
    <row r="446" ht="16.2" customHeight="1" s="53"/>
    <row r="447" ht="16.2" customHeight="1" s="53"/>
    <row r="448" ht="16.2" customHeight="1" s="53"/>
    <row r="449" ht="16.2" customHeight="1" s="53"/>
    <row r="450" ht="16.2" customHeight="1" s="53"/>
    <row r="451" ht="16.2" customHeight="1" s="53"/>
    <row r="452" ht="16.2" customHeight="1" s="53"/>
    <row r="453" ht="16.2" customHeight="1" s="53"/>
    <row r="454" ht="16.2" customHeight="1" s="53"/>
    <row r="455" ht="16.2" customHeight="1" s="53"/>
    <row r="456" ht="16.2" customHeight="1" s="53"/>
    <row r="457" ht="16.2" customHeight="1" s="53"/>
    <row r="458" ht="16.2" customHeight="1" s="53"/>
    <row r="459" ht="16.2" customHeight="1" s="53"/>
    <row r="460" ht="16.2" customHeight="1" s="53"/>
    <row r="461" ht="16.2" customHeight="1" s="53"/>
    <row r="462" ht="16.2" customHeight="1" s="53"/>
    <row r="463" ht="16.2" customHeight="1" s="53"/>
    <row r="464" ht="16.2" customHeight="1" s="53"/>
    <row r="465" ht="16.2" customHeight="1" s="53"/>
    <row r="466" ht="16.2" customHeight="1" s="53"/>
    <row r="467" ht="16.2" customHeight="1" s="53"/>
    <row r="468" ht="16.2" customHeight="1" s="53"/>
    <row r="469" ht="16.2" customHeight="1" s="53"/>
    <row r="470" ht="16.2" customHeight="1" s="53"/>
    <row r="471" ht="16.2" customHeight="1" s="53"/>
    <row r="472" ht="16.2" customHeight="1" s="53"/>
    <row r="473" ht="16.2" customHeight="1" s="53"/>
    <row r="474" ht="16.2" customHeight="1" s="53"/>
    <row r="475" ht="16.2" customHeight="1" s="53"/>
    <row r="476" ht="16.2" customHeight="1" s="53"/>
    <row r="477" ht="16.2" customHeight="1" s="53"/>
    <row r="478" ht="16.2" customHeight="1" s="53"/>
    <row r="479" ht="16.2" customHeight="1" s="53"/>
    <row r="480" ht="16.2" customHeight="1" s="53"/>
    <row r="481" ht="16.2" customHeight="1" s="53"/>
    <row r="484" ht="16.2" customHeight="1" s="53"/>
    <row r="485" ht="16.2" customHeight="1" s="53"/>
    <row r="486" ht="16.2" customHeight="1" s="53"/>
    <row r="487" ht="16.2" customHeight="1" s="53"/>
    <row r="488" ht="16.2" customHeight="1" s="53"/>
    <row r="489" ht="16.2" customHeight="1" s="53"/>
    <row r="490" ht="16.2" customHeight="1" s="53"/>
    <row r="491" ht="16.2" customHeight="1" s="53"/>
    <row r="492" ht="16.2" customHeight="1" s="53"/>
    <row r="493" ht="16.2" customHeight="1" s="53"/>
    <row r="494" ht="16.2" customHeight="1" s="53"/>
    <row r="495" ht="16.2" customHeight="1" s="53"/>
    <row r="496" ht="16.2" customHeight="1" s="53"/>
    <row r="497" ht="16.2" customHeight="1" s="53"/>
    <row r="498" ht="16.2" customHeight="1" s="53"/>
    <row r="499" ht="16.2" customHeight="1" s="53"/>
    <row r="500" ht="16.2" customHeight="1" s="53"/>
    <row r="501" ht="16.2" customHeight="1" s="53"/>
    <row r="502" ht="16.2" customHeight="1" s="53"/>
    <row r="503" ht="16.2" customHeight="1" s="53"/>
    <row r="504" ht="16.2" customHeight="1" s="53"/>
    <row r="505" ht="16.2" customHeight="1" s="53"/>
    <row r="506" ht="16.2" customHeight="1" s="53"/>
    <row r="507" ht="16.2" customHeight="1" s="53"/>
    <row r="508" ht="16.2" customHeight="1" s="53"/>
    <row r="509" ht="16.2" customHeight="1" s="53"/>
    <row r="510" ht="16.2" customHeight="1" s="53"/>
    <row r="511" ht="16.2" customHeight="1" s="53"/>
    <row r="512" ht="16.2" customHeight="1" s="53"/>
    <row r="513" ht="16.2" customHeight="1" s="53"/>
    <row r="514" ht="16.2" customHeight="1" s="53"/>
    <row r="515" ht="16.2" customHeight="1" s="53"/>
    <row r="516" ht="16.2" customHeight="1" s="53"/>
    <row r="517" ht="16.2" customHeight="1" s="53"/>
    <row r="518" ht="16.2" customHeight="1" s="53"/>
    <row r="519" ht="16.2" customHeight="1" s="53"/>
    <row r="520" ht="16.2" customHeight="1" s="53"/>
    <row r="521" ht="16.2" customHeight="1" s="53"/>
    <row r="522" ht="16.2" customHeight="1" s="53"/>
    <row r="523" ht="16.2" customHeight="1" s="53"/>
    <row r="524" ht="16.2" customHeight="1" s="53"/>
    <row r="525" ht="16.2" customHeight="1" s="53"/>
    <row r="526" ht="16.2" customHeight="1" s="53"/>
    <row r="527" ht="16.2" customHeight="1" s="53"/>
    <row r="528" ht="16.2" customHeight="1" s="53"/>
    <row r="529" ht="16.2" customHeight="1" s="53"/>
    <row r="530" ht="16.2" customHeight="1" s="53"/>
    <row r="531" ht="16.2" customHeight="1" s="53"/>
    <row r="532" ht="16.2" customHeight="1" s="53"/>
    <row r="533" ht="16.2" customHeight="1" s="53"/>
    <row r="534" ht="16.2" customHeight="1" s="53"/>
    <row r="535" ht="16.2" customHeight="1" s="53"/>
    <row r="536" ht="16.2" customHeight="1" s="53"/>
    <row r="537" ht="16.2" customHeight="1" s="53"/>
    <row r="538" ht="16.2" customHeight="1" s="53"/>
    <row r="539" ht="16.2" customHeight="1" s="53"/>
    <row r="540" ht="16.2" customHeight="1" s="53"/>
    <row r="541" ht="16.2" customHeight="1" s="53"/>
    <row r="542" ht="16.2" customHeight="1" s="53"/>
    <row r="543" ht="16.2" customHeight="1" s="53"/>
    <row r="544" ht="16.2" customHeight="1" s="53"/>
    <row r="545" ht="16.2" customHeight="1" s="53"/>
    <row r="546" ht="16.2" customHeight="1" s="53"/>
    <row r="547" ht="16.2" customHeight="1" s="53"/>
    <row r="548" ht="16.2" customHeight="1" s="53"/>
    <row r="549" ht="16.2" customHeight="1" s="53"/>
    <row r="550" ht="16.2" customHeight="1" s="53"/>
    <row r="551" ht="16.2" customHeight="1" s="53"/>
    <row r="552" ht="16.2" customHeight="1" s="53"/>
    <row r="553" ht="16.2" customHeight="1" s="53"/>
    <row r="554" ht="16.2" customHeight="1" s="53"/>
    <row r="555" ht="16.2" customHeight="1" s="53"/>
    <row r="556" ht="16.2" customHeight="1" s="53"/>
    <row r="557" ht="16.2" customHeight="1" s="53"/>
    <row r="558" ht="16.2" customHeight="1" s="53"/>
    <row r="559" ht="16.2" customHeight="1" s="53"/>
    <row r="560" ht="16.2" customHeight="1" s="53"/>
    <row r="561" ht="16.2" customHeight="1" s="53"/>
    <row r="562" ht="16.2" customHeight="1" s="53"/>
    <row r="563" ht="16.2" customHeight="1" s="53"/>
    <row r="564" ht="16.2" customHeight="1" s="53"/>
    <row r="565" ht="16.2" customHeight="1" s="53"/>
    <row r="566" ht="16.2" customHeight="1" s="53"/>
    <row r="567" ht="16.2" customHeight="1" s="53"/>
    <row r="568" ht="16.2" customHeight="1" s="53"/>
    <row r="569" ht="16.2" customHeight="1" s="53"/>
    <row r="570" ht="16.2" customHeight="1" s="53"/>
    <row r="571" ht="16.2" customHeight="1" s="53"/>
    <row r="572" ht="16.2" customHeight="1" s="53"/>
    <row r="573" ht="16.2" customHeight="1" s="53"/>
    <row r="574" ht="16.2" customHeight="1" s="53"/>
    <row r="575" ht="16.2" customHeight="1" s="53"/>
    <row r="576" ht="16.2" customHeight="1" s="53"/>
    <row r="577" ht="16.2" customHeight="1" s="53"/>
    <row r="578" ht="16.2" customHeight="1" s="53"/>
    <row r="579" ht="16.2" customHeight="1" s="53"/>
    <row r="580" ht="16.2" customHeight="1" s="53"/>
    <row r="581" ht="16.2" customHeight="1" s="53"/>
    <row r="582" ht="16.2" customHeight="1" s="53"/>
    <row r="583" ht="16.2" customHeight="1" s="53"/>
    <row r="584" ht="16.2" customHeight="1" s="53"/>
    <row r="585" ht="16.2" customHeight="1" s="53"/>
    <row r="586" ht="16.2" customHeight="1" s="53"/>
    <row r="587" ht="16.2" customHeight="1" s="53"/>
    <row r="588" ht="16.2" customHeight="1" s="53"/>
    <row r="589" ht="16.2" customHeight="1" s="53"/>
    <row r="590" ht="16.2" customHeight="1" s="53"/>
    <row r="591" ht="16.2" customHeight="1" s="53"/>
    <row r="592" ht="16.2" customHeight="1" s="53"/>
  </sheetData>
  <autoFilter ref="A6:AX126"/>
  <mergeCells count="6">
    <mergeCell ref="A1:J1"/>
    <mergeCell ref="C4:F4"/>
    <mergeCell ref="A4:A5"/>
    <mergeCell ref="A3:J3"/>
    <mergeCell ref="A2:J2"/>
    <mergeCell ref="H4:J5"/>
  </mergeCells>
  <conditionalFormatting sqref="D8:D15">
    <cfRule type="expression" priority="4" dxfId="4">
      <formula>"""=if(IF(ISBLANK(c8),0, 1) *IF(ISBLANK(d8),0, 1)=1)"""</formula>
    </cfRule>
  </conditionalFormatting>
  <conditionalFormatting sqref="J7:J136">
    <cfRule type="cellIs" priority="1" operator="notEqual" dxfId="0" stopIfTrue="1">
      <formula>$K7</formula>
    </cfRule>
  </conditionalFormatting>
  <conditionalFormatting sqref="M7:M93 M97:M134">
    <cfRule type="cellIs" priority="22" operator="notEqual" dxfId="0" stopIfTrue="1">
      <formula>0</formula>
    </cfRule>
  </conditionalFormatting>
  <printOptions horizontalCentered="1"/>
  <pageMargins left="0.5511811023622047" right="0.4724409448818898" top="0.4330708661417323" bottom="0.2755905511811024" header="0.3937007874015748" footer="0.1181102362204725"/>
  <pageSetup orientation="portrait" paperSize="9" scale="38" horizontalDpi="1200" verticalDpi="1200"/>
  <headerFooter alignWithMargins="0">
    <oddHeader/>
    <oddFooter>&amp;C&amp;16 1-1</oddFooter>
    <evenHeader/>
    <evenFooter/>
    <firstHeader/>
    <firstFooter/>
  </headerFooter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 codeName="Sheet18">
    <tabColor theme="0" tint="-0.1499984740745262"/>
    <outlinePr summaryBelow="1" summaryRight="1"/>
    <pageSetUpPr/>
  </sheetPr>
  <dimension ref="A1:R135"/>
  <sheetViews>
    <sheetView showZeros="0" zoomScale="70" zoomScaleNormal="70" zoomScaleSheetLayoutView="120" workbookViewId="0">
      <selection activeCell="G14" sqref="G14"/>
    </sheetView>
  </sheetViews>
  <sheetFormatPr baseColWidth="8" defaultColWidth="9" defaultRowHeight="19.8"/>
  <cols>
    <col width="21.6640625" customWidth="1" style="5" min="1" max="1"/>
    <col width="16" customWidth="1" style="5" min="2" max="2"/>
    <col width="4.77734375" customWidth="1" style="325" min="3" max="3"/>
    <col width="11.88671875" customWidth="1" style="5" min="4" max="4"/>
    <col width="4.77734375" customWidth="1" style="325" min="5" max="5"/>
    <col width="12.21875" customWidth="1" style="5" min="6" max="6"/>
    <col width="12.33203125" customWidth="1" style="5" min="7" max="7"/>
    <col width="64.44140625" customWidth="1" style="5" min="8" max="8"/>
    <col width="5.21875" customWidth="1" style="5" min="9" max="9"/>
    <col width="10.6640625" customWidth="1" style="5" min="10" max="10"/>
    <col width="11.21875" customWidth="1" style="1" min="11" max="11"/>
    <col width="11.5546875" customWidth="1" style="1" min="12" max="12"/>
    <col width="19.109375" bestFit="1" customWidth="1" style="1" min="13" max="13"/>
    <col width="9" customWidth="1" style="1" min="14" max="14"/>
    <col width="20.109375" bestFit="1" customWidth="1" style="1" min="15" max="15"/>
    <col width="9" customWidth="1" style="1" min="16" max="16"/>
    <col width="15.109375" bestFit="1" customWidth="1" style="1" min="17" max="17"/>
    <col width="9" customWidth="1" style="1" min="18" max="16384"/>
  </cols>
  <sheetData>
    <row r="1" ht="22.2" customHeight="1" s="53">
      <c r="A1" s="322">
        <f>OFFSET(A139,0,K1-1)</f>
        <v/>
      </c>
      <c r="K1" s="13">
        <f>L1+2</f>
        <v/>
      </c>
      <c r="L1" s="1" t="n">
        <v>11</v>
      </c>
    </row>
    <row r="2" ht="22.2" customHeight="1" s="53">
      <c r="A2" s="322" t="inlineStr">
        <is>
          <t>預計平衡表與現金流量表勾稽底稿</t>
        </is>
      </c>
    </row>
    <row r="3" ht="20.4" customHeight="1" s="53" thickBot="1">
      <c r="A3" s="324" t="inlineStr">
        <is>
          <t>中華民國115年度</t>
        </is>
      </c>
    </row>
    <row r="4" ht="22.2" customHeight="1" s="53">
      <c r="A4" s="348" t="inlineStr">
        <is>
          <t>科目</t>
        </is>
      </c>
      <c r="B4" s="349" t="inlineStr">
        <is>
          <t>114.12.31</t>
        </is>
      </c>
      <c r="C4" s="328" t="inlineStr">
        <is>
          <t>調整項目</t>
        </is>
      </c>
      <c r="D4" s="350" t="n"/>
      <c r="E4" s="350" t="n"/>
      <c r="F4" s="351" t="n"/>
      <c r="G4" s="349" t="inlineStr">
        <is>
          <t>115.12.31</t>
        </is>
      </c>
      <c r="H4" s="329" t="inlineStr">
        <is>
          <t>現金流量表勾稽項目</t>
        </is>
      </c>
      <c r="I4" s="352" t="n"/>
      <c r="J4" s="353" t="n"/>
    </row>
    <row r="5" ht="22.8" customHeight="1" s="53" thickBot="1">
      <c r="A5" s="354" t="n"/>
      <c r="B5" s="75" t="inlineStr">
        <is>
          <t>預計數</t>
        </is>
      </c>
      <c r="C5" s="485" t="n"/>
      <c r="D5" s="486" t="inlineStr">
        <is>
          <t>借方</t>
        </is>
      </c>
      <c r="E5" s="487" t="n"/>
      <c r="F5" s="486" t="inlineStr">
        <is>
          <t>貸方</t>
        </is>
      </c>
      <c r="G5" s="77" t="inlineStr">
        <is>
          <t>預計數</t>
        </is>
      </c>
      <c r="H5" s="358" t="n"/>
      <c r="I5" s="359" t="n"/>
      <c r="J5" s="360" t="n"/>
    </row>
    <row r="6">
      <c r="A6" s="4" t="inlineStr">
        <is>
          <t xml:space="preserve">資產                                                        </t>
        </is>
      </c>
      <c r="B6" s="419" t="n"/>
      <c r="C6" s="367" t="n"/>
      <c r="D6" s="420" t="n"/>
      <c r="E6" s="368" t="n"/>
      <c r="F6" s="420" t="n"/>
      <c r="G6" s="421" t="n"/>
      <c r="H6" s="111" t="inlineStr">
        <is>
          <t xml:space="preserve">▼業務活動之現金流量                                          </t>
        </is>
      </c>
      <c r="I6" s="129" t="n"/>
      <c r="J6" s="130" t="n"/>
      <c r="L6" s="30" t="inlineStr">
        <is>
          <t>114年12月</t>
        </is>
      </c>
      <c r="M6" s="27" t="inlineStr">
        <is>
          <t>差異數要再加(減)</t>
        </is>
      </c>
      <c r="N6" s="30" t="n"/>
      <c r="O6" s="27" t="inlineStr">
        <is>
          <t>比較增減</t>
        </is>
      </c>
      <c r="P6" s="30" t="n"/>
      <c r="Q6" s="27" t="inlineStr">
        <is>
          <t>調整項目</t>
        </is>
      </c>
      <c r="R6" s="30" t="n"/>
    </row>
    <row r="7">
      <c r="A7" s="78" t="inlineStr">
        <is>
          <t xml:space="preserve">　流動資產                                                    </t>
        </is>
      </c>
      <c r="B7" s="422">
        <f>SUM(B8:B16)</f>
        <v/>
      </c>
      <c r="C7" s="367" t="n"/>
      <c r="D7" s="420" t="n"/>
      <c r="E7" s="368" t="n"/>
      <c r="F7" s="420" t="n"/>
      <c r="G7" s="423">
        <f>SUM(G8:G16)</f>
        <v/>
      </c>
      <c r="H7" s="112" t="inlineStr">
        <is>
          <t xml:space="preserve">　　本期賸餘（短絀）                                            </t>
        </is>
      </c>
      <c r="I7" s="8" t="inlineStr">
        <is>
          <t>A</t>
        </is>
      </c>
      <c r="J7" s="73">
        <f>OFFSET(A480,0,$K$1-1)</f>
        <v/>
      </c>
      <c r="K7" s="369">
        <f>-SUMIF($C$7:$C$127,I7,$D$7:$D$127)+SUMIF($E$7:$E$127,I7,$F$7:$F$127)</f>
        <v/>
      </c>
      <c r="L7" s="478">
        <f>VLOOKUP(A7,$A$140:$AX$249,$K$1,FALSE)</f>
        <v/>
      </c>
      <c r="M7" s="478">
        <f>L7-G7</f>
        <v/>
      </c>
      <c r="N7" s="30" t="n"/>
      <c r="O7" s="425">
        <f>L7-B7</f>
        <v/>
      </c>
      <c r="P7" s="426">
        <f>J7-K7</f>
        <v/>
      </c>
      <c r="Q7" s="426">
        <f>D7-F7</f>
        <v/>
      </c>
      <c r="R7" s="30" t="n"/>
    </row>
    <row r="8">
      <c r="A8" s="79" t="inlineStr">
        <is>
          <t xml:space="preserve">　　現金                                                        </t>
        </is>
      </c>
      <c r="B8" s="427">
        <f>VLOOKUP(A8,$A$309:$AX$418,$K$1,FALSE)</f>
        <v/>
      </c>
      <c r="C8" s="367" t="inlineStr">
        <is>
          <t>B</t>
        </is>
      </c>
      <c r="D8" s="428">
        <f>IF(G8-B8&gt;0,G8-B8,"0")</f>
        <v/>
      </c>
      <c r="E8" s="375" t="inlineStr">
        <is>
          <t>B</t>
        </is>
      </c>
      <c r="F8" s="428">
        <f>IF(G8-B8&lt;0,B8-G8,"0")</f>
        <v/>
      </c>
      <c r="G8" s="429">
        <f>J87</f>
        <v/>
      </c>
      <c r="H8" s="112" t="inlineStr">
        <is>
          <t xml:space="preserve">　　利息股利之調整                                              </t>
        </is>
      </c>
      <c r="I8" s="8" t="n"/>
      <c r="J8" s="73">
        <f>OFFSET(A481,0,$K$1-1)</f>
        <v/>
      </c>
      <c r="K8" s="369">
        <f>SUM(K9:K11)</f>
        <v/>
      </c>
      <c r="L8" s="478">
        <f>VLOOKUP(A8,$A$140:$AX$249,$K$1,FALSE)</f>
        <v/>
      </c>
      <c r="M8" s="478">
        <f>L8-G8</f>
        <v/>
      </c>
      <c r="N8" s="30" t="n"/>
      <c r="O8" s="425">
        <f>L8-B8</f>
        <v/>
      </c>
      <c r="P8" s="426">
        <f>J8-K8</f>
        <v/>
      </c>
      <c r="Q8" s="426">
        <f>D8-F8</f>
        <v/>
      </c>
      <c r="R8" s="30" t="n"/>
    </row>
    <row r="9" ht="32.4" customHeight="1" s="53">
      <c r="A9" s="79" t="inlineStr">
        <is>
          <t xml:space="preserve">　　流動金融資產                                                </t>
        </is>
      </c>
      <c r="B9" s="427">
        <f>VLOOKUP(A9,$A$309:$AX$418,$K$1,FALSE)</f>
        <v/>
      </c>
      <c r="C9" s="375" t="n">
        <v>231</v>
      </c>
      <c r="D9" s="428">
        <f>J50*-1</f>
        <v/>
      </c>
      <c r="E9" s="430" t="n">
        <v>211</v>
      </c>
      <c r="F9" s="431">
        <f>J42</f>
        <v/>
      </c>
      <c r="G9" s="429">
        <f>B9+D9-F9+D10-F10</f>
        <v/>
      </c>
      <c r="H9" s="112" t="inlineStr">
        <is>
          <t xml:space="preserve">　　　利息收入                                                    </t>
        </is>
      </c>
      <c r="I9" s="8" t="n"/>
      <c r="J9" s="73">
        <f>OFFSET(A482,0,$K$1-1)</f>
        <v/>
      </c>
      <c r="K9" s="369">
        <f>J9</f>
        <v/>
      </c>
      <c r="L9" s="478">
        <f>VLOOKUP(A9,$A$140:$AX$249,$K$1,FALSE)</f>
        <v/>
      </c>
      <c r="M9" s="478">
        <f>L9-G9</f>
        <v/>
      </c>
      <c r="N9" s="30" t="n"/>
      <c r="O9" s="425">
        <f>L9-B9</f>
        <v/>
      </c>
      <c r="P9" s="426">
        <f>J9-K9</f>
        <v/>
      </c>
      <c r="Q9" s="426">
        <f>D9-F9</f>
        <v/>
      </c>
      <c r="R9" s="30" t="n"/>
    </row>
    <row r="10">
      <c r="A10" s="79" t="n"/>
      <c r="B10" s="427" t="n"/>
      <c r="C10" s="375" t="n">
        <v>125</v>
      </c>
      <c r="D10" s="428" t="n"/>
      <c r="E10" s="430" t="n"/>
      <c r="F10" s="432" t="n"/>
      <c r="G10" s="429" t="n"/>
      <c r="H10" s="112" t="inlineStr">
        <is>
          <t xml:space="preserve">　　　股利收入                                                    </t>
        </is>
      </c>
      <c r="I10" s="8" t="n"/>
      <c r="J10" s="73">
        <f>OFFSET(A483,0,$K$1-1)</f>
        <v/>
      </c>
      <c r="K10" s="369">
        <f>J10</f>
        <v/>
      </c>
      <c r="L10" s="478" t="n"/>
      <c r="M10" s="478">
        <f>L10-G10</f>
        <v/>
      </c>
      <c r="N10" s="30" t="n"/>
      <c r="O10" s="425">
        <f>L10-B10</f>
        <v/>
      </c>
      <c r="P10" s="426">
        <f>J10-K10</f>
        <v/>
      </c>
      <c r="Q10" s="426">
        <f>D10-F10</f>
        <v/>
      </c>
      <c r="R10" s="30" t="n"/>
    </row>
    <row r="11">
      <c r="A11" s="79" t="inlineStr">
        <is>
          <t xml:space="preserve">　　應收款項                                                    </t>
        </is>
      </c>
      <c r="B11" s="427">
        <f>VLOOKUP(A11,$A$309:$AX$418,$K$1,FALSE)</f>
        <v/>
      </c>
      <c r="C11" s="375" t="n">
        <v>151</v>
      </c>
      <c r="D11" s="428" t="n"/>
      <c r="E11" s="430" t="n">
        <v>151</v>
      </c>
      <c r="F11" s="432" t="n"/>
      <c r="G11" s="429">
        <f>B11+D11-F11</f>
        <v/>
      </c>
      <c r="H11" s="112" t="inlineStr">
        <is>
          <t xml:space="preserve">　　　利息費用                                                    </t>
        </is>
      </c>
      <c r="I11" s="8" t="n"/>
      <c r="J11" s="73">
        <f>OFFSET(A484,0,$K$1-1)</f>
        <v/>
      </c>
      <c r="K11" s="369">
        <f>J11</f>
        <v/>
      </c>
      <c r="L11" s="478">
        <f>VLOOKUP(A11,$A$140:$AX$249,$K$1,FALSE)</f>
        <v/>
      </c>
      <c r="M11" s="478">
        <f>L11-G11</f>
        <v/>
      </c>
      <c r="N11" s="30" t="n"/>
      <c r="O11" s="425">
        <f>L11-B11</f>
        <v/>
      </c>
      <c r="P11" s="426">
        <f>J11-K11</f>
        <v/>
      </c>
      <c r="Q11" s="426">
        <f>D11-F11</f>
        <v/>
      </c>
      <c r="R11" s="30" t="n"/>
    </row>
    <row r="12">
      <c r="A12" s="2" t="n">
        <v>0</v>
      </c>
      <c r="B12" s="427" t="n"/>
      <c r="C12" s="375" t="n"/>
      <c r="D12" s="428" t="n"/>
      <c r="E12" s="430" t="n"/>
      <c r="F12" s="432" t="n"/>
      <c r="G12" s="433" t="n"/>
      <c r="H12" s="112" t="inlineStr">
        <is>
          <t xml:space="preserve">　　未計利息股利之本期賸餘（短絀）                              </t>
        </is>
      </c>
      <c r="I12" s="8" t="n"/>
      <c r="J12" s="73">
        <f>OFFSET(A485,0,$K$1-1)</f>
        <v/>
      </c>
      <c r="K12" s="369">
        <f>K7+K8</f>
        <v/>
      </c>
      <c r="L12" s="478" t="n"/>
      <c r="M12" s="478">
        <f>L12-G12</f>
        <v/>
      </c>
      <c r="N12" s="30" t="n"/>
      <c r="O12" s="425">
        <f>L12-B12</f>
        <v/>
      </c>
      <c r="P12" s="426">
        <f>J12-K12</f>
        <v/>
      </c>
      <c r="Q12" s="426">
        <f>D12-F12</f>
        <v/>
      </c>
      <c r="R12" s="30" t="n"/>
    </row>
    <row r="13">
      <c r="A13" s="80" t="inlineStr">
        <is>
          <t xml:space="preserve">　　存貨                                                        </t>
        </is>
      </c>
      <c r="B13" s="427">
        <f>VLOOKUP(A13,$A$309:$AX$418,$K$1,FALSE)</f>
        <v/>
      </c>
      <c r="C13" s="375" t="n">
        <v>151</v>
      </c>
      <c r="D13" s="428" t="n"/>
      <c r="E13" s="430" t="n">
        <v>151</v>
      </c>
      <c r="F13" s="432" t="n"/>
      <c r="G13" s="429">
        <f>B13+D13-F13</f>
        <v/>
      </c>
      <c r="H13" s="112" t="inlineStr">
        <is>
          <t xml:space="preserve">　　調整項目                                                    </t>
        </is>
      </c>
      <c r="I13" s="8" t="n"/>
      <c r="J13" s="73">
        <f>OFFSET(A486,0,$K$1-1)</f>
        <v/>
      </c>
      <c r="K13" s="369">
        <f>SUM(K14,K24,K27,K34,K33)</f>
        <v/>
      </c>
      <c r="L13" s="478">
        <f>VLOOKUP(A13,$A$140:$AX$249,$K$1,FALSE)</f>
        <v/>
      </c>
      <c r="M13" s="478">
        <f>L13-G13</f>
        <v/>
      </c>
      <c r="N13" s="30" t="n"/>
      <c r="O13" s="425">
        <f>L13-B13</f>
        <v/>
      </c>
      <c r="P13" s="426">
        <f>J13-K13</f>
        <v/>
      </c>
      <c r="Q13" s="426">
        <f>D13-F13</f>
        <v/>
      </c>
      <c r="R13" s="30" t="n"/>
    </row>
    <row r="14">
      <c r="A14" s="81" t="inlineStr">
        <is>
          <t xml:space="preserve">　　生產性生物資產－流動                                        </t>
        </is>
      </c>
      <c r="B14" s="427">
        <f>VLOOKUP(A14,$A$309:$AX$418,$K$1,FALSE)</f>
        <v/>
      </c>
      <c r="C14" s="375" t="n">
        <v>151</v>
      </c>
      <c r="D14" s="428" t="n"/>
      <c r="E14" s="430" t="n">
        <v>151</v>
      </c>
      <c r="F14" s="432" t="n"/>
      <c r="G14" s="429">
        <f>B14+D14-F14</f>
        <v/>
      </c>
      <c r="H14" s="112" t="inlineStr">
        <is>
          <t xml:space="preserve">　　　折舊、減損及折耗                                            </t>
        </is>
      </c>
      <c r="I14" s="8" t="n"/>
      <c r="J14" s="73">
        <f>OFFSET(A487,0,$K$1-1)</f>
        <v/>
      </c>
      <c r="K14" s="369">
        <f>SUM(K15:K23)</f>
        <v/>
      </c>
      <c r="L14" s="478">
        <f>VLOOKUP(A14,$A$140:$AX$249,$K$1,FALSE)</f>
        <v/>
      </c>
      <c r="M14" s="478">
        <f>L14-G14</f>
        <v/>
      </c>
      <c r="N14" s="30" t="n"/>
      <c r="O14" s="425">
        <f>L14-B14</f>
        <v/>
      </c>
      <c r="P14" s="426">
        <f>J14-K14</f>
        <v/>
      </c>
      <c r="Q14" s="426">
        <f>D14-F14</f>
        <v/>
      </c>
      <c r="R14" s="30" t="n"/>
    </row>
    <row r="15">
      <c r="A15" s="80" t="inlineStr">
        <is>
          <t xml:space="preserve">　　預付款項                                                    </t>
        </is>
      </c>
      <c r="B15" s="427">
        <f>VLOOKUP(A15,$A$309:$AX$418,$K$1,FALSE)</f>
        <v/>
      </c>
      <c r="C15" s="375" t="n">
        <v>151</v>
      </c>
      <c r="D15" s="428" t="n"/>
      <c r="E15" s="430" t="n">
        <v>151</v>
      </c>
      <c r="F15" s="432" t="n"/>
      <c r="G15" s="429">
        <f>B15+D15-F15</f>
        <v/>
      </c>
      <c r="H15" s="112" t="inlineStr">
        <is>
          <t xml:space="preserve">　　　　土地改良物                                                  </t>
        </is>
      </c>
      <c r="I15" s="91" t="n">
        <v>101</v>
      </c>
      <c r="J15" s="121">
        <f>OFFSET(A488,0,$K$1-1)</f>
        <v/>
      </c>
      <c r="K15" s="369">
        <f>-SUMIF($C$7:$C$127,I15,$D$7:$D$127)+SUMIF($E$7:$E$127,I15,$F$7:$F$127)</f>
        <v/>
      </c>
      <c r="L15" s="478">
        <f>VLOOKUP(A15,$A$140:$AX$249,$K$1,FALSE)</f>
        <v/>
      </c>
      <c r="M15" s="478">
        <f>L15-G15</f>
        <v/>
      </c>
      <c r="N15" s="30" t="n"/>
      <c r="O15" s="425">
        <f>L15-B15</f>
        <v/>
      </c>
      <c r="P15" s="426">
        <f>J15-K15</f>
        <v/>
      </c>
      <c r="Q15" s="426">
        <f>D15-F15</f>
        <v/>
      </c>
      <c r="R15" s="30" t="n"/>
    </row>
    <row r="16">
      <c r="A16" s="80" t="inlineStr">
        <is>
          <t xml:space="preserve">　　短期貸墊款                                                  </t>
        </is>
      </c>
      <c r="B16" s="427">
        <f>VLOOKUP(A16,$A$309:$AX$418,$K$1,FALSE)</f>
        <v/>
      </c>
      <c r="C16" s="375" t="n">
        <v>151</v>
      </c>
      <c r="D16" s="428" t="n"/>
      <c r="E16" s="430" t="n">
        <v>212</v>
      </c>
      <c r="F16" s="432">
        <f>J43</f>
        <v/>
      </c>
      <c r="G16" s="429">
        <f>B16+D16-F16</f>
        <v/>
      </c>
      <c r="H16" s="112" t="inlineStr">
        <is>
          <t xml:space="preserve">　　　　房屋及建築                                                  </t>
        </is>
      </c>
      <c r="I16" s="91" t="n">
        <v>102</v>
      </c>
      <c r="J16" s="121">
        <f>OFFSET(A489,0,$K$1-1)</f>
        <v/>
      </c>
      <c r="K16" s="369">
        <f>-SUMIF($C$7:$C$127,I16,$D$7:$D$127)+SUMIF($E$7:$E$127,I16,$F$7:$F$127)</f>
        <v/>
      </c>
      <c r="L16" s="478">
        <f>VLOOKUP(A16,$A$140:$AX$249,$K$1,FALSE)</f>
        <v/>
      </c>
      <c r="M16" s="478">
        <f>L16-G16</f>
        <v/>
      </c>
      <c r="N16" s="30" t="n"/>
      <c r="O16" s="425">
        <f>L16-B16</f>
        <v/>
      </c>
      <c r="P16" s="426">
        <f>J16-K16</f>
        <v/>
      </c>
      <c r="Q16" s="426">
        <f>D16-F16</f>
        <v/>
      </c>
      <c r="R16" s="30" t="n"/>
    </row>
    <row r="17" ht="48.6" customHeight="1" s="53">
      <c r="A17" s="78" t="inlineStr">
        <is>
          <t xml:space="preserve">　投資、長期應收款、貸墊款及準備金                            </t>
        </is>
      </c>
      <c r="B17" s="422">
        <f>SUM(B18:B21)</f>
        <v/>
      </c>
      <c r="C17" s="380" t="n"/>
      <c r="D17" s="374" t="n"/>
      <c r="E17" s="434" t="n"/>
      <c r="F17" s="435" t="n"/>
      <c r="G17" s="423">
        <f>SUM(G18:G21)</f>
        <v/>
      </c>
      <c r="H17" s="112" t="inlineStr">
        <is>
          <t xml:space="preserve">　　　　機械及設備                                                  </t>
        </is>
      </c>
      <c r="I17" s="91" t="n">
        <v>103</v>
      </c>
      <c r="J17" s="121">
        <f>OFFSET(A490,0,$K$1-1)</f>
        <v/>
      </c>
      <c r="K17" s="369">
        <f>-SUMIF($C$7:$C$127,I17,$D$7:$D$127)+SUMIF($E$7:$E$127,I17,$F$7:$F$127)</f>
        <v/>
      </c>
      <c r="L17" s="478">
        <f>VLOOKUP(A17,$A$140:$AX$249,$K$1,FALSE)</f>
        <v/>
      </c>
      <c r="M17" s="478">
        <f>L17-G17</f>
        <v/>
      </c>
      <c r="N17" s="30" t="n"/>
      <c r="O17" s="425">
        <f>L17-B17</f>
        <v/>
      </c>
      <c r="P17" s="426">
        <f>J17-K17</f>
        <v/>
      </c>
      <c r="Q17" s="426">
        <f>D17-F17</f>
        <v/>
      </c>
      <c r="R17" s="30" t="n"/>
    </row>
    <row r="18" ht="32.4" customHeight="1" s="53">
      <c r="A18" s="80" t="inlineStr">
        <is>
          <t xml:space="preserve">　　採權益法之投資                                              </t>
        </is>
      </c>
      <c r="B18" s="427">
        <f>VLOOKUP(A18,$A$309:$AX$418,$K$1,FALSE)</f>
        <v/>
      </c>
      <c r="C18" s="380" t="n"/>
      <c r="D18" s="126" t="n"/>
      <c r="E18" s="127" t="n"/>
      <c r="F18" s="126" t="n"/>
      <c r="G18" s="429">
        <f>D18+F18+B18</f>
        <v/>
      </c>
      <c r="H18" s="112" t="inlineStr">
        <is>
          <t xml:space="preserve">　　　　交通及運輸設備                                              </t>
        </is>
      </c>
      <c r="I18" s="91" t="n">
        <v>104</v>
      </c>
      <c r="J18" s="121">
        <f>OFFSET(A491,0,$K$1-1)</f>
        <v/>
      </c>
      <c r="K18" s="369">
        <f>-SUMIF($C$7:$C$127,I18,$D$7:$D$127)+SUMIF($E$7:$E$127,I18,$F$7:$F$127)</f>
        <v/>
      </c>
      <c r="L18" s="478">
        <f>VLOOKUP(A18,$A$140:$AX$249,$K$1,FALSE)</f>
        <v/>
      </c>
      <c r="M18" s="478">
        <f>L18-G18</f>
        <v/>
      </c>
      <c r="N18" s="30" t="n"/>
      <c r="O18" s="425">
        <f>L18-B18</f>
        <v/>
      </c>
      <c r="P18" s="426">
        <f>J18-K18</f>
        <v/>
      </c>
      <c r="Q18" s="426">
        <f>D18-F18</f>
        <v/>
      </c>
      <c r="R18" s="30" t="n"/>
    </row>
    <row r="19" ht="32.4" customHeight="1" s="53">
      <c r="A19" s="80" t="inlineStr">
        <is>
          <t xml:space="preserve">　　非流動金融資產                                              </t>
        </is>
      </c>
      <c r="B19" s="427">
        <f>VLOOKUP(A19,$A$309:$AX$418,$K$1,FALSE)</f>
        <v/>
      </c>
      <c r="C19" s="381" t="n">
        <v>241</v>
      </c>
      <c r="D19" s="436">
        <f>J52*-1</f>
        <v/>
      </c>
      <c r="E19" s="437" t="n">
        <v>221</v>
      </c>
      <c r="F19" s="438">
        <f>J45</f>
        <v/>
      </c>
      <c r="G19" s="429">
        <f>B19+D19-F19</f>
        <v/>
      </c>
      <c r="H19" s="112" t="inlineStr">
        <is>
          <t xml:space="preserve">　　　　什項設備                                                    </t>
        </is>
      </c>
      <c r="I19" s="91" t="n">
        <v>105</v>
      </c>
      <c r="J19" s="121">
        <f>OFFSET(A492,0,$K$1-1)</f>
        <v/>
      </c>
      <c r="K19" s="369">
        <f>-SUMIF($C$7:$C$127,I19,$D$7:$D$127)+SUMIF($E$7:$E$127,I19,$F$7:$F$127)</f>
        <v/>
      </c>
      <c r="L19" s="478">
        <f>VLOOKUP(A19,$A$140:$AX$249,$K$1,FALSE)</f>
        <v/>
      </c>
      <c r="M19" s="478">
        <f>L19-G19</f>
        <v/>
      </c>
      <c r="N19" s="30" t="n"/>
      <c r="O19" s="425">
        <f>L19-B19</f>
        <v/>
      </c>
      <c r="P19" s="426">
        <f>J19-K19</f>
        <v/>
      </c>
      <c r="Q19" s="426">
        <f>D19-F19</f>
        <v/>
      </c>
      <c r="R19" s="30" t="n"/>
    </row>
    <row r="20">
      <c r="A20" s="80" t="inlineStr">
        <is>
          <t xml:space="preserve">　　長期應收款                                                  </t>
        </is>
      </c>
      <c r="B20" s="427">
        <f>VLOOKUP(A20,$A$309:$AX$418,$K$1,FALSE)</f>
        <v/>
      </c>
      <c r="C20" s="380" t="n"/>
      <c r="D20" s="374" t="n"/>
      <c r="E20" s="434" t="n"/>
      <c r="F20" s="435" t="n"/>
      <c r="G20" s="433">
        <f>B20+D20-F20</f>
        <v/>
      </c>
      <c r="H20" s="112" t="inlineStr">
        <is>
          <t xml:space="preserve">　　　　租賃資產                                                    </t>
        </is>
      </c>
      <c r="I20" s="91" t="n">
        <v>106</v>
      </c>
      <c r="J20" s="121">
        <f>OFFSET(A493,0,$K$1-1)</f>
        <v/>
      </c>
      <c r="K20" s="369">
        <f>-SUMIF($C$7:$C$127,I20,$D$7:$D$127)+SUMIF($E$7:$E$127,I20,$F$7:$F$127)</f>
        <v/>
      </c>
      <c r="L20" s="478">
        <f>VLOOKUP(A20,$A$140:$AX$249,$K$1,FALSE)</f>
        <v/>
      </c>
      <c r="M20" s="478">
        <f>L20-G20</f>
        <v/>
      </c>
      <c r="N20" s="30" t="n"/>
      <c r="O20" s="425">
        <f>L20-B20</f>
        <v/>
      </c>
      <c r="P20" s="426">
        <f>J20-K20</f>
        <v/>
      </c>
      <c r="Q20" s="426">
        <f>D20-F20</f>
        <v/>
      </c>
      <c r="R20" s="30" t="n"/>
    </row>
    <row r="21">
      <c r="A21" s="80" t="inlineStr">
        <is>
          <t xml:space="preserve">　　準備金                                                      </t>
        </is>
      </c>
      <c r="B21" s="427">
        <f>VLOOKUP(A21,$A$309:$AX$418,$K$1,FALSE)</f>
        <v/>
      </c>
      <c r="C21" s="380" t="n">
        <v>242</v>
      </c>
      <c r="D21" s="374">
        <f>J53*-1</f>
        <v/>
      </c>
      <c r="E21" s="434" t="n">
        <v>222</v>
      </c>
      <c r="F21" s="435">
        <f>J46</f>
        <v/>
      </c>
      <c r="G21" s="429">
        <f>B21+SUM(D21:D25)-SUM(F21:F25)</f>
        <v/>
      </c>
      <c r="H21" s="112" t="inlineStr">
        <is>
          <t xml:space="preserve">　　　　租賃權益改良                                                </t>
        </is>
      </c>
      <c r="I21" s="91" t="n">
        <v>107</v>
      </c>
      <c r="J21" s="121">
        <f>OFFSET(A494,0,$K$1-1)</f>
        <v/>
      </c>
      <c r="K21" s="369">
        <f>-SUMIF($C$7:$C$127,I21,$D$7:$D$127)+SUMIF($E$7:$E$127,I21,$F$7:$F$127)</f>
        <v/>
      </c>
      <c r="L21" s="478">
        <f>VLOOKUP(A21,$A$140:$AX$249,$K$1,FALSE)</f>
        <v/>
      </c>
      <c r="M21" s="478">
        <f>L21-G21</f>
        <v/>
      </c>
      <c r="N21" s="30" t="n"/>
      <c r="O21" s="425">
        <f>L21-B21</f>
        <v/>
      </c>
      <c r="P21" s="426">
        <f>J21-K21</f>
        <v/>
      </c>
      <c r="Q21" s="426">
        <f>D21-F21</f>
        <v/>
      </c>
      <c r="R21" s="30" t="n"/>
    </row>
    <row r="22">
      <c r="A22" s="3" t="n">
        <v>0</v>
      </c>
      <c r="B22" s="427" t="n"/>
      <c r="C22" s="382" t="n">
        <v>401</v>
      </c>
      <c r="D22" s="428">
        <f>J90</f>
        <v/>
      </c>
      <c r="E22" s="439" t="n">
        <v>402</v>
      </c>
      <c r="F22" s="432">
        <f>-J91</f>
        <v/>
      </c>
      <c r="G22" s="433" t="n"/>
      <c r="H22" s="112" t="inlineStr">
        <is>
          <t xml:space="preserve">　　　　代管資產                                                    </t>
        </is>
      </c>
      <c r="I22" s="91" t="n">
        <v>108</v>
      </c>
      <c r="J22" s="121">
        <f>OFFSET(A495,0,$K$1-1)</f>
        <v/>
      </c>
      <c r="K22" s="369">
        <f>-SUMIF($C$7:$C$127,I22,$D$7:$D$127)+SUMIF($E$7:$E$127,I22,$F$7:$F$127)</f>
        <v/>
      </c>
      <c r="L22" s="478" t="n"/>
      <c r="M22" s="478">
        <f>L22-G22</f>
        <v/>
      </c>
      <c r="N22" s="30" t="n"/>
      <c r="O22" s="425">
        <f>L22-B22</f>
        <v/>
      </c>
      <c r="P22" s="426">
        <f>J22-K22</f>
        <v/>
      </c>
      <c r="Q22" s="426">
        <f>D22-F22</f>
        <v/>
      </c>
      <c r="R22" s="30" t="n"/>
    </row>
    <row r="23">
      <c r="A23" s="3" t="n">
        <v>0</v>
      </c>
      <c r="B23" s="427" t="n"/>
      <c r="C23" s="382" t="n">
        <v>403</v>
      </c>
      <c r="D23" s="428">
        <f>J93</f>
        <v/>
      </c>
      <c r="E23" s="439" t="n"/>
      <c r="F23" s="431" t="n"/>
      <c r="G23" s="433" t="n"/>
      <c r="H23" s="112" t="inlineStr">
        <is>
          <t xml:space="preserve">　　　　生產性生物資產－非流動                                      </t>
        </is>
      </c>
      <c r="I23" s="91" t="n">
        <v>109</v>
      </c>
      <c r="J23" s="121">
        <f>OFFSET(A496,0,$K$1-1)</f>
        <v/>
      </c>
      <c r="K23" s="369">
        <f>-SUMIF($C$7:$C$127,I23,$D$7:$D$127)+SUMIF($E$7:$E$127,I23,$F$7:$F$127)</f>
        <v/>
      </c>
      <c r="L23" s="478" t="n"/>
      <c r="M23" s="478">
        <f>L23-G23</f>
        <v/>
      </c>
      <c r="N23" s="30" t="n"/>
      <c r="O23" s="425">
        <f>L23-B23</f>
        <v/>
      </c>
      <c r="P23" s="426">
        <f>J23-K23</f>
        <v/>
      </c>
      <c r="Q23" s="426">
        <f>D23-F23</f>
        <v/>
      </c>
      <c r="R23" s="30" t="n"/>
    </row>
    <row r="24">
      <c r="A24" s="3" t="n">
        <v>0</v>
      </c>
      <c r="B24" s="427" t="n"/>
      <c r="C24" s="382" t="n"/>
      <c r="D24" s="428" t="n"/>
      <c r="E24" s="439" t="n"/>
      <c r="F24" s="432" t="n"/>
      <c r="G24" s="433" t="n"/>
      <c r="H24" s="112" t="inlineStr">
        <is>
          <t xml:space="preserve">　　　攤銷                                                        </t>
        </is>
      </c>
      <c r="I24" s="91" t="n"/>
      <c r="J24" s="121">
        <f>OFFSET(A497,0,$K$1-1)</f>
        <v/>
      </c>
      <c r="K24" s="369">
        <f>SUM(K25:K26)</f>
        <v/>
      </c>
      <c r="L24" s="478" t="n"/>
      <c r="M24" s="478">
        <f>L24-G24</f>
        <v/>
      </c>
      <c r="N24" s="30" t="n"/>
      <c r="O24" s="425">
        <f>L24-B24</f>
        <v/>
      </c>
      <c r="P24" s="426">
        <f>J24-K24</f>
        <v/>
      </c>
      <c r="Q24" s="426">
        <f>D24-F24</f>
        <v/>
      </c>
      <c r="R24" s="30" t="n"/>
    </row>
    <row r="25">
      <c r="A25" s="78" t="n"/>
      <c r="B25" s="427" t="n"/>
      <c r="C25" s="382" t="n">
        <v>125</v>
      </c>
      <c r="D25" s="428">
        <f>J32*-1</f>
        <v/>
      </c>
      <c r="E25" s="439" t="n"/>
      <c r="F25" s="432" t="n"/>
      <c r="G25" s="433" t="n"/>
      <c r="H25" s="112" t="inlineStr">
        <is>
          <t xml:space="preserve">　　　　攤銷電腦軟體                                                </t>
        </is>
      </c>
      <c r="I25" s="8" t="n">
        <v>111</v>
      </c>
      <c r="J25" s="73">
        <f>OFFSET(A498,0,$K$1-1)</f>
        <v/>
      </c>
      <c r="K25" s="369">
        <f>-SUMIF($C$7:$C$127,I25,$D$7:$D$127)+SUMIF($E$7:$E$127,I25,$F$7:$F$127)</f>
        <v/>
      </c>
      <c r="L25" s="478" t="n"/>
      <c r="M25" s="478">
        <f>L25-G25</f>
        <v/>
      </c>
      <c r="N25" s="30" t="n"/>
      <c r="O25" s="425">
        <f>L25-B25</f>
        <v/>
      </c>
      <c r="P25" s="426">
        <f>J25-K25</f>
        <v/>
      </c>
      <c r="Q25" s="426">
        <f>D25-F25</f>
        <v/>
      </c>
      <c r="R25" s="30" t="n"/>
    </row>
    <row r="26" ht="32.4" customHeight="1" s="53">
      <c r="A26" s="78" t="inlineStr">
        <is>
          <t xml:space="preserve">　不動產、廠房及設備                                          </t>
        </is>
      </c>
      <c r="B26" s="422">
        <f>SUM(B27:B52)</f>
        <v/>
      </c>
      <c r="C26" s="375" t="n"/>
      <c r="D26" s="428" t="n"/>
      <c r="E26" s="430" t="n"/>
      <c r="F26" s="432" t="n"/>
      <c r="G26" s="423">
        <f>SUM(G27:G52)</f>
        <v/>
      </c>
      <c r="H26" s="112" t="inlineStr">
        <is>
          <t xml:space="preserve">　　　　其他攤銷費用                                                </t>
        </is>
      </c>
      <c r="I26" s="8" t="n">
        <v>112</v>
      </c>
      <c r="J26" s="73">
        <f>OFFSET(A499,0,$K$1-1)</f>
        <v/>
      </c>
      <c r="K26" s="369">
        <f>-SUMIF($C$7:$C$127,I26,$D$7:$D$127)+SUMIF($E$7:$E$127,I26,$F$7:$F$127)</f>
        <v/>
      </c>
      <c r="L26" s="478">
        <f>VLOOKUP(A26,$A$140:$AX$249,$K$1,FALSE)</f>
        <v/>
      </c>
      <c r="M26" s="478">
        <f>L26-G26</f>
        <v/>
      </c>
      <c r="N26" s="30" t="n"/>
      <c r="O26" s="425">
        <f>L26-B26</f>
        <v/>
      </c>
      <c r="P26" s="426">
        <f>J26-K26</f>
        <v/>
      </c>
      <c r="Q26" s="426">
        <f>D26-F26</f>
        <v/>
      </c>
      <c r="R26" s="30" t="n"/>
    </row>
    <row r="27">
      <c r="A27" s="80" t="inlineStr">
        <is>
          <t xml:space="preserve">　　土地                                                        </t>
        </is>
      </c>
      <c r="B27" s="427">
        <f>VLOOKUP(A27,$A$309:$AX$418,$K$1,FALSE)</f>
        <v/>
      </c>
      <c r="C27" s="384" t="n">
        <v>121</v>
      </c>
      <c r="D27" s="440" t="n"/>
      <c r="E27" s="441" t="n"/>
      <c r="F27" s="442" t="n"/>
      <c r="G27" s="429">
        <f>B27+SUM(D27)-SUM(F27)</f>
        <v/>
      </c>
      <c r="H27" s="112" t="inlineStr">
        <is>
          <t xml:space="preserve">　　　其他                                                        </t>
        </is>
      </c>
      <c r="I27" s="8" t="n"/>
      <c r="J27" s="73">
        <f>OFFSET(A500,0,$K$1-1)</f>
        <v/>
      </c>
      <c r="K27" s="369">
        <f>K28+K29+K32</f>
        <v/>
      </c>
      <c r="L27" s="478">
        <f>VLOOKUP(A27,$A$140:$AX$249,$K$1,FALSE)</f>
        <v/>
      </c>
      <c r="M27" s="478">
        <f>L27-G27</f>
        <v/>
      </c>
      <c r="N27" s="30" t="n"/>
      <c r="O27" s="425">
        <f>L27-B27</f>
        <v/>
      </c>
      <c r="P27" s="426">
        <f>J27-K27</f>
        <v/>
      </c>
      <c r="Q27" s="426">
        <f>D27-F27</f>
        <v/>
      </c>
      <c r="R27" s="30" t="n"/>
    </row>
    <row r="28">
      <c r="A28" s="2" t="n">
        <v>0</v>
      </c>
      <c r="B28" s="427" t="n"/>
      <c r="C28" s="384" t="n"/>
      <c r="D28" s="440" t="n"/>
      <c r="E28" s="441" t="n"/>
      <c r="F28" s="442" t="n"/>
      <c r="G28" s="433" t="n"/>
      <c r="H28" s="214" t="inlineStr">
        <is>
          <t xml:space="preserve">　　　　應付退休及離職金                                            </t>
        </is>
      </c>
      <c r="I28" s="215" t="n">
        <v>122</v>
      </c>
      <c r="J28" s="73">
        <f>OFFSET(A501,0,$K$1-1)</f>
        <v/>
      </c>
      <c r="K28" s="369">
        <f>-SUMIF($C$7:$C$127,I28,$D$7:$D$127)+SUMIF($E$7:$E$127,I28,$F$7:$F$127)</f>
        <v/>
      </c>
      <c r="L28" s="478" t="n"/>
      <c r="M28" s="478">
        <f>L28-G28</f>
        <v/>
      </c>
      <c r="N28" s="30" t="n"/>
      <c r="O28" s="425">
        <f>L28-B28</f>
        <v/>
      </c>
      <c r="P28" s="426">
        <f>J28-K28</f>
        <v/>
      </c>
      <c r="Q28" s="426">
        <f>D28-F28</f>
        <v/>
      </c>
      <c r="R28" s="30" t="n"/>
    </row>
    <row r="29">
      <c r="A29" s="80" t="inlineStr">
        <is>
          <t xml:space="preserve">　　土地改良物                                                  </t>
        </is>
      </c>
      <c r="B29" s="427">
        <f>VLOOKUP(A29,$A$309:$AX$418,$K$1,FALSE)</f>
        <v/>
      </c>
      <c r="C29" s="384" t="n">
        <v>251</v>
      </c>
      <c r="D29" s="440">
        <f>J57*-1</f>
        <v/>
      </c>
      <c r="E29" s="441" t="n">
        <v>101</v>
      </c>
      <c r="F29" s="442">
        <f>J15</f>
        <v/>
      </c>
      <c r="G29" s="429">
        <f>B29+SUM(D29:D32)-SUM(F29:F32)</f>
        <v/>
      </c>
      <c r="H29" s="214" t="inlineStr">
        <is>
          <t xml:space="preserve">　　　　遞延收入                                                    </t>
        </is>
      </c>
      <c r="I29" s="215" t="n"/>
      <c r="J29" s="73">
        <f>OFFSET(A502,0,$K$1-1)</f>
        <v/>
      </c>
      <c r="K29" s="369">
        <f>SUM(K30:K31)</f>
        <v/>
      </c>
      <c r="L29" s="478">
        <f>VLOOKUP(A29,$A$140:$AX$249,$K$1,FALSE)</f>
        <v/>
      </c>
      <c r="M29" s="478">
        <f>L29-G29</f>
        <v/>
      </c>
      <c r="N29" s="30" t="n"/>
      <c r="O29" s="425">
        <f>L29-B29</f>
        <v/>
      </c>
      <c r="P29" s="426">
        <f>J29-K29</f>
        <v/>
      </c>
      <c r="Q29" s="426">
        <f>D29-F29</f>
        <v/>
      </c>
      <c r="R29" s="30" t="n"/>
    </row>
    <row r="30">
      <c r="A30" s="80" t="n">
        <v>0</v>
      </c>
      <c r="B30" s="427" t="n"/>
      <c r="C30" s="384" t="n">
        <v>404</v>
      </c>
      <c r="D30" s="440">
        <f>J96</f>
        <v/>
      </c>
      <c r="E30" s="441" t="n"/>
      <c r="F30" s="442" t="n"/>
      <c r="G30" s="433" t="n"/>
      <c r="H30" s="214" t="inlineStr">
        <is>
          <t xml:space="preserve">　　　　　遞延收入-其他補助收入                                       </t>
        </is>
      </c>
      <c r="I30" s="215" t="n">
        <v>123</v>
      </c>
      <c r="J30" s="73">
        <f>OFFSET(A503,0,$K$1-1)</f>
        <v/>
      </c>
      <c r="K30" s="369">
        <f>-SUMIF($C$7:$C$127,I30,$D$7:$D$127)+SUMIF($E$7:$E$127,I30,$F$7:$F$127)</f>
        <v/>
      </c>
      <c r="L30" s="478" t="n"/>
      <c r="M30" s="478">
        <f>L30-G30</f>
        <v/>
      </c>
      <c r="N30" s="30" t="n"/>
      <c r="O30" s="425">
        <f>L30-B30</f>
        <v/>
      </c>
      <c r="P30" s="426">
        <f>J30-K30</f>
        <v/>
      </c>
      <c r="Q30" s="426">
        <f>D30-F30</f>
        <v/>
      </c>
      <c r="R30" s="30" t="n"/>
    </row>
    <row r="31">
      <c r="A31" s="2" t="n">
        <v>0</v>
      </c>
      <c r="B31" s="427" t="n"/>
      <c r="C31" s="384" t="n"/>
      <c r="D31" s="440" t="n"/>
      <c r="E31" s="441" t="n"/>
      <c r="F31" s="442" t="n"/>
      <c r="G31" s="433" t="n"/>
      <c r="H31" s="214" t="inlineStr">
        <is>
          <t xml:space="preserve">　　　　　遞延收入-受贈收入                                           </t>
        </is>
      </c>
      <c r="I31" s="215" t="n">
        <v>124</v>
      </c>
      <c r="J31" s="73">
        <f>OFFSET(A504,0,$K$1-1)</f>
        <v/>
      </c>
      <c r="K31" s="369">
        <f>-SUMIF($C$7:$C$127,I31,$D$7:$D$127)+SUMIF($E$7:$E$127,I31,$F$7:$F$127)</f>
        <v/>
      </c>
      <c r="L31" s="478" t="n"/>
      <c r="M31" s="478">
        <f>L31-G31</f>
        <v/>
      </c>
      <c r="N31" s="30" t="n"/>
      <c r="O31" s="425">
        <f>L31-B31</f>
        <v/>
      </c>
      <c r="P31" s="426">
        <f>J31-K31</f>
        <v/>
      </c>
      <c r="Q31" s="426">
        <f>D31-F31</f>
        <v/>
      </c>
      <c r="R31" s="30" t="n"/>
    </row>
    <row r="32">
      <c r="A32" s="3" t="n">
        <v>0</v>
      </c>
      <c r="B32" s="427" t="n"/>
      <c r="C32" s="385" t="n"/>
      <c r="D32" s="440" t="n"/>
      <c r="E32" s="443" t="n"/>
      <c r="F32" s="442" t="n"/>
      <c r="G32" s="433" t="n"/>
      <c r="H32" s="214" t="inlineStr">
        <is>
          <t xml:space="preserve">　　　　其他                                                        </t>
        </is>
      </c>
      <c r="I32" s="215" t="n">
        <v>125</v>
      </c>
      <c r="J32" s="73">
        <f>OFFSET(A505,0,$K$1-1)</f>
        <v/>
      </c>
      <c r="K32" s="369" t="n"/>
      <c r="L32" s="478" t="n"/>
      <c r="M32" s="478">
        <f>L32-G32</f>
        <v/>
      </c>
      <c r="N32" s="30" t="n"/>
      <c r="O32" s="425">
        <f>L32-B32</f>
        <v/>
      </c>
      <c r="P32" s="426">
        <f>J32-K32</f>
        <v/>
      </c>
      <c r="Q32" s="426">
        <f>D32-F32</f>
        <v/>
      </c>
      <c r="R32" s="30" t="n"/>
    </row>
    <row r="33">
      <c r="A33" s="80" t="inlineStr">
        <is>
          <t xml:space="preserve">　　房屋及建築                                                  </t>
        </is>
      </c>
      <c r="B33" s="427">
        <f>VLOOKUP(A33,$A$309:$AX$418,$K$1,FALSE)</f>
        <v/>
      </c>
      <c r="C33" s="384" t="n">
        <v>252</v>
      </c>
      <c r="D33" s="440">
        <f>J58*-1</f>
        <v/>
      </c>
      <c r="E33" s="441" t="n">
        <v>102</v>
      </c>
      <c r="F33" s="442">
        <f>J16</f>
        <v/>
      </c>
      <c r="G33" s="429">
        <f>B33+SUM(D33:D36)-SUM(F33:F36)</f>
        <v/>
      </c>
      <c r="H33" s="214" t="inlineStr">
        <is>
          <t xml:space="preserve">　　　流動資產淨減（淨增）                                        </t>
        </is>
      </c>
      <c r="I33" s="215" t="n">
        <v>151</v>
      </c>
      <c r="J33" s="73">
        <f>OFFSET(A506,0,$K$1-1)</f>
        <v/>
      </c>
      <c r="K33" s="369">
        <f>-SUMIF($C$7:$C$127,I33,$D$7:$D$127)+SUMIF($E$7:$E$127,I33,$F$7:$F$127)</f>
        <v/>
      </c>
      <c r="L33" s="478">
        <f>VLOOKUP(A33,$A$140:$AX$249,$K$1,FALSE)</f>
        <v/>
      </c>
      <c r="M33" s="478">
        <f>L33-G33</f>
        <v/>
      </c>
      <c r="N33" s="30" t="n"/>
      <c r="O33" s="425">
        <f>L33-B33</f>
        <v/>
      </c>
      <c r="P33" s="426">
        <f>J33-K33</f>
        <v/>
      </c>
      <c r="Q33" s="426">
        <f>D33-F33</f>
        <v/>
      </c>
      <c r="R33" s="30" t="n"/>
    </row>
    <row r="34">
      <c r="A34" s="2" t="n">
        <v>0</v>
      </c>
      <c r="B34" s="427" t="n"/>
      <c r="C34" s="384" t="n">
        <v>405</v>
      </c>
      <c r="D34" s="440">
        <f>J97</f>
        <v/>
      </c>
      <c r="E34" s="441" t="n"/>
      <c r="F34" s="442" t="n"/>
      <c r="G34" s="433" t="n"/>
      <c r="H34" s="214" t="inlineStr">
        <is>
          <t xml:space="preserve">　　　流動負債淨增（淨減）                                        </t>
        </is>
      </c>
      <c r="I34" s="215" t="n">
        <v>161</v>
      </c>
      <c r="J34" s="73">
        <f>OFFSET(A507,0,$K$1-1)</f>
        <v/>
      </c>
      <c r="K34" s="369">
        <f>-SUMIF($C$7:$C$127,I34,$D$7:$D$127)+SUMIF($E$7:$E$127,I34,$F$7:$F$127)</f>
        <v/>
      </c>
      <c r="L34" s="478" t="n"/>
      <c r="M34" s="478">
        <f>L34-G34</f>
        <v/>
      </c>
      <c r="N34" s="30" t="n"/>
      <c r="O34" s="425">
        <f>L34-B34</f>
        <v/>
      </c>
      <c r="P34" s="426">
        <f>J34-K34</f>
        <v/>
      </c>
      <c r="Q34" s="426">
        <f>D34-F34</f>
        <v/>
      </c>
      <c r="R34" s="30" t="n"/>
    </row>
    <row r="35">
      <c r="A35" s="2" t="n">
        <v>0</v>
      </c>
      <c r="B35" s="427" t="n"/>
      <c r="C35" s="384" t="n"/>
      <c r="D35" s="440" t="n"/>
      <c r="E35" s="441" t="n"/>
      <c r="F35" s="442" t="n"/>
      <c r="G35" s="433" t="n"/>
      <c r="H35" s="214" t="inlineStr">
        <is>
          <t xml:space="preserve">　　未計利息股利之現金流入（流出）                              </t>
        </is>
      </c>
      <c r="I35" s="215" t="n"/>
      <c r="J35" s="73">
        <f>OFFSET(A508,0,$K$1-1)</f>
        <v/>
      </c>
      <c r="K35" s="369">
        <f>K12+K13</f>
        <v/>
      </c>
      <c r="L35" s="478" t="n"/>
      <c r="M35" s="478">
        <f>L35-G35</f>
        <v/>
      </c>
      <c r="N35" s="30" t="n"/>
      <c r="O35" s="425">
        <f>L35-B35</f>
        <v/>
      </c>
      <c r="P35" s="426">
        <f>J35-K35</f>
        <v/>
      </c>
      <c r="Q35" s="426">
        <f>D35-F35</f>
        <v/>
      </c>
      <c r="R35" s="30" t="n"/>
    </row>
    <row r="36">
      <c r="A36" s="3" t="n">
        <v>0</v>
      </c>
      <c r="B36" s="427" t="n"/>
      <c r="C36" s="385" t="n"/>
      <c r="D36" s="440" t="n"/>
      <c r="E36" s="443" t="n"/>
      <c r="F36" s="442" t="n"/>
      <c r="G36" s="433" t="n"/>
      <c r="H36" s="112" t="inlineStr">
        <is>
          <t xml:space="preserve">　　收取利息                                                    </t>
        </is>
      </c>
      <c r="I36" s="180" t="n"/>
      <c r="J36" s="73">
        <f>OFFSET(A509,0,$K$1-1)</f>
        <v/>
      </c>
      <c r="K36" s="369">
        <f>J36</f>
        <v/>
      </c>
      <c r="L36" s="478" t="n"/>
      <c r="M36" s="478">
        <f>L36-G36</f>
        <v/>
      </c>
      <c r="N36" s="30" t="n"/>
      <c r="O36" s="425">
        <f>L36-B36</f>
        <v/>
      </c>
      <c r="P36" s="426">
        <f>J36-K36</f>
        <v/>
      </c>
      <c r="Q36" s="426">
        <f>D36-F36</f>
        <v/>
      </c>
      <c r="R36" s="30" t="n"/>
    </row>
    <row r="37">
      <c r="A37" s="80" t="inlineStr">
        <is>
          <t xml:space="preserve">　　機械及設備                                                  </t>
        </is>
      </c>
      <c r="B37" s="427">
        <f>VLOOKUP(A37,$A$309:$AX$418,$K$1,FALSE)</f>
        <v/>
      </c>
      <c r="C37" s="384" t="n">
        <v>253</v>
      </c>
      <c r="D37" s="440">
        <f>J59*-1</f>
        <v/>
      </c>
      <c r="E37" s="441" t="n">
        <v>103</v>
      </c>
      <c r="F37" s="442">
        <f>J17</f>
        <v/>
      </c>
      <c r="G37" s="429">
        <f>B37+SUM(D37:D41)-SUM(F37:F41)</f>
        <v/>
      </c>
      <c r="H37" s="112" t="inlineStr">
        <is>
          <t xml:space="preserve">　　收取股利                                                    </t>
        </is>
      </c>
      <c r="I37" s="180" t="n"/>
      <c r="J37" s="73">
        <f>OFFSET(A510,0,$K$1-1)</f>
        <v/>
      </c>
      <c r="K37" s="369">
        <f>J37</f>
        <v/>
      </c>
      <c r="L37" s="478">
        <f>VLOOKUP(A37,$A$140:$AX$249,$K$1,FALSE)</f>
        <v/>
      </c>
      <c r="M37" s="478">
        <f>L37-G37</f>
        <v/>
      </c>
      <c r="N37" s="30" t="n"/>
      <c r="O37" s="425">
        <f>L37-B37</f>
        <v/>
      </c>
      <c r="P37" s="426">
        <f>J37-K37</f>
        <v/>
      </c>
      <c r="Q37" s="426">
        <f>D37-F37</f>
        <v/>
      </c>
      <c r="R37" s="30" t="n"/>
    </row>
    <row r="38" ht="20.4" customHeight="1" s="53" thickBot="1">
      <c r="A38" s="2" t="n">
        <v>0</v>
      </c>
      <c r="B38" s="427" t="n"/>
      <c r="C38" s="385" t="n">
        <v>407</v>
      </c>
      <c r="D38" s="440">
        <f>J101</f>
        <v/>
      </c>
      <c r="E38" s="441" t="n"/>
      <c r="F38" s="442" t="n"/>
      <c r="G38" s="433" t="n"/>
      <c r="H38" s="112" t="inlineStr">
        <is>
          <t xml:space="preserve">　　支付利息                                                    </t>
        </is>
      </c>
      <c r="I38" s="180" t="n"/>
      <c r="J38" s="73">
        <f>OFFSET(A511,0,$K$1-1)</f>
        <v/>
      </c>
      <c r="K38" s="444">
        <f>J38</f>
        <v/>
      </c>
      <c r="L38" s="478" t="n"/>
      <c r="M38" s="478">
        <f>L38-G38</f>
        <v/>
      </c>
      <c r="N38" s="30" t="n"/>
      <c r="O38" s="425">
        <f>L38-B38</f>
        <v/>
      </c>
      <c r="P38" s="426">
        <f>J38-K38</f>
        <v/>
      </c>
      <c r="Q38" s="426">
        <f>D38-F38</f>
        <v/>
      </c>
      <c r="R38" s="30" t="n"/>
    </row>
    <row r="39">
      <c r="A39" s="3" t="n">
        <v>0</v>
      </c>
      <c r="B39" s="427" t="n"/>
      <c r="C39" s="385" t="n">
        <v>409</v>
      </c>
      <c r="D39" s="440">
        <f>J105</f>
        <v/>
      </c>
      <c r="E39" s="443" t="n">
        <v>412</v>
      </c>
      <c r="F39" s="442">
        <f>-J109</f>
        <v/>
      </c>
      <c r="G39" s="433" t="n"/>
      <c r="H39" s="111" t="inlineStr">
        <is>
          <t xml:space="preserve">▼業務活動之淨現金流入（流出）                                </t>
        </is>
      </c>
      <c r="I39" s="180" t="n"/>
      <c r="J39" s="248">
        <f>OFFSET(A512,0,$K$1-1)</f>
        <v/>
      </c>
      <c r="K39" s="445">
        <f>K36+K37+K38+K35</f>
        <v/>
      </c>
      <c r="L39" s="478" t="n"/>
      <c r="M39" s="478">
        <f>L39-G39</f>
        <v/>
      </c>
      <c r="N39" s="30" t="n"/>
      <c r="O39" s="425">
        <f>L39-B39</f>
        <v/>
      </c>
      <c r="P39" s="426">
        <f>J39-K39</f>
        <v/>
      </c>
      <c r="Q39" s="426">
        <f>D39-F39</f>
        <v/>
      </c>
      <c r="R39" s="30" t="n"/>
    </row>
    <row r="40">
      <c r="A40" s="3" t="n">
        <v>0</v>
      </c>
      <c r="B40" s="427" t="n"/>
      <c r="C40" s="261" t="n"/>
      <c r="D40" s="186" t="n"/>
      <c r="E40" s="446" t="n"/>
      <c r="F40" s="447" t="n"/>
      <c r="G40" s="433" t="n"/>
      <c r="H40" s="111" t="inlineStr">
        <is>
          <t xml:space="preserve">▼投資活動之現金流量                                          </t>
        </is>
      </c>
      <c r="I40" s="180" t="n"/>
      <c r="J40" s="73">
        <f>OFFSET(A513,0,$K$1-1)</f>
        <v/>
      </c>
      <c r="K40" s="448">
        <f>SUM(K41,K44,K47,K48,K49,K51,K54,K64)</f>
        <v/>
      </c>
      <c r="L40" s="478" t="n"/>
      <c r="M40" s="478">
        <f>L40-G40</f>
        <v/>
      </c>
      <c r="N40" s="30" t="n"/>
      <c r="O40" s="425">
        <f>L40-B40</f>
        <v/>
      </c>
      <c r="P40" s="426">
        <f>J40-K40</f>
        <v/>
      </c>
      <c r="Q40" s="426">
        <f>D40-F40</f>
        <v/>
      </c>
      <c r="R40" s="30" t="n"/>
    </row>
    <row r="41">
      <c r="A41" s="50" t="n"/>
      <c r="B41" s="50" t="n"/>
      <c r="C41" s="232" t="n"/>
      <c r="D41" s="440" t="n"/>
      <c r="E41" s="232" t="n"/>
      <c r="F41" s="233" t="n"/>
      <c r="H41" s="112" t="inlineStr">
        <is>
          <t xml:space="preserve">　　減少流動金融資產及短期貸墊款                                </t>
        </is>
      </c>
      <c r="I41" s="180" t="n"/>
      <c r="J41" s="73">
        <f>OFFSET(A514,0,$K$1-1)</f>
        <v/>
      </c>
      <c r="K41" s="449">
        <f>K42+K43</f>
        <v/>
      </c>
      <c r="L41" s="478" t="n"/>
      <c r="M41" s="478">
        <f>L41-G41</f>
        <v/>
      </c>
      <c r="N41" s="30" t="n"/>
      <c r="O41" s="425">
        <f>L41-B41</f>
        <v/>
      </c>
      <c r="P41" s="426">
        <f>J41-K41</f>
        <v/>
      </c>
      <c r="Q41" s="426">
        <f>D41-F41</f>
        <v/>
      </c>
      <c r="R41" s="30" t="n"/>
    </row>
    <row r="42" ht="20.4" customHeight="1" s="53" thickBot="1">
      <c r="A42" s="50" t="inlineStr">
        <is>
          <t xml:space="preserve">　　交通及運輸設備                                              </t>
        </is>
      </c>
      <c r="B42" s="427">
        <f>VLOOKUP(A42,$A$309:$AX$418,$K$1,FALSE)</f>
        <v/>
      </c>
      <c r="C42" s="384" t="n">
        <v>254</v>
      </c>
      <c r="D42" s="440">
        <f>J60*-1</f>
        <v/>
      </c>
      <c r="E42" s="441" t="n">
        <v>104</v>
      </c>
      <c r="F42" s="442">
        <f>J18</f>
        <v/>
      </c>
      <c r="G42" s="450">
        <f>B42+SUM(D42:D44)-SUM(F42:F44)</f>
        <v/>
      </c>
      <c r="H42" s="214" t="inlineStr">
        <is>
          <t xml:space="preserve">　　　減少流動金融資產                                            </t>
        </is>
      </c>
      <c r="I42" s="215" t="n">
        <v>211</v>
      </c>
      <c r="J42" s="248">
        <f>OFFSET(A515,0,$K$1-1)</f>
        <v/>
      </c>
      <c r="K42" s="451">
        <f>-SUMIF($C$7:$C$127,I42,$D$7:$D$127)+SUMIF($E$7:$E$135,I42,$F$7:$F$127)</f>
        <v/>
      </c>
      <c r="L42" s="478">
        <f>VLOOKUP(A42,$A$140:$AX$249,$K$1,FALSE)</f>
        <v/>
      </c>
      <c r="M42" s="478">
        <f>L42-G42</f>
        <v/>
      </c>
      <c r="N42" s="30" t="n"/>
      <c r="O42" s="425">
        <f>L42-B42</f>
        <v/>
      </c>
      <c r="P42" s="426">
        <f>J42-K42</f>
        <v/>
      </c>
      <c r="Q42" s="426">
        <f>D42-F42</f>
        <v/>
      </c>
      <c r="R42" s="30" t="n"/>
    </row>
    <row r="43">
      <c r="A43" s="50" t="n"/>
      <c r="B43" s="427" t="n"/>
      <c r="C43" s="385" t="n">
        <v>410</v>
      </c>
      <c r="D43" s="440">
        <f>J106</f>
        <v/>
      </c>
      <c r="E43" s="443" t="n">
        <v>413</v>
      </c>
      <c r="F43" s="442">
        <f>J110*-1</f>
        <v/>
      </c>
      <c r="G43" s="452" t="n"/>
      <c r="H43" s="216" t="inlineStr">
        <is>
          <t xml:space="preserve">　　　減少短期墊款                                                </t>
        </is>
      </c>
      <c r="I43" s="217" t="n">
        <v>212</v>
      </c>
      <c r="J43" s="73">
        <f>OFFSET(A516,0,$K$1-1)</f>
        <v/>
      </c>
      <c r="K43" s="453">
        <f>-SUMIF($C$7:$C$127,I43,$D$7:$D$127)+SUMIF($E$7:$E$135,I43,$F$7:$F$127)</f>
        <v/>
      </c>
      <c r="L43" s="478" t="n"/>
      <c r="M43" s="478">
        <f>L43-G43</f>
        <v/>
      </c>
      <c r="N43" s="30" t="n"/>
      <c r="O43" s="425">
        <f>L43-B43</f>
        <v/>
      </c>
      <c r="P43" s="426">
        <f>J43-K43</f>
        <v/>
      </c>
      <c r="Q43" s="426">
        <f>D43-F43</f>
        <v/>
      </c>
      <c r="R43" s="30" t="n"/>
    </row>
    <row r="44">
      <c r="A44" s="50" t="n"/>
      <c r="B44" s="427" t="n"/>
      <c r="C44" s="385" t="n"/>
      <c r="D44" s="440" t="n"/>
      <c r="E44" s="443" t="n"/>
      <c r="F44" s="442" t="n"/>
      <c r="G44" s="452" t="n"/>
      <c r="H44" s="112" t="inlineStr">
        <is>
          <t xml:space="preserve">　　減少投資、長期應收款、貸墊款及準備金                        </t>
        </is>
      </c>
      <c r="I44" s="180" t="n"/>
      <c r="J44" s="73">
        <f>OFFSET(A517,0,$K$1-1)</f>
        <v/>
      </c>
      <c r="K44" s="369">
        <f>SUM(K45:K46)</f>
        <v/>
      </c>
      <c r="L44" s="478" t="n"/>
      <c r="M44" s="478">
        <f>L44-G44</f>
        <v/>
      </c>
      <c r="N44" s="30" t="n"/>
      <c r="O44" s="425">
        <f>L44-B44</f>
        <v/>
      </c>
      <c r="P44" s="426">
        <f>J44-K44</f>
        <v/>
      </c>
      <c r="Q44" s="426">
        <f>D44-F44</f>
        <v/>
      </c>
      <c r="R44" s="30" t="n"/>
    </row>
    <row r="45">
      <c r="A45" s="80" t="inlineStr">
        <is>
          <t xml:space="preserve">　　什項設備                                                    </t>
        </is>
      </c>
      <c r="B45" s="427">
        <f>VLOOKUP(A45,$A$309:$AX$418,$K$1,FALSE)</f>
        <v/>
      </c>
      <c r="C45" s="384" t="n">
        <v>255</v>
      </c>
      <c r="D45" s="440">
        <f>J61*-1</f>
        <v/>
      </c>
      <c r="E45" s="441" t="n">
        <v>105</v>
      </c>
      <c r="F45" s="442">
        <f>J19</f>
        <v/>
      </c>
      <c r="G45" s="429">
        <f>B45+SUM(D45:D48)-SUM(F45:F48)</f>
        <v/>
      </c>
      <c r="H45" s="112" t="inlineStr">
        <is>
          <t xml:space="preserve">　　　減少投資                                                    </t>
        </is>
      </c>
      <c r="I45" s="180" t="n">
        <v>221</v>
      </c>
      <c r="J45" s="73">
        <f>OFFSET(A518,0,$K$1-1)</f>
        <v/>
      </c>
      <c r="K45" s="369">
        <f>-SUMIF($C$7:$C$127,I45,$D$7:$D$127)+SUMIF($E$7:$E$135,I45,$F$7:$F$127)</f>
        <v/>
      </c>
      <c r="L45" s="478">
        <f>VLOOKUP(A45,$A$140:$AX$249,$K$1,FALSE)</f>
        <v/>
      </c>
      <c r="M45" s="478">
        <f>L45-G45</f>
        <v/>
      </c>
      <c r="N45" s="30" t="n"/>
      <c r="O45" s="425">
        <f>L45-B45</f>
        <v/>
      </c>
      <c r="P45" s="426">
        <f>J45-K45</f>
        <v/>
      </c>
      <c r="Q45" s="426">
        <f>D45-F45</f>
        <v/>
      </c>
      <c r="R45" s="30" t="n"/>
    </row>
    <row r="46">
      <c r="A46" s="3" t="n">
        <v>0</v>
      </c>
      <c r="B46" s="427" t="n"/>
      <c r="C46" s="385" t="n">
        <v>408</v>
      </c>
      <c r="D46" s="440">
        <f>J102</f>
        <v/>
      </c>
      <c r="E46" s="443" t="n"/>
      <c r="F46" s="442" t="n"/>
      <c r="G46" s="433" t="n"/>
      <c r="H46" s="112" t="inlineStr">
        <is>
          <t xml:space="preserve">　　　減少準備金                                                  </t>
        </is>
      </c>
      <c r="I46" s="180" t="n">
        <v>222</v>
      </c>
      <c r="J46" s="73">
        <f>OFFSET(A519,0,$K$1-1)</f>
        <v/>
      </c>
      <c r="K46" s="369">
        <f>-SUMIF($C$7:$C$127,I46,$D$7:$D$127)+SUMIF($E$7:$E$135,I46,$F$7:$F$127)</f>
        <v/>
      </c>
      <c r="L46" s="478" t="n"/>
      <c r="M46" s="478">
        <f>L46-G46</f>
        <v/>
      </c>
      <c r="N46" s="30" t="n"/>
      <c r="O46" s="425">
        <f>L46-B46</f>
        <v/>
      </c>
      <c r="P46" s="426">
        <f>J46-K46</f>
        <v/>
      </c>
      <c r="Q46" s="426">
        <f>D46-F46</f>
        <v/>
      </c>
      <c r="R46" s="30" t="n"/>
    </row>
    <row r="47">
      <c r="A47" s="3" t="n">
        <v>0</v>
      </c>
      <c r="B47" s="427" t="n"/>
      <c r="C47" s="385" t="n">
        <v>411</v>
      </c>
      <c r="D47" s="440">
        <f>J107</f>
        <v/>
      </c>
      <c r="E47" s="443" t="n">
        <v>414</v>
      </c>
      <c r="F47" s="442">
        <f>-J111</f>
        <v/>
      </c>
      <c r="G47" s="433" t="n"/>
      <c r="H47" s="112" t="inlineStr">
        <is>
          <t xml:space="preserve">　　收取利息                                                    </t>
        </is>
      </c>
      <c r="I47" s="180" t="n"/>
      <c r="J47" s="73">
        <f>OFFSET(A520,0,$K$1-1)</f>
        <v/>
      </c>
      <c r="K47" s="369">
        <f>J47</f>
        <v/>
      </c>
      <c r="L47" s="478" t="n"/>
      <c r="M47" s="478">
        <f>L47-G47</f>
        <v/>
      </c>
      <c r="N47" s="30" t="n"/>
      <c r="O47" s="425">
        <f>L47-B47</f>
        <v/>
      </c>
      <c r="P47" s="426">
        <f>J47-K47</f>
        <v/>
      </c>
      <c r="Q47" s="426">
        <f>D47-F47</f>
        <v/>
      </c>
      <c r="R47" s="30" t="n"/>
    </row>
    <row r="48">
      <c r="A48" s="3" t="n">
        <v>0</v>
      </c>
      <c r="B48" s="427" t="n"/>
      <c r="C48" s="385" t="n">
        <v>406</v>
      </c>
      <c r="D48" s="440">
        <f>J98</f>
        <v/>
      </c>
      <c r="E48" s="443" t="n"/>
      <c r="F48" s="442" t="n"/>
      <c r="G48" s="433" t="n"/>
      <c r="H48" s="112" t="inlineStr">
        <is>
          <t xml:space="preserve">　　收取股利                                                    </t>
        </is>
      </c>
      <c r="I48" s="186" t="n"/>
      <c r="J48" s="73">
        <f>OFFSET(A521,0,$K$1-1)</f>
        <v/>
      </c>
      <c r="K48" s="369">
        <f>J48</f>
        <v/>
      </c>
      <c r="L48" s="478" t="n"/>
      <c r="M48" s="478">
        <f>L48-G48</f>
        <v/>
      </c>
      <c r="N48" s="30" t="n"/>
      <c r="O48" s="425">
        <f>L48-B48</f>
        <v/>
      </c>
      <c r="P48" s="426">
        <f>J48-K48</f>
        <v/>
      </c>
      <c r="Q48" s="426">
        <f>D48-F48</f>
        <v/>
      </c>
      <c r="R48" s="30" t="n"/>
    </row>
    <row r="49">
      <c r="A49" s="80" t="inlineStr">
        <is>
          <t xml:space="preserve">　　租賃資產                                                    </t>
        </is>
      </c>
      <c r="B49" s="427">
        <f>VLOOKUP(A49,$A$309:$AX$413,$K$1,FALSE)</f>
        <v/>
      </c>
      <c r="C49" s="384" t="n"/>
      <c r="D49" s="440" t="n"/>
      <c r="E49" s="441" t="n">
        <v>106</v>
      </c>
      <c r="F49" s="442">
        <f>J20</f>
        <v/>
      </c>
      <c r="G49" s="433">
        <f>B49+D49-F49</f>
        <v/>
      </c>
      <c r="H49" s="112" t="inlineStr">
        <is>
          <t xml:space="preserve">　　增加流動金融資產及短期貸墊款                                </t>
        </is>
      </c>
      <c r="I49" s="186" t="n"/>
      <c r="J49" s="121">
        <f>OFFSET(A522,0,$K$1-1)</f>
        <v/>
      </c>
      <c r="K49" s="369">
        <f>K50</f>
        <v/>
      </c>
      <c r="L49" s="478">
        <f>VLOOKUP(A49,$A$140:$AX$249,$K$1,FALSE)</f>
        <v/>
      </c>
      <c r="M49" s="478">
        <f>L49-G49</f>
        <v/>
      </c>
      <c r="N49" s="30" t="n"/>
      <c r="O49" s="425">
        <f>L49-B49</f>
        <v/>
      </c>
      <c r="P49" s="426">
        <f>J49-K49</f>
        <v/>
      </c>
      <c r="Q49" s="426">
        <f>D49-F49</f>
        <v/>
      </c>
      <c r="R49" s="30" t="n"/>
    </row>
    <row r="50" ht="32.4" customHeight="1" s="53">
      <c r="A50" s="80" t="inlineStr">
        <is>
          <t xml:space="preserve">　　租賃權益改良                                                </t>
        </is>
      </c>
      <c r="B50" s="427">
        <f>VLOOKUP(A50,$A$309:$AX$418,$K$1,FALSE)</f>
        <v/>
      </c>
      <c r="C50" s="384" t="n">
        <v>257</v>
      </c>
      <c r="D50" s="454">
        <f>J63*-1</f>
        <v/>
      </c>
      <c r="E50" s="441" t="n">
        <v>107</v>
      </c>
      <c r="F50" s="442">
        <f>J21</f>
        <v/>
      </c>
      <c r="G50" s="433">
        <f>B50+D50-F50</f>
        <v/>
      </c>
      <c r="H50" s="112" t="inlineStr">
        <is>
          <t xml:space="preserve">　　　增加流動金融資產                                            </t>
        </is>
      </c>
      <c r="I50" s="181" t="n">
        <v>231</v>
      </c>
      <c r="J50" s="121">
        <f>OFFSET(A523,0,$K$1-1)</f>
        <v/>
      </c>
      <c r="K50" s="369">
        <f>-SUMIF($C$7:$C$127,I50,$D$7:$D$127)+SUMIF($E$7:$E$135,I50,$F$7:$F$127)</f>
        <v/>
      </c>
      <c r="L50" s="478">
        <f>VLOOKUP(A50,$A$140:$AX$249,$K$1,FALSE)</f>
        <v/>
      </c>
      <c r="M50" s="478">
        <f>L50-G50</f>
        <v/>
      </c>
      <c r="N50" s="30" t="n"/>
      <c r="O50" s="425">
        <f>L50-B49</f>
        <v/>
      </c>
      <c r="P50" s="426">
        <f>J50-K50</f>
        <v/>
      </c>
      <c r="Q50" s="426">
        <f>D49-F49</f>
        <v/>
      </c>
      <c r="R50" s="30" t="n"/>
    </row>
    <row r="51" ht="32.4" customHeight="1" s="53">
      <c r="A51" s="79" t="inlineStr">
        <is>
          <t xml:space="preserve">　　購建中固定資產                                              </t>
        </is>
      </c>
      <c r="B51" s="427">
        <f>VLOOKUP(A51,$A$309:$AX$418,$K$1,FALSE)</f>
        <v/>
      </c>
      <c r="C51" s="384" t="n">
        <v>256</v>
      </c>
      <c r="D51" s="440">
        <f>J62*-1</f>
        <v/>
      </c>
      <c r="E51" s="441" t="n">
        <v>404</v>
      </c>
      <c r="F51" s="442">
        <f>J96</f>
        <v/>
      </c>
      <c r="G51" s="429">
        <f>B51+SUM(D51:D53)-SUM(F51:F53)</f>
        <v/>
      </c>
      <c r="H51" s="112" t="inlineStr">
        <is>
          <t xml:space="preserve">　　增加投資、長期應收款、貸墊款及準備金                        </t>
        </is>
      </c>
      <c r="I51" s="180" t="n"/>
      <c r="J51" s="73">
        <f>OFFSET(A524,0,$K$1-1)</f>
        <v/>
      </c>
      <c r="K51" s="369">
        <f>SUM(K52:K53)</f>
        <v/>
      </c>
      <c r="L51" s="478">
        <f>VLOOKUP(A51,$A$140:$AX$249,$K$1,FALSE)</f>
        <v/>
      </c>
      <c r="M51" s="478">
        <f>L51-G51</f>
        <v/>
      </c>
      <c r="N51" s="30" t="n"/>
      <c r="O51" s="425">
        <f>L51-B50</f>
        <v/>
      </c>
      <c r="P51" s="426">
        <f>J51-K51</f>
        <v/>
      </c>
      <c r="Q51" s="426">
        <f>D50-F50</f>
        <v/>
      </c>
      <c r="R51" s="30" t="n"/>
    </row>
    <row r="52">
      <c r="A52" s="3" t="n"/>
      <c r="B52" s="427" t="n"/>
      <c r="C52" s="385" t="n"/>
      <c r="D52" s="440" t="n"/>
      <c r="E52" s="441" t="n">
        <v>405</v>
      </c>
      <c r="F52" s="442">
        <f>J97</f>
        <v/>
      </c>
      <c r="G52" s="433" t="n"/>
      <c r="H52" s="112" t="inlineStr">
        <is>
          <t xml:space="preserve">　　　增加投資                                                    </t>
        </is>
      </c>
      <c r="I52" s="180" t="n">
        <v>241</v>
      </c>
      <c r="J52" s="73">
        <f>OFFSET(A525,0,$K$1-1)</f>
        <v/>
      </c>
      <c r="K52" s="369">
        <f>-SUMIF($C$7:$C$127,I52,$D$7:$D$127)+SUMIF($E$7:$E$135,I52,$F$7:$F$127)</f>
        <v/>
      </c>
      <c r="L52" s="478" t="n"/>
      <c r="M52" s="478">
        <f>L52-G52</f>
        <v/>
      </c>
      <c r="N52" s="30" t="n"/>
      <c r="O52" s="425">
        <f>L52-B51</f>
        <v/>
      </c>
      <c r="P52" s="426">
        <f>J52-K52</f>
        <v/>
      </c>
      <c r="Q52" s="426">
        <f>D51-F51</f>
        <v/>
      </c>
      <c r="R52" s="30" t="n"/>
    </row>
    <row r="53">
      <c r="A53" s="126" t="n"/>
      <c r="B53" s="126" t="n"/>
      <c r="C53" s="236" t="n"/>
      <c r="D53" s="455" t="n"/>
      <c r="E53" s="236" t="n">
        <v>406</v>
      </c>
      <c r="F53" s="291">
        <f>J98</f>
        <v/>
      </c>
      <c r="G53" s="126" t="n"/>
      <c r="H53" s="112" t="inlineStr">
        <is>
          <t xml:space="preserve">　　　增加準備金                                                  </t>
        </is>
      </c>
      <c r="I53" s="180" t="n">
        <v>242</v>
      </c>
      <c r="J53" s="73">
        <f>OFFSET(A526,0,$K$1-1)</f>
        <v/>
      </c>
      <c r="K53" s="369">
        <f>-SUMIF($C$7:$C$127,I53,$D$7:$D$127)+SUMIF($E$7:$E$135,I53,$F$7:$F$127)</f>
        <v/>
      </c>
      <c r="L53" s="478" t="n"/>
      <c r="M53" s="478">
        <f>L53-G52</f>
        <v/>
      </c>
      <c r="N53" s="30" t="n"/>
      <c r="O53" s="425">
        <f>L53-B52</f>
        <v/>
      </c>
      <c r="P53" s="426">
        <f>J53-K53</f>
        <v/>
      </c>
      <c r="Q53" s="426">
        <f>D52-F52</f>
        <v/>
      </c>
      <c r="R53" s="30" t="n"/>
    </row>
    <row r="54" ht="32.4" customHeight="1" s="53">
      <c r="A54" s="78" t="inlineStr">
        <is>
          <t xml:space="preserve">　生物資產－非流動                                            </t>
        </is>
      </c>
      <c r="B54" s="422">
        <f>SUM(B55)</f>
        <v/>
      </c>
      <c r="C54" s="384" t="n"/>
      <c r="D54" s="440" t="n"/>
      <c r="E54" s="441" t="n"/>
      <c r="F54" s="442" t="n"/>
      <c r="G54" s="423">
        <f>SUM(G55)</f>
        <v/>
      </c>
      <c r="H54" s="112" t="inlineStr">
        <is>
          <t xml:space="preserve">　　增加不動產、廠房及設備、礦產資源                            </t>
        </is>
      </c>
      <c r="I54" s="180" t="n"/>
      <c r="J54" s="73">
        <f>OFFSET(A527,0,$K$1-1)</f>
        <v/>
      </c>
      <c r="K54" s="369">
        <f>K55</f>
        <v/>
      </c>
      <c r="L54" s="478">
        <f>VLOOKUP(A54,$A$140:$AX$249,$K$1,FALSE)</f>
        <v/>
      </c>
      <c r="M54" s="478">
        <f>L54-G54</f>
        <v/>
      </c>
      <c r="N54" s="30" t="n"/>
      <c r="O54" s="425">
        <f>L54-B54</f>
        <v/>
      </c>
      <c r="P54" s="426">
        <f>J54-K54</f>
        <v/>
      </c>
      <c r="Q54" s="426">
        <f>D54-F54</f>
        <v/>
      </c>
      <c r="R54" s="30" t="n"/>
    </row>
    <row r="55" ht="27.6" customHeight="1" s="53">
      <c r="A55" s="82" t="inlineStr">
        <is>
          <t xml:space="preserve">　　生產性生物資產－非流動                                      </t>
        </is>
      </c>
      <c r="B55" s="427">
        <f>VLOOKUP(A55,$A$309:$AX$418,$K$1,FALSE)</f>
        <v/>
      </c>
      <c r="C55" s="384" t="n"/>
      <c r="D55" s="440" t="n"/>
      <c r="E55" s="441" t="n">
        <v>109</v>
      </c>
      <c r="F55" s="442">
        <f>J23</f>
        <v/>
      </c>
      <c r="G55" s="429">
        <f>B55+SUM(D55:D55)-SUM(F55:F55)</f>
        <v/>
      </c>
      <c r="H55" s="112" t="inlineStr">
        <is>
          <t xml:space="preserve">　　　增加不動產、廠房及設備                                      </t>
        </is>
      </c>
      <c r="I55" s="180" t="n"/>
      <c r="J55" s="73">
        <f>OFFSET(A528,0,$K$1-1)</f>
        <v/>
      </c>
      <c r="K55" s="369">
        <f>K56</f>
        <v/>
      </c>
      <c r="L55" s="478">
        <f>VLOOKUP(A55,$A$140:$AX$249,$K$1,FALSE)</f>
        <v/>
      </c>
      <c r="M55" s="478">
        <f>L55-G55</f>
        <v/>
      </c>
      <c r="N55" s="30" t="n"/>
      <c r="O55" s="425">
        <f>L55-B55</f>
        <v/>
      </c>
      <c r="P55" s="426">
        <f>J55-K55</f>
        <v/>
      </c>
      <c r="Q55" s="426">
        <f>D55-F55</f>
        <v/>
      </c>
      <c r="R55" s="30" t="n"/>
    </row>
    <row r="56">
      <c r="A56" s="78" t="inlineStr">
        <is>
          <t xml:space="preserve">　無形資產                                                    </t>
        </is>
      </c>
      <c r="B56" s="422">
        <f>SUM(B57)</f>
        <v/>
      </c>
      <c r="C56" s="384" t="n"/>
      <c r="D56" s="440" t="n"/>
      <c r="E56" s="441" t="n"/>
      <c r="F56" s="442" t="n"/>
      <c r="G56" s="423">
        <f>SUM(G57)</f>
        <v/>
      </c>
      <c r="H56" s="112" t="inlineStr">
        <is>
          <t xml:space="preserve">　　　　固定資產之增置                                              </t>
        </is>
      </c>
      <c r="I56" s="180" t="n"/>
      <c r="J56" s="73">
        <f>OFFSET(A529,0,$K$1-1)</f>
        <v/>
      </c>
      <c r="K56" s="369">
        <f>SUM(K57:K63)</f>
        <v/>
      </c>
      <c r="L56" s="478">
        <f>VLOOKUP(A56,$A$140:$AX$249,$K$1,FALSE)</f>
        <v/>
      </c>
      <c r="M56" s="478">
        <f>L56-G56</f>
        <v/>
      </c>
      <c r="N56" s="30" t="n"/>
      <c r="O56" s="425">
        <f>L56-B56</f>
        <v/>
      </c>
      <c r="P56" s="426">
        <f>J56-K56</f>
        <v/>
      </c>
      <c r="Q56" s="426">
        <f>D56-F56</f>
        <v/>
      </c>
      <c r="R56" s="30" t="n"/>
    </row>
    <row r="57">
      <c r="A57" s="80" t="inlineStr">
        <is>
          <t xml:space="preserve">　　無形資產                                                    </t>
        </is>
      </c>
      <c r="B57" s="427">
        <f>VLOOKUP(A57,$A$309:$AX$418,$K$1,FALSE)</f>
        <v/>
      </c>
      <c r="C57" s="384" t="n"/>
      <c r="D57" s="440" t="n"/>
      <c r="E57" s="441" t="n">
        <v>111</v>
      </c>
      <c r="F57" s="442">
        <f>J25</f>
        <v/>
      </c>
      <c r="G57" s="429">
        <f>B57+SUM(D57:D59)-SUM(F57:F59)</f>
        <v/>
      </c>
      <c r="H57" s="112" t="inlineStr">
        <is>
          <t xml:space="preserve">　　　　　土地改良物                                                  </t>
        </is>
      </c>
      <c r="I57" s="180" t="n">
        <v>251</v>
      </c>
      <c r="J57" s="73">
        <f>OFFSET(A530,0,$K$1-1)</f>
        <v/>
      </c>
      <c r="K57" s="369">
        <f>-SUMIF($C$7:$C$127,I57,$D$7:$D$127)+SUMIF($E$7:$E$127,I57,$F$7:$F$127)</f>
        <v/>
      </c>
      <c r="L57" s="478">
        <f>VLOOKUP(A57,$A$140:$AX$249,$K$1,FALSE)</f>
        <v/>
      </c>
      <c r="M57" s="478">
        <f>L57-G57</f>
        <v/>
      </c>
      <c r="N57" s="30" t="n"/>
      <c r="O57" s="425">
        <f>L57-B57</f>
        <v/>
      </c>
      <c r="P57" s="426">
        <f>J57-K57</f>
        <v/>
      </c>
      <c r="Q57" s="426">
        <f>D57-F57</f>
        <v/>
      </c>
      <c r="R57" s="30" t="n"/>
    </row>
    <row r="58">
      <c r="A58" s="2" t="n">
        <v>0</v>
      </c>
      <c r="B58" s="427" t="n"/>
      <c r="C58" s="384" t="n">
        <v>415</v>
      </c>
      <c r="D58" s="440">
        <f>J113</f>
        <v/>
      </c>
      <c r="E58" s="441" t="n">
        <v>416</v>
      </c>
      <c r="F58" s="442">
        <f>J114*-1</f>
        <v/>
      </c>
      <c r="G58" s="433" t="n"/>
      <c r="H58" s="112" t="inlineStr">
        <is>
          <t xml:space="preserve">　　　　　房屋及建築                                                  </t>
        </is>
      </c>
      <c r="I58" s="180" t="n">
        <v>252</v>
      </c>
      <c r="J58" s="73">
        <f>OFFSET(A531,0,$K$1-1)</f>
        <v/>
      </c>
      <c r="K58" s="369">
        <f>-SUMIF($C$7:$C$127,I58,$D$7:$D$127)+SUMIF($E$7:$E$127,I58,$F$7:$F$127)</f>
        <v/>
      </c>
      <c r="L58" s="478" t="n"/>
      <c r="M58" s="478">
        <f>L58-G58</f>
        <v/>
      </c>
      <c r="N58" s="30" t="n"/>
      <c r="O58" s="425">
        <f>L58-B58</f>
        <v/>
      </c>
      <c r="P58" s="426">
        <f>J58-K58</f>
        <v/>
      </c>
      <c r="Q58" s="426">
        <f>D58-F58</f>
        <v/>
      </c>
      <c r="R58" s="30" t="n"/>
    </row>
    <row r="59">
      <c r="A59" s="3" t="n">
        <v>0</v>
      </c>
      <c r="B59" s="427" t="n"/>
      <c r="C59" s="385" t="n">
        <v>258</v>
      </c>
      <c r="D59" s="440">
        <f>J65*-1</f>
        <v/>
      </c>
      <c r="E59" s="443" t="n">
        <v>112</v>
      </c>
      <c r="F59" s="456" t="n"/>
      <c r="G59" s="433" t="n"/>
      <c r="H59" s="112" t="inlineStr">
        <is>
          <t xml:space="preserve">　　　　　機械及設備                                                  </t>
        </is>
      </c>
      <c r="I59" s="180" t="n">
        <v>253</v>
      </c>
      <c r="J59" s="73">
        <f>OFFSET(A532,0,$K$1-1)</f>
        <v/>
      </c>
      <c r="K59" s="369">
        <f>-SUMIF($C$7:$C$127,I59,$D$7:$D$127)+SUMIF($E$7:$E$127,I59,$F$7:$F$127)</f>
        <v/>
      </c>
      <c r="L59" s="478" t="n"/>
      <c r="M59" s="478">
        <f>L59-G59</f>
        <v/>
      </c>
      <c r="N59" s="30" t="n"/>
      <c r="O59" s="425">
        <f>L59-B59</f>
        <v/>
      </c>
      <c r="P59" s="426">
        <f>J59-K59</f>
        <v/>
      </c>
      <c r="Q59" s="426">
        <f>D59-F59</f>
        <v/>
      </c>
      <c r="R59" s="30" t="n"/>
    </row>
    <row r="60">
      <c r="A60" s="3" t="n">
        <v>0</v>
      </c>
      <c r="B60" s="427" t="n"/>
      <c r="C60" s="385" t="n"/>
      <c r="D60" s="440" t="n"/>
      <c r="E60" s="443" t="n"/>
      <c r="F60" s="442" t="n"/>
      <c r="G60" s="433" t="n"/>
      <c r="H60" s="112" t="inlineStr">
        <is>
          <t xml:space="preserve">　　　　　交通及運輸設備                                              </t>
        </is>
      </c>
      <c r="I60" s="180" t="n">
        <v>254</v>
      </c>
      <c r="J60" s="73">
        <f>OFFSET(A533,0,$K$1-1)</f>
        <v/>
      </c>
      <c r="K60" s="369">
        <f>-SUMIF($C$7:$C$127,I60,$D$7:$D$127)+SUMIF($E$7:$E$127,I60,$F$7:$F$127)</f>
        <v/>
      </c>
      <c r="L60" s="478" t="n"/>
      <c r="M60" s="478">
        <f>L60-G60</f>
        <v/>
      </c>
      <c r="N60" s="30" t="n"/>
      <c r="O60" s="425">
        <f>L60-B60</f>
        <v/>
      </c>
      <c r="P60" s="426">
        <f>J60-K60</f>
        <v/>
      </c>
      <c r="Q60" s="426">
        <f>D60-F60</f>
        <v/>
      </c>
      <c r="R60" s="30" t="n"/>
    </row>
    <row r="61" ht="20.4" customHeight="1" s="53">
      <c r="A61" s="78" t="inlineStr">
        <is>
          <t xml:space="preserve">　其他資產                                                    </t>
        </is>
      </c>
      <c r="B61" s="457">
        <f>SUM(B62,B65,B68)</f>
        <v/>
      </c>
      <c r="C61" s="384" t="n"/>
      <c r="D61" s="440" t="n"/>
      <c r="E61" s="441" t="n"/>
      <c r="F61" s="442" t="n"/>
      <c r="G61" s="457">
        <f>SUM(G62,G65,G68)</f>
        <v/>
      </c>
      <c r="H61" s="112" t="inlineStr">
        <is>
          <t xml:space="preserve">　　　　　什項設備                                                    </t>
        </is>
      </c>
      <c r="I61" s="180" t="n">
        <v>255</v>
      </c>
      <c r="J61" s="73">
        <f>OFFSET(A534,0,$K$1-1)</f>
        <v/>
      </c>
      <c r="K61" s="369">
        <f>-SUMIF($C$7:$C$127,I61,$D$7:$D$127)+SUMIF($E$7:$E$127,I61,$F$7:$F$127)</f>
        <v/>
      </c>
      <c r="L61" s="478">
        <f>VLOOKUP(A61,$A$140:$AX$249,$K$1,FALSE)</f>
        <v/>
      </c>
      <c r="M61" s="478">
        <f>L61-G61</f>
        <v/>
      </c>
      <c r="N61" s="30" t="n"/>
      <c r="O61" s="425">
        <f>L61-B61</f>
        <v/>
      </c>
      <c r="P61" s="426">
        <f>J61-K61</f>
        <v/>
      </c>
      <c r="Q61" s="426">
        <f>D61-F61</f>
        <v/>
      </c>
      <c r="R61" s="30" t="n"/>
    </row>
    <row r="62">
      <c r="A62" s="80" t="inlineStr">
        <is>
          <t xml:space="preserve">　　遞延資產                                                    </t>
        </is>
      </c>
      <c r="B62" s="427">
        <f>VLOOKUP(A62,$A$309:$AX$418,$K$1,FALSE)</f>
        <v/>
      </c>
      <c r="C62" s="384" t="n"/>
      <c r="D62" s="440" t="n"/>
      <c r="E62" s="441" t="n">
        <v>112</v>
      </c>
      <c r="F62" s="442">
        <f>J26-F59</f>
        <v/>
      </c>
      <c r="G62" s="429">
        <f>B62+SUM(D62:D64)-SUM(F62:F64)</f>
        <v/>
      </c>
      <c r="H62" s="112" t="inlineStr">
        <is>
          <t xml:space="preserve">　　　　　購建中固定資產                                              </t>
        </is>
      </c>
      <c r="I62" s="180" t="n">
        <v>256</v>
      </c>
      <c r="J62" s="73">
        <f>OFFSET(A535,0,$K$1-1)</f>
        <v/>
      </c>
      <c r="K62" s="369">
        <f>-SUMIF($C$7:$C$127,I62,$D$7:$D$127)+SUMIF($E$7:$E$127,I62,$F$7:$F$127)</f>
        <v/>
      </c>
      <c r="L62" s="478">
        <f>VLOOKUP(A62,$A$140:$AX$249,$K$1,FALSE)</f>
        <v/>
      </c>
      <c r="M62" s="478">
        <f>L62-G62</f>
        <v/>
      </c>
      <c r="N62" s="30" t="n"/>
      <c r="O62" s="425">
        <f>L62-B62</f>
        <v/>
      </c>
      <c r="P62" s="426">
        <f>J62-K62</f>
        <v/>
      </c>
      <c r="Q62" s="426">
        <f>D62-F62</f>
        <v/>
      </c>
      <c r="R62" s="30" t="n"/>
    </row>
    <row r="63">
      <c r="A63" s="2" t="n">
        <v>0</v>
      </c>
      <c r="B63" s="427" t="n"/>
      <c r="C63" s="384" t="n"/>
      <c r="D63" s="440">
        <f>J126</f>
        <v/>
      </c>
      <c r="E63" s="441" t="n"/>
      <c r="F63" s="442">
        <f>J127*-1</f>
        <v/>
      </c>
      <c r="G63" s="429" t="n"/>
      <c r="H63" s="112" t="inlineStr">
        <is>
          <t xml:space="preserve">　　　　　租賃權益改良                                                </t>
        </is>
      </c>
      <c r="I63" s="180" t="n">
        <v>257</v>
      </c>
      <c r="J63" s="73">
        <f>OFFSET(A536,0,$K$1-1)</f>
        <v/>
      </c>
      <c r="K63" s="369">
        <f>-SUMIF($C$7:$C$127,I63,$D$7:$D$127)+SUMIF($E$7:$E$127,I63,$F$7:$F$127)</f>
        <v/>
      </c>
      <c r="L63" s="478" t="n"/>
      <c r="M63" s="478">
        <f>L63-G63</f>
        <v/>
      </c>
      <c r="N63" s="30" t="n"/>
      <c r="O63" s="425">
        <f>L63-B63</f>
        <v/>
      </c>
      <c r="P63" s="426">
        <f>J63-K63</f>
        <v/>
      </c>
      <c r="Q63" s="426">
        <f>D63-F63</f>
        <v/>
      </c>
      <c r="R63" s="30" t="n"/>
    </row>
    <row r="64">
      <c r="A64" s="2" t="n">
        <v>0</v>
      </c>
      <c r="B64" s="427" t="n"/>
      <c r="C64" s="384" t="n">
        <v>259</v>
      </c>
      <c r="D64" s="440">
        <f>J67*-1</f>
        <v/>
      </c>
      <c r="E64" s="441" t="n"/>
      <c r="F64" s="442" t="n"/>
      <c r="G64" s="429" t="n"/>
      <c r="H64" s="112" t="inlineStr">
        <is>
          <t xml:space="preserve">　　增加無形資產及其他資產                                      </t>
        </is>
      </c>
      <c r="I64" s="180" t="n"/>
      <c r="J64" s="73">
        <f>OFFSET(A537,0,$K$1-1)</f>
        <v/>
      </c>
      <c r="K64" s="369">
        <f>K65+K66</f>
        <v/>
      </c>
      <c r="L64" s="478" t="n"/>
      <c r="M64" s="478">
        <f>L64-G64</f>
        <v/>
      </c>
      <c r="N64" s="30" t="n"/>
      <c r="O64" s="425">
        <f>L64-B64</f>
        <v/>
      </c>
      <c r="P64" s="426">
        <f>J64-K64</f>
        <v/>
      </c>
      <c r="Q64" s="426">
        <f>D64-F64</f>
        <v/>
      </c>
      <c r="R64" s="30" t="n"/>
    </row>
    <row r="65">
      <c r="A65" s="80" t="inlineStr">
        <is>
          <t xml:space="preserve">　　什項資產                                                    </t>
        </is>
      </c>
      <c r="B65" s="427">
        <f>VLOOKUP(A65,$A$309:$AX$418,$K$1,FALSE)</f>
        <v/>
      </c>
      <c r="C65" s="384" t="n">
        <v>417</v>
      </c>
      <c r="D65" s="440">
        <f>F111</f>
        <v/>
      </c>
      <c r="E65" s="441" t="n">
        <v>108</v>
      </c>
      <c r="F65" s="442">
        <f>J22</f>
        <v/>
      </c>
      <c r="G65" s="429">
        <f>B65+SUM(D65:D67)-SUM(F65:F67)</f>
        <v/>
      </c>
      <c r="H65" s="112" t="inlineStr">
        <is>
          <t xml:space="preserve">　　　增加無形資產                                                </t>
        </is>
      </c>
      <c r="I65" s="180" t="n">
        <v>258</v>
      </c>
      <c r="J65" s="73">
        <f>OFFSET(A538,0,$K$1-1)</f>
        <v/>
      </c>
      <c r="K65" s="369">
        <f>-SUMIF($C$7:$C$127,I65,$D$7:$D$127)+SUMIF($E$7:$E$127,I65,$F$7:$F$127)</f>
        <v/>
      </c>
      <c r="L65" s="478">
        <f>VLOOKUP(A65,$A$140:$AX$249,$K$1,FALSE)</f>
        <v/>
      </c>
      <c r="M65" s="478">
        <f>L65-G65</f>
        <v/>
      </c>
      <c r="N65" s="30" t="n"/>
      <c r="O65" s="425">
        <f>L65-B65</f>
        <v/>
      </c>
      <c r="P65" s="426">
        <f>J65-K65</f>
        <v/>
      </c>
      <c r="Q65" s="426">
        <f>D65-F65</f>
        <v/>
      </c>
      <c r="R65" s="30" t="n"/>
    </row>
    <row r="66">
      <c r="A66" s="4" t="n">
        <v>0</v>
      </c>
      <c r="B66" s="427" t="n"/>
      <c r="C66" s="384" t="n"/>
      <c r="D66" s="440" t="n"/>
      <c r="E66" s="441" t="n"/>
      <c r="F66" s="442" t="n"/>
      <c r="G66" s="433" t="n"/>
      <c r="H66" s="112" t="inlineStr">
        <is>
          <t xml:space="preserve">　　　增加其他資產                                                </t>
        </is>
      </c>
      <c r="I66" s="180" t="n"/>
      <c r="J66" s="73">
        <f>OFFSET(A539,0,$K$1-1)</f>
        <v/>
      </c>
      <c r="K66" s="369">
        <f>K67</f>
        <v/>
      </c>
      <c r="L66" s="478" t="n"/>
      <c r="M66" s="478">
        <f>L66-G66</f>
        <v/>
      </c>
      <c r="N66" s="30" t="n"/>
      <c r="O66" s="425">
        <f>L66-B66</f>
        <v/>
      </c>
      <c r="P66" s="426">
        <f>J66-K66</f>
        <v/>
      </c>
      <c r="Q66" s="426">
        <f>D66-F66</f>
        <v/>
      </c>
      <c r="R66" s="30" t="n"/>
    </row>
    <row r="67">
      <c r="A67" s="3" t="n">
        <v>0</v>
      </c>
      <c r="B67" s="427" t="n"/>
      <c r="C67" s="385" t="n"/>
      <c r="D67" s="440" t="n"/>
      <c r="E67" s="443" t="n"/>
      <c r="F67" s="442" t="n"/>
      <c r="G67" s="433" t="n"/>
      <c r="H67" s="112" t="inlineStr">
        <is>
          <t xml:space="preserve">　　　　增加遞延費用                                                </t>
        </is>
      </c>
      <c r="I67" s="180" t="n">
        <v>259</v>
      </c>
      <c r="J67" s="73">
        <f>OFFSET(A540,0,$K$1-1)</f>
        <v/>
      </c>
      <c r="K67" s="369">
        <f>-SUMIF($C$7:$C$127,I67,$D$7:$D$127)+SUMIF($E$7:$E$127,I67,$F$7:$F$127)</f>
        <v/>
      </c>
      <c r="L67" s="478" t="n"/>
      <c r="M67" s="478">
        <f>L67-G67</f>
        <v/>
      </c>
      <c r="N67" s="30" t="n"/>
      <c r="O67" s="425">
        <f>L67-B67</f>
        <v/>
      </c>
      <c r="P67" s="426">
        <f>J67-K67</f>
        <v/>
      </c>
      <c r="Q67" s="426">
        <f>D67-F67</f>
        <v/>
      </c>
      <c r="R67" s="30" t="n"/>
    </row>
    <row r="68">
      <c r="A68" s="80" t="n"/>
      <c r="B68" s="427" t="n"/>
      <c r="C68" s="384" t="n"/>
      <c r="D68" s="440" t="n"/>
      <c r="E68" s="441" t="n"/>
      <c r="F68" s="442" t="n"/>
      <c r="G68" s="433">
        <f>B68+D68-F68</f>
        <v/>
      </c>
      <c r="H68" s="111" t="inlineStr">
        <is>
          <t xml:space="preserve">▼投資活動之淨現金流入（流出）                                </t>
        </is>
      </c>
      <c r="I68" s="180" t="n"/>
      <c r="J68" s="73">
        <f>OFFSET(A541,0,$K$1-1)</f>
        <v/>
      </c>
      <c r="K68" s="369">
        <f>K40</f>
        <v/>
      </c>
      <c r="L68" s="478" t="n"/>
      <c r="M68" s="478" t="n"/>
      <c r="N68" s="30" t="n"/>
      <c r="O68" s="425" t="n"/>
      <c r="P68" s="426">
        <f>J68-K68</f>
        <v/>
      </c>
      <c r="Q68" s="426">
        <f>D68-F68</f>
        <v/>
      </c>
      <c r="R68" s="30" t="n"/>
    </row>
    <row r="69">
      <c r="A69" s="4" t="inlineStr">
        <is>
          <t>合      計</t>
        </is>
      </c>
      <c r="B69" s="422">
        <f>B7+B17+B26+B54+B56+B61</f>
        <v/>
      </c>
      <c r="C69" s="384" t="n"/>
      <c r="D69" s="440" t="n"/>
      <c r="E69" s="441" t="n"/>
      <c r="F69" s="442" t="n"/>
      <c r="G69" s="458">
        <f>G7+G17+G26+G54+G56+G61</f>
        <v/>
      </c>
      <c r="H69" s="111" t="inlineStr">
        <is>
          <t xml:space="preserve">▼籌資活動之現金流量                                          </t>
        </is>
      </c>
      <c r="I69" s="180" t="n"/>
      <c r="J69" s="73">
        <f>OFFSET(A542,0,$K$1-1)</f>
        <v/>
      </c>
      <c r="K69" s="369">
        <f>K70+K72+K74+K81+K79+K83</f>
        <v/>
      </c>
      <c r="L69" s="478">
        <f>VLOOKUP(A69,$A$140:$AX$249,$K$1,FALSE)</f>
        <v/>
      </c>
      <c r="M69" s="478">
        <f>L69-G69</f>
        <v/>
      </c>
      <c r="N69" s="30" t="n"/>
      <c r="O69" s="425">
        <f>L69-B69</f>
        <v/>
      </c>
      <c r="P69" s="426">
        <f>J69-K69</f>
        <v/>
      </c>
      <c r="Q69" s="426">
        <f>D69-F69</f>
        <v/>
      </c>
      <c r="R69" s="30" t="n"/>
    </row>
    <row r="70">
      <c r="A70" s="4" t="inlineStr">
        <is>
          <t xml:space="preserve">負債                                                        </t>
        </is>
      </c>
      <c r="B70" s="422">
        <f>B71+B78+B83</f>
        <v/>
      </c>
      <c r="C70" s="384" t="n"/>
      <c r="D70" s="440" t="n"/>
      <c r="E70" s="441" t="n"/>
      <c r="F70" s="442" t="n"/>
      <c r="G70" s="423">
        <f>G71+G78+G83</f>
        <v/>
      </c>
      <c r="H70" s="112" t="inlineStr">
        <is>
          <t xml:space="preserve">　　增加短期債務、流動金融負債及其他負債                        </t>
        </is>
      </c>
      <c r="I70" s="180" t="n"/>
      <c r="J70" s="73">
        <f>OFFSET(A543,0,$K$1-1)</f>
        <v/>
      </c>
      <c r="K70" s="369">
        <f>K71</f>
        <v/>
      </c>
      <c r="L70" s="478">
        <f>VLOOKUP(A70,$A$253:$AX$305,$K$1,FALSE)</f>
        <v/>
      </c>
      <c r="M70" s="478">
        <f>L70-G70</f>
        <v/>
      </c>
      <c r="N70" s="30" t="n"/>
      <c r="O70" s="425">
        <f>L70-B70</f>
        <v/>
      </c>
      <c r="P70" s="426">
        <f>J70-K70</f>
        <v/>
      </c>
      <c r="Q70" s="426">
        <f>D70-F70</f>
        <v/>
      </c>
      <c r="R70" s="30" t="n"/>
    </row>
    <row r="71">
      <c r="A71" s="78" t="inlineStr">
        <is>
          <t xml:space="preserve">　流動負債                                                    </t>
        </is>
      </c>
      <c r="B71" s="422">
        <f>SUM(B72:B77)</f>
        <v/>
      </c>
      <c r="C71" s="384" t="n"/>
      <c r="D71" s="440" t="n"/>
      <c r="E71" s="441" t="n"/>
      <c r="F71" s="442" t="n"/>
      <c r="G71" s="423">
        <f>SUM(G72:G77)</f>
        <v/>
      </c>
      <c r="H71" s="112" t="inlineStr">
        <is>
          <t xml:space="preserve">　　　增加其他負債                                                </t>
        </is>
      </c>
      <c r="I71" s="180" t="n">
        <v>311</v>
      </c>
      <c r="J71" s="73">
        <f>OFFSET(A544,0,$K$1-1)</f>
        <v/>
      </c>
      <c r="K71" s="369">
        <f>-SUMIF($C$7:$C$127,I71,$D$7:$D$127)+SUMIF($E$7:$E$127,I71,$F$7:$F$127)</f>
        <v/>
      </c>
      <c r="L71" s="478">
        <f>VLOOKUP(A71,$A$253:$AX$305,$K$1,FALSE)</f>
        <v/>
      </c>
      <c r="M71" s="478">
        <f>L71-G71</f>
        <v/>
      </c>
      <c r="N71" s="30" t="n"/>
      <c r="O71" s="425">
        <f>L71-B71</f>
        <v/>
      </c>
      <c r="P71" s="426">
        <f>J71-K71</f>
        <v/>
      </c>
      <c r="Q71" s="426">
        <f>D71-F71</f>
        <v/>
      </c>
      <c r="R71" s="30" t="n"/>
    </row>
    <row r="72">
      <c r="A72" s="80" t="inlineStr">
        <is>
          <t xml:space="preserve">　　短期債務                                                    </t>
        </is>
      </c>
      <c r="B72" s="427">
        <f>VLOOKUP(A72,$A$423:$AX$475,$K$1,FALSE)</f>
        <v/>
      </c>
      <c r="C72" s="385" t="n">
        <v>322</v>
      </c>
      <c r="D72" s="454">
        <f>J82*-1</f>
        <v/>
      </c>
      <c r="E72" s="441" t="n">
        <v>418</v>
      </c>
      <c r="F72" s="442">
        <f>D81</f>
        <v/>
      </c>
      <c r="G72" s="429">
        <f>B72+SUM(F72:F73)-SUM(D72:D73)</f>
        <v/>
      </c>
      <c r="H72" s="112" t="inlineStr">
        <is>
          <t xml:space="preserve">　　增加長期負債                                                </t>
        </is>
      </c>
      <c r="I72" s="180" t="n"/>
      <c r="J72" s="73">
        <f>OFFSET(A545,0,$K$1-1)</f>
        <v/>
      </c>
      <c r="K72" s="369">
        <f>K73</f>
        <v/>
      </c>
      <c r="L72" s="478">
        <f>VLOOKUP(A72,$A$253:$AX$305,$K$1,FALSE)</f>
        <v/>
      </c>
      <c r="M72" s="478">
        <f>L72-G72</f>
        <v/>
      </c>
      <c r="N72" s="30" t="n"/>
      <c r="O72" s="425">
        <f>L72-B72</f>
        <v/>
      </c>
      <c r="P72" s="426">
        <f>J72-K72</f>
        <v/>
      </c>
      <c r="Q72" s="426">
        <f>D72-F72</f>
        <v/>
      </c>
      <c r="R72" s="30" t="n"/>
    </row>
    <row r="73" ht="20.25" customHeight="1" s="53">
      <c r="A73" s="3" t="n">
        <v>0</v>
      </c>
      <c r="B73" s="427" t="n"/>
      <c r="C73" s="385" t="n">
        <v>316</v>
      </c>
      <c r="D73" s="440" t="n"/>
      <c r="E73" s="443" t="n"/>
      <c r="F73" s="442" t="n"/>
      <c r="G73" s="433" t="n"/>
      <c r="H73" s="112" t="inlineStr">
        <is>
          <t xml:space="preserve">　　　增加長期債務                                                </t>
        </is>
      </c>
      <c r="I73" s="180" t="n">
        <v>312</v>
      </c>
      <c r="J73" s="73">
        <f>OFFSET(A546,0,$K$1-1)</f>
        <v/>
      </c>
      <c r="K73" s="369">
        <f>-SUMIF($C$7:$C$127,I73,$D$7:$D$127)+SUMIF($E$7:$E$127,I73,$F$7:$F$127)</f>
        <v/>
      </c>
      <c r="L73" s="478" t="n"/>
      <c r="M73" s="478">
        <f>L73-G73</f>
        <v/>
      </c>
      <c r="N73" s="30" t="n"/>
      <c r="O73" s="425">
        <f>L73-B73</f>
        <v/>
      </c>
      <c r="P73" s="426">
        <f>J73-K73</f>
        <v/>
      </c>
      <c r="Q73" s="426">
        <f>D73-F73</f>
        <v/>
      </c>
      <c r="R73" s="30" t="n"/>
    </row>
    <row r="74" ht="21" customHeight="1" s="53">
      <c r="A74" s="80" t="inlineStr">
        <is>
          <t xml:space="preserve">　　應付款項                                                    </t>
        </is>
      </c>
      <c r="B74" s="427">
        <f>VLOOKUP(A74,$A$423:$AX$475,$K$1,FALSE)</f>
        <v/>
      </c>
      <c r="C74" s="384" t="n"/>
      <c r="D74" s="440" t="n"/>
      <c r="E74" s="441" t="n">
        <v>161</v>
      </c>
      <c r="F74" s="442" t="n"/>
      <c r="G74" s="429">
        <f>B74+SUM(F74:F75)-SUM(D74:D75)</f>
        <v/>
      </c>
      <c r="H74" s="112" t="inlineStr">
        <is>
          <t xml:space="preserve">　　增加基金、公積及填補短絀                                    </t>
        </is>
      </c>
      <c r="I74" s="180" t="n"/>
      <c r="J74" s="73">
        <f>OFFSET(A547,0,$K$1-1)</f>
        <v/>
      </c>
      <c r="K74" s="369">
        <f>SUM(K75)</f>
        <v/>
      </c>
      <c r="L74" s="478">
        <f>VLOOKUP(A74,$A$253:$AX$305,$K$1,FALSE)</f>
        <v/>
      </c>
      <c r="M74" s="478">
        <f>L74-G74</f>
        <v/>
      </c>
      <c r="N74" s="30" t="n"/>
      <c r="O74" s="425">
        <f>L74-B74</f>
        <v/>
      </c>
      <c r="P74" s="426">
        <f>J74-K74</f>
        <v/>
      </c>
      <c r="Q74" s="426">
        <f>D74-F74</f>
        <v/>
      </c>
      <c r="R74" s="30" t="n"/>
    </row>
    <row r="75" ht="18.75" customHeight="1" s="53">
      <c r="A75" s="3" t="n">
        <v>0</v>
      </c>
      <c r="B75" s="427" t="n"/>
      <c r="C75" s="385" t="n"/>
      <c r="D75" s="440" t="n"/>
      <c r="E75" s="443" t="n"/>
      <c r="F75" s="442" t="n"/>
      <c r="G75" s="433" t="n"/>
      <c r="H75" s="112" t="inlineStr">
        <is>
          <t xml:space="preserve">　　　增加基金                                                    </t>
        </is>
      </c>
      <c r="I75" s="180" t="n"/>
      <c r="J75" s="73">
        <f>OFFSET(A548,0,$K$1-1)</f>
        <v/>
      </c>
      <c r="K75" s="369">
        <f>SUM(K76:K78)</f>
        <v/>
      </c>
      <c r="L75" s="478" t="n"/>
      <c r="M75" s="478">
        <f>L75-G75</f>
        <v/>
      </c>
      <c r="N75" s="30" t="n"/>
      <c r="O75" s="425">
        <f>L75-B75</f>
        <v/>
      </c>
      <c r="P75" s="426">
        <f>J75-K75</f>
        <v/>
      </c>
      <c r="Q75" s="426">
        <f>D75-F75</f>
        <v/>
      </c>
      <c r="R75" s="30" t="n"/>
    </row>
    <row r="76" ht="20.25" customHeight="1" s="53">
      <c r="A76" s="80" t="inlineStr">
        <is>
          <t xml:space="preserve">　　預收款項                                                    </t>
        </is>
      </c>
      <c r="B76" s="427">
        <f>VLOOKUP(A76,$A$423:$AX$475,$K$1,FALSE)</f>
        <v/>
      </c>
      <c r="C76" s="384" t="n"/>
      <c r="D76" s="440" t="n"/>
      <c r="E76" s="441" t="n">
        <v>161</v>
      </c>
      <c r="F76" s="442">
        <f>J34</f>
        <v/>
      </c>
      <c r="G76" s="429">
        <f>B76+SUM(F76:F77)-SUM(D76:D77)</f>
        <v/>
      </c>
      <c r="H76" s="112" t="inlineStr">
        <is>
          <t xml:space="preserve">　　　　國庫撥款增置固定資產                                        </t>
        </is>
      </c>
      <c r="I76" s="180" t="n">
        <v>313</v>
      </c>
      <c r="J76" s="73">
        <f>OFFSET(A549,0,$K$1-1)</f>
        <v/>
      </c>
      <c r="K76" s="369">
        <f>-SUMIF($C$7:$C$127,I76,$D$7:$D$127)+SUMIF($E$7:$E$127,I76,$F$7:$F$127)</f>
        <v/>
      </c>
      <c r="L76" s="478">
        <f>VLOOKUP(A76,$A$253:$AX$305,$K$1,FALSE)</f>
        <v/>
      </c>
      <c r="M76" s="478">
        <f>L76-G76</f>
        <v/>
      </c>
      <c r="N76" s="30" t="n"/>
      <c r="O76" s="425">
        <f>L76-B76</f>
        <v/>
      </c>
      <c r="P76" s="426">
        <f>J76-K76</f>
        <v/>
      </c>
      <c r="Q76" s="426">
        <f>D76-F76</f>
        <v/>
      </c>
      <c r="R76" s="30" t="n"/>
    </row>
    <row r="77">
      <c r="A77" s="3" t="n">
        <v>0</v>
      </c>
      <c r="B77" s="427" t="n"/>
      <c r="C77" s="385" t="n"/>
      <c r="D77" s="440" t="n"/>
      <c r="E77" s="443" t="n"/>
      <c r="F77" s="442" t="n"/>
      <c r="G77" s="433" t="n"/>
      <c r="H77" s="112" t="inlineStr">
        <is>
          <t xml:space="preserve">　　　　國庫增撥無形資產                                            </t>
        </is>
      </c>
      <c r="I77" s="180" t="n">
        <v>314</v>
      </c>
      <c r="J77" s="73">
        <f>OFFSET(A550,0,$K$1-1)</f>
        <v/>
      </c>
      <c r="K77" s="369">
        <f>-SUMIF($C$7:$C$127,I77,$D$7:$D$127)+SUMIF($E$7:$E$127,I77,$F$7:$F$127)</f>
        <v/>
      </c>
      <c r="L77" s="478" t="n"/>
      <c r="M77" s="478">
        <f>L77-G77</f>
        <v/>
      </c>
      <c r="N77" s="30" t="n"/>
      <c r="O77" s="425">
        <f>L77-B77</f>
        <v/>
      </c>
      <c r="P77" s="426">
        <f>J77-K77</f>
        <v/>
      </c>
      <c r="Q77" s="426">
        <f>D77-F77</f>
        <v/>
      </c>
      <c r="R77" s="30" t="n"/>
    </row>
    <row r="78">
      <c r="A78" s="78" t="inlineStr">
        <is>
          <t xml:space="preserve">　長期負債                                                    </t>
        </is>
      </c>
      <c r="B78" s="459">
        <f>SUM(B81)</f>
        <v/>
      </c>
      <c r="C78" s="384" t="n"/>
      <c r="D78" s="440" t="n"/>
      <c r="E78" s="441" t="n"/>
      <c r="F78" s="442" t="n"/>
      <c r="G78" s="460">
        <f>SUM(G81)</f>
        <v/>
      </c>
      <c r="H78" s="112" t="inlineStr">
        <is>
          <t xml:space="preserve">　　　　國庫增撥遞延資產                                            </t>
        </is>
      </c>
      <c r="I78" s="180" t="n">
        <v>315</v>
      </c>
      <c r="J78" s="73">
        <f>OFFSET(A551,0,$K$1-1)</f>
        <v/>
      </c>
      <c r="K78" s="369">
        <f>-SUMIF($C$7:$C$127,I78,$D$7:$D$127)+SUMIF($E$7:$E$127,I78,$F$7:$F$127)</f>
        <v/>
      </c>
      <c r="L78" s="478">
        <f>VLOOKUP(A78,$A$253:$AX$305,$K$1,FALSE)</f>
        <v/>
      </c>
      <c r="M78" s="478">
        <f>L78-G78</f>
        <v/>
      </c>
      <c r="N78" s="30" t="n"/>
      <c r="O78" s="425">
        <f>L78-B78</f>
        <v/>
      </c>
      <c r="P78" s="426">
        <f>J78-K78</f>
        <v/>
      </c>
      <c r="Q78" s="426">
        <f>D78-F78</f>
        <v/>
      </c>
      <c r="R78" s="30" t="n"/>
    </row>
    <row r="79">
      <c r="A79" s="169" t="n"/>
      <c r="B79" s="461" t="n"/>
      <c r="C79" s="395" t="n"/>
      <c r="D79" s="462" t="n"/>
      <c r="E79" s="463" t="n"/>
      <c r="F79" s="447" t="n"/>
      <c r="G79" s="394" t="n"/>
      <c r="H79" s="112" t="inlineStr">
        <is>
          <t xml:space="preserve">　　減少短期債務、流動金融負債及其他負債                        </t>
        </is>
      </c>
      <c r="I79" s="180" t="n"/>
      <c r="J79" s="73">
        <f>OFFSET(A552,0,$K$1-1)</f>
        <v/>
      </c>
      <c r="K79" s="387" t="n"/>
      <c r="L79" s="478" t="n"/>
      <c r="M79" s="478" t="n"/>
      <c r="N79" s="30" t="n"/>
      <c r="O79" s="425" t="n"/>
      <c r="P79" s="426" t="n"/>
      <c r="Q79" s="426" t="n"/>
      <c r="R79" s="30" t="n"/>
    </row>
    <row r="80">
      <c r="A80" s="169" t="n"/>
      <c r="B80" s="461" t="n"/>
      <c r="C80" s="395" t="n"/>
      <c r="D80" s="462" t="n"/>
      <c r="E80" s="463" t="n"/>
      <c r="F80" s="447" t="n"/>
      <c r="G80" s="394" t="n"/>
      <c r="H80" s="112" t="inlineStr">
        <is>
          <t xml:space="preserve">　　　減少短期債務                                                </t>
        </is>
      </c>
      <c r="I80" s="180" t="n">
        <v>316</v>
      </c>
      <c r="J80" s="73">
        <f>OFFSET(A553,0,$K$1-1)</f>
        <v/>
      </c>
      <c r="K80" s="369">
        <f>-SUMIF($C$7:$C$127,I80,$D$7:$D$127)+SUMIF($E$7:$E$127,I80,$F$7:$F$127)</f>
        <v/>
      </c>
      <c r="L80" s="478" t="n"/>
      <c r="M80" s="478" t="n"/>
      <c r="N80" s="30" t="n"/>
      <c r="O80" s="425" t="n"/>
      <c r="P80" s="426" t="n"/>
      <c r="Q80" s="426" t="n"/>
      <c r="R80" s="30" t="n"/>
    </row>
    <row r="81">
      <c r="A81" s="80" t="inlineStr">
        <is>
          <t xml:space="preserve">　　長期債務                                                    </t>
        </is>
      </c>
      <c r="B81" s="427">
        <f>VLOOKUP(A81,$A$423:$AX$475,$K$1,FALSE)</f>
        <v/>
      </c>
      <c r="C81" s="384" t="n">
        <v>418</v>
      </c>
      <c r="D81" s="440">
        <f>J116</f>
        <v/>
      </c>
      <c r="E81" s="441" t="n">
        <v>312</v>
      </c>
      <c r="F81" s="442">
        <f>J73</f>
        <v/>
      </c>
      <c r="G81" s="429">
        <f>B81+SUM(F81:F82)-SUM(D81:D82)</f>
        <v/>
      </c>
      <c r="H81" s="112" t="inlineStr">
        <is>
          <t xml:space="preserve">　　減少長期負債                                                </t>
        </is>
      </c>
      <c r="I81" s="180" t="n"/>
      <c r="J81" s="73">
        <f>OFFSET(A554,0,$K$1-1)</f>
        <v/>
      </c>
      <c r="K81" s="369">
        <f>K82</f>
        <v/>
      </c>
      <c r="L81" s="478">
        <f>VLOOKUP(A81,$A$253:$AX$305,$K$1,FALSE)</f>
        <v/>
      </c>
      <c r="M81" s="478">
        <f>L81-G81</f>
        <v/>
      </c>
      <c r="N81" s="30" t="n"/>
      <c r="O81" s="425">
        <f>L81-B81</f>
        <v/>
      </c>
      <c r="P81" s="426">
        <f>J81-K81</f>
        <v/>
      </c>
      <c r="Q81" s="426">
        <f>D81-F81</f>
        <v/>
      </c>
      <c r="R81" s="30" t="n"/>
    </row>
    <row r="82">
      <c r="A82" s="3" t="n">
        <v>0</v>
      </c>
      <c r="B82" s="427" t="n"/>
      <c r="C82" s="385" t="n">
        <v>322</v>
      </c>
      <c r="D82" s="440" t="n"/>
      <c r="E82" s="443" t="n"/>
      <c r="F82" s="442" t="n"/>
      <c r="G82" s="433" t="n"/>
      <c r="H82" s="112" t="inlineStr">
        <is>
          <t xml:space="preserve">　　　減少長期債務                                                </t>
        </is>
      </c>
      <c r="I82" s="180" t="n">
        <v>322</v>
      </c>
      <c r="J82" s="73">
        <f>OFFSET(A555,0,$K$1-1)</f>
        <v/>
      </c>
      <c r="K82" s="369">
        <f>-SUMIF($C$7:$C$127,I82,$D$7:$D$127)+SUMIF($E$7:$E$127,I82,$F$7:$F$127)</f>
        <v/>
      </c>
      <c r="L82" s="478" t="n"/>
      <c r="M82" s="478">
        <f>L82-G82</f>
        <v/>
      </c>
      <c r="N82" s="30" t="n"/>
      <c r="O82" s="425">
        <f>L82-B82</f>
        <v/>
      </c>
      <c r="P82" s="426">
        <f>J82-K82</f>
        <v/>
      </c>
      <c r="Q82" s="426">
        <f>D72-F82</f>
        <v/>
      </c>
      <c r="R82" s="30" t="n"/>
    </row>
    <row r="83">
      <c r="A83" s="78" t="inlineStr">
        <is>
          <t xml:space="preserve">　其他負債                                                    </t>
        </is>
      </c>
      <c r="B83" s="422">
        <f>SUM(B84,B90)</f>
        <v/>
      </c>
      <c r="C83" s="384" t="n"/>
      <c r="D83" s="440" t="n"/>
      <c r="E83" s="441" t="n"/>
      <c r="F83" s="442" t="n"/>
      <c r="G83" s="460">
        <f>SUM(G84,G90)</f>
        <v/>
      </c>
      <c r="H83" s="112" t="inlineStr">
        <is>
          <t xml:space="preserve">　　支付利息                                                    </t>
        </is>
      </c>
      <c r="I83" s="180" t="n"/>
      <c r="J83" s="73">
        <f>OFFSET(A556,0,$K$1-1)</f>
        <v/>
      </c>
      <c r="K83" s="369">
        <f>J83</f>
        <v/>
      </c>
      <c r="L83" s="478">
        <f>VLOOKUP(A83,$A$253:$AX$305,$K$1,FALSE)</f>
        <v/>
      </c>
      <c r="M83" s="478">
        <f>L83-G83</f>
        <v/>
      </c>
      <c r="N83" s="30" t="n"/>
      <c r="O83" s="425">
        <f>L83-B83</f>
        <v/>
      </c>
      <c r="P83" s="426">
        <f>J83-K83</f>
        <v/>
      </c>
      <c r="Q83" s="426">
        <f>D83-F83</f>
        <v/>
      </c>
      <c r="R83" s="30" t="n"/>
    </row>
    <row r="84">
      <c r="A84" s="80" t="inlineStr">
        <is>
          <t xml:space="preserve">　　什項負債                                                    </t>
        </is>
      </c>
      <c r="B84" s="427">
        <f>VLOOKUP(A84,$A$423:$AX$475,$K$1,FALSE)</f>
        <v/>
      </c>
      <c r="C84" s="384" t="n">
        <v>321</v>
      </c>
      <c r="D84" s="440" t="n"/>
      <c r="E84" s="441" t="n"/>
      <c r="F84" s="442" t="n"/>
      <c r="G84" s="429">
        <f>B84+SUM(F84:F89)-SUM(D84:D89)</f>
        <v/>
      </c>
      <c r="H84" s="111" t="inlineStr">
        <is>
          <t xml:space="preserve">▼籌資活動之淨現金流入（流出）                                </t>
        </is>
      </c>
      <c r="I84" s="180" t="n"/>
      <c r="J84" s="73">
        <f>OFFSET(A557,0,$K$1-1)</f>
        <v/>
      </c>
      <c r="K84" s="369">
        <f>K69</f>
        <v/>
      </c>
      <c r="L84" s="478">
        <f>VLOOKUP(A84,$A$253:$AX$305,$K$1,FALSE)</f>
        <v/>
      </c>
      <c r="M84" s="478">
        <f>L84-G84</f>
        <v/>
      </c>
      <c r="N84" s="30" t="n"/>
      <c r="O84" s="425">
        <f>L84-B84</f>
        <v/>
      </c>
      <c r="P84" s="426">
        <f>J84-K84</f>
        <v/>
      </c>
      <c r="Q84" s="426">
        <f>D84-F84</f>
        <v/>
      </c>
      <c r="R84" s="30" t="n"/>
    </row>
    <row r="85">
      <c r="A85" s="4" t="n">
        <v>0</v>
      </c>
      <c r="B85" s="427" t="n"/>
      <c r="C85" s="384" t="n">
        <v>402</v>
      </c>
      <c r="D85" s="440">
        <f>J91*-1</f>
        <v/>
      </c>
      <c r="E85" s="384" t="n">
        <v>122</v>
      </c>
      <c r="F85" s="442">
        <f>J28</f>
        <v/>
      </c>
      <c r="G85" s="433" t="n"/>
      <c r="H85" s="111" t="inlineStr">
        <is>
          <t xml:space="preserve">▼現金及約當現金之淨增（淨減）                                </t>
        </is>
      </c>
      <c r="I85" s="180" t="inlineStr">
        <is>
          <t>B</t>
        </is>
      </c>
      <c r="J85" s="73">
        <f>OFFSET(A558,0,$K$1-1)</f>
        <v/>
      </c>
      <c r="K85" s="369">
        <f>J85</f>
        <v/>
      </c>
      <c r="L85" s="478" t="n"/>
      <c r="M85" s="478">
        <f>L85-G85</f>
        <v/>
      </c>
      <c r="N85" s="30" t="n"/>
      <c r="O85" s="425">
        <f>L85-B85</f>
        <v/>
      </c>
      <c r="P85" s="426">
        <f>J85-K85</f>
        <v/>
      </c>
      <c r="Q85" s="426">
        <f>D85-F85</f>
        <v/>
      </c>
      <c r="R85" s="30" t="n"/>
    </row>
    <row r="86">
      <c r="A86" s="3" t="n">
        <v>0</v>
      </c>
      <c r="B86" s="427" t="n"/>
      <c r="C86" s="385" t="n"/>
      <c r="D86" s="440" t="n"/>
      <c r="E86" s="443" t="n">
        <v>401</v>
      </c>
      <c r="F86" s="442">
        <f>J90</f>
        <v/>
      </c>
      <c r="G86" s="433" t="n"/>
      <c r="H86" s="111" t="inlineStr">
        <is>
          <t xml:space="preserve">▼期初現金及約當現金                                          </t>
        </is>
      </c>
      <c r="I86" s="180" t="n"/>
      <c r="J86" s="73">
        <f>OFFSET(A559,0,$K$1-1)</f>
        <v/>
      </c>
      <c r="K86" s="369">
        <f>B8</f>
        <v/>
      </c>
      <c r="L86" s="478" t="n"/>
      <c r="M86" s="478">
        <f>L86-G86</f>
        <v/>
      </c>
      <c r="N86" s="30" t="n"/>
      <c r="O86" s="425">
        <f>L86-B86</f>
        <v/>
      </c>
      <c r="P86" s="426">
        <f>J86-K86</f>
        <v/>
      </c>
      <c r="Q86" s="426">
        <f>D86-F86</f>
        <v/>
      </c>
      <c r="R86" s="30" t="n"/>
    </row>
    <row r="87">
      <c r="A87" s="3" t="n">
        <v>0</v>
      </c>
      <c r="B87" s="427" t="n"/>
      <c r="C87" s="385" t="n"/>
      <c r="D87" s="440" t="n"/>
      <c r="E87" s="443" t="n"/>
      <c r="F87" s="442" t="n"/>
      <c r="G87" s="433" t="n"/>
      <c r="H87" s="111" t="inlineStr">
        <is>
          <t xml:space="preserve">▼期末現金及約當現金                                          </t>
        </is>
      </c>
      <c r="I87" s="180" t="n"/>
      <c r="J87" s="73">
        <f>OFFSET(A560,0,$K$1-1)</f>
        <v/>
      </c>
      <c r="K87" s="369">
        <f>G8</f>
        <v/>
      </c>
      <c r="L87" s="478" t="n"/>
      <c r="M87" s="478">
        <f>L87-G87</f>
        <v/>
      </c>
      <c r="N87" s="30" t="n"/>
      <c r="O87" s="425">
        <f>L87-B87</f>
        <v/>
      </c>
      <c r="P87" s="426">
        <f>J87-K87</f>
        <v/>
      </c>
      <c r="Q87" s="426">
        <f>D87-F87</f>
        <v/>
      </c>
      <c r="R87" s="30" t="n"/>
    </row>
    <row r="88">
      <c r="A88" s="3" t="n">
        <v>0</v>
      </c>
      <c r="B88" s="427" t="n"/>
      <c r="C88" s="385" t="n"/>
      <c r="D88" s="440" t="n"/>
      <c r="E88" s="443" t="n"/>
      <c r="F88" s="442" t="n"/>
      <c r="G88" s="433" t="n"/>
      <c r="H88" s="111" t="inlineStr">
        <is>
          <t xml:space="preserve">▼不影響現金流量之投資與籌資活動                              </t>
        </is>
      </c>
      <c r="J88" s="73">
        <f>OFFSET(A561,0,$K$1-1)</f>
        <v/>
      </c>
      <c r="K88" s="369" t="n"/>
      <c r="L88" s="478" t="n"/>
      <c r="M88" s="478">
        <f>L88-G88</f>
        <v/>
      </c>
      <c r="N88" s="30" t="n"/>
      <c r="O88" s="425">
        <f>L88-B88</f>
        <v/>
      </c>
      <c r="P88" s="426">
        <f>J88-K88</f>
        <v/>
      </c>
      <c r="Q88" s="426">
        <f>D88-F88</f>
        <v/>
      </c>
      <c r="R88" s="30" t="n"/>
    </row>
    <row r="89" ht="32.4" customHeight="1" s="53">
      <c r="A89" s="3" t="n">
        <v>0</v>
      </c>
      <c r="B89" s="427" t="n"/>
      <c r="C89" s="385" t="n"/>
      <c r="D89" s="440" t="n"/>
      <c r="E89" s="443" t="n"/>
      <c r="F89" s="442" t="n"/>
      <c r="G89" s="433" t="n"/>
      <c r="H89" s="112" t="inlineStr">
        <is>
          <t xml:space="preserve">　　退休離職準備金與應付退休及離職金同額增加(+)或減少(-)之金額  </t>
        </is>
      </c>
      <c r="I89" s="180" t="n"/>
      <c r="J89" s="73">
        <f>OFFSET(A562,0,$K$1-1)</f>
        <v/>
      </c>
      <c r="K89" s="369">
        <f>K90+K91</f>
        <v/>
      </c>
      <c r="L89" s="478" t="n"/>
      <c r="M89" s="478">
        <f>L89-G89</f>
        <v/>
      </c>
      <c r="N89" s="30" t="n"/>
      <c r="O89" s="425">
        <f>L89-B89</f>
        <v/>
      </c>
      <c r="P89" s="426">
        <f>J89-K89</f>
        <v/>
      </c>
      <c r="Q89" s="426">
        <f>D89-F89</f>
        <v/>
      </c>
      <c r="R89" s="30" t="n"/>
    </row>
    <row r="90">
      <c r="A90" s="80" t="inlineStr">
        <is>
          <t xml:space="preserve">　　遞延負債                                                    </t>
        </is>
      </c>
      <c r="B90" s="427">
        <f>VLOOKUP(A90,$A$423:$AX$475,$K$1,FALSE)</f>
        <v/>
      </c>
      <c r="C90" s="385" t="n">
        <v>124</v>
      </c>
      <c r="D90" s="440">
        <f>J31*-1</f>
        <v/>
      </c>
      <c r="E90" s="464" t="n">
        <v>311</v>
      </c>
      <c r="F90" s="442">
        <f>J71</f>
        <v/>
      </c>
      <c r="G90" s="429">
        <f>B90+SUM(F90:F96)-SUM(D90:D96)</f>
        <v/>
      </c>
      <c r="H90" s="112" t="inlineStr">
        <is>
          <t xml:space="preserve">　　　退休離職準備金與應付退休及離職金同額增加之金額(+)           </t>
        </is>
      </c>
      <c r="I90" s="180" t="n">
        <v>401</v>
      </c>
      <c r="J90" s="73">
        <f>OFFSET(A563,0,$K$1-1)</f>
        <v/>
      </c>
      <c r="K90" s="369">
        <f>(SUMIF($C$7:$C$127,I90,$D$7:$D$127)+SUMIF($E$7:$E$127,I90,$F$7:$F$127))/2</f>
        <v/>
      </c>
      <c r="L90" s="478">
        <f>VLOOKUP(A90,$A$253:$AX$305,$K$1,FALSE)</f>
        <v/>
      </c>
      <c r="M90" s="478">
        <f>L90-G90</f>
        <v/>
      </c>
      <c r="N90" s="30" t="n"/>
      <c r="O90" s="425">
        <f>L90-B90</f>
        <v/>
      </c>
      <c r="P90" s="426">
        <f>J90-K90</f>
        <v/>
      </c>
      <c r="Q90" s="426">
        <f>D90-F90</f>
        <v/>
      </c>
      <c r="R90" s="30" t="n"/>
    </row>
    <row r="91">
      <c r="A91" s="3" t="n">
        <v>0</v>
      </c>
      <c r="B91" s="427" t="n"/>
      <c r="C91" s="241" t="n">
        <v>123</v>
      </c>
      <c r="D91" s="440">
        <f>-J30</f>
        <v/>
      </c>
      <c r="E91" s="464" t="n">
        <v>403</v>
      </c>
      <c r="F91" s="442">
        <f>J93</f>
        <v/>
      </c>
      <c r="G91" s="433" t="n"/>
      <c r="H91" s="112" t="inlineStr">
        <is>
          <t xml:space="preserve">　　　退休離職準備金與應付退休及離職金同額減少之金額(-)           </t>
        </is>
      </c>
      <c r="I91" s="180" t="n">
        <v>402</v>
      </c>
      <c r="J91" s="73">
        <f>OFFSET(A564,0,$K$1-1)</f>
        <v/>
      </c>
      <c r="K91" s="387">
        <f>(SUMIF($C$7:$C$127,I91,$D$7:$D$127)+SUMIF($E$7:$E$127,I91,$F$7:$F$127))/2*-1</f>
        <v/>
      </c>
      <c r="L91" s="478" t="n"/>
      <c r="M91" s="478">
        <f>L91-G91</f>
        <v/>
      </c>
      <c r="N91" s="30" t="n"/>
      <c r="O91" s="425">
        <f>L91-B91</f>
        <v/>
      </c>
      <c r="P91" s="426">
        <f>J91-K91</f>
        <v/>
      </c>
      <c r="Q91" s="426">
        <f>D91-F91</f>
        <v/>
      </c>
      <c r="R91" s="30" t="n"/>
    </row>
    <row r="92">
      <c r="A92" s="3" t="n">
        <v>0</v>
      </c>
      <c r="B92" s="427" t="n"/>
      <c r="C92" s="385" t="n"/>
      <c r="D92" s="440" t="n"/>
      <c r="E92" s="325" t="n">
        <v>407</v>
      </c>
      <c r="F92" s="262">
        <f>J101</f>
        <v/>
      </c>
      <c r="G92" s="433" t="n"/>
      <c r="H92" s="112" t="inlineStr">
        <is>
          <t xml:space="preserve">　　其他準備金與遞延收入同額增加之金額                          </t>
        </is>
      </c>
      <c r="I92" s="180" t="n"/>
      <c r="J92" s="73">
        <f>OFFSET(A565,0,$K$1-1)</f>
        <v/>
      </c>
      <c r="K92" s="369">
        <f>K93</f>
        <v/>
      </c>
      <c r="L92" s="478" t="n"/>
      <c r="M92" s="478">
        <f>L92-G92</f>
        <v/>
      </c>
      <c r="N92" s="30" t="n"/>
      <c r="O92" s="425">
        <f>L92-B92</f>
        <v/>
      </c>
      <c r="P92" s="426">
        <f>J92-K92</f>
        <v/>
      </c>
      <c r="Q92" s="426">
        <f>D92-F92</f>
        <v/>
      </c>
      <c r="R92" s="30" t="n"/>
    </row>
    <row r="93">
      <c r="A93" s="3" t="n">
        <v>0</v>
      </c>
      <c r="B93" s="427" t="n"/>
      <c r="C93" s="385" t="n"/>
      <c r="D93" s="440" t="n"/>
      <c r="E93" s="464" t="n">
        <v>408</v>
      </c>
      <c r="F93" s="442">
        <f>J102</f>
        <v/>
      </c>
      <c r="G93" s="433" t="n"/>
      <c r="H93" s="112" t="inlineStr">
        <is>
          <t xml:space="preserve">　　　其他準備金與遞延收入同額增加之金額                          </t>
        </is>
      </c>
      <c r="I93" s="180" t="n">
        <v>403</v>
      </c>
      <c r="J93" s="73">
        <f>OFFSET(A566,0,$K$1-1)</f>
        <v/>
      </c>
      <c r="K93" s="369">
        <f>(SUMIF($C$7:$C$127,I93,$D$7:$D$127)+SUMIF($E$7:$E$127,I93,$F$7:$F$127))/2</f>
        <v/>
      </c>
      <c r="L93" s="478" t="n"/>
      <c r="M93" s="478">
        <f>L93-G93</f>
        <v/>
      </c>
      <c r="N93" s="30" t="n"/>
      <c r="O93" s="425">
        <f>L93-B93</f>
        <v/>
      </c>
      <c r="P93" s="426">
        <f>J93-K93</f>
        <v/>
      </c>
      <c r="Q93" s="426">
        <f>D93-F93</f>
        <v/>
      </c>
      <c r="R93" s="30" t="n"/>
    </row>
    <row r="94" ht="32.4" customHeight="1" s="53">
      <c r="A94" s="105" t="n"/>
      <c r="B94" s="465" t="n"/>
      <c r="C94" s="398" t="n"/>
      <c r="D94" s="455" t="n"/>
      <c r="E94" s="466" t="n">
        <v>410</v>
      </c>
      <c r="F94" s="467" t="n"/>
      <c r="G94" s="378" t="n"/>
      <c r="H94" s="112" t="inlineStr">
        <is>
          <t xml:space="preserve">　　以前年度購建中固定資產科目，調整轉入不動產、廠房及設備科目之</t>
        </is>
      </c>
      <c r="I94" s="180" t="n"/>
      <c r="J94" s="73">
        <f>OFFSET(A567,0,$K$1-1)</f>
        <v/>
      </c>
      <c r="K94" s="369">
        <f>K95</f>
        <v/>
      </c>
      <c r="P94" s="426">
        <f>J94-K94</f>
        <v/>
      </c>
    </row>
    <row r="95">
      <c r="A95" s="105" t="n"/>
      <c r="B95" s="465" t="n"/>
      <c r="C95" s="398" t="n"/>
      <c r="D95" s="455" t="n"/>
      <c r="E95" s="468" t="n"/>
      <c r="F95" s="447" t="n"/>
      <c r="G95" s="378" t="n"/>
      <c r="H95" s="112" t="inlineStr">
        <is>
          <t xml:space="preserve">　　　調整轉入不動產、廠房及設備科目明細                          </t>
        </is>
      </c>
      <c r="I95" s="180" t="n"/>
      <c r="J95" s="73">
        <f>OFFSET(A568,0,$K$1-1)</f>
        <v/>
      </c>
      <c r="K95" s="369">
        <f>K96+K97+K98</f>
        <v/>
      </c>
      <c r="L95" s="478" t="n"/>
      <c r="N95" s="30" t="n"/>
      <c r="O95" s="425">
        <f>L95-B96</f>
        <v/>
      </c>
      <c r="P95" s="426">
        <f>J95-K95</f>
        <v/>
      </c>
      <c r="Q95" s="426">
        <f>D96-F96</f>
        <v/>
      </c>
      <c r="R95" s="30" t="n"/>
    </row>
    <row r="96">
      <c r="A96" s="3" t="n">
        <v>0</v>
      </c>
      <c r="B96" s="427" t="n"/>
      <c r="C96" s="385" t="n"/>
      <c r="D96" s="440" t="n"/>
      <c r="E96" s="261" t="n"/>
      <c r="F96" s="186" t="n"/>
      <c r="G96" s="433" t="n"/>
      <c r="H96" s="112" t="inlineStr">
        <is>
          <t xml:space="preserve">　　　　土地改良物                                                  </t>
        </is>
      </c>
      <c r="I96" s="180" t="n">
        <v>404</v>
      </c>
      <c r="J96" s="73">
        <f>OFFSET(A569,0,$K$1-1)</f>
        <v/>
      </c>
      <c r="K96" s="369">
        <f>(SUMIF($C$7:$C$127,I96,$D$7:$D$127)+SUMIF($E$7:$E$127,I96,$F$7:$F$127))/2</f>
        <v/>
      </c>
      <c r="N96" s="30" t="n"/>
      <c r="O96" s="425">
        <f>L97-B97</f>
        <v/>
      </c>
      <c r="P96" s="426">
        <f>J96-K96</f>
        <v/>
      </c>
      <c r="Q96" s="426">
        <f>D97-F97</f>
        <v/>
      </c>
      <c r="R96" s="30" t="n"/>
    </row>
    <row r="97">
      <c r="A97" s="84" t="inlineStr">
        <is>
          <t xml:space="preserve">淨值                                                        </t>
        </is>
      </c>
      <c r="B97" s="422">
        <f>B98+B110+B116+B125</f>
        <v/>
      </c>
      <c r="C97" s="384" t="n"/>
      <c r="D97" s="440" t="n"/>
      <c r="E97" s="441" t="n"/>
      <c r="F97" s="442" t="n"/>
      <c r="G97" s="422">
        <f>G98+G110+G116+G125</f>
        <v/>
      </c>
      <c r="H97" s="112" t="inlineStr">
        <is>
          <t xml:space="preserve">　　　　房屋及建築                                                  </t>
        </is>
      </c>
      <c r="I97" s="180" t="n">
        <v>405</v>
      </c>
      <c r="J97" s="73">
        <f>OFFSET(A570,0,$K$1-1)</f>
        <v/>
      </c>
      <c r="K97" s="369">
        <f>(SUMIF($C$7:$C$127,I97,$D$7:$D$127)+SUMIF($E$7:$E$127,I97,$F$7:$F$127))/2</f>
        <v/>
      </c>
      <c r="L97" s="478">
        <f>VLOOKUP(A97,$A$253:$AX$305,$K$1,FALSE)</f>
        <v/>
      </c>
      <c r="M97" s="478">
        <f>L97-G97</f>
        <v/>
      </c>
      <c r="N97" s="30" t="n"/>
      <c r="O97" s="425">
        <f>L98-B98</f>
        <v/>
      </c>
      <c r="P97" s="426">
        <f>J97-K97</f>
        <v/>
      </c>
      <c r="Q97" s="426">
        <f>D98-F98</f>
        <v/>
      </c>
      <c r="R97" s="30" t="n"/>
    </row>
    <row r="98">
      <c r="A98" s="85" t="inlineStr">
        <is>
          <t xml:space="preserve">　基金                                                        </t>
        </is>
      </c>
      <c r="B98" s="422">
        <f>SUM(B99:B101)</f>
        <v/>
      </c>
      <c r="C98" s="384" t="n"/>
      <c r="D98" s="440" t="n"/>
      <c r="E98" s="441" t="n"/>
      <c r="F98" s="442" t="n"/>
      <c r="G98" s="422">
        <f>SUM(G99:G101)</f>
        <v/>
      </c>
      <c r="H98" s="220" t="inlineStr">
        <is>
          <t xml:space="preserve">　　　　什項設備                                                    </t>
        </is>
      </c>
      <c r="I98" s="267" t="n">
        <v>406</v>
      </c>
      <c r="J98" s="73">
        <f>OFFSET(A571,0,$K$1-1)</f>
        <v/>
      </c>
      <c r="K98" s="369">
        <f>(SUMIF($C$7:$C$127,I98,$D$7:$D$127)+SUMIF($E$7:$E$127,I98,$F$7:$F$127))/2</f>
        <v/>
      </c>
      <c r="L98" s="478">
        <f>VLOOKUP(A98,$A$253:$AX$305,$K$1,FALSE)</f>
        <v/>
      </c>
      <c r="M98" s="478">
        <f>L98-G98</f>
        <v/>
      </c>
      <c r="N98" s="30" t="n"/>
      <c r="O98" s="425">
        <f>L99-B99</f>
        <v/>
      </c>
      <c r="P98" s="426">
        <f>J98-K98</f>
        <v/>
      </c>
      <c r="Q98" s="426">
        <f>D99-F99</f>
        <v/>
      </c>
      <c r="R98" s="30" t="n"/>
    </row>
    <row r="99">
      <c r="A99" s="86" t="inlineStr">
        <is>
          <t xml:space="preserve">　　基金                                                        </t>
        </is>
      </c>
      <c r="B99" s="427">
        <f>VLOOKUP(A99,$A$423:$AX$475,$K$1,FALSE)</f>
        <v/>
      </c>
      <c r="C99" s="245" t="n"/>
      <c r="D99" s="440" t="n"/>
      <c r="E99" s="384" t="n">
        <v>313</v>
      </c>
      <c r="F99" s="442">
        <f>J76</f>
        <v/>
      </c>
      <c r="G99" s="469">
        <f>B99+SUM(F99:F109)-SUM(D99:D109)</f>
        <v/>
      </c>
      <c r="H99" s="112" t="inlineStr">
        <is>
          <t xml:space="preserve">　不動產、廠房及設備與遞延收入同額增加(+)或減少(-)之金額    </t>
        </is>
      </c>
      <c r="I99" s="180" t="n"/>
      <c r="J99" s="73">
        <f>OFFSET(A572,0,$K$1-1)</f>
        <v/>
      </c>
      <c r="K99" s="369">
        <f>K100</f>
        <v/>
      </c>
      <c r="L99" s="478">
        <f>VLOOKUP(A99,$A$253:$AX$305,$K$1,FALSE)</f>
        <v/>
      </c>
      <c r="M99" s="478">
        <f>L99-G99</f>
        <v/>
      </c>
      <c r="N99" s="30" t="n"/>
      <c r="O99" s="425">
        <f>L100-B100</f>
        <v/>
      </c>
      <c r="P99" s="426">
        <f>J99-K99</f>
        <v/>
      </c>
      <c r="Q99" s="426">
        <f>D100-F100</f>
        <v/>
      </c>
      <c r="R99" s="30" t="n"/>
    </row>
    <row r="100">
      <c r="A100" s="89" t="n">
        <v>0</v>
      </c>
      <c r="B100" s="427" t="n"/>
      <c r="C100" s="375" t="n"/>
      <c r="D100" s="428" t="n"/>
      <c r="E100" s="87" t="n">
        <v>314</v>
      </c>
      <c r="F100" s="431">
        <f>J77</f>
        <v/>
      </c>
      <c r="G100" s="427" t="n"/>
      <c r="H100" s="112" t="inlineStr">
        <is>
          <t xml:space="preserve">　　不動產、廠房及設備與遞延收入同額增加明細(+)             </t>
        </is>
      </c>
      <c r="I100" s="180" t="n"/>
      <c r="J100" s="73">
        <f>OFFSET(A573,0,$K$1-1)</f>
        <v/>
      </c>
      <c r="K100" s="369">
        <f>K101+K102</f>
        <v/>
      </c>
      <c r="L100" s="478" t="n"/>
      <c r="M100" s="478">
        <f>L100-G100</f>
        <v/>
      </c>
      <c r="N100" s="30" t="n"/>
      <c r="O100" s="425">
        <f>L101-B101</f>
        <v/>
      </c>
      <c r="P100" s="426">
        <f>J100-K100</f>
        <v/>
      </c>
      <c r="Q100" s="426">
        <f>D101-F101</f>
        <v/>
      </c>
      <c r="R100" s="30" t="n"/>
    </row>
    <row r="101">
      <c r="A101" s="50" t="n">
        <v>0</v>
      </c>
      <c r="B101" s="427" t="n"/>
      <c r="C101" s="91" t="n">
        <v>412</v>
      </c>
      <c r="D101" s="428">
        <f>-J109</f>
        <v/>
      </c>
      <c r="E101" s="87" t="n">
        <v>315</v>
      </c>
      <c r="F101" s="431">
        <f>J78</f>
        <v/>
      </c>
      <c r="G101" s="427" t="n"/>
      <c r="H101" s="211" t="inlineStr">
        <is>
          <t xml:space="preserve">　　　　機械及設備                                                  </t>
        </is>
      </c>
      <c r="I101" s="268" t="n">
        <v>407</v>
      </c>
      <c r="J101" s="73">
        <f>OFFSET(A574,0,$K$1-1)</f>
        <v/>
      </c>
      <c r="K101" s="369">
        <f>(SUMIF($C$7:$C$127,I101,$D$7:$D$127)+SUMIF($E$7:$E$127,I101,$F$7:$F$127))/2</f>
        <v/>
      </c>
      <c r="L101" s="478" t="n"/>
      <c r="M101" s="478">
        <f>L101-G101</f>
        <v/>
      </c>
      <c r="N101" s="30" t="n"/>
      <c r="O101" s="425">
        <f>L102-B102</f>
        <v/>
      </c>
      <c r="P101" s="426">
        <f>J101-K101</f>
        <v/>
      </c>
      <c r="Q101" s="426">
        <f>D102-F102</f>
        <v/>
      </c>
      <c r="R101" s="30" t="n"/>
    </row>
    <row r="102">
      <c r="A102" s="50" t="n">
        <v>0</v>
      </c>
      <c r="B102" s="427" t="n"/>
      <c r="C102" s="91" t="n">
        <v>413</v>
      </c>
      <c r="D102" s="470">
        <f>-J110</f>
        <v/>
      </c>
      <c r="E102" s="87" t="n">
        <v>409</v>
      </c>
      <c r="F102" s="432">
        <f>J105</f>
        <v/>
      </c>
      <c r="G102" s="427" t="n"/>
      <c r="H102" s="211" t="inlineStr">
        <is>
          <t xml:space="preserve">　　　　什項設備                                                    </t>
        </is>
      </c>
      <c r="I102" s="180" t="n">
        <v>408</v>
      </c>
      <c r="J102" s="73">
        <f>OFFSET(A575,0,$K$1-1)</f>
        <v/>
      </c>
      <c r="K102" s="369">
        <f>(SUMIF($C$7:$C$127,I102,$D$7:$D$127)+SUMIF($E$7:$E$127,I102,$F$7:$F$127))/2</f>
        <v/>
      </c>
      <c r="L102" s="478" t="n"/>
      <c r="M102" s="478">
        <f>L102-G102</f>
        <v/>
      </c>
      <c r="N102" s="30" t="n"/>
      <c r="O102" s="425">
        <f>L103-B103</f>
        <v/>
      </c>
      <c r="P102" s="426">
        <f>J102-K102</f>
        <v/>
      </c>
      <c r="Q102" s="426">
        <f>D103-F103</f>
        <v/>
      </c>
      <c r="R102" s="30" t="n"/>
    </row>
    <row r="103">
      <c r="A103" s="50" t="n">
        <v>0</v>
      </c>
      <c r="B103" s="427" t="n"/>
      <c r="C103" s="91" t="n">
        <v>414</v>
      </c>
      <c r="D103" s="470">
        <f>-J111</f>
        <v/>
      </c>
      <c r="E103" s="375" t="n">
        <v>410</v>
      </c>
      <c r="F103" s="431">
        <f>J106</f>
        <v/>
      </c>
      <c r="G103" s="427" t="n"/>
      <c r="H103" s="211" t="inlineStr">
        <is>
          <t xml:space="preserve">　不動產、廠房及設備與基金同額增加(+)或減少(-)之金額        </t>
        </is>
      </c>
      <c r="I103" s="180" t="n"/>
      <c r="J103" s="73">
        <f>OFFSET(A576,0,$K$1-1)</f>
        <v/>
      </c>
      <c r="K103" s="369">
        <f>K104+K108</f>
        <v/>
      </c>
      <c r="L103" s="478" t="n"/>
      <c r="M103" s="478">
        <f>L103-G103</f>
        <v/>
      </c>
      <c r="N103" s="30" t="n"/>
      <c r="O103" s="425">
        <f>L104-B104</f>
        <v/>
      </c>
      <c r="P103" s="426">
        <f>J103-K103</f>
        <v/>
      </c>
      <c r="Q103" s="426">
        <f>D104-F104</f>
        <v/>
      </c>
      <c r="R103" s="30" t="n"/>
    </row>
    <row r="104">
      <c r="A104" s="50" t="n">
        <v>0</v>
      </c>
      <c r="B104" s="427" t="n"/>
      <c r="C104" s="91" t="n">
        <v>416</v>
      </c>
      <c r="D104" s="470">
        <f>F58</f>
        <v/>
      </c>
      <c r="E104" s="375" t="n">
        <v>411</v>
      </c>
      <c r="F104" s="431">
        <f>J107</f>
        <v/>
      </c>
      <c r="G104" s="427" t="n"/>
      <c r="H104" s="211" t="inlineStr">
        <is>
          <t xml:space="preserve">　　　撥入不動產、廠房及設備明細(+)                               </t>
        </is>
      </c>
      <c r="I104" s="180" t="n"/>
      <c r="J104" s="73">
        <f>OFFSET(A577,0,$K$1-1)</f>
        <v/>
      </c>
      <c r="K104" s="369">
        <f>SUM(K105:K107)</f>
        <v/>
      </c>
      <c r="L104" s="478" t="n"/>
      <c r="M104" s="478">
        <f>L104-G104</f>
        <v/>
      </c>
      <c r="N104" s="30" t="n"/>
      <c r="O104" s="425">
        <f>L105-B105</f>
        <v/>
      </c>
      <c r="P104" s="426">
        <f>J104-K104</f>
        <v/>
      </c>
      <c r="Q104" s="426">
        <f>D105-F105</f>
        <v/>
      </c>
      <c r="R104" s="30" t="n"/>
    </row>
    <row r="105">
      <c r="A105" s="50" t="n"/>
      <c r="B105" s="50" t="n"/>
      <c r="C105" s="91" t="n"/>
      <c r="D105" s="428" t="n"/>
      <c r="E105" s="375" t="n">
        <v>415</v>
      </c>
      <c r="F105" s="90">
        <f>J113</f>
        <v/>
      </c>
      <c r="G105" s="50" t="n"/>
      <c r="H105" s="112" t="inlineStr">
        <is>
          <t xml:space="preserve">　　　　機械及設備                                                  </t>
        </is>
      </c>
      <c r="I105" s="180" t="n">
        <v>409</v>
      </c>
      <c r="J105" s="73">
        <f>OFFSET(A578,0,$K$1-1)</f>
        <v/>
      </c>
      <c r="K105" s="369">
        <f>(SUMIF($C$7:$C$127,I105,$D$7:$D$127)+SUMIF($E$7:$E$127,I105,$F$7:$F$127))/2</f>
        <v/>
      </c>
      <c r="L105" s="478" t="n"/>
      <c r="M105" s="478">
        <f>L105-G105</f>
        <v/>
      </c>
      <c r="N105" s="30" t="n"/>
      <c r="O105" s="425">
        <f>L106-B106</f>
        <v/>
      </c>
      <c r="P105" s="426">
        <f>J105-K105</f>
        <v/>
      </c>
      <c r="Q105" s="426">
        <f>D106-F106</f>
        <v/>
      </c>
      <c r="R105" s="30" t="n"/>
    </row>
    <row r="106">
      <c r="A106" s="50" t="n"/>
      <c r="B106" s="50" t="n"/>
      <c r="C106" s="375" t="n"/>
      <c r="D106" s="428" t="n"/>
      <c r="G106" s="50" t="n"/>
      <c r="H106" s="112" t="inlineStr">
        <is>
          <t xml:space="preserve">　　　　交通及運輸設備                                              </t>
        </is>
      </c>
      <c r="I106" s="180" t="n">
        <v>410</v>
      </c>
      <c r="J106" s="73">
        <f>OFFSET(A579,0,$K$1-1)</f>
        <v/>
      </c>
      <c r="K106" s="369">
        <f>(SUMIF($C$7:$C$127,I106,$D$7:$D$127)+SUMIF($E$7:$E$127,I106,$F$7:$F$127))/2</f>
        <v/>
      </c>
      <c r="L106" s="478" t="n"/>
      <c r="M106" s="478">
        <f>L106-G106</f>
        <v/>
      </c>
      <c r="N106" s="30" t="n"/>
      <c r="O106" s="425">
        <f>L107-B107</f>
        <v/>
      </c>
      <c r="P106" s="426">
        <f>J106-K106</f>
        <v/>
      </c>
      <c r="Q106" s="426">
        <f>D107-F107</f>
        <v/>
      </c>
      <c r="R106" s="30" t="n"/>
    </row>
    <row r="107">
      <c r="A107" s="50" t="n"/>
      <c r="B107" s="50" t="n"/>
      <c r="C107" s="127" t="n">
        <v>72</v>
      </c>
      <c r="D107" s="471">
        <f>IF(J119&lt;0,J119*-1,0)</f>
        <v/>
      </c>
      <c r="E107" s="472" t="n"/>
      <c r="F107" s="396" t="n"/>
      <c r="G107" s="50" t="n"/>
      <c r="H107" s="112" t="inlineStr">
        <is>
          <t xml:space="preserve">　　　　什項設備                                                    </t>
        </is>
      </c>
      <c r="I107" s="180" t="n">
        <v>411</v>
      </c>
      <c r="J107" s="73">
        <f>OFFSET(A580,0,$K$1-1)</f>
        <v/>
      </c>
      <c r="K107" s="369">
        <f>(SUMIF($C$7:$C$127,I107,$D$7:$D$127)+SUMIF($E$7:$E$127,I107,$F$7:$F$127))/2</f>
        <v/>
      </c>
      <c r="L107" s="478" t="n"/>
      <c r="M107" s="478">
        <f>L107-G107</f>
        <v/>
      </c>
      <c r="N107" s="30" t="n"/>
      <c r="O107" s="425">
        <f>L108-B108</f>
        <v/>
      </c>
      <c r="P107" s="426">
        <f>J107-K107</f>
        <v/>
      </c>
      <c r="Q107" s="426">
        <f>D108-F108</f>
        <v/>
      </c>
      <c r="R107" s="30" t="n"/>
    </row>
    <row r="108">
      <c r="A108" s="89" t="n">
        <v>0</v>
      </c>
      <c r="B108" s="427" t="n"/>
      <c r="C108" s="127" t="n"/>
      <c r="D108" s="428" t="n"/>
      <c r="E108" s="375" t="n">
        <v>72</v>
      </c>
      <c r="F108" s="396">
        <f>IF(J119&gt;0,J119,0)</f>
        <v/>
      </c>
      <c r="G108" s="427" t="n"/>
      <c r="H108" s="211" t="inlineStr">
        <is>
          <t xml:space="preserve">　　　撥出不動產、廠房及設備明細(-)                               </t>
        </is>
      </c>
      <c r="I108" s="180" t="n"/>
      <c r="J108" s="73">
        <f>OFFSET(A581,0,$K$1-1)</f>
        <v/>
      </c>
      <c r="K108" s="369">
        <f>K109+K110+K111</f>
        <v/>
      </c>
      <c r="L108" s="478" t="n"/>
      <c r="M108" s="478">
        <f>L108-G108</f>
        <v/>
      </c>
      <c r="N108" s="30" t="n"/>
      <c r="O108" s="425">
        <f>L109-B109</f>
        <v/>
      </c>
      <c r="P108" s="426">
        <f>J108-K108</f>
        <v/>
      </c>
      <c r="Q108" s="426">
        <f>D109-F109</f>
        <v/>
      </c>
      <c r="R108" s="30" t="n"/>
    </row>
    <row r="109">
      <c r="A109" s="78" t="n"/>
      <c r="B109" s="427" t="n"/>
      <c r="D109" s="428" t="n"/>
      <c r="E109" s="375" t="n"/>
      <c r="F109" s="432">
        <f>J131</f>
        <v/>
      </c>
      <c r="G109" s="427" t="n"/>
      <c r="H109" s="112" t="inlineStr">
        <is>
          <t xml:space="preserve">　　　　機械及設備                                                  </t>
        </is>
      </c>
      <c r="I109" s="180" t="n">
        <v>412</v>
      </c>
      <c r="J109" s="73">
        <f>OFFSET(A582,0,$K$1-1)</f>
        <v/>
      </c>
      <c r="K109" s="387">
        <f>(SUMIF($C$7:$C$127,I109,$D$7:$D$127)+SUMIF($E$7:$E$127,I109,$F$7:$F$127))/2*-1</f>
        <v/>
      </c>
      <c r="L109" s="478" t="n"/>
      <c r="M109" s="478">
        <f>L109-G109</f>
        <v/>
      </c>
      <c r="N109" s="30" t="n"/>
      <c r="O109" s="425">
        <f>L110-B110</f>
        <v/>
      </c>
      <c r="P109" s="426">
        <f>J109-K109</f>
        <v/>
      </c>
      <c r="Q109" s="426">
        <f>D110-F110</f>
        <v/>
      </c>
      <c r="R109" s="30" t="n"/>
    </row>
    <row r="110">
      <c r="A110" s="78" t="inlineStr">
        <is>
          <t xml:space="preserve">　公積                                                        </t>
        </is>
      </c>
      <c r="B110" s="422">
        <f>SUM(B111:B115)</f>
        <v/>
      </c>
      <c r="C110" s="375" t="n"/>
      <c r="D110" s="428" t="n"/>
      <c r="E110" s="430" t="n"/>
      <c r="F110" s="432" t="n"/>
      <c r="G110" s="423">
        <f>SUM(G111:G115)</f>
        <v/>
      </c>
      <c r="H110" s="112" t="inlineStr">
        <is>
          <t xml:space="preserve">　　　　交通及運輸設備                                              </t>
        </is>
      </c>
      <c r="I110" s="180" t="n">
        <v>413</v>
      </c>
      <c r="J110" s="73">
        <f>OFFSET(A583,0,$K$1-1)</f>
        <v/>
      </c>
      <c r="K110" s="387">
        <f>(SUMIF($C$7:$C$127,I110,$D$7:$D$127)+SUMIF($E$7:$E$127,I110,$F$7:$F$127))/2*-1</f>
        <v/>
      </c>
      <c r="L110" s="478">
        <f>VLOOKUP(A110,$A$253:$AX$305,$K$1,FALSE)</f>
        <v/>
      </c>
      <c r="M110" s="478">
        <f>L110-G110</f>
        <v/>
      </c>
      <c r="N110" s="30" t="n"/>
      <c r="O110" s="425">
        <f>L111-B111</f>
        <v/>
      </c>
      <c r="P110" s="426">
        <f>J110-K110</f>
        <v/>
      </c>
      <c r="Q110" s="426">
        <f>D111-F111</f>
        <v/>
      </c>
      <c r="R110" s="30" t="n"/>
    </row>
    <row r="111">
      <c r="A111" s="80" t="inlineStr">
        <is>
          <t xml:space="preserve">　　資本公積                                                    </t>
        </is>
      </c>
      <c r="B111" s="427">
        <f>VLOOKUP(A111,$A$423:$AX$475,$K$1,FALSE)</f>
        <v/>
      </c>
      <c r="C111" s="375" t="n"/>
      <c r="D111" s="428" t="n"/>
      <c r="E111" s="430" t="n">
        <v>417</v>
      </c>
      <c r="F111" s="432">
        <f>J115</f>
        <v/>
      </c>
      <c r="G111" s="429">
        <f>B111+SUM(F111:F113)-SUM(D111:D113)</f>
        <v/>
      </c>
      <c r="H111" s="112" t="inlineStr">
        <is>
          <t xml:space="preserve">　　　　什項設備                                                    </t>
        </is>
      </c>
      <c r="I111" s="180" t="n">
        <v>414</v>
      </c>
      <c r="J111" s="73">
        <f>OFFSET(A584,0,$K$1-1)</f>
        <v/>
      </c>
      <c r="K111" s="387">
        <f>(SUMIF($C$7:$C$127,I111,$D$7:$D$127)+SUMIF($E$7:$E$127,I111,$F$7:$F$127))/2*-1</f>
        <v/>
      </c>
      <c r="L111" s="478">
        <f>VLOOKUP(A111,$A$253:$AX$305,$K$1,FALSE)</f>
        <v/>
      </c>
      <c r="M111" s="478">
        <f>L111-G111</f>
        <v/>
      </c>
      <c r="N111" s="30" t="n"/>
      <c r="O111" s="425">
        <f>L112-B112</f>
        <v/>
      </c>
      <c r="P111" s="426">
        <f>J111-K111</f>
        <v/>
      </c>
      <c r="Q111" s="426">
        <f>D112-F112</f>
        <v/>
      </c>
      <c r="R111" s="30" t="n"/>
    </row>
    <row r="112">
      <c r="A112" s="2" t="n">
        <v>0</v>
      </c>
      <c r="B112" s="427" t="n"/>
      <c r="C112" s="473" t="n">
        <v>71</v>
      </c>
      <c r="D112" s="471">
        <f>IF(J118&lt;0,J118*-1,0)</f>
        <v/>
      </c>
      <c r="E112" s="430" t="n">
        <v>71</v>
      </c>
      <c r="F112" s="431">
        <f>IF(J133&gt;0,J133,0)</f>
        <v/>
      </c>
      <c r="G112" s="433" t="n"/>
      <c r="H112" s="211" t="inlineStr">
        <is>
          <t xml:space="preserve">　無形資產與基金同額增加(+)或減少(-)之金額                  </t>
        </is>
      </c>
      <c r="I112" s="186" t="n"/>
      <c r="J112" s="73" t="n"/>
      <c r="K112" s="369">
        <f>K113+K114</f>
        <v/>
      </c>
      <c r="L112" s="478" t="n"/>
      <c r="M112" s="478">
        <f>L112-G112</f>
        <v/>
      </c>
      <c r="N112" s="30" t="n"/>
      <c r="O112" s="425">
        <f>L113-B113</f>
        <v/>
      </c>
      <c r="P112" s="426">
        <f>J112-K112</f>
        <v/>
      </c>
      <c r="Q112" s="426">
        <f>D113-F113</f>
        <v/>
      </c>
      <c r="R112" s="30" t="n"/>
    </row>
    <row r="113">
      <c r="A113" s="3" t="n">
        <v>0</v>
      </c>
      <c r="B113" s="427" t="n"/>
      <c r="C113" s="473" t="n"/>
      <c r="D113" s="428" t="n"/>
      <c r="E113" s="439" t="n"/>
      <c r="F113" s="432" t="n"/>
      <c r="G113" s="433" t="n"/>
      <c r="H113" s="112" t="inlineStr">
        <is>
          <t xml:space="preserve">　　　無形資產與基金同額增加之金額(+)                             </t>
        </is>
      </c>
      <c r="I113" s="180" t="n">
        <v>415</v>
      </c>
      <c r="J113" s="73">
        <f>OFFSET(A585,0,$K$1-1)</f>
        <v/>
      </c>
      <c r="K113" s="369">
        <f>(SUMIF($C$7:$C$127,I113,$D$7:$D$127)+SUMIF($E$7:$E$127,I113,$F$7:$F$127))/2</f>
        <v/>
      </c>
      <c r="L113" s="478" t="n"/>
      <c r="M113" s="478">
        <f>L113-G113</f>
        <v/>
      </c>
      <c r="N113" s="30" t="n"/>
      <c r="O113" s="425">
        <f>L114-B114</f>
        <v/>
      </c>
      <c r="P113" s="426">
        <f>J113-K113</f>
        <v/>
      </c>
      <c r="Q113" s="426">
        <f>D114-F114</f>
        <v/>
      </c>
      <c r="R113" s="30" t="n"/>
    </row>
    <row r="114">
      <c r="A114" s="80" t="inlineStr">
        <is>
          <t xml:space="preserve">　　特別公積                                                    </t>
        </is>
      </c>
      <c r="B114" s="427">
        <f>VLOOKUP(A114,$A$423:$AX$475,$K$1,FALSE)</f>
        <v/>
      </c>
      <c r="C114" s="474" t="n"/>
      <c r="D114" s="428">
        <f>J131</f>
        <v/>
      </c>
      <c r="E114" s="430" t="n"/>
      <c r="F114" s="432" t="n"/>
      <c r="G114" s="429">
        <f>B114+SUM(F114:F115)-SUM(D114:D115)</f>
        <v/>
      </c>
      <c r="H114" s="112" t="inlineStr">
        <is>
          <t xml:space="preserve">　　　無形資產與基金同額減少之金額(-)                             </t>
        </is>
      </c>
      <c r="I114" s="180" t="n">
        <v>416</v>
      </c>
      <c r="J114" s="73">
        <f>OFFSET(A586,0,$K$1-1)</f>
        <v/>
      </c>
      <c r="K114" s="369">
        <f>-(SUMIF($C$7:$C$127,I114,$D$7:$D$127)+SUMIF($E$7:$E$127,I114,$F$7:$F$127))/2</f>
        <v/>
      </c>
      <c r="L114" s="478">
        <f>VLOOKUP(A114,$A$253:$AX$305,$K$1,FALSE)</f>
        <v/>
      </c>
      <c r="M114" s="478">
        <f>L114-G114</f>
        <v/>
      </c>
      <c r="N114" s="30" t="n"/>
      <c r="O114" s="425">
        <f>L115-B115</f>
        <v/>
      </c>
      <c r="P114" s="426">
        <f>J114-K114</f>
        <v/>
      </c>
      <c r="Q114" s="426">
        <f>D115-F115</f>
        <v/>
      </c>
      <c r="R114" s="30" t="n"/>
    </row>
    <row r="115">
      <c r="A115" s="3" t="n">
        <v>0</v>
      </c>
      <c r="B115" s="427" t="n"/>
      <c r="C115" s="473" t="n"/>
      <c r="D115" s="428" t="n"/>
      <c r="E115" s="439" t="n"/>
      <c r="F115" s="432" t="n"/>
      <c r="G115" s="433" t="n"/>
      <c r="H115" s="112" t="inlineStr">
        <is>
          <t xml:space="preserve">　　應付代管資產轉列受贈公積之金額                              </t>
        </is>
      </c>
      <c r="I115" s="180" t="n">
        <v>417</v>
      </c>
      <c r="J115" s="73">
        <f>OFFSET(A587,0,$K$1-1)</f>
        <v/>
      </c>
      <c r="K115" s="369">
        <f>(SUMIF($C$7:$C$127,I115,$D$7:$D$127)+SUMIF($E$7:$E$127,I115,$F$7:$F$127))/2</f>
        <v/>
      </c>
      <c r="L115" s="478" t="n"/>
      <c r="M115" s="478">
        <f>L115-G115</f>
        <v/>
      </c>
      <c r="N115" s="30" t="n"/>
      <c r="O115" s="425">
        <f>L116-B116</f>
        <v/>
      </c>
      <c r="P115" s="426">
        <f>J115-K115</f>
        <v/>
      </c>
      <c r="Q115" s="426">
        <f>D116-F116</f>
        <v/>
      </c>
      <c r="R115" s="30" t="n"/>
    </row>
    <row r="116">
      <c r="A116" s="78" t="inlineStr">
        <is>
          <t xml:space="preserve">　累積餘絀                                                    </t>
        </is>
      </c>
      <c r="B116" s="422">
        <f>SUM(B117:B121)</f>
        <v/>
      </c>
      <c r="C116" s="474" t="n"/>
      <c r="D116" s="428" t="n"/>
      <c r="E116" s="430" t="n"/>
      <c r="F116" s="432" t="n"/>
      <c r="G116" s="423">
        <f>SUM(G117:G121)</f>
        <v/>
      </c>
      <c r="H116" s="112" t="inlineStr">
        <is>
          <t xml:space="preserve">　　長期債務1年內到期部分轉列應付到期長期負債之金額             </t>
        </is>
      </c>
      <c r="I116" s="180" t="n">
        <v>418</v>
      </c>
      <c r="J116" s="73">
        <f>OFFSET(A588,0,$K$1-1)</f>
        <v/>
      </c>
      <c r="K116" s="369">
        <f>(SUMIF($C$7:$C$127,I116,$D$7:$D$127)+SUMIF($E$7:$E$127,I116,$F$7:$F$127))/2</f>
        <v/>
      </c>
      <c r="L116" s="478">
        <f>VLOOKUP(A116,$A$253:$AX$305,$K$1,FALSE)</f>
        <v/>
      </c>
      <c r="M116" s="478">
        <f>L116-G116</f>
        <v/>
      </c>
      <c r="N116" s="30" t="n"/>
      <c r="O116" s="425">
        <f>L117-B117</f>
        <v/>
      </c>
      <c r="P116" s="426">
        <f>J116-K116</f>
        <v/>
      </c>
      <c r="Q116" s="426">
        <f>D117-F117</f>
        <v/>
      </c>
      <c r="R116" s="30" t="n"/>
    </row>
    <row r="117">
      <c r="A117" s="80" t="inlineStr">
        <is>
          <t xml:space="preserve">　　累積賸餘                                                    </t>
        </is>
      </c>
      <c r="B117" s="427">
        <f>VLOOKUP(A117,$A$423:$AX$475,$K$1,FALSE)</f>
        <v/>
      </c>
      <c r="C117" s="474" t="n"/>
      <c r="D117" s="428" t="n"/>
      <c r="E117" s="375" t="inlineStr">
        <is>
          <t>A</t>
        </is>
      </c>
      <c r="F117" s="432">
        <f>IF(J7&gt;0,J7,0)</f>
        <v/>
      </c>
      <c r="G117" s="429">
        <f>B117+SUM(F117:F120)-SUM(D117:D120)</f>
        <v/>
      </c>
      <c r="H117" s="112" t="inlineStr">
        <is>
          <t xml:space="preserve">　　盈餘分配與虧損填補之金額                                    </t>
        </is>
      </c>
      <c r="I117" s="180" t="n"/>
      <c r="J117" s="73">
        <f>OFFSET(A589,0,$K$1-1)</f>
        <v/>
      </c>
      <c r="K117" s="369">
        <f>K118+K119</f>
        <v/>
      </c>
      <c r="L117" s="478">
        <f>VLOOKUP(A117,$A$253:$AX$305,$K$1,FALSE)</f>
        <v/>
      </c>
      <c r="M117" s="478">
        <f>L117-G117</f>
        <v/>
      </c>
      <c r="N117" s="30" t="n"/>
      <c r="O117" s="425">
        <f>L118-B118</f>
        <v/>
      </c>
      <c r="P117" s="426">
        <f>J117-K117</f>
        <v/>
      </c>
      <c r="Q117" s="426">
        <f>D118-F118</f>
        <v/>
      </c>
      <c r="R117" s="30" t="n"/>
    </row>
    <row r="118">
      <c r="A118" s="3" t="n">
        <v>0</v>
      </c>
      <c r="B118" s="427" t="n"/>
      <c r="C118" s="474" t="n">
        <v>71</v>
      </c>
      <c r="D118" s="428">
        <f>IF(J123&gt;0,J123,0)</f>
        <v/>
      </c>
      <c r="E118" s="375" t="n"/>
      <c r="F118" s="431" t="n"/>
      <c r="G118" s="401" t="n"/>
      <c r="H118" s="112" t="inlineStr">
        <is>
          <t xml:space="preserve">　　　提存(撥用-)公積                                             </t>
        </is>
      </c>
      <c r="I118" s="180" t="n">
        <v>71</v>
      </c>
      <c r="J118" s="73">
        <f>OFFSET(A590,0,$K$1-1)</f>
        <v/>
      </c>
      <c r="K118" s="387">
        <f>-(SUMIF($C$7:$C$127,I118,$D$7:$D$127)+SUMIF($E$7:$E$127,I118,$F$7:$F$127))/2</f>
        <v/>
      </c>
      <c r="L118" s="478" t="n"/>
      <c r="M118" s="478">
        <f>L118-G118</f>
        <v/>
      </c>
      <c r="N118" s="30" t="n"/>
      <c r="O118" s="425">
        <f>L119-B119</f>
        <v/>
      </c>
      <c r="P118" s="426">
        <f>J118-K118</f>
        <v/>
      </c>
      <c r="Q118" s="426">
        <f>D119-F119</f>
        <v/>
      </c>
      <c r="R118" s="30" t="n"/>
    </row>
    <row r="119" ht="20.4" customHeight="1" s="53" thickBot="1">
      <c r="A119" s="3" t="n"/>
      <c r="B119" s="427" t="n"/>
      <c r="C119" s="430" t="n">
        <v>72</v>
      </c>
      <c r="D119" s="471">
        <f>IF(J119&gt;0,J119,0)</f>
        <v/>
      </c>
      <c r="E119" s="434" t="n"/>
      <c r="F119" s="376" t="n"/>
      <c r="G119" s="401" t="n"/>
      <c r="H119" s="198" t="inlineStr">
        <is>
          <t xml:space="preserve">　　　賸餘撥充(折減-)基金                                         </t>
        </is>
      </c>
      <c r="I119" s="180" t="n">
        <v>72</v>
      </c>
      <c r="J119" s="73">
        <f>OFFSET(A591,0,$K$1-1)</f>
        <v/>
      </c>
      <c r="K119" s="387">
        <f>-(SUMIF($C$7:$C$127,I119,$D$7:$D$127)+SUMIF($E$7:$E$127,I119,$F$7:$F$127))/2</f>
        <v/>
      </c>
      <c r="L119" s="478" t="n"/>
      <c r="M119" s="478">
        <f>L119-G119</f>
        <v/>
      </c>
      <c r="N119" s="30" t="n"/>
      <c r="O119" s="425">
        <f>L120-B121</f>
        <v/>
      </c>
      <c r="P119" s="426">
        <f>J119-K119</f>
        <v/>
      </c>
      <c r="Q119" s="426">
        <f>D121-F121</f>
        <v/>
      </c>
      <c r="R119" s="30" t="n"/>
    </row>
    <row r="120">
      <c r="A120" s="100" t="n"/>
      <c r="B120" s="465" t="n"/>
      <c r="C120" s="430" t="n"/>
      <c r="D120" s="432" t="n"/>
      <c r="E120" s="434" t="n"/>
      <c r="F120" s="376" t="n"/>
      <c r="G120" s="401" t="n"/>
      <c r="H120" s="112" t="n"/>
      <c r="I120" s="180" t="n"/>
      <c r="J120" s="121" t="n"/>
      <c r="K120" s="369">
        <f>(SUMIF($C$7:$C$127,I120,$D$7:$D$127)+SUMIF($E$7:$E$127,I120,$F$7:$F$127))/2</f>
        <v/>
      </c>
      <c r="L120" s="478" t="n"/>
      <c r="M120" s="478">
        <f>L120-G120</f>
        <v/>
      </c>
      <c r="N120" s="30" t="n"/>
      <c r="O120" s="425">
        <f>L123-B122</f>
        <v/>
      </c>
      <c r="P120" s="426" t="n"/>
      <c r="Q120" s="426">
        <f>D122-F122</f>
        <v/>
      </c>
      <c r="R120" s="30" t="n"/>
    </row>
    <row r="121">
      <c r="A121" s="80" t="inlineStr">
        <is>
          <t xml:space="preserve">　　累積短絀                                                    </t>
        </is>
      </c>
      <c r="B121" s="427">
        <f>VLOOKUP(A121,$A$423:$AX$475,$K$1,FALSE)</f>
        <v/>
      </c>
      <c r="C121" s="375" t="inlineStr">
        <is>
          <t>A</t>
        </is>
      </c>
      <c r="D121" s="428">
        <f>IF(J7&lt;0,J7*-1,0)</f>
        <v/>
      </c>
      <c r="E121" s="430" t="n"/>
      <c r="F121" s="431" t="n"/>
      <c r="G121" s="488">
        <f>B121+SUM(F121:F124)-SUM(D121:D124)</f>
        <v/>
      </c>
      <c r="H121" s="112" t="n"/>
      <c r="I121" s="180" t="n"/>
      <c r="J121" s="121" t="n"/>
      <c r="K121" s="369">
        <f>(SUMIF($C$7:$C$127,I121,$D$7:$D$127)+SUMIF($E$7:$E$127,I121,$F$7:$F$127))/2</f>
        <v/>
      </c>
      <c r="L121" s="478">
        <f>VLOOKUP(A121,$A$253:$AX$305,$K$1,FALSE)</f>
        <v/>
      </c>
      <c r="M121" s="478">
        <f>L121-G121</f>
        <v/>
      </c>
      <c r="N121" s="30" t="n"/>
      <c r="O121" s="425">
        <f>L124-B123</f>
        <v/>
      </c>
      <c r="P121" s="426" t="n"/>
      <c r="Q121" s="426">
        <f>D123-F123</f>
        <v/>
      </c>
      <c r="R121" s="30" t="n"/>
    </row>
    <row r="122">
      <c r="A122" s="3" t="n">
        <v>0</v>
      </c>
      <c r="B122" s="427" t="n"/>
      <c r="C122" s="382" t="n"/>
      <c r="D122" s="428" t="n"/>
      <c r="E122" s="430" t="n">
        <v>71</v>
      </c>
      <c r="F122" s="432">
        <f>IF(J118&lt;0,J118*-1,0)</f>
        <v/>
      </c>
      <c r="G122" s="401" t="n"/>
      <c r="H122" s="112" t="n"/>
      <c r="I122" s="180" t="n"/>
      <c r="J122" s="121" t="n"/>
      <c r="K122" s="369">
        <f>SUM(K123:K124)</f>
        <v/>
      </c>
      <c r="L122" s="478" t="n"/>
      <c r="M122" s="478">
        <f>L122-G122</f>
        <v/>
      </c>
      <c r="N122" s="30" t="n"/>
      <c r="O122" s="425">
        <f>L125-B124</f>
        <v/>
      </c>
      <c r="P122" s="426" t="n"/>
      <c r="Q122" s="426">
        <f>D125-F125</f>
        <v/>
      </c>
      <c r="R122" s="30" t="n"/>
    </row>
    <row r="123">
      <c r="A123" s="3" t="n"/>
      <c r="B123" s="427" t="n"/>
      <c r="C123" s="382" t="n"/>
      <c r="D123" s="428" t="n"/>
      <c r="E123" s="430" t="n">
        <v>72</v>
      </c>
      <c r="F123" s="396">
        <f>IF(J119&lt;0,J119*-1,0)</f>
        <v/>
      </c>
      <c r="G123" s="401" t="n"/>
      <c r="H123" s="112" t="n"/>
      <c r="I123" s="180" t="n"/>
      <c r="J123" s="121" t="n"/>
      <c r="K123" s="369">
        <f>-(SUMIF($C$7:$C$127,I123,$D$7:$D$127)+SUMIF($E$7:$E$127,I123,$F$7:$F$127))/2</f>
        <v/>
      </c>
      <c r="L123" s="478" t="n"/>
      <c r="M123" s="478">
        <f>L123-G123</f>
        <v/>
      </c>
      <c r="N123" s="30" t="n"/>
      <c r="O123" s="425">
        <f>L126-B125</f>
        <v/>
      </c>
      <c r="P123" s="426" t="n"/>
      <c r="Q123" s="426">
        <f>D126-F126</f>
        <v/>
      </c>
    </row>
    <row r="124" ht="20.4" customHeight="1" s="53" thickBot="1">
      <c r="A124" s="100" t="n"/>
      <c r="B124" s="465" t="n"/>
      <c r="C124" s="475" t="n"/>
      <c r="D124" s="428" t="n"/>
      <c r="E124" s="434" t="n">
        <v>73</v>
      </c>
      <c r="F124" s="435">
        <f>D120</f>
        <v/>
      </c>
      <c r="G124" s="401" t="n"/>
      <c r="H124" s="198" t="n"/>
      <c r="I124" s="199" t="n"/>
      <c r="J124" s="122" t="n"/>
      <c r="K124" s="444">
        <f>-(SUMIF($C$7:$C$127,I124,$D$7:$D$127)+SUMIF($E$7:$E$127,I124,$F$7:$F$127))/2</f>
        <v/>
      </c>
      <c r="L124" s="478" t="n"/>
      <c r="M124" s="478">
        <f>L124-G124</f>
        <v/>
      </c>
      <c r="O124" s="425">
        <f>L127-B126</f>
        <v/>
      </c>
      <c r="P124" s="426" t="n"/>
      <c r="Q124" s="426">
        <f>D127-F127</f>
        <v/>
      </c>
    </row>
    <row r="125">
      <c r="A125" s="78" t="inlineStr">
        <is>
          <t xml:space="preserve">　淨值其他項目                                                </t>
        </is>
      </c>
      <c r="B125" s="422">
        <f>SUM(B126:B127)</f>
        <v/>
      </c>
      <c r="C125" s="375" t="n"/>
      <c r="D125" s="428" t="n"/>
      <c r="E125" s="430" t="n"/>
      <c r="F125" s="432" t="n"/>
      <c r="G125" s="402">
        <f>SUM(G126:G127)</f>
        <v/>
      </c>
      <c r="H125" s="220" t="n"/>
      <c r="I125" s="180" t="n"/>
      <c r="J125" s="246" t="n"/>
      <c r="K125" s="489" t="n"/>
      <c r="L125" s="478">
        <f>VLOOKUP(A125,$A$253:$AX$305,$K$1,FALSE)</f>
        <v/>
      </c>
      <c r="M125" s="478">
        <f>L124-G124</f>
        <v/>
      </c>
      <c r="O125" s="425">
        <f>L127-B128</f>
        <v/>
      </c>
      <c r="P125" s="426" t="n"/>
      <c r="Q125" s="426">
        <f>D128-F128</f>
        <v/>
      </c>
    </row>
    <row r="126">
      <c r="A126" s="81" t="inlineStr">
        <is>
          <t xml:space="preserve">　　累積其他綜合餘絀                                            </t>
        </is>
      </c>
      <c r="B126" s="427">
        <f>VLOOKUP(A126,$A$423:$AX$475,$K$1,FALSE)</f>
        <v/>
      </c>
      <c r="C126" s="375" t="n"/>
      <c r="D126" s="428" t="n"/>
      <c r="E126" s="430" t="n"/>
      <c r="F126" s="432" t="n"/>
      <c r="G126" s="488">
        <f>B126+F126-D126</f>
        <v/>
      </c>
      <c r="H126" s="220" t="n"/>
      <c r="I126" s="180" t="n"/>
      <c r="J126" s="246" t="n"/>
      <c r="K126" s="489" t="n"/>
      <c r="L126" s="478">
        <f>VLOOKUP(A126,$A$253:$AX$305,$K$1,FALSE)</f>
        <v/>
      </c>
      <c r="M126" s="478">
        <f>L125-G125</f>
        <v/>
      </c>
      <c r="P126" s="426" t="n"/>
    </row>
    <row r="127">
      <c r="A127" s="80" t="n">
        <v>0</v>
      </c>
      <c r="B127" s="427" t="n"/>
      <c r="C127" s="375" t="n"/>
      <c r="D127" s="428" t="n"/>
      <c r="E127" s="430" t="n"/>
      <c r="F127" s="432" t="n"/>
      <c r="G127" s="488" t="n"/>
      <c r="H127" s="220" t="n"/>
      <c r="I127" s="180" t="n"/>
      <c r="J127" s="246" t="n"/>
      <c r="K127" s="489" t="n"/>
      <c r="L127" s="478">
        <f>VLOOKUP(A128,$A$253:$AX$305,$K$1,FALSE)</f>
        <v/>
      </c>
      <c r="M127" s="478">
        <f>L126-G126</f>
        <v/>
      </c>
      <c r="P127" s="426" t="n"/>
    </row>
    <row r="128" ht="20.4" customHeight="1" s="53" thickBot="1">
      <c r="A128" s="83" t="inlineStr">
        <is>
          <t>合      計</t>
        </is>
      </c>
      <c r="B128" s="479">
        <f>B70+B97</f>
        <v/>
      </c>
      <c r="C128" s="480" t="n"/>
      <c r="D128" s="481" t="n"/>
      <c r="E128" s="482" t="n"/>
      <c r="F128" s="481" t="n"/>
      <c r="G128" s="490">
        <f>G70+G97</f>
        <v/>
      </c>
      <c r="H128" s="220" t="n"/>
      <c r="I128" s="180" t="n"/>
      <c r="J128" s="246" t="n"/>
      <c r="K128" s="489" t="n"/>
      <c r="M128" s="478">
        <f>L127-G128</f>
        <v/>
      </c>
      <c r="P128" s="426" t="n"/>
    </row>
    <row r="129">
      <c r="A129" s="74" t="n"/>
      <c r="B129" s="74" t="n"/>
      <c r="C129" s="74" t="n"/>
      <c r="D129" s="74" t="n"/>
      <c r="E129" s="74" t="n"/>
      <c r="F129" s="74" t="n"/>
      <c r="G129" s="74" t="n"/>
      <c r="H129" s="220" t="n"/>
      <c r="I129" s="180" t="n"/>
      <c r="J129" s="246" t="n"/>
      <c r="K129" s="489" t="n"/>
      <c r="M129" s="478">
        <f>L131-G133</f>
        <v/>
      </c>
      <c r="P129" s="426" t="n"/>
    </row>
    <row r="130">
      <c r="A130" s="74" t="n"/>
      <c r="D130" s="483">
        <f>SUM(D6:D127)</f>
        <v/>
      </c>
      <c r="E130" s="19" t="n"/>
      <c r="F130" s="483">
        <f>SUM(F6:F127)</f>
        <v/>
      </c>
      <c r="H130" s="220" t="n"/>
      <c r="I130" s="180" t="n"/>
      <c r="J130" s="246" t="n"/>
      <c r="K130" s="489" t="n"/>
      <c r="M130" s="478">
        <f>L132-G134</f>
        <v/>
      </c>
      <c r="P130" s="426" t="n"/>
    </row>
    <row r="131">
      <c r="A131" s="74" t="n"/>
      <c r="C131" s="6" t="n"/>
      <c r="D131" s="483">
        <f>D130-F130</f>
        <v/>
      </c>
      <c r="E131" s="15" t="n"/>
      <c r="F131" s="483">
        <f>F130-D130</f>
        <v/>
      </c>
      <c r="H131" s="119" t="n"/>
      <c r="I131" s="115" t="n"/>
      <c r="J131" s="116" t="n"/>
      <c r="K131" s="411" t="n"/>
      <c r="M131" s="478">
        <f>L133-G135</f>
        <v/>
      </c>
    </row>
    <row r="132">
      <c r="A132" s="74" t="n"/>
      <c r="B132" s="484">
        <f>B69-B70-B97</f>
        <v/>
      </c>
      <c r="C132" s="6" t="n"/>
      <c r="E132" s="15" t="n"/>
      <c r="G132" s="484">
        <f>G69-G70-G97</f>
        <v/>
      </c>
      <c r="H132" s="119" t="n"/>
      <c r="I132" s="115" t="n"/>
      <c r="J132" s="116" t="n"/>
      <c r="K132" s="411" t="n"/>
      <c r="M132" s="478">
        <f>L134-G136</f>
        <v/>
      </c>
    </row>
    <row r="133">
      <c r="A133" s="74" t="n"/>
      <c r="C133" s="30" t="n"/>
      <c r="D133" s="30" t="n"/>
      <c r="E133" s="30" t="n"/>
      <c r="F133" s="30" t="n"/>
      <c r="G133" s="30" t="n"/>
      <c r="H133" s="119" t="n"/>
      <c r="I133" s="115" t="n"/>
      <c r="J133" s="116" t="n"/>
      <c r="K133" s="411" t="n"/>
      <c r="M133" s="478">
        <f>L135-G137</f>
        <v/>
      </c>
    </row>
    <row r="134">
      <c r="A134" s="74" t="n"/>
      <c r="B134" s="74" t="n"/>
      <c r="C134" s="74" t="n"/>
      <c r="D134" s="74" t="n"/>
      <c r="E134" s="74" t="n"/>
      <c r="F134" s="74" t="n"/>
      <c r="G134" s="74" t="n"/>
      <c r="H134" s="119" t="n"/>
      <c r="I134" s="115" t="n"/>
      <c r="J134" s="116" t="n"/>
      <c r="K134" s="411" t="n"/>
      <c r="M134" s="478">
        <f>L136-G136</f>
        <v/>
      </c>
    </row>
    <row r="135">
      <c r="A135" s="74" t="n"/>
      <c r="B135" s="74" t="n"/>
      <c r="C135" s="74" t="n"/>
      <c r="D135" s="74" t="n"/>
      <c r="E135" s="74" t="n"/>
      <c r="F135" s="74" t="n"/>
      <c r="G135" s="74" t="n"/>
      <c r="H135" s="119" t="n"/>
      <c r="I135" s="115" t="n"/>
      <c r="J135" s="116" t="n"/>
      <c r="K135" s="411" t="n"/>
    </row>
    <row r="254" ht="16.2" customHeight="1" s="53"/>
    <row r="255" ht="16.2" customHeight="1" s="53"/>
    <row r="256" ht="16.2" customHeight="1" s="53"/>
    <row r="257" ht="16.2" customHeight="1" s="53"/>
    <row r="258" ht="16.2" customHeight="1" s="53"/>
    <row r="259" ht="16.2" customHeight="1" s="53"/>
    <row r="260" ht="16.2" customHeight="1" s="53"/>
    <row r="261" ht="16.2" customHeight="1" s="53"/>
    <row r="262" ht="16.2" customHeight="1" s="53"/>
    <row r="263" ht="16.2" customHeight="1" s="53"/>
    <row r="264" ht="16.2" customHeight="1" s="53"/>
    <row r="265" ht="16.2" customHeight="1" s="53"/>
    <row r="266" ht="16.2" customHeight="1" s="53"/>
    <row r="267" ht="16.2" customHeight="1" s="53"/>
    <row r="268" ht="16.2" customHeight="1" s="53"/>
    <row r="269" ht="16.2" customHeight="1" s="53"/>
    <row r="270" ht="16.2" customHeight="1" s="53"/>
    <row r="271" ht="16.2" customHeight="1" s="53"/>
    <row r="272" ht="16.2" customHeight="1" s="53"/>
    <row r="273" ht="16.2" customHeight="1" s="53"/>
    <row r="274" ht="16.2" customHeight="1" s="53"/>
    <row r="275" ht="16.2" customHeight="1" s="53"/>
    <row r="276" ht="16.2" customHeight="1" s="53"/>
    <row r="277" ht="16.2" customHeight="1" s="53"/>
    <row r="278" ht="16.2" customHeight="1" s="53"/>
    <row r="279" ht="16.2" customHeight="1" s="53"/>
    <row r="280" ht="16.2" customHeight="1" s="53"/>
    <row r="281" ht="16.2" customHeight="1" s="53"/>
    <row r="282" ht="16.2" customHeight="1" s="53"/>
    <row r="283" ht="16.2" customHeight="1" s="53"/>
    <row r="284" ht="16.2" customHeight="1" s="53"/>
    <row r="285" ht="16.2" customHeight="1" s="53"/>
    <row r="286" ht="16.2" customHeight="1" s="53"/>
    <row r="287" ht="16.2" customHeight="1" s="53"/>
    <row r="288" ht="16.2" customHeight="1" s="53"/>
    <row r="289" ht="16.2" customHeight="1" s="53"/>
    <row r="290" ht="16.2" customHeight="1" s="53"/>
    <row r="291" ht="16.2" customHeight="1" s="53"/>
    <row r="292" ht="16.2" customHeight="1" s="53"/>
    <row r="293" ht="16.2" customHeight="1" s="53"/>
    <row r="294" ht="16.2" customHeight="1" s="53"/>
    <row r="295" ht="16.2" customHeight="1" s="53"/>
    <row r="296" ht="16.2" customHeight="1" s="53"/>
    <row r="297" ht="16.2" customHeight="1" s="53"/>
    <row r="298" ht="16.2" customHeight="1" s="53"/>
    <row r="299" ht="16.2" customHeight="1" s="53"/>
    <row r="300" ht="16.2" customHeight="1" s="53"/>
    <row r="301" ht="16.2" customHeight="1" s="53"/>
    <row r="302" ht="16.2" customHeight="1" s="53"/>
    <row r="303" ht="16.2" customHeight="1" s="53"/>
    <row r="304" ht="16.2" customHeight="1" s="53"/>
    <row r="305" ht="16.2" customHeight="1" s="53"/>
    <row r="306" ht="16.2" customHeight="1" s="53"/>
    <row r="307" ht="16.2" customHeight="1" s="53"/>
    <row r="308" ht="16.2" customHeight="1" s="53"/>
    <row r="311" ht="16.2" customHeight="1" s="53"/>
    <row r="312" ht="16.2" customHeight="1" s="53"/>
    <row r="313" ht="16.2" customHeight="1" s="53"/>
    <row r="314" ht="16.2" customHeight="1" s="53"/>
    <row r="315" ht="16.2" customHeight="1" s="53"/>
    <row r="316" ht="16.2" customHeight="1" s="53"/>
    <row r="317" ht="16.2" customHeight="1" s="53"/>
    <row r="318" ht="16.2" customHeight="1" s="53"/>
    <row r="319" ht="16.2" customHeight="1" s="53"/>
    <row r="320" ht="16.2" customHeight="1" s="53"/>
    <row r="321" ht="16.2" customHeight="1" s="53"/>
    <row r="322" ht="16.2" customHeight="1" s="53"/>
    <row r="323" ht="16.2" customHeight="1" s="53"/>
    <row r="324" ht="16.2" customHeight="1" s="53"/>
    <row r="325" ht="16.2" customHeight="1" s="53"/>
    <row r="326" ht="16.2" customHeight="1" s="53"/>
    <row r="327" ht="16.2" customHeight="1" s="53"/>
    <row r="328" ht="16.2" customHeight="1" s="53"/>
    <row r="329" ht="16.2" customHeight="1" s="53"/>
    <row r="330" ht="16.2" customHeight="1" s="53"/>
    <row r="331" ht="16.2" customHeight="1" s="53"/>
    <row r="332" ht="16.2" customHeight="1" s="53"/>
    <row r="333" ht="16.2" customHeight="1" s="53"/>
    <row r="334" ht="16.2" customHeight="1" s="53"/>
    <row r="335" ht="16.2" customHeight="1" s="53"/>
    <row r="336" ht="16.2" customHeight="1" s="53"/>
    <row r="337" ht="16.2" customHeight="1" s="53"/>
    <row r="338" ht="16.2" customHeight="1" s="53"/>
    <row r="339" ht="16.2" customHeight="1" s="53"/>
    <row r="340" ht="16.2" customHeight="1" s="53"/>
    <row r="341" ht="16.2" customHeight="1" s="53"/>
    <row r="342" ht="16.2" customHeight="1" s="53"/>
    <row r="343" ht="16.2" customHeight="1" s="53"/>
    <row r="344" ht="16.2" customHeight="1" s="53"/>
    <row r="345" ht="16.2" customHeight="1" s="53"/>
    <row r="346" ht="16.2" customHeight="1" s="53"/>
    <row r="347" ht="16.2" customHeight="1" s="53"/>
    <row r="348" ht="16.2" customHeight="1" s="53"/>
    <row r="349" ht="16.2" customHeight="1" s="53"/>
    <row r="350" ht="16.2" customHeight="1" s="53"/>
    <row r="351" ht="16.2" customHeight="1" s="53"/>
    <row r="352" ht="16.2" customHeight="1" s="53"/>
    <row r="353" ht="16.2" customHeight="1" s="53"/>
    <row r="354" ht="16.2" customHeight="1" s="53"/>
    <row r="355" ht="16.2" customHeight="1" s="53"/>
    <row r="356" ht="16.2" customHeight="1" s="53"/>
    <row r="357" ht="16.2" customHeight="1" s="53"/>
    <row r="358" ht="16.2" customHeight="1" s="53"/>
    <row r="359" ht="16.2" customHeight="1" s="53"/>
    <row r="360" ht="16.2" customHeight="1" s="53"/>
    <row r="361" ht="16.2" customHeight="1" s="53"/>
    <row r="362" ht="16.2" customHeight="1" s="53"/>
    <row r="363" ht="16.2" customHeight="1" s="53"/>
    <row r="364" ht="16.2" customHeight="1" s="53"/>
    <row r="365" ht="16.2" customHeight="1" s="53"/>
    <row r="366" ht="16.2" customHeight="1" s="53"/>
    <row r="367" ht="16.2" customHeight="1" s="53"/>
    <row r="368" ht="16.2" customHeight="1" s="53"/>
    <row r="369" ht="16.2" customHeight="1" s="53"/>
    <row r="370" ht="16.2" customHeight="1" s="53"/>
    <row r="371" ht="16.2" customHeight="1" s="53"/>
    <row r="372" ht="16.2" customHeight="1" s="53"/>
    <row r="373" ht="16.2" customHeight="1" s="53"/>
    <row r="374" ht="16.2" customHeight="1" s="53"/>
    <row r="375" ht="16.2" customHeight="1" s="53"/>
    <row r="376" ht="16.2" customHeight="1" s="53"/>
    <row r="377" ht="16.2" customHeight="1" s="53"/>
    <row r="378" ht="16.2" customHeight="1" s="53"/>
    <row r="379" ht="16.2" customHeight="1" s="53"/>
    <row r="380" ht="16.2" customHeight="1" s="53"/>
    <row r="381" ht="16.2" customHeight="1" s="53"/>
    <row r="382" ht="16.2" customHeight="1" s="53"/>
    <row r="383" ht="16.2" customHeight="1" s="53"/>
    <row r="384" ht="16.2" customHeight="1" s="53"/>
    <row r="385" ht="16.2" customHeight="1" s="53"/>
    <row r="386" ht="16.2" customHeight="1" s="53"/>
    <row r="387" ht="16.2" customHeight="1" s="53"/>
    <row r="388" ht="16.2" customHeight="1" s="53"/>
    <row r="389" ht="16.2" customHeight="1" s="53"/>
    <row r="390" ht="16.2" customHeight="1" s="53"/>
    <row r="391" ht="16.2" customHeight="1" s="53"/>
    <row r="392" ht="16.2" customHeight="1" s="53"/>
    <row r="393" ht="16.2" customHeight="1" s="53"/>
    <row r="394" ht="16.2" customHeight="1" s="53"/>
    <row r="395" ht="16.2" customHeight="1" s="53"/>
    <row r="396" ht="16.2" customHeight="1" s="53"/>
    <row r="397" ht="16.2" customHeight="1" s="53"/>
    <row r="398" ht="16.2" customHeight="1" s="53"/>
    <row r="399" ht="16.2" customHeight="1" s="53"/>
    <row r="400" ht="16.2" customHeight="1" s="53"/>
    <row r="401" ht="16.2" customHeight="1" s="53"/>
    <row r="402" ht="16.2" customHeight="1" s="53"/>
    <row r="403" ht="16.2" customHeight="1" s="53"/>
    <row r="404" ht="16.2" customHeight="1" s="53"/>
    <row r="405" ht="16.2" customHeight="1" s="53"/>
    <row r="406" ht="16.2" customHeight="1" s="53"/>
    <row r="407" ht="16.2" customHeight="1" s="53"/>
    <row r="408" ht="16.2" customHeight="1" s="53"/>
    <row r="409" ht="16.2" customHeight="1" s="53"/>
    <row r="410" ht="16.2" customHeight="1" s="53"/>
    <row r="427" ht="16.2" customHeight="1" s="53"/>
    <row r="428" ht="16.2" customHeight="1" s="53"/>
    <row r="429" ht="16.2" customHeight="1" s="53"/>
    <row r="430" ht="16.2" customHeight="1" s="53"/>
    <row r="431" ht="16.2" customHeight="1" s="53"/>
    <row r="432" ht="16.2" customHeight="1" s="53"/>
    <row r="433" ht="16.2" customHeight="1" s="53"/>
    <row r="434" ht="16.2" customHeight="1" s="53"/>
    <row r="435" ht="16.2" customHeight="1" s="53"/>
    <row r="436" ht="16.2" customHeight="1" s="53"/>
    <row r="437" ht="16.2" customHeight="1" s="53"/>
    <row r="438" ht="16.2" customHeight="1" s="53"/>
    <row r="439" ht="16.2" customHeight="1" s="53"/>
    <row r="440" ht="16.2" customHeight="1" s="53"/>
    <row r="441" ht="16.2" customHeight="1" s="53"/>
    <row r="442" ht="16.2" customHeight="1" s="53"/>
    <row r="443" ht="16.2" customHeight="1" s="53"/>
    <row r="444" ht="16.2" customHeight="1" s="53"/>
    <row r="445" ht="16.2" customHeight="1" s="53"/>
    <row r="446" ht="16.2" customHeight="1" s="53"/>
    <row r="447" ht="16.2" customHeight="1" s="53"/>
    <row r="448" ht="16.2" customHeight="1" s="53"/>
    <row r="449" ht="16.2" customHeight="1" s="53"/>
    <row r="450" ht="16.2" customHeight="1" s="53"/>
    <row r="451" ht="16.2" customHeight="1" s="53"/>
    <row r="452" ht="16.2" customHeight="1" s="53"/>
    <row r="453" ht="16.2" customHeight="1" s="53"/>
    <row r="454" ht="16.2" customHeight="1" s="53"/>
    <row r="455" ht="16.2" customHeight="1" s="53"/>
    <row r="456" ht="16.2" customHeight="1" s="53"/>
    <row r="457" ht="16.2" customHeight="1" s="53"/>
    <row r="458" ht="16.2" customHeight="1" s="53"/>
    <row r="459" ht="16.2" customHeight="1" s="53"/>
    <row r="460" ht="16.2" customHeight="1" s="53"/>
    <row r="461" ht="16.2" customHeight="1" s="53"/>
    <row r="462" ht="16.2" customHeight="1" s="53"/>
    <row r="463" ht="16.2" customHeight="1" s="53"/>
    <row r="464" ht="16.2" customHeight="1" s="53"/>
    <row r="465" ht="16.2" customHeight="1" s="53"/>
    <row r="466" ht="16.2" customHeight="1" s="53"/>
    <row r="467" ht="16.2" customHeight="1" s="53"/>
    <row r="468" ht="16.2" customHeight="1" s="53"/>
    <row r="469" ht="16.2" customHeight="1" s="53"/>
    <row r="470" ht="16.2" customHeight="1" s="53"/>
    <row r="471" ht="16.2" customHeight="1" s="53"/>
    <row r="472" ht="16.2" customHeight="1" s="53"/>
    <row r="473" ht="16.2" customHeight="1" s="53"/>
    <row r="474" ht="16.2" customHeight="1" s="53"/>
    <row r="475" ht="16.2" customHeight="1" s="53"/>
    <row r="476" ht="16.2" customHeight="1" s="53"/>
    <row r="477" ht="16.2" customHeight="1" s="53"/>
    <row r="478" ht="16.2" customHeight="1" s="53"/>
    <row r="479" ht="16.2" customHeight="1" s="53"/>
    <row r="480" ht="16.2" customHeight="1" s="53"/>
    <row r="481" ht="16.2" customHeight="1" s="53"/>
    <row r="484" ht="16.2" customHeight="1" s="53"/>
    <row r="485" ht="16.2" customHeight="1" s="53"/>
    <row r="486" ht="16.2" customHeight="1" s="53"/>
    <row r="487" ht="16.2" customHeight="1" s="53"/>
    <row r="488" ht="16.2" customHeight="1" s="53"/>
    <row r="489" ht="16.2" customHeight="1" s="53"/>
    <row r="490" ht="16.2" customHeight="1" s="53"/>
    <row r="491" ht="16.2" customHeight="1" s="53"/>
    <row r="492" ht="16.2" customHeight="1" s="53"/>
    <row r="493" ht="16.2" customHeight="1" s="53"/>
    <row r="494" ht="16.2" customHeight="1" s="53"/>
    <row r="495" ht="16.2" customHeight="1" s="53"/>
    <row r="496" ht="16.2" customHeight="1" s="53"/>
    <row r="497" ht="16.2" customHeight="1" s="53"/>
    <row r="498" ht="16.2" customHeight="1" s="53"/>
    <row r="499" ht="16.2" customHeight="1" s="53"/>
    <row r="500" ht="16.2" customHeight="1" s="53"/>
    <row r="501" ht="16.2" customHeight="1" s="53"/>
    <row r="502" ht="16.2" customHeight="1" s="53"/>
    <row r="503" ht="16.2" customHeight="1" s="53"/>
    <row r="504" ht="16.2" customHeight="1" s="53"/>
    <row r="505" ht="16.2" customHeight="1" s="53"/>
    <row r="506" ht="16.2" customHeight="1" s="53"/>
    <row r="507" ht="16.2" customHeight="1" s="53"/>
    <row r="508" ht="16.2" customHeight="1" s="53"/>
    <row r="509" ht="16.2" customHeight="1" s="53"/>
    <row r="510" ht="16.2" customHeight="1" s="53"/>
    <row r="511" ht="16.2" customHeight="1" s="53"/>
    <row r="512" ht="16.2" customHeight="1" s="53"/>
    <row r="513" ht="16.2" customHeight="1" s="53"/>
    <row r="514" ht="16.2" customHeight="1" s="53"/>
    <row r="515" ht="16.2" customHeight="1" s="53"/>
    <row r="516" ht="16.2" customHeight="1" s="53"/>
    <row r="517" ht="16.2" customHeight="1" s="53"/>
    <row r="518" ht="16.2" customHeight="1" s="53"/>
    <row r="519" ht="16.2" customHeight="1" s="53"/>
    <row r="520" ht="16.2" customHeight="1" s="53"/>
    <row r="521" ht="16.2" customHeight="1" s="53"/>
    <row r="522" ht="16.2" customHeight="1" s="53"/>
    <row r="523" ht="16.2" customHeight="1" s="53"/>
    <row r="524" ht="16.2" customHeight="1" s="53"/>
    <row r="525" ht="16.2" customHeight="1" s="53"/>
    <row r="526" ht="16.2" customHeight="1" s="53"/>
    <row r="527" ht="16.2" customHeight="1" s="53"/>
    <row r="528" ht="16.2" customHeight="1" s="53"/>
    <row r="529" ht="16.2" customHeight="1" s="53"/>
    <row r="530" ht="16.2" customHeight="1" s="53"/>
    <row r="531" ht="16.2" customHeight="1" s="53"/>
    <row r="532" ht="16.2" customHeight="1" s="53"/>
    <row r="533" ht="16.2" customHeight="1" s="53"/>
    <row r="534" ht="16.2" customHeight="1" s="53"/>
    <row r="535" ht="16.2" customHeight="1" s="53"/>
    <row r="536" ht="16.2" customHeight="1" s="53"/>
    <row r="537" ht="16.2" customHeight="1" s="53"/>
    <row r="538" ht="16.2" customHeight="1" s="53"/>
    <row r="539" ht="16.2" customHeight="1" s="53"/>
    <row r="540" ht="16.2" customHeight="1" s="53"/>
    <row r="541" ht="16.2" customHeight="1" s="53"/>
    <row r="542" ht="16.2" customHeight="1" s="53"/>
    <row r="543" ht="16.2" customHeight="1" s="53"/>
    <row r="544" ht="16.2" customHeight="1" s="53"/>
    <row r="545" ht="16.2" customHeight="1" s="53"/>
    <row r="546" ht="16.2" customHeight="1" s="53"/>
    <row r="547" ht="16.2" customHeight="1" s="53"/>
    <row r="548" ht="16.2" customHeight="1" s="53"/>
    <row r="549" ht="16.2" customHeight="1" s="53"/>
    <row r="550" ht="16.2" customHeight="1" s="53"/>
    <row r="551" ht="16.2" customHeight="1" s="53"/>
    <row r="552" ht="16.2" customHeight="1" s="53"/>
    <row r="553" ht="16.2" customHeight="1" s="53"/>
    <row r="554" ht="16.2" customHeight="1" s="53"/>
    <row r="555" ht="16.2" customHeight="1" s="53"/>
    <row r="556" ht="16.2" customHeight="1" s="53"/>
    <row r="557" ht="16.2" customHeight="1" s="53"/>
    <row r="558" ht="16.2" customHeight="1" s="53"/>
    <row r="559" ht="16.2" customHeight="1" s="53"/>
    <row r="560" ht="16.2" customHeight="1" s="53"/>
    <row r="561" ht="16.2" customHeight="1" s="53"/>
    <row r="562" ht="16.2" customHeight="1" s="53"/>
    <row r="563" ht="16.2" customHeight="1" s="53"/>
    <row r="564" ht="16.2" customHeight="1" s="53"/>
    <row r="565" ht="16.2" customHeight="1" s="53"/>
    <row r="566" ht="16.2" customHeight="1" s="53"/>
    <row r="567" ht="16.2" customHeight="1" s="53"/>
    <row r="568" ht="16.2" customHeight="1" s="53"/>
    <row r="569" ht="16.2" customHeight="1" s="53"/>
    <row r="570" ht="16.2" customHeight="1" s="53"/>
    <row r="571" ht="16.2" customHeight="1" s="53"/>
    <row r="572" ht="16.2" customHeight="1" s="53"/>
    <row r="573" ht="16.2" customHeight="1" s="53"/>
    <row r="574" ht="16.2" customHeight="1" s="53"/>
    <row r="575" ht="16.2" customHeight="1" s="53"/>
    <row r="576" ht="16.2" customHeight="1" s="53"/>
    <row r="577" ht="16.2" customHeight="1" s="53"/>
    <row r="578" ht="16.2" customHeight="1" s="53"/>
    <row r="579" ht="16.2" customHeight="1" s="53"/>
    <row r="580" ht="16.2" customHeight="1" s="53"/>
    <row r="581" ht="16.2" customHeight="1" s="53"/>
    <row r="582" ht="16.2" customHeight="1" s="53"/>
    <row r="583" ht="16.2" customHeight="1" s="53"/>
    <row r="584" ht="16.2" customHeight="1" s="53"/>
    <row r="585" ht="16.2" customHeight="1" s="53"/>
    <row r="586" ht="16.2" customHeight="1" s="53"/>
    <row r="587" ht="16.2" customHeight="1" s="53"/>
    <row r="588" ht="16.2" customHeight="1" s="53"/>
    <row r="589" ht="16.2" customHeight="1" s="53"/>
    <row r="590" ht="16.2" customHeight="1" s="53"/>
    <row r="591" ht="16.2" customHeight="1" s="53"/>
    <row r="592" ht="16.2" customHeight="1" s="53"/>
  </sheetData>
  <mergeCells count="6">
    <mergeCell ref="A1:J1"/>
    <mergeCell ref="C4:F4"/>
    <mergeCell ref="A4:A5"/>
    <mergeCell ref="A3:J3"/>
    <mergeCell ref="A2:J2"/>
    <mergeCell ref="H4:J5"/>
  </mergeCells>
  <conditionalFormatting sqref="D8:D15">
    <cfRule type="expression" priority="5" dxfId="4">
      <formula>"""=if(IF(ISBLANK(c8),0, 1) *IF(ISBLANK(d8),0, 1)=1)"""</formula>
    </cfRule>
  </conditionalFormatting>
  <conditionalFormatting sqref="J7:J38">
    <cfRule type="cellIs" priority="9" operator="notEqual" dxfId="0" stopIfTrue="1">
      <formula>$K7</formula>
    </cfRule>
  </conditionalFormatting>
  <conditionalFormatting sqref="J39">
    <cfRule type="cellIs" priority="11" operator="notEqual" dxfId="0" stopIfTrue="1">
      <formula>#REF!</formula>
    </cfRule>
  </conditionalFormatting>
  <conditionalFormatting sqref="J40:J136">
    <cfRule type="cellIs" priority="1" operator="notEqual" dxfId="0" stopIfTrue="1">
      <formula>$K40</formula>
    </cfRule>
  </conditionalFormatting>
  <conditionalFormatting sqref="M7:M93 M97:M134">
    <cfRule type="cellIs" priority="20" operator="notEqual" dxfId="0" stopIfTrue="1">
      <formula>0</formula>
    </cfRule>
  </conditionalFormatting>
  <printOptions horizontalCentered="1"/>
  <pageMargins left="0.5511811023622047" right="0.4724409448818898" top="0.4330708661417323" bottom="0.2755905511811024" header="0.3937007874015748" footer="0.1181102362204725"/>
  <pageSetup orientation="portrait" paperSize="9" scale="38" horizontalDpi="1200" verticalDpi="1200"/>
  <headerFooter alignWithMargins="0">
    <oddHeader/>
    <oddFooter>&amp;C&amp;16 1-1</oddFooter>
    <evenHeader/>
    <evenFooter/>
    <firstHeader/>
    <firstFooter/>
  </headerFooter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 codeName="Sheet19">
    <tabColor theme="0" tint="-0.1499984740745262"/>
    <outlinePr summaryBelow="1" summaryRight="1"/>
    <pageSetUpPr/>
  </sheetPr>
  <dimension ref="A1:R135"/>
  <sheetViews>
    <sheetView showZeros="0" zoomScale="70" zoomScaleNormal="70" zoomScaleSheetLayoutView="120" workbookViewId="0">
      <selection activeCell="G14" sqref="G14"/>
    </sheetView>
  </sheetViews>
  <sheetFormatPr baseColWidth="8" defaultColWidth="9" defaultRowHeight="19.8"/>
  <cols>
    <col width="21.6640625" customWidth="1" style="5" min="1" max="1"/>
    <col width="16" customWidth="1" style="5" min="2" max="2"/>
    <col width="4.21875" customWidth="1" style="325" min="3" max="3"/>
    <col width="11.88671875" customWidth="1" style="5" min="4" max="4"/>
    <col width="6.33203125" customWidth="1" style="325" min="5" max="5"/>
    <col width="12.21875" customWidth="1" style="5" min="6" max="6"/>
    <col width="15.33203125" customWidth="1" style="5" min="7" max="7"/>
    <col width="64.44140625" customWidth="1" style="5" min="8" max="8"/>
    <col width="5.21875" customWidth="1" style="5" min="9" max="9"/>
    <col width="10.6640625" customWidth="1" style="5" min="10" max="10"/>
    <col width="11.109375" customWidth="1" style="1" min="11" max="11"/>
    <col width="11.33203125" bestFit="1" customWidth="1" style="1" min="12" max="12"/>
    <col width="19.21875" bestFit="1" customWidth="1" style="1" min="13" max="13"/>
    <col width="9" customWidth="1" style="1" min="14" max="14"/>
    <col width="20.21875" bestFit="1" customWidth="1" style="1" min="15" max="15"/>
    <col width="9" customWidth="1" style="1" min="16" max="16"/>
    <col width="15.21875" bestFit="1" customWidth="1" style="1" min="17" max="17"/>
    <col width="9" customWidth="1" style="1" min="18" max="16384"/>
  </cols>
  <sheetData>
    <row r="1" ht="22.2" customHeight="1" s="53">
      <c r="A1" s="322">
        <f>OFFSET(A139,0,K1-1)</f>
        <v/>
      </c>
      <c r="K1" s="13">
        <f>L1+2</f>
        <v/>
      </c>
      <c r="L1" s="1" t="n">
        <v>12</v>
      </c>
    </row>
    <row r="2" ht="22.2" customHeight="1" s="53">
      <c r="A2" s="322" t="inlineStr">
        <is>
          <t>預計平衡表與現金流量表勾稽底稿</t>
        </is>
      </c>
    </row>
    <row r="3" ht="20.4" customHeight="1" s="53" thickBot="1">
      <c r="A3" s="324" t="inlineStr">
        <is>
          <t>中華民國115年度</t>
        </is>
      </c>
    </row>
    <row r="4" ht="22.2" customHeight="1" s="53">
      <c r="A4" s="348" t="inlineStr">
        <is>
          <t>科目</t>
        </is>
      </c>
      <c r="B4" s="349" t="inlineStr">
        <is>
          <t>114.12.31</t>
        </is>
      </c>
      <c r="C4" s="328" t="inlineStr">
        <is>
          <t>調整項目</t>
        </is>
      </c>
      <c r="D4" s="350" t="n"/>
      <c r="E4" s="350" t="n"/>
      <c r="F4" s="351" t="n"/>
      <c r="G4" s="349" t="inlineStr">
        <is>
          <t>115.12.31</t>
        </is>
      </c>
      <c r="H4" s="329" t="inlineStr">
        <is>
          <t>現金流量表勾稽項目</t>
        </is>
      </c>
      <c r="I4" s="352" t="n"/>
      <c r="J4" s="353" t="n"/>
    </row>
    <row r="5" ht="22.8" customHeight="1" s="53" thickBot="1">
      <c r="A5" s="354" t="n"/>
      <c r="B5" s="75" t="inlineStr">
        <is>
          <t>預計數</t>
        </is>
      </c>
      <c r="C5" s="485" t="n"/>
      <c r="D5" s="486" t="inlineStr">
        <is>
          <t>借方</t>
        </is>
      </c>
      <c r="E5" s="487" t="n"/>
      <c r="F5" s="486" t="inlineStr">
        <is>
          <t>貸方</t>
        </is>
      </c>
      <c r="G5" s="77" t="inlineStr">
        <is>
          <t>預計數</t>
        </is>
      </c>
      <c r="H5" s="358" t="n"/>
      <c r="I5" s="359" t="n"/>
      <c r="J5" s="360" t="n"/>
    </row>
    <row r="6">
      <c r="A6" s="4" t="inlineStr">
        <is>
          <t xml:space="preserve">資產                                                        </t>
        </is>
      </c>
      <c r="B6" s="419" t="n"/>
      <c r="C6" s="367" t="n"/>
      <c r="D6" s="420" t="n"/>
      <c r="E6" s="368" t="n"/>
      <c r="F6" s="420" t="n"/>
      <c r="G6" s="421" t="n"/>
      <c r="H6" s="111" t="inlineStr">
        <is>
          <t xml:space="preserve">▼業務活動之現金流量                                          </t>
        </is>
      </c>
      <c r="I6" s="129" t="n"/>
      <c r="J6" s="130" t="n"/>
      <c r="L6" s="30" t="inlineStr">
        <is>
          <t>114年12月</t>
        </is>
      </c>
      <c r="M6" s="27" t="inlineStr">
        <is>
          <t>差異數要再加(減)</t>
        </is>
      </c>
      <c r="N6" s="30" t="n"/>
      <c r="O6" s="27" t="inlineStr">
        <is>
          <t>比較增減</t>
        </is>
      </c>
      <c r="P6" s="30" t="n"/>
      <c r="Q6" s="27" t="inlineStr">
        <is>
          <t>調整項目</t>
        </is>
      </c>
      <c r="R6" s="30" t="n"/>
    </row>
    <row r="7">
      <c r="A7" s="78" t="inlineStr">
        <is>
          <t xml:space="preserve">　流動資產                                                    </t>
        </is>
      </c>
      <c r="B7" s="422">
        <f>SUM(B8:B16)</f>
        <v/>
      </c>
      <c r="C7" s="367" t="n"/>
      <c r="D7" s="420" t="n"/>
      <c r="E7" s="368" t="n"/>
      <c r="F7" s="420" t="n"/>
      <c r="G7" s="423">
        <f>SUM(G8:G16)</f>
        <v/>
      </c>
      <c r="H7" s="112" t="inlineStr">
        <is>
          <t xml:space="preserve">　　本期賸餘（短絀）                                            </t>
        </is>
      </c>
      <c r="I7" s="8" t="inlineStr">
        <is>
          <t>A</t>
        </is>
      </c>
      <c r="J7" s="73">
        <f>OFFSET(A480,0,$K$1-1)</f>
        <v/>
      </c>
      <c r="K7" s="369">
        <f>-SUMIF($C$7:$C$127,I7,$D$7:$D$127)+SUMIF($E$7:$E$127,I7,$F$7:$F$127)</f>
        <v/>
      </c>
      <c r="L7" s="478">
        <f>VLOOKUP(A7,$A$140:$AX$249,$K$1,FALSE)</f>
        <v/>
      </c>
      <c r="M7" s="478">
        <f>L7-G7</f>
        <v/>
      </c>
      <c r="N7" s="30" t="n"/>
      <c r="O7" s="425">
        <f>L7-B7</f>
        <v/>
      </c>
      <c r="P7" s="426">
        <f>J7-K7</f>
        <v/>
      </c>
      <c r="Q7" s="426">
        <f>D7-F7</f>
        <v/>
      </c>
      <c r="R7" s="30" t="n"/>
    </row>
    <row r="8">
      <c r="A8" s="79" t="inlineStr">
        <is>
          <t xml:space="preserve">　　現金                                                        </t>
        </is>
      </c>
      <c r="B8" s="427">
        <f>VLOOKUP(A8,$A$309:$AX$418,$K$1,FALSE)</f>
        <v/>
      </c>
      <c r="C8" s="367" t="inlineStr">
        <is>
          <t>B</t>
        </is>
      </c>
      <c r="D8" s="428">
        <f>IF(G8-B8&gt;0,G8-B8,"0")</f>
        <v/>
      </c>
      <c r="E8" s="375" t="inlineStr">
        <is>
          <t>B</t>
        </is>
      </c>
      <c r="F8" s="428">
        <f>IF(G8-B8&lt;0,B8-G8,"0")</f>
        <v/>
      </c>
      <c r="G8" s="429">
        <f>J87</f>
        <v/>
      </c>
      <c r="H8" s="112" t="inlineStr">
        <is>
          <t xml:space="preserve">　　利息股利之調整                                              </t>
        </is>
      </c>
      <c r="I8" s="8" t="n"/>
      <c r="J8" s="73">
        <f>OFFSET(A481,0,$K$1-1)</f>
        <v/>
      </c>
      <c r="K8" s="369">
        <f>SUM(K9:K11)</f>
        <v/>
      </c>
      <c r="L8" s="478">
        <f>VLOOKUP(A8,$A$140:$AX$249,$K$1,FALSE)</f>
        <v/>
      </c>
      <c r="M8" s="478">
        <f>L8-G8</f>
        <v/>
      </c>
      <c r="N8" s="30" t="n"/>
      <c r="O8" s="425">
        <f>L8-B8</f>
        <v/>
      </c>
      <c r="P8" s="426">
        <f>J8-K8</f>
        <v/>
      </c>
      <c r="Q8" s="426">
        <f>D8-F8</f>
        <v/>
      </c>
      <c r="R8" s="30" t="n"/>
    </row>
    <row r="9" ht="32.4" customHeight="1" s="53">
      <c r="A9" s="79" t="inlineStr">
        <is>
          <t xml:space="preserve">　　流動金融資產                                                </t>
        </is>
      </c>
      <c r="B9" s="427">
        <f>VLOOKUP(A9,$A$309:$AX$418,$K$1,FALSE)</f>
        <v/>
      </c>
      <c r="C9" s="375" t="n">
        <v>231</v>
      </c>
      <c r="D9" s="428">
        <f>J50*-1</f>
        <v/>
      </c>
      <c r="E9" s="430" t="n">
        <v>211</v>
      </c>
      <c r="F9" s="431">
        <f>J42</f>
        <v/>
      </c>
      <c r="G9" s="429">
        <f>B9+D9-F9+D10-F10</f>
        <v/>
      </c>
      <c r="H9" s="112" t="inlineStr">
        <is>
          <t xml:space="preserve">　　　利息收入                                                    </t>
        </is>
      </c>
      <c r="I9" s="8" t="n"/>
      <c r="J9" s="73">
        <f>OFFSET(A482,0,$K$1-1)</f>
        <v/>
      </c>
      <c r="K9" s="369">
        <f>J9</f>
        <v/>
      </c>
      <c r="L9" s="478">
        <f>VLOOKUP(A9,$A$140:$AX$249,$K$1,FALSE)</f>
        <v/>
      </c>
      <c r="M9" s="478">
        <f>L9-G9</f>
        <v/>
      </c>
      <c r="N9" s="30" t="n"/>
      <c r="O9" s="425">
        <f>L9-B9</f>
        <v/>
      </c>
      <c r="P9" s="426">
        <f>J9-K9</f>
        <v/>
      </c>
      <c r="Q9" s="426">
        <f>D9-F9</f>
        <v/>
      </c>
      <c r="R9" s="30" t="n"/>
    </row>
    <row r="10">
      <c r="A10" s="79" t="n"/>
      <c r="B10" s="427" t="n"/>
      <c r="C10" s="375" t="n">
        <v>125</v>
      </c>
      <c r="D10" s="428" t="n"/>
      <c r="E10" s="430" t="n"/>
      <c r="F10" s="432" t="n"/>
      <c r="G10" s="429" t="n"/>
      <c r="H10" s="112" t="inlineStr">
        <is>
          <t xml:space="preserve">　　　股利收入                                                    </t>
        </is>
      </c>
      <c r="I10" s="8" t="n"/>
      <c r="J10" s="73">
        <f>OFFSET(A483,0,$K$1-1)</f>
        <v/>
      </c>
      <c r="K10" s="369">
        <f>J10</f>
        <v/>
      </c>
      <c r="L10" s="478" t="n"/>
      <c r="M10" s="478">
        <f>L10-G10</f>
        <v/>
      </c>
      <c r="N10" s="30" t="n"/>
      <c r="O10" s="425">
        <f>L10-B10</f>
        <v/>
      </c>
      <c r="P10" s="426">
        <f>J10-K10</f>
        <v/>
      </c>
      <c r="Q10" s="426">
        <f>D10-F10</f>
        <v/>
      </c>
      <c r="R10" s="30" t="n"/>
    </row>
    <row r="11">
      <c r="A11" s="79" t="inlineStr">
        <is>
          <t xml:space="preserve">　　應收款項                                                    </t>
        </is>
      </c>
      <c r="B11" s="427">
        <f>VLOOKUP(A11,$A$309:$AX$418,$K$1,FALSE)</f>
        <v/>
      </c>
      <c r="C11" s="375" t="n">
        <v>151</v>
      </c>
      <c r="D11" s="428" t="n"/>
      <c r="E11" s="430" t="n">
        <v>151</v>
      </c>
      <c r="F11" s="432" t="n"/>
      <c r="G11" s="429">
        <f>B11+D11-F11</f>
        <v/>
      </c>
      <c r="H11" s="112" t="inlineStr">
        <is>
          <t xml:space="preserve">　　　利息費用                                                    </t>
        </is>
      </c>
      <c r="I11" s="8" t="n"/>
      <c r="J11" s="73">
        <f>OFFSET(A484,0,$K$1-1)</f>
        <v/>
      </c>
      <c r="K11" s="369">
        <f>J11</f>
        <v/>
      </c>
      <c r="L11" s="478">
        <f>VLOOKUP(A11,$A$140:$AX$249,$K$1,FALSE)</f>
        <v/>
      </c>
      <c r="M11" s="478">
        <f>L11-G11</f>
        <v/>
      </c>
      <c r="N11" s="30" t="n"/>
      <c r="O11" s="425">
        <f>L11-B11</f>
        <v/>
      </c>
      <c r="P11" s="426">
        <f>J11-K11</f>
        <v/>
      </c>
      <c r="Q11" s="426">
        <f>D11-F11</f>
        <v/>
      </c>
      <c r="R11" s="30" t="n"/>
    </row>
    <row r="12">
      <c r="A12" s="2" t="n">
        <v>0</v>
      </c>
      <c r="B12" s="427" t="n"/>
      <c r="C12" s="375" t="n"/>
      <c r="D12" s="428" t="n"/>
      <c r="E12" s="430" t="n"/>
      <c r="F12" s="432" t="n"/>
      <c r="G12" s="433" t="n"/>
      <c r="H12" s="112" t="inlineStr">
        <is>
          <t xml:space="preserve">　　未計利息股利之本期賸餘（短絀）                              </t>
        </is>
      </c>
      <c r="I12" s="8" t="n"/>
      <c r="J12" s="73">
        <f>OFFSET(A485,0,$K$1-1)</f>
        <v/>
      </c>
      <c r="K12" s="369">
        <f>K7+K8</f>
        <v/>
      </c>
      <c r="L12" s="478" t="n"/>
      <c r="M12" s="478">
        <f>L12-G12</f>
        <v/>
      </c>
      <c r="N12" s="30" t="n"/>
      <c r="O12" s="425">
        <f>L12-B12</f>
        <v/>
      </c>
      <c r="P12" s="426">
        <f>J12-K12</f>
        <v/>
      </c>
      <c r="Q12" s="426">
        <f>D12-F12</f>
        <v/>
      </c>
      <c r="R12" s="30" t="n"/>
    </row>
    <row r="13">
      <c r="A13" s="80" t="inlineStr">
        <is>
          <t xml:space="preserve">　　存貨                                                        </t>
        </is>
      </c>
      <c r="B13" s="427">
        <f>VLOOKUP(A13,$A$309:$AX$418,$K$1,FALSE)</f>
        <v/>
      </c>
      <c r="C13" s="375" t="n">
        <v>151</v>
      </c>
      <c r="D13" s="428" t="n"/>
      <c r="E13" s="430" t="n">
        <v>151</v>
      </c>
      <c r="F13" s="432" t="n"/>
      <c r="G13" s="429">
        <f>B13+D13-F13</f>
        <v/>
      </c>
      <c r="H13" s="112" t="inlineStr">
        <is>
          <t xml:space="preserve">　　調整項目                                                    </t>
        </is>
      </c>
      <c r="I13" s="8" t="n"/>
      <c r="J13" s="73">
        <f>OFFSET(A486,0,$K$1-1)</f>
        <v/>
      </c>
      <c r="K13" s="369">
        <f>SUM(K14,K24,K27,K34,K33)</f>
        <v/>
      </c>
      <c r="L13" s="478">
        <f>VLOOKUP(A13,$A$140:$AX$249,$K$1,FALSE)</f>
        <v/>
      </c>
      <c r="M13" s="478">
        <f>L13-G13</f>
        <v/>
      </c>
      <c r="N13" s="30" t="n"/>
      <c r="O13" s="425">
        <f>L13-B13</f>
        <v/>
      </c>
      <c r="P13" s="426">
        <f>J13-K13</f>
        <v/>
      </c>
      <c r="Q13" s="426">
        <f>D13-F13</f>
        <v/>
      </c>
      <c r="R13" s="30" t="n"/>
    </row>
    <row r="14">
      <c r="A14" s="81" t="inlineStr">
        <is>
          <t xml:space="preserve">　　生產性生物資產－流動                                        </t>
        </is>
      </c>
      <c r="B14" s="427">
        <f>VLOOKUP(A14,$A$309:$AX$418,$K$1,FALSE)</f>
        <v/>
      </c>
      <c r="C14" s="375" t="n">
        <v>151</v>
      </c>
      <c r="D14" s="428" t="n"/>
      <c r="E14" s="430" t="n">
        <v>151</v>
      </c>
      <c r="F14" s="432" t="n"/>
      <c r="G14" s="429">
        <f>B14+D14-F14</f>
        <v/>
      </c>
      <c r="H14" s="112" t="inlineStr">
        <is>
          <t xml:space="preserve">　　　折舊、減損及折耗                                            </t>
        </is>
      </c>
      <c r="I14" s="8" t="n"/>
      <c r="J14" s="73">
        <f>OFFSET(A487,0,$K$1-1)</f>
        <v/>
      </c>
      <c r="K14" s="369">
        <f>SUM(K15:K23)</f>
        <v/>
      </c>
      <c r="L14" s="478">
        <f>VLOOKUP(A14,$A$140:$AX$249,$K$1,FALSE)</f>
        <v/>
      </c>
      <c r="M14" s="478">
        <f>L14-G14</f>
        <v/>
      </c>
      <c r="N14" s="30" t="n"/>
      <c r="O14" s="425">
        <f>L14-B14</f>
        <v/>
      </c>
      <c r="P14" s="426">
        <f>J14-K14</f>
        <v/>
      </c>
      <c r="Q14" s="426">
        <f>D14-F14</f>
        <v/>
      </c>
      <c r="R14" s="30" t="n"/>
    </row>
    <row r="15">
      <c r="A15" s="80" t="inlineStr">
        <is>
          <t xml:space="preserve">　　預付款項                                                    </t>
        </is>
      </c>
      <c r="B15" s="427">
        <f>VLOOKUP(A15,$A$309:$AX$418,$K$1,FALSE)</f>
        <v/>
      </c>
      <c r="C15" s="375" t="n">
        <v>151</v>
      </c>
      <c r="D15" s="428" t="n"/>
      <c r="E15" s="430" t="n">
        <v>151</v>
      </c>
      <c r="F15" s="432" t="n"/>
      <c r="G15" s="429">
        <f>B15+D15-F15</f>
        <v/>
      </c>
      <c r="H15" s="112" t="inlineStr">
        <is>
          <t xml:space="preserve">　　　　土地改良物                                                  </t>
        </is>
      </c>
      <c r="I15" s="91" t="n">
        <v>101</v>
      </c>
      <c r="J15" s="121">
        <f>OFFSET(A488,0,$K$1-1)</f>
        <v/>
      </c>
      <c r="K15" s="369">
        <f>-SUMIF($C$7:$C$127,I15,$D$7:$D$127)+SUMIF($E$7:$E$127,I15,$F$7:$F$127)</f>
        <v/>
      </c>
      <c r="L15" s="478">
        <f>VLOOKUP(A15,$A$140:$AX$249,$K$1,FALSE)</f>
        <v/>
      </c>
      <c r="M15" s="478">
        <f>L15-G15</f>
        <v/>
      </c>
      <c r="N15" s="30" t="n"/>
      <c r="O15" s="425">
        <f>L15-B15</f>
        <v/>
      </c>
      <c r="P15" s="426">
        <f>J15-K15</f>
        <v/>
      </c>
      <c r="Q15" s="426">
        <f>D15-F15</f>
        <v/>
      </c>
      <c r="R15" s="30" t="n"/>
    </row>
    <row r="16">
      <c r="A16" s="80" t="inlineStr">
        <is>
          <t xml:space="preserve">　　短期貸墊款                                                  </t>
        </is>
      </c>
      <c r="B16" s="427">
        <f>VLOOKUP(A16,$A$309:$AX$418,$K$1,FALSE)</f>
        <v/>
      </c>
      <c r="C16" s="375" t="n">
        <v>151</v>
      </c>
      <c r="D16" s="428" t="n"/>
      <c r="E16" s="430" t="n">
        <v>212</v>
      </c>
      <c r="F16" s="432">
        <f>J43</f>
        <v/>
      </c>
      <c r="G16" s="429">
        <f>B16+D16-F16</f>
        <v/>
      </c>
      <c r="H16" s="112" t="inlineStr">
        <is>
          <t xml:space="preserve">　　　　房屋及建築                                                  </t>
        </is>
      </c>
      <c r="I16" s="91" t="n">
        <v>102</v>
      </c>
      <c r="J16" s="121">
        <f>OFFSET(A489,0,$K$1-1)</f>
        <v/>
      </c>
      <c r="K16" s="369">
        <f>-SUMIF($C$7:$C$127,I16,$D$7:$D$127)+SUMIF($E$7:$E$127,I16,$F$7:$F$127)</f>
        <v/>
      </c>
      <c r="L16" s="478">
        <f>VLOOKUP(A16,$A$140:$AX$249,$K$1,FALSE)</f>
        <v/>
      </c>
      <c r="M16" s="478">
        <f>L16-G16</f>
        <v/>
      </c>
      <c r="N16" s="30" t="n"/>
      <c r="O16" s="425">
        <f>L16-B16</f>
        <v/>
      </c>
      <c r="P16" s="426">
        <f>J16-K16</f>
        <v/>
      </c>
      <c r="Q16" s="426">
        <f>D16-F16</f>
        <v/>
      </c>
      <c r="R16" s="30" t="n"/>
    </row>
    <row r="17" ht="48.6" customHeight="1" s="53">
      <c r="A17" s="78" t="inlineStr">
        <is>
          <t xml:space="preserve">　投資、長期應收款、貸墊款及準備金                            </t>
        </is>
      </c>
      <c r="B17" s="422">
        <f>SUM(B18:B21)</f>
        <v/>
      </c>
      <c r="C17" s="380" t="n"/>
      <c r="D17" s="374" t="n"/>
      <c r="E17" s="434" t="n"/>
      <c r="F17" s="435" t="n"/>
      <c r="G17" s="423">
        <f>SUM(G18:G21)</f>
        <v/>
      </c>
      <c r="H17" s="112" t="inlineStr">
        <is>
          <t xml:space="preserve">　　　　機械及設備                                                  </t>
        </is>
      </c>
      <c r="I17" s="91" t="n">
        <v>103</v>
      </c>
      <c r="J17" s="121">
        <f>OFFSET(A490,0,$K$1-1)</f>
        <v/>
      </c>
      <c r="K17" s="369">
        <f>-SUMIF($C$7:$C$127,I17,$D$7:$D$127)+SUMIF($E$7:$E$127,I17,$F$7:$F$127)</f>
        <v/>
      </c>
      <c r="L17" s="478">
        <f>VLOOKUP(A17,$A$140:$AX$249,$K$1,FALSE)</f>
        <v/>
      </c>
      <c r="M17" s="478">
        <f>L17-G17</f>
        <v/>
      </c>
      <c r="N17" s="30" t="n"/>
      <c r="O17" s="425">
        <f>L17-B17</f>
        <v/>
      </c>
      <c r="P17" s="426">
        <f>J17-K17</f>
        <v/>
      </c>
      <c r="Q17" s="426">
        <f>D17-F17</f>
        <v/>
      </c>
      <c r="R17" s="30" t="n"/>
    </row>
    <row r="18" ht="32.4" customHeight="1" s="53">
      <c r="A18" s="80" t="inlineStr">
        <is>
          <t xml:space="preserve">　　採權益法之投資                                              </t>
        </is>
      </c>
      <c r="B18" s="427">
        <f>VLOOKUP(A18,$A$309:$AX$418,$K$1,FALSE)</f>
        <v/>
      </c>
      <c r="C18" s="380" t="n"/>
      <c r="D18" s="126" t="n"/>
      <c r="E18" s="127" t="n"/>
      <c r="F18" s="126" t="n"/>
      <c r="G18" s="429">
        <f>D18+F18+B18</f>
        <v/>
      </c>
      <c r="H18" s="112" t="inlineStr">
        <is>
          <t xml:space="preserve">　　　　交通及運輸設備                                              </t>
        </is>
      </c>
      <c r="I18" s="91" t="n">
        <v>104</v>
      </c>
      <c r="J18" s="121">
        <f>OFFSET(A491,0,$K$1-1)</f>
        <v/>
      </c>
      <c r="K18" s="369">
        <f>-SUMIF($C$7:$C$127,I18,$D$7:$D$127)+SUMIF($E$7:$E$127,I18,$F$7:$F$127)</f>
        <v/>
      </c>
      <c r="L18" s="478">
        <f>VLOOKUP(A18,$A$140:$AX$249,$K$1,FALSE)</f>
        <v/>
      </c>
      <c r="M18" s="478">
        <f>L18-G18</f>
        <v/>
      </c>
      <c r="N18" s="30" t="n"/>
      <c r="O18" s="425">
        <f>L18-B18</f>
        <v/>
      </c>
      <c r="P18" s="426">
        <f>J18-K18</f>
        <v/>
      </c>
      <c r="Q18" s="426">
        <f>D18-F18</f>
        <v/>
      </c>
      <c r="R18" s="30" t="n"/>
    </row>
    <row r="19" ht="32.4" customHeight="1" s="53">
      <c r="A19" s="80" t="inlineStr">
        <is>
          <t xml:space="preserve">　　非流動金融資產                                              </t>
        </is>
      </c>
      <c r="B19" s="427">
        <f>VLOOKUP(A19,$A$309:$AX$418,$K$1,FALSE)</f>
        <v/>
      </c>
      <c r="C19" s="381" t="n">
        <v>241</v>
      </c>
      <c r="D19" s="436">
        <f>J52*-1</f>
        <v/>
      </c>
      <c r="E19" s="437" t="n">
        <v>221</v>
      </c>
      <c r="F19" s="438">
        <f>J45</f>
        <v/>
      </c>
      <c r="G19" s="429">
        <f>B19+D19-F19</f>
        <v/>
      </c>
      <c r="H19" s="112" t="inlineStr">
        <is>
          <t xml:space="preserve">　　　　什項設備                                                    </t>
        </is>
      </c>
      <c r="I19" s="91" t="n">
        <v>105</v>
      </c>
      <c r="J19" s="121">
        <f>OFFSET(A492,0,$K$1-1)</f>
        <v/>
      </c>
      <c r="K19" s="369">
        <f>-SUMIF($C$7:$C$127,I19,$D$7:$D$127)+SUMIF($E$7:$E$127,I19,$F$7:$F$127)</f>
        <v/>
      </c>
      <c r="L19" s="478">
        <f>VLOOKUP(A19,$A$140:$AX$249,$K$1,FALSE)</f>
        <v/>
      </c>
      <c r="M19" s="478">
        <f>L19-G19</f>
        <v/>
      </c>
      <c r="N19" s="30" t="n"/>
      <c r="O19" s="425">
        <f>L19-B19</f>
        <v/>
      </c>
      <c r="P19" s="426">
        <f>J19-K19</f>
        <v/>
      </c>
      <c r="Q19" s="426">
        <f>D19-F19</f>
        <v/>
      </c>
      <c r="R19" s="30" t="n"/>
    </row>
    <row r="20">
      <c r="A20" s="80" t="inlineStr">
        <is>
          <t xml:space="preserve">　　長期應收款                                                  </t>
        </is>
      </c>
      <c r="B20" s="427">
        <f>VLOOKUP(A20,$A$309:$AX$418,$K$1,FALSE)</f>
        <v/>
      </c>
      <c r="C20" s="380" t="n"/>
      <c r="D20" s="374" t="n"/>
      <c r="E20" s="434" t="n"/>
      <c r="F20" s="435" t="n"/>
      <c r="G20" s="433">
        <f>B20+D20-F20</f>
        <v/>
      </c>
      <c r="H20" s="112" t="inlineStr">
        <is>
          <t xml:space="preserve">　　　　租賃資產                                                    </t>
        </is>
      </c>
      <c r="I20" s="91" t="n">
        <v>106</v>
      </c>
      <c r="J20" s="121">
        <f>OFFSET(A493,0,$K$1-1)</f>
        <v/>
      </c>
      <c r="K20" s="369">
        <f>-SUMIF($C$7:$C$127,I20,$D$7:$D$127)+SUMIF($E$7:$E$127,I20,$F$7:$F$127)</f>
        <v/>
      </c>
      <c r="L20" s="478">
        <f>VLOOKUP(A20,$A$140:$AX$249,$K$1,FALSE)</f>
        <v/>
      </c>
      <c r="M20" s="478">
        <f>L20-G20</f>
        <v/>
      </c>
      <c r="N20" s="30" t="n"/>
      <c r="O20" s="425">
        <f>L20-B20</f>
        <v/>
      </c>
      <c r="P20" s="426">
        <f>J20-K20</f>
        <v/>
      </c>
      <c r="Q20" s="426">
        <f>D20-F20</f>
        <v/>
      </c>
      <c r="R20" s="30" t="n"/>
    </row>
    <row r="21">
      <c r="A21" s="80" t="inlineStr">
        <is>
          <t xml:space="preserve">　　準備金                                                      </t>
        </is>
      </c>
      <c r="B21" s="427">
        <f>VLOOKUP(A21,$A$309:$AX$418,$K$1,FALSE)</f>
        <v/>
      </c>
      <c r="C21" s="380" t="n">
        <v>242</v>
      </c>
      <c r="D21" s="374">
        <f>J53*-1</f>
        <v/>
      </c>
      <c r="E21" s="434" t="n">
        <v>222</v>
      </c>
      <c r="F21" s="435">
        <f>J46</f>
        <v/>
      </c>
      <c r="G21" s="429">
        <f>B21+SUM(D21:D25)-SUM(F21:F25)</f>
        <v/>
      </c>
      <c r="H21" s="112" t="inlineStr">
        <is>
          <t xml:space="preserve">　　　　租賃權益改良                                                </t>
        </is>
      </c>
      <c r="I21" s="91" t="n">
        <v>107</v>
      </c>
      <c r="J21" s="121">
        <f>OFFSET(A494,0,$K$1-1)</f>
        <v/>
      </c>
      <c r="K21" s="369">
        <f>-SUMIF($C$7:$C$127,I21,$D$7:$D$127)+SUMIF($E$7:$E$127,I21,$F$7:$F$127)</f>
        <v/>
      </c>
      <c r="L21" s="478">
        <f>VLOOKUP(A21,$A$140:$AX$249,$K$1,FALSE)</f>
        <v/>
      </c>
      <c r="M21" s="478">
        <f>L21-G21</f>
        <v/>
      </c>
      <c r="N21" s="30" t="n"/>
      <c r="O21" s="425">
        <f>L21-B21</f>
        <v/>
      </c>
      <c r="P21" s="426">
        <f>J21-K21</f>
        <v/>
      </c>
      <c r="Q21" s="426">
        <f>D21-F21</f>
        <v/>
      </c>
      <c r="R21" s="30" t="n"/>
    </row>
    <row r="22">
      <c r="A22" s="3" t="n">
        <v>0</v>
      </c>
      <c r="B22" s="427" t="n"/>
      <c r="C22" s="382" t="n">
        <v>401</v>
      </c>
      <c r="D22" s="428">
        <f>J90</f>
        <v/>
      </c>
      <c r="E22" s="439" t="n">
        <v>402</v>
      </c>
      <c r="F22" s="432">
        <f>-J91</f>
        <v/>
      </c>
      <c r="G22" s="433" t="n"/>
      <c r="H22" s="112" t="inlineStr">
        <is>
          <t xml:space="preserve">　　　　代管資產                                                    </t>
        </is>
      </c>
      <c r="I22" s="91" t="n">
        <v>108</v>
      </c>
      <c r="J22" s="121">
        <f>OFFSET(A495,0,$K$1-1)</f>
        <v/>
      </c>
      <c r="K22" s="369">
        <f>-SUMIF($C$7:$C$127,I22,$D$7:$D$127)+SUMIF($E$7:$E$127,I22,$F$7:$F$127)</f>
        <v/>
      </c>
      <c r="L22" s="478" t="n"/>
      <c r="M22" s="478">
        <f>L22-G22</f>
        <v/>
      </c>
      <c r="N22" s="30" t="n"/>
      <c r="O22" s="425">
        <f>L22-B22</f>
        <v/>
      </c>
      <c r="P22" s="426">
        <f>J22-K22</f>
        <v/>
      </c>
      <c r="Q22" s="426">
        <f>D22-F22</f>
        <v/>
      </c>
      <c r="R22" s="30" t="n"/>
    </row>
    <row r="23">
      <c r="A23" s="3" t="n">
        <v>0</v>
      </c>
      <c r="B23" s="427" t="n"/>
      <c r="C23" s="382" t="n">
        <v>403</v>
      </c>
      <c r="D23" s="428">
        <f>J93</f>
        <v/>
      </c>
      <c r="E23" s="439" t="n"/>
      <c r="F23" s="431" t="n"/>
      <c r="G23" s="433" t="n"/>
      <c r="H23" s="112" t="inlineStr">
        <is>
          <t xml:space="preserve">　　　　生產性生物資產－非流動                                      </t>
        </is>
      </c>
      <c r="I23" s="91" t="n">
        <v>109</v>
      </c>
      <c r="J23" s="121">
        <f>OFFSET(A496,0,$K$1-1)</f>
        <v/>
      </c>
      <c r="K23" s="369">
        <f>-SUMIF($C$7:$C$127,I23,$D$7:$D$127)+SUMIF($E$7:$E$127,I23,$F$7:$F$127)</f>
        <v/>
      </c>
      <c r="L23" s="478" t="n"/>
      <c r="M23" s="478">
        <f>L23-G23</f>
        <v/>
      </c>
      <c r="N23" s="30" t="n"/>
      <c r="O23" s="425">
        <f>L23-B23</f>
        <v/>
      </c>
      <c r="P23" s="426">
        <f>J23-K23</f>
        <v/>
      </c>
      <c r="Q23" s="426">
        <f>D23-F23</f>
        <v/>
      </c>
      <c r="R23" s="30" t="n"/>
    </row>
    <row r="24">
      <c r="A24" s="3" t="n">
        <v>0</v>
      </c>
      <c r="B24" s="427" t="n"/>
      <c r="C24" s="382" t="n"/>
      <c r="D24" s="428" t="n"/>
      <c r="E24" s="439" t="n"/>
      <c r="F24" s="432" t="n"/>
      <c r="G24" s="433" t="n"/>
      <c r="H24" s="112" t="inlineStr">
        <is>
          <t xml:space="preserve">　　　攤銷                                                        </t>
        </is>
      </c>
      <c r="I24" s="91" t="n"/>
      <c r="J24" s="121">
        <f>OFFSET(A497,0,$K$1-1)</f>
        <v/>
      </c>
      <c r="K24" s="369">
        <f>SUM(K25:K26)</f>
        <v/>
      </c>
      <c r="L24" s="478" t="n"/>
      <c r="M24" s="478">
        <f>L24-G24</f>
        <v/>
      </c>
      <c r="N24" s="30" t="n"/>
      <c r="O24" s="425">
        <f>L24-B24</f>
        <v/>
      </c>
      <c r="P24" s="426">
        <f>J24-K24</f>
        <v/>
      </c>
      <c r="Q24" s="426">
        <f>D24-F24</f>
        <v/>
      </c>
      <c r="R24" s="30" t="n"/>
    </row>
    <row r="25">
      <c r="A25" s="78" t="n"/>
      <c r="B25" s="427" t="n"/>
      <c r="C25" s="382" t="n">
        <v>125</v>
      </c>
      <c r="D25" s="428">
        <f>J32*-1</f>
        <v/>
      </c>
      <c r="E25" s="439" t="n"/>
      <c r="F25" s="432" t="n"/>
      <c r="G25" s="433" t="n"/>
      <c r="H25" s="112" t="inlineStr">
        <is>
          <t xml:space="preserve">　　　　攤銷電腦軟體                                                </t>
        </is>
      </c>
      <c r="I25" s="8" t="n">
        <v>111</v>
      </c>
      <c r="J25" s="73">
        <f>OFFSET(A498,0,$K$1-1)</f>
        <v/>
      </c>
      <c r="K25" s="369">
        <f>-SUMIF($C$7:$C$127,I25,$D$7:$D$127)+SUMIF($E$7:$E$127,I25,$F$7:$F$127)</f>
        <v/>
      </c>
      <c r="L25" s="478" t="n"/>
      <c r="M25" s="478">
        <f>L25-G25</f>
        <v/>
      </c>
      <c r="N25" s="30" t="n"/>
      <c r="O25" s="425">
        <f>L25-B25</f>
        <v/>
      </c>
      <c r="P25" s="426">
        <f>J25-K25</f>
        <v/>
      </c>
      <c r="Q25" s="426">
        <f>D25-F25</f>
        <v/>
      </c>
      <c r="R25" s="30" t="n"/>
    </row>
    <row r="26" ht="32.4" customHeight="1" s="53">
      <c r="A26" s="78" t="inlineStr">
        <is>
          <t xml:space="preserve">　不動產、廠房及設備                                          </t>
        </is>
      </c>
      <c r="B26" s="422">
        <f>SUM(B27:B52)</f>
        <v/>
      </c>
      <c r="C26" s="375" t="n"/>
      <c r="D26" s="428" t="n"/>
      <c r="E26" s="430" t="n"/>
      <c r="F26" s="432" t="n"/>
      <c r="G26" s="423">
        <f>SUM(G27:G52)</f>
        <v/>
      </c>
      <c r="H26" s="112" t="inlineStr">
        <is>
          <t xml:space="preserve">　　　　其他攤銷費用                                                </t>
        </is>
      </c>
      <c r="I26" s="8" t="n">
        <v>112</v>
      </c>
      <c r="J26" s="73">
        <f>OFFSET(A499,0,$K$1-1)</f>
        <v/>
      </c>
      <c r="K26" s="369">
        <f>-SUMIF($C$7:$C$127,I26,$D$7:$D$127)+SUMIF($E$7:$E$127,I26,$F$7:$F$127)</f>
        <v/>
      </c>
      <c r="L26" s="478">
        <f>VLOOKUP(A26,$A$140:$AX$249,$K$1,FALSE)</f>
        <v/>
      </c>
      <c r="M26" s="478">
        <f>L26-G26</f>
        <v/>
      </c>
      <c r="N26" s="30" t="n"/>
      <c r="O26" s="425">
        <f>L26-B26</f>
        <v/>
      </c>
      <c r="P26" s="426">
        <f>J26-K26</f>
        <v/>
      </c>
      <c r="Q26" s="426">
        <f>D26-F26</f>
        <v/>
      </c>
      <c r="R26" s="30" t="n"/>
    </row>
    <row r="27">
      <c r="A27" s="80" t="inlineStr">
        <is>
          <t xml:space="preserve">　　土地                                                        </t>
        </is>
      </c>
      <c r="B27" s="427">
        <f>VLOOKUP(A27,$A$309:$AX$418,$K$1,FALSE)</f>
        <v/>
      </c>
      <c r="C27" s="384" t="n">
        <v>121</v>
      </c>
      <c r="D27" s="440" t="n"/>
      <c r="E27" s="441" t="n"/>
      <c r="F27" s="442" t="n"/>
      <c r="G27" s="429">
        <f>B27+SUM(D27)-SUM(F27)</f>
        <v/>
      </c>
      <c r="H27" s="112" t="inlineStr">
        <is>
          <t xml:space="preserve">　　　其他                                                        </t>
        </is>
      </c>
      <c r="I27" s="8" t="n"/>
      <c r="J27" s="73">
        <f>OFFSET(A500,0,$K$1-1)</f>
        <v/>
      </c>
      <c r="K27" s="369">
        <f>K28+K29+K32</f>
        <v/>
      </c>
      <c r="L27" s="478">
        <f>VLOOKUP(A27,$A$140:$AX$249,$K$1,FALSE)</f>
        <v/>
      </c>
      <c r="M27" s="478">
        <f>L27-G27</f>
        <v/>
      </c>
      <c r="N27" s="30" t="n"/>
      <c r="O27" s="425">
        <f>L27-B27</f>
        <v/>
      </c>
      <c r="P27" s="426">
        <f>J27-K27</f>
        <v/>
      </c>
      <c r="Q27" s="426">
        <f>D27-F27</f>
        <v/>
      </c>
      <c r="R27" s="30" t="n"/>
    </row>
    <row r="28">
      <c r="A28" s="2" t="n">
        <v>0</v>
      </c>
      <c r="B28" s="427" t="n"/>
      <c r="C28" s="384" t="n"/>
      <c r="D28" s="440" t="n"/>
      <c r="E28" s="441" t="n"/>
      <c r="F28" s="442" t="n"/>
      <c r="G28" s="433" t="n"/>
      <c r="H28" s="214" t="inlineStr">
        <is>
          <t xml:space="preserve">　　　　應付退休及離職金                                            </t>
        </is>
      </c>
      <c r="I28" s="215" t="n">
        <v>122</v>
      </c>
      <c r="J28" s="73">
        <f>OFFSET(A501,0,$K$1-1)</f>
        <v/>
      </c>
      <c r="K28" s="369">
        <f>-SUMIF($C$7:$C$127,I28,$D$7:$D$127)+SUMIF($E$7:$E$127,I28,$F$7:$F$127)</f>
        <v/>
      </c>
      <c r="L28" s="478" t="n"/>
      <c r="M28" s="478">
        <f>L28-G28</f>
        <v/>
      </c>
      <c r="N28" s="30" t="n"/>
      <c r="O28" s="425">
        <f>L28-B28</f>
        <v/>
      </c>
      <c r="P28" s="426">
        <f>J28-K28</f>
        <v/>
      </c>
      <c r="Q28" s="426">
        <f>D28-F28</f>
        <v/>
      </c>
      <c r="R28" s="30" t="n"/>
    </row>
    <row r="29">
      <c r="A29" s="80" t="inlineStr">
        <is>
          <t xml:space="preserve">　　土地改良物                                                  </t>
        </is>
      </c>
      <c r="B29" s="427">
        <f>VLOOKUP(A29,$A$309:$AX$418,$K$1,FALSE)</f>
        <v/>
      </c>
      <c r="C29" s="384" t="n">
        <v>251</v>
      </c>
      <c r="D29" s="440">
        <f>J57*-1</f>
        <v/>
      </c>
      <c r="E29" s="441" t="n">
        <v>101</v>
      </c>
      <c r="F29" s="442">
        <f>J15</f>
        <v/>
      </c>
      <c r="G29" s="429">
        <f>B29+SUM(D29:D32)-SUM(F29:F32)</f>
        <v/>
      </c>
      <c r="H29" s="214" t="inlineStr">
        <is>
          <t xml:space="preserve">　　　　遞延收入                                                    </t>
        </is>
      </c>
      <c r="I29" s="215" t="n"/>
      <c r="J29" s="73">
        <f>OFFSET(A502,0,$K$1-1)</f>
        <v/>
      </c>
      <c r="K29" s="369">
        <f>SUM(K30:K31)</f>
        <v/>
      </c>
      <c r="L29" s="478">
        <f>VLOOKUP(A29,$A$140:$AX$249,$K$1,FALSE)</f>
        <v/>
      </c>
      <c r="M29" s="478">
        <f>L29-G29</f>
        <v/>
      </c>
      <c r="N29" s="30" t="n"/>
      <c r="O29" s="425">
        <f>L29-B29</f>
        <v/>
      </c>
      <c r="P29" s="426">
        <f>J29-K29</f>
        <v/>
      </c>
      <c r="Q29" s="426">
        <f>D29-F29</f>
        <v/>
      </c>
      <c r="R29" s="30" t="n"/>
    </row>
    <row r="30">
      <c r="A30" s="80" t="n">
        <v>0</v>
      </c>
      <c r="B30" s="427" t="n"/>
      <c r="C30" s="384" t="n">
        <v>404</v>
      </c>
      <c r="D30" s="440">
        <f>J96</f>
        <v/>
      </c>
      <c r="E30" s="441" t="n"/>
      <c r="F30" s="442" t="n"/>
      <c r="G30" s="433" t="n"/>
      <c r="H30" s="214" t="inlineStr">
        <is>
          <t xml:space="preserve">　　　　　遞延收入-其他補助收入                                       </t>
        </is>
      </c>
      <c r="I30" s="215" t="n">
        <v>123</v>
      </c>
      <c r="J30" s="73">
        <f>OFFSET(A503,0,$K$1-1)</f>
        <v/>
      </c>
      <c r="K30" s="369">
        <f>-SUMIF($C$7:$C$127,I30,$D$7:$D$127)+SUMIF($E$7:$E$127,I30,$F$7:$F$127)</f>
        <v/>
      </c>
      <c r="L30" s="478" t="n"/>
      <c r="M30" s="478">
        <f>L30-G30</f>
        <v/>
      </c>
      <c r="N30" s="30" t="n"/>
      <c r="O30" s="425">
        <f>L30-B30</f>
        <v/>
      </c>
      <c r="P30" s="426">
        <f>J30-K30</f>
        <v/>
      </c>
      <c r="Q30" s="426">
        <f>D30-F30</f>
        <v/>
      </c>
      <c r="R30" s="30" t="n"/>
    </row>
    <row r="31">
      <c r="A31" s="2" t="n">
        <v>0</v>
      </c>
      <c r="B31" s="427" t="n"/>
      <c r="C31" s="384" t="n"/>
      <c r="D31" s="440" t="n"/>
      <c r="E31" s="441" t="n"/>
      <c r="F31" s="442" t="n"/>
      <c r="G31" s="433" t="n"/>
      <c r="H31" s="214" t="inlineStr">
        <is>
          <t xml:space="preserve">　　　　　遞延收入-受贈收入                                           </t>
        </is>
      </c>
      <c r="I31" s="215" t="n">
        <v>124</v>
      </c>
      <c r="J31" s="73">
        <f>OFFSET(A504,0,$K$1-1)</f>
        <v/>
      </c>
      <c r="K31" s="369">
        <f>-SUMIF($C$7:$C$127,I31,$D$7:$D$127)+SUMIF($E$7:$E$127,I31,$F$7:$F$127)</f>
        <v/>
      </c>
      <c r="L31" s="478" t="n"/>
      <c r="M31" s="478">
        <f>L31-G31</f>
        <v/>
      </c>
      <c r="N31" s="30" t="n"/>
      <c r="O31" s="425">
        <f>L31-B31</f>
        <v/>
      </c>
      <c r="P31" s="426">
        <f>J31-K31</f>
        <v/>
      </c>
      <c r="Q31" s="426">
        <f>D31-F31</f>
        <v/>
      </c>
      <c r="R31" s="30" t="n"/>
    </row>
    <row r="32">
      <c r="A32" s="3" t="n">
        <v>0</v>
      </c>
      <c r="B32" s="427" t="n"/>
      <c r="C32" s="385" t="n"/>
      <c r="D32" s="440" t="n"/>
      <c r="E32" s="443" t="n"/>
      <c r="F32" s="442" t="n"/>
      <c r="G32" s="433" t="n"/>
      <c r="H32" s="214" t="inlineStr">
        <is>
          <t xml:space="preserve">　　　　其他                                                        </t>
        </is>
      </c>
      <c r="I32" s="215" t="n">
        <v>125</v>
      </c>
      <c r="J32" s="73">
        <f>OFFSET(A505,0,$K$1-1)</f>
        <v/>
      </c>
      <c r="K32" s="369" t="n"/>
      <c r="L32" s="478" t="n"/>
      <c r="M32" s="478">
        <f>L32-G32</f>
        <v/>
      </c>
      <c r="N32" s="30" t="n"/>
      <c r="O32" s="425">
        <f>L32-B32</f>
        <v/>
      </c>
      <c r="P32" s="426">
        <f>J32-K32</f>
        <v/>
      </c>
      <c r="Q32" s="426">
        <f>D32-F32</f>
        <v/>
      </c>
      <c r="R32" s="30" t="n"/>
    </row>
    <row r="33">
      <c r="A33" s="80" t="inlineStr">
        <is>
          <t xml:space="preserve">　　房屋及建築                                                  </t>
        </is>
      </c>
      <c r="B33" s="427">
        <f>VLOOKUP(A33,$A$309:$AX$418,$K$1,FALSE)</f>
        <v/>
      </c>
      <c r="C33" s="384" t="n">
        <v>252</v>
      </c>
      <c r="D33" s="440">
        <f>J58*-1</f>
        <v/>
      </c>
      <c r="E33" s="441" t="n">
        <v>102</v>
      </c>
      <c r="F33" s="442">
        <f>J16</f>
        <v/>
      </c>
      <c r="G33" s="429">
        <f>B33+SUM(D33:D36)-SUM(F33:F36)</f>
        <v/>
      </c>
      <c r="H33" s="214" t="inlineStr">
        <is>
          <t xml:space="preserve">　　　流動資產淨減（淨增）                                        </t>
        </is>
      </c>
      <c r="I33" s="215" t="n">
        <v>151</v>
      </c>
      <c r="J33" s="73">
        <f>OFFSET(A506,0,$K$1-1)</f>
        <v/>
      </c>
      <c r="K33" s="369">
        <f>-SUMIF($C$7:$C$127,I33,$D$7:$D$127)+SUMIF($E$7:$E$127,I33,$F$7:$F$127)</f>
        <v/>
      </c>
      <c r="L33" s="478">
        <f>VLOOKUP(A33,$A$140:$AX$249,$K$1,FALSE)</f>
        <v/>
      </c>
      <c r="M33" s="478">
        <f>L33-G33</f>
        <v/>
      </c>
      <c r="N33" s="30" t="n"/>
      <c r="O33" s="425">
        <f>L33-B33</f>
        <v/>
      </c>
      <c r="P33" s="426">
        <f>J33-K33</f>
        <v/>
      </c>
      <c r="Q33" s="426">
        <f>D33-F33</f>
        <v/>
      </c>
      <c r="R33" s="30" t="n"/>
    </row>
    <row r="34">
      <c r="A34" s="2" t="n">
        <v>0</v>
      </c>
      <c r="B34" s="427" t="n"/>
      <c r="C34" s="384" t="n">
        <v>405</v>
      </c>
      <c r="D34" s="440">
        <f>J97</f>
        <v/>
      </c>
      <c r="E34" s="441" t="n"/>
      <c r="F34" s="442" t="n"/>
      <c r="G34" s="433" t="n"/>
      <c r="H34" s="214" t="inlineStr">
        <is>
          <t xml:space="preserve">　　　流動負債淨增（淨減）                                        </t>
        </is>
      </c>
      <c r="I34" s="215" t="n">
        <v>161</v>
      </c>
      <c r="J34" s="73">
        <f>OFFSET(A507,0,$K$1-1)</f>
        <v/>
      </c>
      <c r="K34" s="369">
        <f>-SUMIF($C$7:$C$127,I34,$D$7:$D$127)+SUMIF($E$7:$E$127,I34,$F$7:$F$127)</f>
        <v/>
      </c>
      <c r="L34" s="478" t="n"/>
      <c r="M34" s="478">
        <f>L34-G34</f>
        <v/>
      </c>
      <c r="N34" s="30" t="n"/>
      <c r="O34" s="425">
        <f>L34-B34</f>
        <v/>
      </c>
      <c r="P34" s="426">
        <f>J34-K34</f>
        <v/>
      </c>
      <c r="Q34" s="426">
        <f>D34-F34</f>
        <v/>
      </c>
      <c r="R34" s="30" t="n"/>
    </row>
    <row r="35">
      <c r="A35" s="2" t="n">
        <v>0</v>
      </c>
      <c r="B35" s="427" t="n"/>
      <c r="C35" s="384" t="n"/>
      <c r="D35" s="440" t="n"/>
      <c r="E35" s="441" t="n"/>
      <c r="F35" s="442" t="n"/>
      <c r="G35" s="433" t="n"/>
      <c r="H35" s="214" t="inlineStr">
        <is>
          <t xml:space="preserve">　　未計利息股利之現金流入（流出）                              </t>
        </is>
      </c>
      <c r="I35" s="215" t="n"/>
      <c r="J35" s="73">
        <f>OFFSET(A508,0,$K$1-1)</f>
        <v/>
      </c>
      <c r="K35" s="369">
        <f>K12+K13</f>
        <v/>
      </c>
      <c r="L35" s="478" t="n"/>
      <c r="M35" s="478">
        <f>L35-G35</f>
        <v/>
      </c>
      <c r="N35" s="30" t="n"/>
      <c r="O35" s="425">
        <f>L35-B35</f>
        <v/>
      </c>
      <c r="P35" s="426">
        <f>J35-K35</f>
        <v/>
      </c>
      <c r="Q35" s="426">
        <f>D35-F35</f>
        <v/>
      </c>
      <c r="R35" s="30" t="n"/>
    </row>
    <row r="36">
      <c r="A36" s="3" t="n">
        <v>0</v>
      </c>
      <c r="B36" s="427" t="n"/>
      <c r="C36" s="385" t="n"/>
      <c r="D36" s="440" t="n"/>
      <c r="E36" s="443" t="n"/>
      <c r="F36" s="442" t="n"/>
      <c r="G36" s="433" t="n"/>
      <c r="H36" s="112" t="inlineStr">
        <is>
          <t xml:space="preserve">　　收取利息                                                    </t>
        </is>
      </c>
      <c r="I36" s="180" t="n"/>
      <c r="J36" s="73">
        <f>OFFSET(A509,0,$K$1-1)</f>
        <v/>
      </c>
      <c r="K36" s="369">
        <f>J36</f>
        <v/>
      </c>
      <c r="L36" s="478" t="n"/>
      <c r="M36" s="478">
        <f>L36-G36</f>
        <v/>
      </c>
      <c r="N36" s="30" t="n"/>
      <c r="O36" s="425">
        <f>L36-B36</f>
        <v/>
      </c>
      <c r="P36" s="426">
        <f>J36-K36</f>
        <v/>
      </c>
      <c r="Q36" s="426">
        <f>D36-F36</f>
        <v/>
      </c>
      <c r="R36" s="30" t="n"/>
    </row>
    <row r="37">
      <c r="A37" s="80" t="inlineStr">
        <is>
          <t xml:space="preserve">　　機械及設備                                                  </t>
        </is>
      </c>
      <c r="B37" s="427">
        <f>VLOOKUP(A37,$A$309:$AX$418,$K$1,FALSE)</f>
        <v/>
      </c>
      <c r="C37" s="384" t="n">
        <v>253</v>
      </c>
      <c r="D37" s="440">
        <f>J59*-1</f>
        <v/>
      </c>
      <c r="E37" s="441" t="n">
        <v>103</v>
      </c>
      <c r="F37" s="442">
        <f>J17</f>
        <v/>
      </c>
      <c r="G37" s="429">
        <f>B37+SUM(D37:D41)-SUM(F37:F41)</f>
        <v/>
      </c>
      <c r="H37" s="112" t="inlineStr">
        <is>
          <t xml:space="preserve">　　收取股利                                                    </t>
        </is>
      </c>
      <c r="I37" s="180" t="n"/>
      <c r="J37" s="73">
        <f>OFFSET(A510,0,$K$1-1)</f>
        <v/>
      </c>
      <c r="K37" s="369">
        <f>J37</f>
        <v/>
      </c>
      <c r="L37" s="478">
        <f>VLOOKUP(A37,$A$140:$AX$249,$K$1,FALSE)</f>
        <v/>
      </c>
      <c r="M37" s="478">
        <f>L37-G37</f>
        <v/>
      </c>
      <c r="N37" s="30" t="n"/>
      <c r="O37" s="425">
        <f>L37-B37</f>
        <v/>
      </c>
      <c r="P37" s="426">
        <f>J37-K37</f>
        <v/>
      </c>
      <c r="Q37" s="426">
        <f>D37-F37</f>
        <v/>
      </c>
      <c r="R37" s="30" t="n"/>
    </row>
    <row r="38" ht="20.4" customHeight="1" s="53" thickBot="1">
      <c r="A38" s="2" t="n">
        <v>0</v>
      </c>
      <c r="B38" s="427" t="n"/>
      <c r="C38" s="385" t="n">
        <v>407</v>
      </c>
      <c r="D38" s="440">
        <f>J101</f>
        <v/>
      </c>
      <c r="E38" s="441" t="n"/>
      <c r="F38" s="442" t="n"/>
      <c r="G38" s="433" t="n"/>
      <c r="H38" s="112" t="inlineStr">
        <is>
          <t xml:space="preserve">　　支付利息                                                    </t>
        </is>
      </c>
      <c r="I38" s="180" t="n"/>
      <c r="J38" s="73">
        <f>OFFSET(A511,0,$K$1-1)</f>
        <v/>
      </c>
      <c r="K38" s="444">
        <f>J38</f>
        <v/>
      </c>
      <c r="L38" s="478" t="n"/>
      <c r="M38" s="478">
        <f>L38-G38</f>
        <v/>
      </c>
      <c r="N38" s="30" t="n"/>
      <c r="O38" s="425">
        <f>L38-B38</f>
        <v/>
      </c>
      <c r="P38" s="426">
        <f>J38-K38</f>
        <v/>
      </c>
      <c r="Q38" s="426">
        <f>D38-F38</f>
        <v/>
      </c>
      <c r="R38" s="30" t="n"/>
    </row>
    <row r="39">
      <c r="A39" s="3" t="n">
        <v>0</v>
      </c>
      <c r="B39" s="427" t="n"/>
      <c r="C39" s="385" t="n">
        <v>409</v>
      </c>
      <c r="D39" s="440">
        <f>J105</f>
        <v/>
      </c>
      <c r="E39" s="443" t="n">
        <v>412</v>
      </c>
      <c r="F39" s="442">
        <f>-J109</f>
        <v/>
      </c>
      <c r="G39" s="433" t="n"/>
      <c r="H39" s="111" t="inlineStr">
        <is>
          <t xml:space="preserve">▼業務活動之淨現金流入（流出）                                </t>
        </is>
      </c>
      <c r="I39" s="180" t="n"/>
      <c r="J39" s="73">
        <f>OFFSET(A512,0,$K$1-1)</f>
        <v/>
      </c>
      <c r="K39" s="445">
        <f>K36+K37+K38+K35</f>
        <v/>
      </c>
      <c r="L39" s="478" t="n"/>
      <c r="M39" s="478">
        <f>L39-G39</f>
        <v/>
      </c>
      <c r="N39" s="30" t="n"/>
      <c r="O39" s="425">
        <f>L39-B39</f>
        <v/>
      </c>
      <c r="P39" s="426">
        <f>J39-K39</f>
        <v/>
      </c>
      <c r="Q39" s="426">
        <f>D39-F39</f>
        <v/>
      </c>
      <c r="R39" s="30" t="n"/>
    </row>
    <row r="40">
      <c r="A40" s="3" t="n">
        <v>0</v>
      </c>
      <c r="B40" s="427" t="n"/>
      <c r="C40" s="261" t="n"/>
      <c r="D40" s="186" t="n"/>
      <c r="E40" s="446" t="n"/>
      <c r="F40" s="447" t="n"/>
      <c r="G40" s="433" t="n"/>
      <c r="H40" s="111" t="inlineStr">
        <is>
          <t xml:space="preserve">▼投資活動之現金流量                                          </t>
        </is>
      </c>
      <c r="I40" s="180" t="n"/>
      <c r="J40" s="73">
        <f>OFFSET(A513,0,$K$1-1)</f>
        <v/>
      </c>
      <c r="K40" s="448">
        <f>SUM(K41,K44,K47,K48,K49,K51,K54,K64)</f>
        <v/>
      </c>
      <c r="L40" s="478" t="n"/>
      <c r="M40" s="478">
        <f>L40-G40</f>
        <v/>
      </c>
      <c r="N40" s="30" t="n"/>
      <c r="O40" s="425">
        <f>L40-B40</f>
        <v/>
      </c>
      <c r="P40" s="426">
        <f>J40-K40</f>
        <v/>
      </c>
      <c r="Q40" s="426">
        <f>D40-F40</f>
        <v/>
      </c>
      <c r="R40" s="30" t="n"/>
    </row>
    <row r="41">
      <c r="A41" s="50" t="n"/>
      <c r="B41" s="50" t="n"/>
      <c r="C41" s="232" t="n"/>
      <c r="D41" s="440" t="n"/>
      <c r="E41" s="232" t="n"/>
      <c r="F41" s="233" t="n"/>
      <c r="H41" s="112" t="inlineStr">
        <is>
          <t xml:space="preserve">　　減少流動金融資產及短期貸墊款                                </t>
        </is>
      </c>
      <c r="I41" s="180" t="n"/>
      <c r="J41" s="73">
        <f>OFFSET(A514,0,$K$1-1)</f>
        <v/>
      </c>
      <c r="K41" s="496">
        <f>K42+K43</f>
        <v/>
      </c>
      <c r="L41" s="478" t="n"/>
      <c r="M41" s="478">
        <f>L41-G41</f>
        <v/>
      </c>
      <c r="N41" s="30" t="n"/>
      <c r="O41" s="425">
        <f>L41-B41</f>
        <v/>
      </c>
      <c r="P41" s="426">
        <f>J41-K41</f>
        <v/>
      </c>
      <c r="Q41" s="426">
        <f>D41-F41</f>
        <v/>
      </c>
      <c r="R41" s="30" t="n"/>
    </row>
    <row r="42">
      <c r="A42" s="50" t="inlineStr">
        <is>
          <t xml:space="preserve">　　交通及運輸設備                                              </t>
        </is>
      </c>
      <c r="B42" s="427">
        <f>VLOOKUP(A42,$A$309:$AX$418,$K$1,FALSE)</f>
        <v/>
      </c>
      <c r="C42" s="384" t="n">
        <v>254</v>
      </c>
      <c r="D42" s="440">
        <f>J60*-1</f>
        <v/>
      </c>
      <c r="E42" s="441" t="n">
        <v>104</v>
      </c>
      <c r="F42" s="442">
        <f>J18</f>
        <v/>
      </c>
      <c r="G42" s="450">
        <f>B42+SUM(D42:D44)-SUM(F42:F44)</f>
        <v/>
      </c>
      <c r="H42" s="214" t="inlineStr">
        <is>
          <t xml:space="preserve">　　　減少流動金融資產                                            </t>
        </is>
      </c>
      <c r="I42" s="215" t="n">
        <v>211</v>
      </c>
      <c r="J42" s="246">
        <f>OFFSET(A515,0,$K$1-1)</f>
        <v/>
      </c>
      <c r="K42" s="387">
        <f>-SUMIF($C$7:$C$127,I42,$D$7:$D$127)+SUMIF($E$7:$E$135,I42,$F$7:$F$127)</f>
        <v/>
      </c>
      <c r="L42" s="478">
        <f>VLOOKUP(A42,$A$140:$AX$249,$K$1,FALSE)</f>
        <v/>
      </c>
      <c r="M42" s="478">
        <f>L42-G42</f>
        <v/>
      </c>
      <c r="N42" s="30" t="n"/>
      <c r="O42" s="425">
        <f>L42-B42</f>
        <v/>
      </c>
      <c r="P42" s="426">
        <f>J42-K42</f>
        <v/>
      </c>
      <c r="Q42" s="426">
        <f>D42-F42</f>
        <v/>
      </c>
      <c r="R42" s="30" t="n"/>
    </row>
    <row r="43">
      <c r="A43" s="50" t="n"/>
      <c r="B43" s="427" t="n"/>
      <c r="C43" s="385" t="n">
        <v>410</v>
      </c>
      <c r="D43" s="440">
        <f>J106</f>
        <v/>
      </c>
      <c r="E43" s="443" t="n">
        <v>413</v>
      </c>
      <c r="F43" s="442">
        <f>J110*-1</f>
        <v/>
      </c>
      <c r="G43" s="452" t="n"/>
      <c r="H43" s="216" t="inlineStr">
        <is>
          <t xml:space="preserve">　　　減少短期墊款                                                </t>
        </is>
      </c>
      <c r="I43" s="217" t="n">
        <v>212</v>
      </c>
      <c r="J43" s="73">
        <f>OFFSET(A516,0,$K$1-1)</f>
        <v/>
      </c>
      <c r="K43" s="453">
        <f>-SUMIF($C$7:$C$127,I43,$D$7:$D$127)+SUMIF($E$7:$E$135,I43,$F$7:$F$127)</f>
        <v/>
      </c>
      <c r="L43" s="478" t="n"/>
      <c r="M43" s="478">
        <f>L43-G43</f>
        <v/>
      </c>
      <c r="N43" s="30" t="n"/>
      <c r="O43" s="425">
        <f>L43-B43</f>
        <v/>
      </c>
      <c r="P43" s="426">
        <f>J43-K43</f>
        <v/>
      </c>
      <c r="Q43" s="426">
        <f>D43-F43</f>
        <v/>
      </c>
      <c r="R43" s="30" t="n"/>
    </row>
    <row r="44">
      <c r="A44" s="50" t="n"/>
      <c r="B44" s="427" t="n"/>
      <c r="C44" s="385" t="n"/>
      <c r="D44" s="440" t="n"/>
      <c r="E44" s="443" t="n"/>
      <c r="F44" s="442" t="n"/>
      <c r="G44" s="452" t="n"/>
      <c r="H44" s="112" t="inlineStr">
        <is>
          <t xml:space="preserve">　　減少投資、長期應收款、貸墊款及準備金                        </t>
        </is>
      </c>
      <c r="I44" s="180" t="n"/>
      <c r="J44" s="73">
        <f>OFFSET(A517,0,$K$1-1)</f>
        <v/>
      </c>
      <c r="K44" s="369">
        <f>SUM(K45:K46)</f>
        <v/>
      </c>
      <c r="L44" s="478" t="n"/>
      <c r="M44" s="478">
        <f>L44-G44</f>
        <v/>
      </c>
      <c r="N44" s="30" t="n"/>
      <c r="O44" s="425">
        <f>L44-B44</f>
        <v/>
      </c>
      <c r="P44" s="426">
        <f>J44-K44</f>
        <v/>
      </c>
      <c r="Q44" s="426">
        <f>D44-F44</f>
        <v/>
      </c>
      <c r="R44" s="30" t="n"/>
    </row>
    <row r="45">
      <c r="A45" s="80" t="inlineStr">
        <is>
          <t xml:space="preserve">　　什項設備                                                    </t>
        </is>
      </c>
      <c r="B45" s="427">
        <f>VLOOKUP(A45,$A$309:$AX$418,$K$1,FALSE)</f>
        <v/>
      </c>
      <c r="C45" s="384" t="n">
        <v>255</v>
      </c>
      <c r="D45" s="440">
        <f>J61*-1</f>
        <v/>
      </c>
      <c r="E45" s="441" t="n">
        <v>105</v>
      </c>
      <c r="F45" s="442">
        <f>J19</f>
        <v/>
      </c>
      <c r="G45" s="429">
        <f>B45+SUM(D45:D48)-SUM(F45:F48)</f>
        <v/>
      </c>
      <c r="H45" s="112" t="inlineStr">
        <is>
          <t xml:space="preserve">　　　減少投資                                                    </t>
        </is>
      </c>
      <c r="I45" s="180" t="n">
        <v>221</v>
      </c>
      <c r="J45" s="73">
        <f>OFFSET(A518,0,$K$1-1)</f>
        <v/>
      </c>
      <c r="K45" s="369">
        <f>-SUMIF($C$7:$C$127,I45,$D$7:$D$127)+SUMIF($E$7:$E$135,I45,$F$7:$F$127)</f>
        <v/>
      </c>
      <c r="L45" s="478">
        <f>VLOOKUP(A45,$A$140:$AX$249,$K$1,FALSE)</f>
        <v/>
      </c>
      <c r="M45" s="478">
        <f>L45-G45</f>
        <v/>
      </c>
      <c r="N45" s="30" t="n"/>
      <c r="O45" s="425">
        <f>L45-B45</f>
        <v/>
      </c>
      <c r="P45" s="426">
        <f>J45-K45</f>
        <v/>
      </c>
      <c r="Q45" s="426">
        <f>D45-F45</f>
        <v/>
      </c>
      <c r="R45" s="30" t="n"/>
    </row>
    <row r="46">
      <c r="A46" s="3" t="n">
        <v>0</v>
      </c>
      <c r="B46" s="427" t="n"/>
      <c r="C46" s="385" t="n">
        <v>408</v>
      </c>
      <c r="D46" s="440">
        <f>J102</f>
        <v/>
      </c>
      <c r="E46" s="443" t="n"/>
      <c r="F46" s="442" t="n"/>
      <c r="G46" s="433" t="n"/>
      <c r="H46" s="112" t="inlineStr">
        <is>
          <t xml:space="preserve">　　　減少準備金                                                  </t>
        </is>
      </c>
      <c r="I46" s="180" t="n">
        <v>222</v>
      </c>
      <c r="J46" s="73">
        <f>OFFSET(A519,0,$K$1-1)</f>
        <v/>
      </c>
      <c r="K46" s="369">
        <f>-SUMIF($C$7:$C$127,I46,$D$7:$D$127)+SUMIF($E$7:$E$135,I46,$F$7:$F$127)</f>
        <v/>
      </c>
      <c r="L46" s="478" t="n"/>
      <c r="M46" s="478">
        <f>L46-G46</f>
        <v/>
      </c>
      <c r="N46" s="30" t="n"/>
      <c r="O46" s="425">
        <f>L46-B46</f>
        <v/>
      </c>
      <c r="P46" s="426">
        <f>J46-K46</f>
        <v/>
      </c>
      <c r="Q46" s="426">
        <f>D46-F46</f>
        <v/>
      </c>
      <c r="R46" s="30" t="n"/>
    </row>
    <row r="47">
      <c r="A47" s="3" t="n">
        <v>0</v>
      </c>
      <c r="B47" s="427" t="n"/>
      <c r="C47" s="385" t="n">
        <v>411</v>
      </c>
      <c r="D47" s="440">
        <f>J107</f>
        <v/>
      </c>
      <c r="E47" s="443" t="n">
        <v>414</v>
      </c>
      <c r="F47" s="442">
        <f>-J111</f>
        <v/>
      </c>
      <c r="G47" s="433" t="n"/>
      <c r="H47" s="112" t="inlineStr">
        <is>
          <t xml:space="preserve">　　收取利息                                                    </t>
        </is>
      </c>
      <c r="I47" s="180" t="n"/>
      <c r="J47" s="73">
        <f>OFFSET(A520,0,$K$1-1)</f>
        <v/>
      </c>
      <c r="K47" s="369">
        <f>J47</f>
        <v/>
      </c>
      <c r="L47" s="478" t="n"/>
      <c r="M47" s="478">
        <f>L47-G47</f>
        <v/>
      </c>
      <c r="N47" s="30" t="n"/>
      <c r="O47" s="425">
        <f>L47-B47</f>
        <v/>
      </c>
      <c r="P47" s="426">
        <f>J47-K47</f>
        <v/>
      </c>
      <c r="Q47" s="426">
        <f>D47-F47</f>
        <v/>
      </c>
      <c r="R47" s="30" t="n"/>
    </row>
    <row r="48">
      <c r="A48" s="3" t="n">
        <v>0</v>
      </c>
      <c r="B48" s="427" t="n"/>
      <c r="C48" s="385" t="n">
        <v>406</v>
      </c>
      <c r="D48" s="440">
        <f>J98</f>
        <v/>
      </c>
      <c r="E48" s="443" t="n"/>
      <c r="F48" s="442" t="n"/>
      <c r="G48" s="433" t="n"/>
      <c r="H48" s="112" t="inlineStr">
        <is>
          <t xml:space="preserve">　　收取股利                                                    </t>
        </is>
      </c>
      <c r="I48" s="186" t="n"/>
      <c r="J48" s="73">
        <f>OFFSET(A521,0,$K$1-1)</f>
        <v/>
      </c>
      <c r="K48" s="369">
        <f>J48</f>
        <v/>
      </c>
      <c r="L48" s="478" t="n"/>
      <c r="M48" s="478">
        <f>L48-G48</f>
        <v/>
      </c>
      <c r="N48" s="30" t="n"/>
      <c r="O48" s="425">
        <f>L48-B48</f>
        <v/>
      </c>
      <c r="P48" s="426">
        <f>J48-K48</f>
        <v/>
      </c>
      <c r="Q48" s="426">
        <f>D48-F48</f>
        <v/>
      </c>
      <c r="R48" s="30" t="n"/>
    </row>
    <row r="49">
      <c r="A49" s="80" t="inlineStr">
        <is>
          <t xml:space="preserve">　　租賃資產                                                    </t>
        </is>
      </c>
      <c r="B49" s="427">
        <f>VLOOKUP(A49,$A$309:$AX$413,$K$1,FALSE)</f>
        <v/>
      </c>
      <c r="C49" s="384" t="n"/>
      <c r="D49" s="440" t="n"/>
      <c r="E49" s="441" t="n">
        <v>106</v>
      </c>
      <c r="F49" s="442">
        <f>J20</f>
        <v/>
      </c>
      <c r="G49" s="433">
        <f>B49+D49-F49</f>
        <v/>
      </c>
      <c r="H49" s="112" t="inlineStr">
        <is>
          <t xml:space="preserve">　　增加流動金融資產及短期貸墊款                                </t>
        </is>
      </c>
      <c r="I49" s="186" t="n"/>
      <c r="J49" s="121">
        <f>OFFSET(A522,0,$K$1-1)</f>
        <v/>
      </c>
      <c r="K49" s="369">
        <f>K50</f>
        <v/>
      </c>
      <c r="L49" s="478">
        <f>VLOOKUP(A49,$A$140:$AX$249,$K$1,FALSE)</f>
        <v/>
      </c>
      <c r="M49" s="478">
        <f>L49-G49</f>
        <v/>
      </c>
      <c r="N49" s="30" t="n"/>
      <c r="O49" s="425">
        <f>L49-B49</f>
        <v/>
      </c>
      <c r="P49" s="426">
        <f>J49-K49</f>
        <v/>
      </c>
      <c r="Q49" s="426">
        <f>D49-F49</f>
        <v/>
      </c>
      <c r="R49" s="30" t="n"/>
    </row>
    <row r="50" ht="32.4" customHeight="1" s="53">
      <c r="A50" s="80" t="inlineStr">
        <is>
          <t xml:space="preserve">　　租賃權益改良                                                </t>
        </is>
      </c>
      <c r="B50" s="427">
        <f>VLOOKUP(A50,$A$309:$AX$418,$K$1,FALSE)</f>
        <v/>
      </c>
      <c r="C50" s="384" t="n">
        <v>257</v>
      </c>
      <c r="D50" s="454">
        <f>J63*-1</f>
        <v/>
      </c>
      <c r="E50" s="441" t="n">
        <v>107</v>
      </c>
      <c r="F50" s="442">
        <f>J21</f>
        <v/>
      </c>
      <c r="G50" s="433">
        <f>B50+D50-F50</f>
        <v/>
      </c>
      <c r="H50" s="112" t="inlineStr">
        <is>
          <t xml:space="preserve">　　　增加流動金融資產                                            </t>
        </is>
      </c>
      <c r="I50" s="181" t="n">
        <v>231</v>
      </c>
      <c r="J50" s="121">
        <f>OFFSET(A523,0,$K$1-1)</f>
        <v/>
      </c>
      <c r="K50" s="369">
        <f>-SUMIF($C$7:$C$127,I50,$D$7:$D$127)+SUMIF($E$7:$E$135,I50,$F$7:$F$127)</f>
        <v/>
      </c>
      <c r="L50" s="478">
        <f>VLOOKUP(A50,$A$140:$AX$249,$K$1,FALSE)</f>
        <v/>
      </c>
      <c r="M50" s="478">
        <f>L50-G50</f>
        <v/>
      </c>
      <c r="N50" s="30" t="n"/>
      <c r="O50" s="425">
        <f>L50-B49</f>
        <v/>
      </c>
      <c r="P50" s="426">
        <f>J50-K50</f>
        <v/>
      </c>
      <c r="Q50" s="426">
        <f>D49-F49</f>
        <v/>
      </c>
      <c r="R50" s="30" t="n"/>
    </row>
    <row r="51" ht="32.4" customHeight="1" s="53">
      <c r="A51" s="79" t="inlineStr">
        <is>
          <t xml:space="preserve">　　購建中固定資產                                              </t>
        </is>
      </c>
      <c r="B51" s="427">
        <f>VLOOKUP(A51,$A$309:$AX$418,$K$1,FALSE)</f>
        <v/>
      </c>
      <c r="C51" s="384" t="n">
        <v>256</v>
      </c>
      <c r="D51" s="440">
        <f>J62*-1</f>
        <v/>
      </c>
      <c r="E51" s="441" t="n">
        <v>404</v>
      </c>
      <c r="F51" s="442">
        <f>J96</f>
        <v/>
      </c>
      <c r="G51" s="429">
        <f>B51+SUM(D51:D53)-SUM(F51:F53)</f>
        <v/>
      </c>
      <c r="H51" s="112" t="inlineStr">
        <is>
          <t xml:space="preserve">　　增加投資、長期應收款、貸墊款及準備金                        </t>
        </is>
      </c>
      <c r="I51" s="180" t="n"/>
      <c r="J51" s="73">
        <f>OFFSET(A524,0,$K$1-1)</f>
        <v/>
      </c>
      <c r="K51" s="369">
        <f>SUM(K52:K53)</f>
        <v/>
      </c>
      <c r="L51" s="478">
        <f>VLOOKUP(A51,$A$140:$AX$249,$K$1,FALSE)</f>
        <v/>
      </c>
      <c r="M51" s="478">
        <f>L51-G51</f>
        <v/>
      </c>
      <c r="N51" s="30" t="n"/>
      <c r="O51" s="425">
        <f>L51-B50</f>
        <v/>
      </c>
      <c r="P51" s="426">
        <f>J51-K51</f>
        <v/>
      </c>
      <c r="Q51" s="426">
        <f>D50-F50</f>
        <v/>
      </c>
      <c r="R51" s="30" t="n"/>
    </row>
    <row r="52">
      <c r="A52" s="3" t="n"/>
      <c r="B52" s="427" t="n"/>
      <c r="C52" s="385" t="n"/>
      <c r="D52" s="440" t="n"/>
      <c r="E52" s="441" t="n">
        <v>405</v>
      </c>
      <c r="F52" s="442">
        <f>J97</f>
        <v/>
      </c>
      <c r="G52" s="433" t="n"/>
      <c r="H52" s="112" t="inlineStr">
        <is>
          <t xml:space="preserve">　　　增加投資                                                    </t>
        </is>
      </c>
      <c r="I52" s="180" t="n">
        <v>241</v>
      </c>
      <c r="J52" s="73">
        <f>OFFSET(A525,0,$K$1-1)</f>
        <v/>
      </c>
      <c r="K52" s="369">
        <f>-SUMIF($C$7:$C$127,I52,$D$7:$D$127)+SUMIF($E$7:$E$135,I52,$F$7:$F$127)</f>
        <v/>
      </c>
      <c r="L52" s="478" t="n"/>
      <c r="M52" s="478">
        <f>L52-G52</f>
        <v/>
      </c>
      <c r="N52" s="30" t="n"/>
      <c r="O52" s="425">
        <f>L52-B51</f>
        <v/>
      </c>
      <c r="P52" s="426">
        <f>J52-K52</f>
        <v/>
      </c>
      <c r="Q52" s="426">
        <f>D51-F51</f>
        <v/>
      </c>
      <c r="R52" s="30" t="n"/>
    </row>
    <row r="53">
      <c r="A53" s="126" t="n"/>
      <c r="B53" s="126" t="n"/>
      <c r="C53" s="236" t="n"/>
      <c r="D53" s="455" t="n"/>
      <c r="E53" s="236" t="n">
        <v>406</v>
      </c>
      <c r="F53" s="291">
        <f>J98</f>
        <v/>
      </c>
      <c r="G53" s="126" t="n"/>
      <c r="H53" s="112" t="inlineStr">
        <is>
          <t xml:space="preserve">　　　增加準備金                                                  </t>
        </is>
      </c>
      <c r="I53" s="180" t="n">
        <v>242</v>
      </c>
      <c r="J53" s="73">
        <f>OFFSET(A526,0,$K$1-1)</f>
        <v/>
      </c>
      <c r="K53" s="369">
        <f>-SUMIF($C$7:$C$127,I53,$D$7:$D$127)+SUMIF($E$7:$E$135,I53,$F$7:$F$127)</f>
        <v/>
      </c>
      <c r="L53" s="478" t="n"/>
      <c r="M53" s="478">
        <f>L53-G52</f>
        <v/>
      </c>
      <c r="N53" s="30" t="n"/>
      <c r="O53" s="425">
        <f>L53-B52</f>
        <v/>
      </c>
      <c r="P53" s="426">
        <f>J53-K53</f>
        <v/>
      </c>
      <c r="Q53" s="426">
        <f>D52-F52</f>
        <v/>
      </c>
      <c r="R53" s="30" t="n"/>
    </row>
    <row r="54" ht="32.4" customHeight="1" s="53">
      <c r="A54" s="78" t="inlineStr">
        <is>
          <t xml:space="preserve">　生物資產－非流動                                            </t>
        </is>
      </c>
      <c r="B54" s="422">
        <f>SUM(B55)</f>
        <v/>
      </c>
      <c r="C54" s="384" t="n"/>
      <c r="D54" s="440" t="n"/>
      <c r="E54" s="441" t="n"/>
      <c r="F54" s="442" t="n"/>
      <c r="G54" s="423">
        <f>SUM(G55)</f>
        <v/>
      </c>
      <c r="H54" s="112" t="inlineStr">
        <is>
          <t xml:space="preserve">　　增加不動產、廠房及設備、礦產資源                            </t>
        </is>
      </c>
      <c r="I54" s="180" t="n"/>
      <c r="J54" s="73">
        <f>OFFSET(A527,0,$K$1-1)</f>
        <v/>
      </c>
      <c r="K54" s="369">
        <f>K55</f>
        <v/>
      </c>
      <c r="L54" s="478">
        <f>VLOOKUP(A54,$A$140:$AX$249,$K$1,FALSE)</f>
        <v/>
      </c>
      <c r="M54" s="478">
        <f>L54-G54</f>
        <v/>
      </c>
      <c r="N54" s="30" t="n"/>
      <c r="O54" s="425">
        <f>L54-B54</f>
        <v/>
      </c>
      <c r="P54" s="426">
        <f>J54-K54</f>
        <v/>
      </c>
      <c r="Q54" s="426">
        <f>D54-F54</f>
        <v/>
      </c>
      <c r="R54" s="30" t="n"/>
    </row>
    <row r="55" ht="27.6" customHeight="1" s="53">
      <c r="A55" s="82" t="inlineStr">
        <is>
          <t xml:space="preserve">　　生產性生物資產－非流動                                      </t>
        </is>
      </c>
      <c r="B55" s="427">
        <f>VLOOKUP(A55,$A$309:$AX$418,$K$1,FALSE)</f>
        <v/>
      </c>
      <c r="C55" s="384" t="n"/>
      <c r="D55" s="440" t="n"/>
      <c r="E55" s="441" t="n">
        <v>109</v>
      </c>
      <c r="F55" s="442">
        <f>J23</f>
        <v/>
      </c>
      <c r="G55" s="429">
        <f>B55+SUM(D55:D55)-SUM(F55:F55)</f>
        <v/>
      </c>
      <c r="H55" s="112" t="inlineStr">
        <is>
          <t xml:space="preserve">　　　增加不動產、廠房及設備                                      </t>
        </is>
      </c>
      <c r="I55" s="180" t="n"/>
      <c r="J55" s="73">
        <f>OFFSET(A528,0,$K$1-1)</f>
        <v/>
      </c>
      <c r="K55" s="369">
        <f>K56</f>
        <v/>
      </c>
      <c r="L55" s="478">
        <f>VLOOKUP(A55,$A$140:$AX$249,$K$1,FALSE)</f>
        <v/>
      </c>
      <c r="M55" s="478">
        <f>L55-G55</f>
        <v/>
      </c>
      <c r="N55" s="30" t="n"/>
      <c r="O55" s="425">
        <f>L55-B55</f>
        <v/>
      </c>
      <c r="P55" s="426">
        <f>J55-K55</f>
        <v/>
      </c>
      <c r="Q55" s="426">
        <f>D55-F55</f>
        <v/>
      </c>
      <c r="R55" s="30" t="n"/>
    </row>
    <row r="56">
      <c r="A56" s="78" t="inlineStr">
        <is>
          <t xml:space="preserve">　無形資產                                                    </t>
        </is>
      </c>
      <c r="B56" s="422">
        <f>SUM(B57)</f>
        <v/>
      </c>
      <c r="C56" s="384" t="n"/>
      <c r="D56" s="440" t="n"/>
      <c r="E56" s="441" t="n"/>
      <c r="F56" s="442" t="n"/>
      <c r="G56" s="423">
        <f>SUM(G57)</f>
        <v/>
      </c>
      <c r="H56" s="112" t="inlineStr">
        <is>
          <t xml:space="preserve">　　　　固定資產之增置                                              </t>
        </is>
      </c>
      <c r="I56" s="180" t="n"/>
      <c r="J56" s="73">
        <f>OFFSET(A529,0,$K$1-1)</f>
        <v/>
      </c>
      <c r="K56" s="369">
        <f>SUM(K57:K63)</f>
        <v/>
      </c>
      <c r="L56" s="478">
        <f>VLOOKUP(A56,$A$140:$AX$249,$K$1,FALSE)</f>
        <v/>
      </c>
      <c r="M56" s="478">
        <f>L56-G56</f>
        <v/>
      </c>
      <c r="N56" s="30" t="n"/>
      <c r="O56" s="425">
        <f>L56-B56</f>
        <v/>
      </c>
      <c r="P56" s="426">
        <f>J56-K56</f>
        <v/>
      </c>
      <c r="Q56" s="426">
        <f>D56-F56</f>
        <v/>
      </c>
      <c r="R56" s="30" t="n"/>
    </row>
    <row r="57">
      <c r="A57" s="80" t="inlineStr">
        <is>
          <t xml:space="preserve">　　無形資產                                                    </t>
        </is>
      </c>
      <c r="B57" s="427">
        <f>VLOOKUP(A57,$A$309:$AX$418,$K$1,FALSE)</f>
        <v/>
      </c>
      <c r="C57" s="384" t="n"/>
      <c r="D57" s="440" t="n"/>
      <c r="E57" s="441" t="n">
        <v>111</v>
      </c>
      <c r="F57" s="442">
        <f>J25</f>
        <v/>
      </c>
      <c r="G57" s="429">
        <f>B57+SUM(D57:D59)-SUM(F57:F59)</f>
        <v/>
      </c>
      <c r="H57" s="112" t="inlineStr">
        <is>
          <t xml:space="preserve">　　　　　土地改良物                                                  </t>
        </is>
      </c>
      <c r="I57" s="180" t="n">
        <v>251</v>
      </c>
      <c r="J57" s="73">
        <f>OFFSET(A530,0,$K$1-1)</f>
        <v/>
      </c>
      <c r="K57" s="369">
        <f>-SUMIF($C$7:$C$127,I57,$D$7:$D$127)+SUMIF($E$7:$E$127,I57,$F$7:$F$127)</f>
        <v/>
      </c>
      <c r="L57" s="478">
        <f>VLOOKUP(A57,$A$140:$AX$249,$K$1,FALSE)</f>
        <v/>
      </c>
      <c r="M57" s="478">
        <f>L57-G57</f>
        <v/>
      </c>
      <c r="N57" s="30" t="n"/>
      <c r="O57" s="425">
        <f>L57-B57</f>
        <v/>
      </c>
      <c r="P57" s="426">
        <f>J57-K57</f>
        <v/>
      </c>
      <c r="Q57" s="426">
        <f>D57-F57</f>
        <v/>
      </c>
      <c r="R57" s="30" t="n"/>
    </row>
    <row r="58">
      <c r="A58" s="2" t="n">
        <v>0</v>
      </c>
      <c r="B58" s="427" t="n"/>
      <c r="C58" s="384" t="n">
        <v>415</v>
      </c>
      <c r="D58" s="440">
        <f>J113</f>
        <v/>
      </c>
      <c r="E58" s="441" t="n">
        <v>416</v>
      </c>
      <c r="F58" s="442">
        <f>J114*-1</f>
        <v/>
      </c>
      <c r="G58" s="433" t="n"/>
      <c r="H58" s="112" t="inlineStr">
        <is>
          <t xml:space="preserve">　　　　　房屋及建築                                                  </t>
        </is>
      </c>
      <c r="I58" s="180" t="n">
        <v>252</v>
      </c>
      <c r="J58" s="73">
        <f>OFFSET(A531,0,$K$1-1)</f>
        <v/>
      </c>
      <c r="K58" s="369">
        <f>-SUMIF($C$7:$C$127,I58,$D$7:$D$127)+SUMIF($E$7:$E$127,I58,$F$7:$F$127)</f>
        <v/>
      </c>
      <c r="L58" s="478" t="n"/>
      <c r="M58" s="478">
        <f>L58-G58</f>
        <v/>
      </c>
      <c r="N58" s="30" t="n"/>
      <c r="O58" s="425">
        <f>L58-B58</f>
        <v/>
      </c>
      <c r="P58" s="426">
        <f>J58-K58</f>
        <v/>
      </c>
      <c r="Q58" s="426">
        <f>D58-F58</f>
        <v/>
      </c>
      <c r="R58" s="30" t="n"/>
    </row>
    <row r="59">
      <c r="A59" s="3" t="n">
        <v>0</v>
      </c>
      <c r="B59" s="427" t="n"/>
      <c r="C59" s="385" t="n">
        <v>258</v>
      </c>
      <c r="D59" s="440">
        <f>J65*-1</f>
        <v/>
      </c>
      <c r="E59" s="443" t="n">
        <v>112</v>
      </c>
      <c r="F59" s="442" t="n"/>
      <c r="G59" s="433" t="n"/>
      <c r="H59" s="112" t="inlineStr">
        <is>
          <t xml:space="preserve">　　　　　機械及設備                                                  </t>
        </is>
      </c>
      <c r="I59" s="180" t="n">
        <v>253</v>
      </c>
      <c r="J59" s="73">
        <f>OFFSET(A532,0,$K$1-1)</f>
        <v/>
      </c>
      <c r="K59" s="369">
        <f>-SUMIF($C$7:$C$127,I59,$D$7:$D$127)+SUMIF($E$7:$E$127,I59,$F$7:$F$127)</f>
        <v/>
      </c>
      <c r="L59" s="478" t="n"/>
      <c r="M59" s="478">
        <f>L59-G59</f>
        <v/>
      </c>
      <c r="N59" s="30" t="n"/>
      <c r="O59" s="425">
        <f>L59-B59</f>
        <v/>
      </c>
      <c r="P59" s="426">
        <f>J59-K59</f>
        <v/>
      </c>
      <c r="Q59" s="426">
        <f>D59-F59</f>
        <v/>
      </c>
      <c r="R59" s="30" t="n"/>
    </row>
    <row r="60">
      <c r="A60" s="3" t="n">
        <v>0</v>
      </c>
      <c r="B60" s="427" t="n"/>
      <c r="C60" s="385" t="n"/>
      <c r="D60" s="440" t="n"/>
      <c r="E60" s="443" t="n"/>
      <c r="F60" s="442" t="n"/>
      <c r="G60" s="433" t="n"/>
      <c r="H60" s="112" t="inlineStr">
        <is>
          <t xml:space="preserve">　　　　　交通及運輸設備                                              </t>
        </is>
      </c>
      <c r="I60" s="180" t="n">
        <v>254</v>
      </c>
      <c r="J60" s="73">
        <f>OFFSET(A533,0,$K$1-1)</f>
        <v/>
      </c>
      <c r="K60" s="369">
        <f>-SUMIF($C$7:$C$127,I60,$D$7:$D$127)+SUMIF($E$7:$E$127,I60,$F$7:$F$127)</f>
        <v/>
      </c>
      <c r="L60" s="478" t="n"/>
      <c r="M60" s="478">
        <f>L60-G60</f>
        <v/>
      </c>
      <c r="N60" s="30" t="n"/>
      <c r="O60" s="425">
        <f>L60-B60</f>
        <v/>
      </c>
      <c r="P60" s="426">
        <f>J60-K60</f>
        <v/>
      </c>
      <c r="Q60" s="426">
        <f>D60-F60</f>
        <v/>
      </c>
      <c r="R60" s="30" t="n"/>
    </row>
    <row r="61" ht="20.4" customHeight="1" s="53">
      <c r="A61" s="78" t="inlineStr">
        <is>
          <t xml:space="preserve">　其他資產                                                    </t>
        </is>
      </c>
      <c r="B61" s="457">
        <f>SUM(B62,B65,B68)</f>
        <v/>
      </c>
      <c r="C61" s="384" t="n"/>
      <c r="D61" s="440" t="n"/>
      <c r="E61" s="441" t="n"/>
      <c r="F61" s="442" t="n"/>
      <c r="G61" s="457">
        <f>SUM(G62,G65,G68)</f>
        <v/>
      </c>
      <c r="H61" s="112" t="inlineStr">
        <is>
          <t xml:space="preserve">　　　　　什項設備                                                    </t>
        </is>
      </c>
      <c r="I61" s="180" t="n">
        <v>255</v>
      </c>
      <c r="J61" s="73">
        <f>OFFSET(A534,0,$K$1-1)</f>
        <v/>
      </c>
      <c r="K61" s="369">
        <f>-SUMIF($C$7:$C$127,I61,$D$7:$D$127)+SUMIF($E$7:$E$127,I61,$F$7:$F$127)</f>
        <v/>
      </c>
      <c r="L61" s="478">
        <f>VLOOKUP(A61,$A$140:$AX$249,$K$1,FALSE)</f>
        <v/>
      </c>
      <c r="M61" s="478">
        <f>L61-G61</f>
        <v/>
      </c>
      <c r="N61" s="30" t="n"/>
      <c r="O61" s="425">
        <f>L61-B61</f>
        <v/>
      </c>
      <c r="P61" s="426">
        <f>J61-K61</f>
        <v/>
      </c>
      <c r="Q61" s="426">
        <f>D61-F61</f>
        <v/>
      </c>
      <c r="R61" s="30" t="n"/>
    </row>
    <row r="62">
      <c r="A62" s="80" t="inlineStr">
        <is>
          <t xml:space="preserve">　　遞延資產                                                    </t>
        </is>
      </c>
      <c r="B62" s="427">
        <f>VLOOKUP(A62,$A$309:$AX$418,$K$1,FALSE)</f>
        <v/>
      </c>
      <c r="C62" s="384" t="n"/>
      <c r="D62" s="440" t="n"/>
      <c r="E62" s="441" t="n">
        <v>112</v>
      </c>
      <c r="F62" s="442">
        <f>J26-F59</f>
        <v/>
      </c>
      <c r="G62" s="429">
        <f>B62+SUM(D62:D64)-SUM(F62:F64)</f>
        <v/>
      </c>
      <c r="H62" s="112" t="inlineStr">
        <is>
          <t xml:space="preserve">　　　　　購建中固定資產                                              </t>
        </is>
      </c>
      <c r="I62" s="180" t="n">
        <v>256</v>
      </c>
      <c r="J62" s="73">
        <f>OFFSET(A535,0,$K$1-1)</f>
        <v/>
      </c>
      <c r="K62" s="369">
        <f>-SUMIF($C$7:$C$127,I62,$D$7:$D$127)+SUMIF($E$7:$E$127,I62,$F$7:$F$127)</f>
        <v/>
      </c>
      <c r="L62" s="478">
        <f>VLOOKUP(A62,$A$140:$AX$249,$K$1,FALSE)</f>
        <v/>
      </c>
      <c r="M62" s="478">
        <f>L62-G62</f>
        <v/>
      </c>
      <c r="N62" s="30" t="n"/>
      <c r="O62" s="425">
        <f>L62-B62</f>
        <v/>
      </c>
      <c r="P62" s="426">
        <f>J62-K62</f>
        <v/>
      </c>
      <c r="Q62" s="426">
        <f>D62-F62</f>
        <v/>
      </c>
      <c r="R62" s="30" t="n"/>
    </row>
    <row r="63">
      <c r="A63" s="2" t="n">
        <v>0</v>
      </c>
      <c r="B63" s="427" t="n"/>
      <c r="C63" s="384" t="n"/>
      <c r="D63" s="440">
        <f>J126</f>
        <v/>
      </c>
      <c r="E63" s="441" t="n"/>
      <c r="F63" s="442">
        <f>J127*-1</f>
        <v/>
      </c>
      <c r="G63" s="429" t="n"/>
      <c r="H63" s="112" t="inlineStr">
        <is>
          <t xml:space="preserve">　　　　　租賃權益改良                                                </t>
        </is>
      </c>
      <c r="I63" s="180" t="n">
        <v>257</v>
      </c>
      <c r="J63" s="73">
        <f>OFFSET(A536,0,$K$1-1)</f>
        <v/>
      </c>
      <c r="K63" s="369">
        <f>-SUMIF($C$7:$C$127,I63,$D$7:$D$127)+SUMIF($E$7:$E$127,I63,$F$7:$F$127)</f>
        <v/>
      </c>
      <c r="L63" s="478" t="n"/>
      <c r="M63" s="478">
        <f>L63-G63</f>
        <v/>
      </c>
      <c r="N63" s="30" t="n"/>
      <c r="O63" s="425">
        <f>L63-B63</f>
        <v/>
      </c>
      <c r="P63" s="426">
        <f>J63-K63</f>
        <v/>
      </c>
      <c r="Q63" s="426">
        <f>D63-F63</f>
        <v/>
      </c>
      <c r="R63" s="30" t="n"/>
    </row>
    <row r="64">
      <c r="A64" s="2" t="n">
        <v>0</v>
      </c>
      <c r="B64" s="427" t="n"/>
      <c r="C64" s="384" t="n">
        <v>259</v>
      </c>
      <c r="D64" s="440">
        <f>J67*-1</f>
        <v/>
      </c>
      <c r="E64" s="441" t="n"/>
      <c r="F64" s="442" t="n"/>
      <c r="G64" s="429" t="n"/>
      <c r="H64" s="112" t="inlineStr">
        <is>
          <t xml:space="preserve">　　增加無形資產及其他資產                                      </t>
        </is>
      </c>
      <c r="I64" s="180" t="n"/>
      <c r="J64" s="73">
        <f>OFFSET(A537,0,$K$1-1)</f>
        <v/>
      </c>
      <c r="K64" s="369">
        <f>K65+K66</f>
        <v/>
      </c>
      <c r="L64" s="478" t="n"/>
      <c r="M64" s="478">
        <f>L64-G64</f>
        <v/>
      </c>
      <c r="N64" s="30" t="n"/>
      <c r="O64" s="425">
        <f>L64-B64</f>
        <v/>
      </c>
      <c r="P64" s="426">
        <f>J64-K64</f>
        <v/>
      </c>
      <c r="Q64" s="426">
        <f>D64-F64</f>
        <v/>
      </c>
      <c r="R64" s="30" t="n"/>
    </row>
    <row r="65">
      <c r="A65" s="80" t="inlineStr">
        <is>
          <t xml:space="preserve">　　什項資產                                                    </t>
        </is>
      </c>
      <c r="B65" s="427">
        <f>VLOOKUP(A65,$A$309:$AX$418,$K$1,FALSE)</f>
        <v/>
      </c>
      <c r="C65" s="384" t="n">
        <v>417</v>
      </c>
      <c r="D65" s="440">
        <f>F111</f>
        <v/>
      </c>
      <c r="E65" s="441" t="n">
        <v>108</v>
      </c>
      <c r="F65" s="442">
        <f>J22</f>
        <v/>
      </c>
      <c r="G65" s="429">
        <f>B65+SUM(D65:D67)-SUM(F65:F67)</f>
        <v/>
      </c>
      <c r="H65" s="112" t="inlineStr">
        <is>
          <t xml:space="preserve">　　　增加無形資產                                                </t>
        </is>
      </c>
      <c r="I65" s="180" t="n">
        <v>258</v>
      </c>
      <c r="J65" s="73">
        <f>OFFSET(A538,0,$K$1-1)</f>
        <v/>
      </c>
      <c r="K65" s="369">
        <f>-SUMIF($C$7:$C$127,I65,$D$7:$D$127)+SUMIF($E$7:$E$127,I65,$F$7:$F$127)</f>
        <v/>
      </c>
      <c r="L65" s="478">
        <f>VLOOKUP(A65,$A$140:$AX$249,$K$1,FALSE)</f>
        <v/>
      </c>
      <c r="M65" s="478">
        <f>L65-G65</f>
        <v/>
      </c>
      <c r="N65" s="30" t="n"/>
      <c r="O65" s="425">
        <f>L65-B65</f>
        <v/>
      </c>
      <c r="P65" s="426">
        <f>J65-K65</f>
        <v/>
      </c>
      <c r="Q65" s="426">
        <f>D65-F65</f>
        <v/>
      </c>
      <c r="R65" s="30" t="n"/>
    </row>
    <row r="66">
      <c r="A66" s="4" t="n">
        <v>0</v>
      </c>
      <c r="B66" s="427" t="n"/>
      <c r="C66" s="384" t="n"/>
      <c r="D66" s="440" t="n"/>
      <c r="E66" s="441" t="n"/>
      <c r="F66" s="442" t="n"/>
      <c r="G66" s="433" t="n"/>
      <c r="H66" s="112" t="inlineStr">
        <is>
          <t xml:space="preserve">　　　增加其他資產                                                </t>
        </is>
      </c>
      <c r="I66" s="180" t="n"/>
      <c r="J66" s="73">
        <f>OFFSET(A539,0,$K$1-1)</f>
        <v/>
      </c>
      <c r="K66" s="369">
        <f>K67</f>
        <v/>
      </c>
      <c r="L66" s="478" t="n"/>
      <c r="M66" s="478">
        <f>L66-G66</f>
        <v/>
      </c>
      <c r="N66" s="30" t="n"/>
      <c r="O66" s="425">
        <f>L66-B66</f>
        <v/>
      </c>
      <c r="P66" s="426">
        <f>J66-K66</f>
        <v/>
      </c>
      <c r="Q66" s="426">
        <f>D66-F66</f>
        <v/>
      </c>
      <c r="R66" s="30" t="n"/>
    </row>
    <row r="67">
      <c r="A67" s="3" t="n">
        <v>0</v>
      </c>
      <c r="B67" s="427" t="n"/>
      <c r="C67" s="385" t="n"/>
      <c r="D67" s="440" t="n"/>
      <c r="E67" s="443" t="n"/>
      <c r="F67" s="442" t="n"/>
      <c r="G67" s="433" t="n"/>
      <c r="H67" s="112" t="inlineStr">
        <is>
          <t xml:space="preserve">　　　　增加遞延費用                                                </t>
        </is>
      </c>
      <c r="I67" s="180" t="n">
        <v>259</v>
      </c>
      <c r="J67" s="73">
        <f>OFFSET(A540,0,$K$1-1)</f>
        <v/>
      </c>
      <c r="K67" s="369">
        <f>-SUMIF($C$7:$C$127,I67,$D$7:$D$127)+SUMIF($E$7:$E$127,I67,$F$7:$F$127)</f>
        <v/>
      </c>
      <c r="L67" s="478" t="n"/>
      <c r="M67" s="478">
        <f>L67-G67</f>
        <v/>
      </c>
      <c r="N67" s="30" t="n"/>
      <c r="O67" s="425">
        <f>L67-B67</f>
        <v/>
      </c>
      <c r="P67" s="426">
        <f>J67-K67</f>
        <v/>
      </c>
      <c r="Q67" s="426">
        <f>D67-F67</f>
        <v/>
      </c>
      <c r="R67" s="30" t="n"/>
    </row>
    <row r="68">
      <c r="A68" s="80" t="n"/>
      <c r="B68" s="427" t="n"/>
      <c r="C68" s="384" t="n"/>
      <c r="D68" s="440" t="n"/>
      <c r="E68" s="441" t="n"/>
      <c r="F68" s="442" t="n"/>
      <c r="G68" s="433">
        <f>B68+D68-F68</f>
        <v/>
      </c>
      <c r="H68" s="111" t="inlineStr">
        <is>
          <t xml:space="preserve">▼投資活動之淨現金流入（流出）                                </t>
        </is>
      </c>
      <c r="I68" s="180" t="n"/>
      <c r="J68" s="73">
        <f>OFFSET(A541,0,$K$1-1)</f>
        <v/>
      </c>
      <c r="K68" s="369">
        <f>K40</f>
        <v/>
      </c>
      <c r="L68" s="478" t="n"/>
      <c r="M68" s="478" t="n"/>
      <c r="N68" s="30" t="n"/>
      <c r="O68" s="425" t="n"/>
      <c r="P68" s="426">
        <f>J68-K68</f>
        <v/>
      </c>
      <c r="Q68" s="426">
        <f>D68-F68</f>
        <v/>
      </c>
      <c r="R68" s="30" t="n"/>
    </row>
    <row r="69">
      <c r="A69" s="4" t="inlineStr">
        <is>
          <t>合      計</t>
        </is>
      </c>
      <c r="B69" s="422">
        <f>B7+B17+B26+B54+B56+B61</f>
        <v/>
      </c>
      <c r="C69" s="384" t="n"/>
      <c r="D69" s="440" t="n"/>
      <c r="E69" s="441" t="n"/>
      <c r="F69" s="442" t="n"/>
      <c r="G69" s="458">
        <f>G7+G17+G26+G54+G56+G61</f>
        <v/>
      </c>
      <c r="H69" s="111" t="inlineStr">
        <is>
          <t xml:space="preserve">▼籌資活動之現金流量                                          </t>
        </is>
      </c>
      <c r="I69" s="180" t="n"/>
      <c r="J69" s="73">
        <f>OFFSET(A542,0,$K$1-1)</f>
        <v/>
      </c>
      <c r="K69" s="369">
        <f>K70+K72+K74+K81+K79+K83</f>
        <v/>
      </c>
      <c r="L69" s="478">
        <f>VLOOKUP(A69,$A$140:$AX$249,$K$1,FALSE)</f>
        <v/>
      </c>
      <c r="M69" s="478">
        <f>L69-G69</f>
        <v/>
      </c>
      <c r="N69" s="30" t="n"/>
      <c r="O69" s="425">
        <f>L69-B69</f>
        <v/>
      </c>
      <c r="P69" s="426">
        <f>J69-K69</f>
        <v/>
      </c>
      <c r="Q69" s="426">
        <f>D69-F69</f>
        <v/>
      </c>
      <c r="R69" s="30" t="n"/>
    </row>
    <row r="70">
      <c r="A70" s="4" t="inlineStr">
        <is>
          <t xml:space="preserve">負債                                                        </t>
        </is>
      </c>
      <c r="B70" s="422">
        <f>B71+B78+B83</f>
        <v/>
      </c>
      <c r="C70" s="384" t="n"/>
      <c r="D70" s="440" t="n"/>
      <c r="E70" s="441" t="n"/>
      <c r="F70" s="442" t="n"/>
      <c r="G70" s="423">
        <f>G71+G78+G83</f>
        <v/>
      </c>
      <c r="H70" s="112" t="inlineStr">
        <is>
          <t xml:space="preserve">　　增加短期債務、流動金融負債及其他負債                        </t>
        </is>
      </c>
      <c r="I70" s="180" t="n"/>
      <c r="J70" s="73">
        <f>OFFSET(A543,0,$K$1-1)</f>
        <v/>
      </c>
      <c r="K70" s="369">
        <f>K71</f>
        <v/>
      </c>
      <c r="L70" s="478">
        <f>VLOOKUP(A70,$A$253:$AX$305,$K$1,FALSE)</f>
        <v/>
      </c>
      <c r="M70" s="478">
        <f>L70-G70</f>
        <v/>
      </c>
      <c r="N70" s="30" t="n"/>
      <c r="O70" s="425">
        <f>L70-B70</f>
        <v/>
      </c>
      <c r="P70" s="426">
        <f>J70-K70</f>
        <v/>
      </c>
      <c r="Q70" s="426">
        <f>D70-F70</f>
        <v/>
      </c>
      <c r="R70" s="30" t="n"/>
    </row>
    <row r="71">
      <c r="A71" s="78" t="inlineStr">
        <is>
          <t xml:space="preserve">　流動負債                                                    </t>
        </is>
      </c>
      <c r="B71" s="422">
        <f>SUM(B72:B77)</f>
        <v/>
      </c>
      <c r="C71" s="384" t="n"/>
      <c r="D71" s="440" t="n"/>
      <c r="E71" s="441" t="n"/>
      <c r="F71" s="442" t="n"/>
      <c r="G71" s="423">
        <f>SUM(G72:G77)</f>
        <v/>
      </c>
      <c r="H71" s="112" t="inlineStr">
        <is>
          <t xml:space="preserve">　　　增加其他負債                                                </t>
        </is>
      </c>
      <c r="I71" s="180" t="n">
        <v>311</v>
      </c>
      <c r="J71" s="73">
        <f>OFFSET(A544,0,$K$1-1)</f>
        <v/>
      </c>
      <c r="K71" s="369">
        <f>-SUMIF($C$7:$C$127,I71,$D$7:$D$127)+SUMIF($E$7:$E$127,I71,$F$7:$F$127)</f>
        <v/>
      </c>
      <c r="L71" s="478">
        <f>VLOOKUP(A71,$A$253:$AX$305,$K$1,FALSE)</f>
        <v/>
      </c>
      <c r="M71" s="478">
        <f>L71-G71</f>
        <v/>
      </c>
      <c r="N71" s="30" t="n"/>
      <c r="O71" s="425">
        <f>L71-B71</f>
        <v/>
      </c>
      <c r="P71" s="426">
        <f>J71-K71</f>
        <v/>
      </c>
      <c r="Q71" s="426">
        <f>D71-F71</f>
        <v/>
      </c>
      <c r="R71" s="30" t="n"/>
    </row>
    <row r="72">
      <c r="A72" s="80" t="inlineStr">
        <is>
          <t xml:space="preserve">　　短期債務                                                    </t>
        </is>
      </c>
      <c r="B72" s="427">
        <f>VLOOKUP(A72,$A$423:$AX$475,$K$1,FALSE)</f>
        <v/>
      </c>
      <c r="C72" s="385" t="n">
        <v>322</v>
      </c>
      <c r="D72" s="454">
        <f>J82*-1</f>
        <v/>
      </c>
      <c r="E72" s="441" t="n">
        <v>418</v>
      </c>
      <c r="F72" s="442">
        <f>D81</f>
        <v/>
      </c>
      <c r="G72" s="429">
        <f>B72+SUM(F72:F73)-SUM(D72:D73)</f>
        <v/>
      </c>
      <c r="H72" s="112" t="inlineStr">
        <is>
          <t xml:space="preserve">　　增加長期負債                                                </t>
        </is>
      </c>
      <c r="I72" s="180" t="n"/>
      <c r="J72" s="73">
        <f>OFFSET(A545,0,$K$1-1)</f>
        <v/>
      </c>
      <c r="K72" s="369">
        <f>K73</f>
        <v/>
      </c>
      <c r="L72" s="478">
        <f>VLOOKUP(A72,$A$253:$AX$305,$K$1,FALSE)</f>
        <v/>
      </c>
      <c r="M72" s="478">
        <f>L72-G72</f>
        <v/>
      </c>
      <c r="N72" s="30" t="n"/>
      <c r="O72" s="425">
        <f>L72-B72</f>
        <v/>
      </c>
      <c r="P72" s="426">
        <f>J72-K72</f>
        <v/>
      </c>
      <c r="Q72" s="426">
        <f>D72-F72</f>
        <v/>
      </c>
      <c r="R72" s="30" t="n"/>
    </row>
    <row r="73" ht="20.25" customHeight="1" s="53">
      <c r="A73" s="3" t="n">
        <v>0</v>
      </c>
      <c r="B73" s="427" t="n"/>
      <c r="C73" s="385" t="n">
        <v>316</v>
      </c>
      <c r="D73" s="440" t="n"/>
      <c r="E73" s="443" t="n"/>
      <c r="F73" s="442" t="n"/>
      <c r="G73" s="433" t="n"/>
      <c r="H73" s="112" t="inlineStr">
        <is>
          <t xml:space="preserve">　　　增加長期債務                                                </t>
        </is>
      </c>
      <c r="I73" s="180" t="n">
        <v>312</v>
      </c>
      <c r="J73" s="73">
        <f>OFFSET(A546,0,$K$1-1)</f>
        <v/>
      </c>
      <c r="K73" s="369">
        <f>-SUMIF($C$7:$C$127,I73,$D$7:$D$127)+SUMIF($E$7:$E$127,I73,$F$7:$F$127)</f>
        <v/>
      </c>
      <c r="L73" s="478" t="n"/>
      <c r="M73" s="478">
        <f>L73-G73</f>
        <v/>
      </c>
      <c r="N73" s="30" t="n"/>
      <c r="O73" s="425">
        <f>L73-B73</f>
        <v/>
      </c>
      <c r="P73" s="426">
        <f>J73-K73</f>
        <v/>
      </c>
      <c r="Q73" s="426">
        <f>D73-F73</f>
        <v/>
      </c>
      <c r="R73" s="30" t="n"/>
    </row>
    <row r="74" ht="21" customHeight="1" s="53">
      <c r="A74" s="80" t="inlineStr">
        <is>
          <t xml:space="preserve">　　應付款項                                                    </t>
        </is>
      </c>
      <c r="B74" s="427">
        <f>VLOOKUP(A74,$A$423:$AX$475,$K$1,FALSE)</f>
        <v/>
      </c>
      <c r="C74" s="384" t="n"/>
      <c r="D74" s="440" t="n"/>
      <c r="E74" s="441" t="n">
        <v>161</v>
      </c>
      <c r="F74" s="442" t="n"/>
      <c r="G74" s="429">
        <f>B74+SUM(F74:F75)-SUM(D74:D75)</f>
        <v/>
      </c>
      <c r="H74" s="112" t="inlineStr">
        <is>
          <t xml:space="preserve">　　增加基金、公積及填補短絀                                    </t>
        </is>
      </c>
      <c r="I74" s="180" t="n"/>
      <c r="J74" s="73">
        <f>OFFSET(A547,0,$K$1-1)</f>
        <v/>
      </c>
      <c r="K74" s="369">
        <f>SUM(K75)</f>
        <v/>
      </c>
      <c r="L74" s="478">
        <f>VLOOKUP(A74,$A$253:$AX$305,$K$1,FALSE)</f>
        <v/>
      </c>
      <c r="M74" s="478">
        <f>L74-G74</f>
        <v/>
      </c>
      <c r="N74" s="30" t="n"/>
      <c r="O74" s="425">
        <f>L74-B74</f>
        <v/>
      </c>
      <c r="P74" s="426">
        <f>J74-K74</f>
        <v/>
      </c>
      <c r="Q74" s="426">
        <f>D74-F74</f>
        <v/>
      </c>
      <c r="R74" s="30" t="n"/>
    </row>
    <row r="75" ht="18.75" customHeight="1" s="53">
      <c r="A75" s="3" t="n">
        <v>0</v>
      </c>
      <c r="B75" s="427" t="n"/>
      <c r="C75" s="385" t="n"/>
      <c r="D75" s="440" t="n"/>
      <c r="E75" s="443" t="n"/>
      <c r="F75" s="442" t="n"/>
      <c r="G75" s="433" t="n"/>
      <c r="H75" s="112" t="inlineStr">
        <is>
          <t xml:space="preserve">　　　增加基金                                                    </t>
        </is>
      </c>
      <c r="I75" s="180" t="n"/>
      <c r="J75" s="73">
        <f>OFFSET(A548,0,$K$1-1)</f>
        <v/>
      </c>
      <c r="K75" s="369">
        <f>SUM(K76:K78)</f>
        <v/>
      </c>
      <c r="L75" s="478" t="n"/>
      <c r="M75" s="478">
        <f>L75-G75</f>
        <v/>
      </c>
      <c r="N75" s="30" t="n"/>
      <c r="O75" s="425">
        <f>L75-B75</f>
        <v/>
      </c>
      <c r="P75" s="426">
        <f>J75-K75</f>
        <v/>
      </c>
      <c r="Q75" s="426">
        <f>D75-F75</f>
        <v/>
      </c>
      <c r="R75" s="30" t="n"/>
    </row>
    <row r="76" ht="20.25" customHeight="1" s="53">
      <c r="A76" s="80" t="inlineStr">
        <is>
          <t xml:space="preserve">　　預收款項                                                    </t>
        </is>
      </c>
      <c r="B76" s="427">
        <f>VLOOKUP(A76,$A$423:$AX$475,$K$1,FALSE)</f>
        <v/>
      </c>
      <c r="C76" s="384" t="n"/>
      <c r="D76" s="440" t="n"/>
      <c r="E76" s="441" t="n">
        <v>161</v>
      </c>
      <c r="F76" s="442">
        <f>J34</f>
        <v/>
      </c>
      <c r="G76" s="429">
        <f>B76+SUM(F76:F77)-SUM(D76:D77)</f>
        <v/>
      </c>
      <c r="H76" s="112" t="inlineStr">
        <is>
          <t xml:space="preserve">　　　　國庫撥款增置固定資產                                        </t>
        </is>
      </c>
      <c r="I76" s="180" t="n">
        <v>313</v>
      </c>
      <c r="J76" s="73">
        <f>OFFSET(A549,0,$K$1-1)</f>
        <v/>
      </c>
      <c r="K76" s="369">
        <f>-SUMIF($C$7:$C$127,I76,$D$7:$D$127)+SUMIF($E$7:$E$127,I76,$F$7:$F$127)</f>
        <v/>
      </c>
      <c r="L76" s="478">
        <f>VLOOKUP(A76,$A$253:$AX$305,$K$1,FALSE)</f>
        <v/>
      </c>
      <c r="M76" s="478">
        <f>L76-G76</f>
        <v/>
      </c>
      <c r="N76" s="30" t="n"/>
      <c r="O76" s="425">
        <f>L76-B76</f>
        <v/>
      </c>
      <c r="P76" s="426">
        <f>J76-K76</f>
        <v/>
      </c>
      <c r="Q76" s="426">
        <f>D76-F76</f>
        <v/>
      </c>
      <c r="R76" s="30" t="n"/>
    </row>
    <row r="77">
      <c r="A77" s="3" t="n">
        <v>0</v>
      </c>
      <c r="B77" s="427" t="n"/>
      <c r="C77" s="385" t="n"/>
      <c r="D77" s="440" t="n"/>
      <c r="E77" s="443" t="n"/>
      <c r="F77" s="442" t="n"/>
      <c r="G77" s="433" t="n"/>
      <c r="H77" s="112" t="inlineStr">
        <is>
          <t xml:space="preserve">　　　　國庫增撥無形資產                                            </t>
        </is>
      </c>
      <c r="I77" s="180" t="n">
        <v>314</v>
      </c>
      <c r="J77" s="73">
        <f>OFFSET(A550,0,$K$1-1)</f>
        <v/>
      </c>
      <c r="K77" s="369">
        <f>-SUMIF($C$7:$C$127,I77,$D$7:$D$127)+SUMIF($E$7:$E$127,I77,$F$7:$F$127)</f>
        <v/>
      </c>
      <c r="L77" s="478" t="n"/>
      <c r="M77" s="478">
        <f>L77-G77</f>
        <v/>
      </c>
      <c r="N77" s="30" t="n"/>
      <c r="O77" s="425">
        <f>L77-B77</f>
        <v/>
      </c>
      <c r="P77" s="426">
        <f>J77-K77</f>
        <v/>
      </c>
      <c r="Q77" s="426">
        <f>D77-F77</f>
        <v/>
      </c>
      <c r="R77" s="30" t="n"/>
    </row>
    <row r="78">
      <c r="A78" s="78" t="inlineStr">
        <is>
          <t xml:space="preserve">　長期負債                                                    </t>
        </is>
      </c>
      <c r="B78" s="459">
        <f>SUM(B81)</f>
        <v/>
      </c>
      <c r="C78" s="384" t="n"/>
      <c r="D78" s="440" t="n"/>
      <c r="E78" s="441" t="n"/>
      <c r="F78" s="442" t="n"/>
      <c r="G78" s="460">
        <f>SUM(G81)</f>
        <v/>
      </c>
      <c r="H78" s="112" t="inlineStr">
        <is>
          <t xml:space="preserve">　　　　國庫增撥遞延資產                                            </t>
        </is>
      </c>
      <c r="I78" s="180" t="n">
        <v>315</v>
      </c>
      <c r="J78" s="73">
        <f>OFFSET(A551,0,$K$1-1)</f>
        <v/>
      </c>
      <c r="K78" s="369">
        <f>-SUMIF($C$7:$C$127,I78,$D$7:$D$127)+SUMIF($E$7:$E$127,I78,$F$7:$F$127)</f>
        <v/>
      </c>
      <c r="L78" s="478">
        <f>VLOOKUP(A78,$A$253:$AX$305,$K$1,FALSE)</f>
        <v/>
      </c>
      <c r="M78" s="478">
        <f>L78-G78</f>
        <v/>
      </c>
      <c r="N78" s="30" t="n"/>
      <c r="O78" s="425">
        <f>L78-B78</f>
        <v/>
      </c>
      <c r="P78" s="426">
        <f>J78-K78</f>
        <v/>
      </c>
      <c r="Q78" s="426">
        <f>D78-F78</f>
        <v/>
      </c>
      <c r="R78" s="30" t="n"/>
    </row>
    <row r="79">
      <c r="A79" s="169" t="n"/>
      <c r="B79" s="461" t="n"/>
      <c r="C79" s="395" t="n"/>
      <c r="D79" s="462" t="n"/>
      <c r="E79" s="463" t="n"/>
      <c r="F79" s="447" t="n"/>
      <c r="G79" s="394" t="n"/>
      <c r="H79" s="112" t="inlineStr">
        <is>
          <t xml:space="preserve">　　減少短期債務、流動金融負債及其他負債                        </t>
        </is>
      </c>
      <c r="I79" s="180" t="n"/>
      <c r="J79" s="73">
        <f>OFFSET(A552,0,$K$1-1)</f>
        <v/>
      </c>
      <c r="K79" s="387" t="n"/>
      <c r="L79" s="478" t="n"/>
      <c r="M79" s="478" t="n"/>
      <c r="N79" s="30" t="n"/>
      <c r="O79" s="425" t="n"/>
      <c r="P79" s="426" t="n"/>
      <c r="Q79" s="426" t="n"/>
      <c r="R79" s="30" t="n"/>
    </row>
    <row r="80">
      <c r="A80" s="169" t="n"/>
      <c r="B80" s="461" t="n"/>
      <c r="C80" s="395" t="n"/>
      <c r="D80" s="462" t="n"/>
      <c r="E80" s="463" t="n"/>
      <c r="F80" s="447" t="n"/>
      <c r="G80" s="394" t="n"/>
      <c r="H80" s="112" t="inlineStr">
        <is>
          <t xml:space="preserve">　　　減少短期債務                                                </t>
        </is>
      </c>
      <c r="I80" s="180" t="n">
        <v>316</v>
      </c>
      <c r="J80" s="73">
        <f>OFFSET(A553,0,$K$1-1)</f>
        <v/>
      </c>
      <c r="K80" s="369">
        <f>-SUMIF($C$7:$C$127,I80,$D$7:$D$127)+SUMIF($E$7:$E$127,I80,$F$7:$F$127)</f>
        <v/>
      </c>
      <c r="L80" s="478" t="n"/>
      <c r="M80" s="478" t="n"/>
      <c r="N80" s="30" t="n"/>
      <c r="O80" s="425" t="n"/>
      <c r="P80" s="426" t="n"/>
      <c r="Q80" s="426" t="n"/>
      <c r="R80" s="30" t="n"/>
    </row>
    <row r="81">
      <c r="A81" s="80" t="inlineStr">
        <is>
          <t xml:space="preserve">　　長期債務                                                    </t>
        </is>
      </c>
      <c r="B81" s="427">
        <f>VLOOKUP(A81,$A$423:$AX$475,$K$1,FALSE)</f>
        <v/>
      </c>
      <c r="C81" s="384" t="n">
        <v>418</v>
      </c>
      <c r="D81" s="440">
        <f>J116</f>
        <v/>
      </c>
      <c r="E81" s="441" t="n">
        <v>312</v>
      </c>
      <c r="F81" s="442">
        <f>J73</f>
        <v/>
      </c>
      <c r="G81" s="429">
        <f>B81+SUM(F81:F82)-SUM(D81:D82)</f>
        <v/>
      </c>
      <c r="H81" s="112" t="inlineStr">
        <is>
          <t xml:space="preserve">　　減少長期負債                                                </t>
        </is>
      </c>
      <c r="I81" s="180" t="n"/>
      <c r="J81" s="73">
        <f>OFFSET(A554,0,$K$1-1)</f>
        <v/>
      </c>
      <c r="K81" s="369">
        <f>K82</f>
        <v/>
      </c>
      <c r="L81" s="478">
        <f>VLOOKUP(A81,$A$253:$AX$305,$K$1,FALSE)</f>
        <v/>
      </c>
      <c r="M81" s="478">
        <f>L81-G81</f>
        <v/>
      </c>
      <c r="N81" s="30" t="n"/>
      <c r="O81" s="425">
        <f>L81-B81</f>
        <v/>
      </c>
      <c r="P81" s="426">
        <f>J81-K81</f>
        <v/>
      </c>
      <c r="Q81" s="426">
        <f>D81-F81</f>
        <v/>
      </c>
      <c r="R81" s="30" t="n"/>
    </row>
    <row r="82">
      <c r="A82" s="3" t="n">
        <v>0</v>
      </c>
      <c r="B82" s="427" t="n"/>
      <c r="C82" s="385" t="n">
        <v>322</v>
      </c>
      <c r="D82" s="440" t="n"/>
      <c r="E82" s="443" t="n"/>
      <c r="F82" s="442" t="n"/>
      <c r="G82" s="433" t="n"/>
      <c r="H82" s="112" t="inlineStr">
        <is>
          <t xml:space="preserve">　　　減少長期債務                                                </t>
        </is>
      </c>
      <c r="I82" s="180" t="n">
        <v>322</v>
      </c>
      <c r="J82" s="73">
        <f>OFFSET(A555,0,$K$1-1)</f>
        <v/>
      </c>
      <c r="K82" s="369">
        <f>-SUMIF($C$7:$C$127,I82,$D$7:$D$127)+SUMIF($E$7:$E$127,I82,$F$7:$F$127)</f>
        <v/>
      </c>
      <c r="L82" s="478" t="n"/>
      <c r="M82" s="478">
        <f>L82-G82</f>
        <v/>
      </c>
      <c r="N82" s="30" t="n"/>
      <c r="O82" s="425">
        <f>L82-B82</f>
        <v/>
      </c>
      <c r="P82" s="426">
        <f>J82-K82</f>
        <v/>
      </c>
      <c r="Q82" s="426">
        <f>D72-F82</f>
        <v/>
      </c>
      <c r="R82" s="30" t="n"/>
    </row>
    <row r="83">
      <c r="A83" s="78" t="inlineStr">
        <is>
          <t xml:space="preserve">　其他負債                                                    </t>
        </is>
      </c>
      <c r="B83" s="422">
        <f>SUM(B84,B90)</f>
        <v/>
      </c>
      <c r="C83" s="384" t="n"/>
      <c r="D83" s="440" t="n"/>
      <c r="E83" s="441" t="n"/>
      <c r="F83" s="442" t="n"/>
      <c r="G83" s="460">
        <f>SUM(G84,G90)</f>
        <v/>
      </c>
      <c r="H83" s="112" t="inlineStr">
        <is>
          <t xml:space="preserve">　　支付利息                                                    </t>
        </is>
      </c>
      <c r="I83" s="180" t="n"/>
      <c r="J83" s="73">
        <f>OFFSET(A556,0,$K$1-1)</f>
        <v/>
      </c>
      <c r="K83" s="369">
        <f>J83</f>
        <v/>
      </c>
      <c r="L83" s="478">
        <f>VLOOKUP(A83,$A$253:$AX$305,$K$1,FALSE)</f>
        <v/>
      </c>
      <c r="M83" s="478">
        <f>L83-G83</f>
        <v/>
      </c>
      <c r="N83" s="30" t="n"/>
      <c r="O83" s="425">
        <f>L83-B83</f>
        <v/>
      </c>
      <c r="P83" s="426">
        <f>J83-K83</f>
        <v/>
      </c>
      <c r="Q83" s="426">
        <f>D83-F83</f>
        <v/>
      </c>
      <c r="R83" s="30" t="n"/>
    </row>
    <row r="84">
      <c r="A84" s="80" t="inlineStr">
        <is>
          <t xml:space="preserve">　　什項負債                                                    </t>
        </is>
      </c>
      <c r="B84" s="427">
        <f>VLOOKUP(A84,$A$423:$AX$475,$K$1,FALSE)</f>
        <v/>
      </c>
      <c r="C84" s="384" t="n">
        <v>321</v>
      </c>
      <c r="D84" s="440" t="n"/>
      <c r="E84" s="441" t="n"/>
      <c r="F84" s="442" t="n"/>
      <c r="G84" s="429">
        <f>B84+SUM(F84:F89)-SUM(D84:D89)</f>
        <v/>
      </c>
      <c r="H84" s="111" t="inlineStr">
        <is>
          <t xml:space="preserve">▼籌資活動之淨現金流入（流出）                                </t>
        </is>
      </c>
      <c r="I84" s="180" t="n"/>
      <c r="J84" s="73">
        <f>OFFSET(A557,0,$K$1-1)</f>
        <v/>
      </c>
      <c r="K84" s="369">
        <f>K69</f>
        <v/>
      </c>
      <c r="L84" s="478">
        <f>VLOOKUP(A84,$A$253:$AX$305,$K$1,FALSE)</f>
        <v/>
      </c>
      <c r="M84" s="478">
        <f>L84-G84</f>
        <v/>
      </c>
      <c r="N84" s="30" t="n"/>
      <c r="O84" s="425">
        <f>L84-B84</f>
        <v/>
      </c>
      <c r="P84" s="426">
        <f>J84-K84</f>
        <v/>
      </c>
      <c r="Q84" s="426">
        <f>D84-F84</f>
        <v/>
      </c>
      <c r="R84" s="30" t="n"/>
    </row>
    <row r="85">
      <c r="A85" s="4" t="n">
        <v>0</v>
      </c>
      <c r="B85" s="427" t="n"/>
      <c r="C85" s="384" t="n">
        <v>402</v>
      </c>
      <c r="D85" s="440">
        <f>J91*-1</f>
        <v/>
      </c>
      <c r="E85" s="384" t="n">
        <v>122</v>
      </c>
      <c r="F85" s="442">
        <f>J28</f>
        <v/>
      </c>
      <c r="G85" s="433" t="n"/>
      <c r="H85" s="111" t="inlineStr">
        <is>
          <t xml:space="preserve">▼現金及約當現金之淨增（淨減）                                </t>
        </is>
      </c>
      <c r="I85" s="180" t="inlineStr">
        <is>
          <t>B</t>
        </is>
      </c>
      <c r="J85" s="73">
        <f>OFFSET(A558,0,$K$1-1)</f>
        <v/>
      </c>
      <c r="K85" s="369">
        <f>J85</f>
        <v/>
      </c>
      <c r="L85" s="478" t="n"/>
      <c r="M85" s="478">
        <f>L85-G85</f>
        <v/>
      </c>
      <c r="N85" s="30" t="n"/>
      <c r="O85" s="425">
        <f>L85-B85</f>
        <v/>
      </c>
      <c r="P85" s="426">
        <f>J85-K85</f>
        <v/>
      </c>
      <c r="Q85" s="426">
        <f>D85-F85</f>
        <v/>
      </c>
      <c r="R85" s="30" t="n"/>
    </row>
    <row r="86">
      <c r="A86" s="3" t="n">
        <v>0</v>
      </c>
      <c r="B86" s="427" t="n"/>
      <c r="C86" s="385" t="n"/>
      <c r="D86" s="440" t="n"/>
      <c r="E86" s="443" t="n">
        <v>401</v>
      </c>
      <c r="F86" s="442">
        <f>J90</f>
        <v/>
      </c>
      <c r="G86" s="433" t="n"/>
      <c r="H86" s="111" t="inlineStr">
        <is>
          <t xml:space="preserve">▼期初現金及約當現金                                          </t>
        </is>
      </c>
      <c r="I86" s="180" t="n"/>
      <c r="J86" s="73">
        <f>OFFSET(A559,0,$K$1-1)</f>
        <v/>
      </c>
      <c r="K86" s="369">
        <f>B8</f>
        <v/>
      </c>
      <c r="L86" s="478" t="n"/>
      <c r="M86" s="478">
        <f>L86-G86</f>
        <v/>
      </c>
      <c r="N86" s="30" t="n"/>
      <c r="O86" s="425">
        <f>L86-B86</f>
        <v/>
      </c>
      <c r="P86" s="426">
        <f>J86-K86</f>
        <v/>
      </c>
      <c r="Q86" s="426">
        <f>D86-F86</f>
        <v/>
      </c>
      <c r="R86" s="30" t="n"/>
    </row>
    <row r="87">
      <c r="A87" s="3" t="n">
        <v>0</v>
      </c>
      <c r="B87" s="427" t="n"/>
      <c r="C87" s="385" t="n"/>
      <c r="D87" s="440" t="n"/>
      <c r="E87" s="443" t="n"/>
      <c r="F87" s="442" t="n"/>
      <c r="G87" s="433" t="n"/>
      <c r="H87" s="111" t="inlineStr">
        <is>
          <t xml:space="preserve">▼期末現金及約當現金                                          </t>
        </is>
      </c>
      <c r="I87" s="180" t="n"/>
      <c r="J87" s="73">
        <f>OFFSET(A560,0,$K$1-1)</f>
        <v/>
      </c>
      <c r="K87" s="369">
        <f>G8</f>
        <v/>
      </c>
      <c r="L87" s="478" t="n"/>
      <c r="M87" s="478">
        <f>L87-G87</f>
        <v/>
      </c>
      <c r="N87" s="30" t="n"/>
      <c r="O87" s="425">
        <f>L87-B87</f>
        <v/>
      </c>
      <c r="P87" s="426">
        <f>J87-K87</f>
        <v/>
      </c>
      <c r="Q87" s="426">
        <f>D87-F87</f>
        <v/>
      </c>
      <c r="R87" s="30" t="n"/>
    </row>
    <row r="88">
      <c r="A88" s="3" t="n">
        <v>0</v>
      </c>
      <c r="B88" s="427" t="n"/>
      <c r="C88" s="385" t="n"/>
      <c r="D88" s="440" t="n"/>
      <c r="E88" s="443" t="n"/>
      <c r="F88" s="442" t="n"/>
      <c r="G88" s="433" t="n"/>
      <c r="H88" s="111" t="inlineStr">
        <is>
          <t xml:space="preserve">▼不影響現金流量之投資與籌資活動                              </t>
        </is>
      </c>
      <c r="J88" s="73">
        <f>OFFSET(A561,0,$K$1-1)</f>
        <v/>
      </c>
      <c r="K88" s="369" t="n"/>
      <c r="L88" s="478" t="n"/>
      <c r="M88" s="478">
        <f>L88-G88</f>
        <v/>
      </c>
      <c r="N88" s="30" t="n"/>
      <c r="O88" s="425">
        <f>L88-B88</f>
        <v/>
      </c>
      <c r="P88" s="426">
        <f>J88-K88</f>
        <v/>
      </c>
      <c r="Q88" s="426">
        <f>D88-F88</f>
        <v/>
      </c>
      <c r="R88" s="30" t="n"/>
    </row>
    <row r="89" ht="32.4" customHeight="1" s="53">
      <c r="A89" s="3" t="n">
        <v>0</v>
      </c>
      <c r="B89" s="427" t="n"/>
      <c r="C89" s="385" t="n"/>
      <c r="D89" s="440" t="n"/>
      <c r="E89" s="443" t="n"/>
      <c r="F89" s="442" t="n"/>
      <c r="G89" s="433" t="n"/>
      <c r="H89" s="112" t="inlineStr">
        <is>
          <t xml:space="preserve">　　退休離職準備金與應付退休及離職金同額增加(+)或減少(-)之金額  </t>
        </is>
      </c>
      <c r="I89" s="180" t="n"/>
      <c r="J89" s="73">
        <f>OFFSET(A562,0,$K$1-1)</f>
        <v/>
      </c>
      <c r="K89" s="369">
        <f>K90+K91</f>
        <v/>
      </c>
      <c r="L89" s="478" t="n"/>
      <c r="M89" s="478">
        <f>L89-G89</f>
        <v/>
      </c>
      <c r="N89" s="30" t="n"/>
      <c r="O89" s="425">
        <f>L89-B89</f>
        <v/>
      </c>
      <c r="P89" s="426">
        <f>J89-K89</f>
        <v/>
      </c>
      <c r="Q89" s="426">
        <f>D89-F89</f>
        <v/>
      </c>
      <c r="R89" s="30" t="n"/>
    </row>
    <row r="90">
      <c r="A90" s="80" t="inlineStr">
        <is>
          <t xml:space="preserve">　　遞延負債                                                    </t>
        </is>
      </c>
      <c r="B90" s="427">
        <f>VLOOKUP(A90,$A$423:$AX$475,$K$1,FALSE)</f>
        <v/>
      </c>
      <c r="C90" s="385" t="n">
        <v>124</v>
      </c>
      <c r="D90" s="440">
        <f>J31*-1</f>
        <v/>
      </c>
      <c r="E90" s="464" t="n">
        <v>311</v>
      </c>
      <c r="F90" s="442">
        <f>J71</f>
        <v/>
      </c>
      <c r="G90" s="429">
        <f>B90+SUM(F90:F96)-SUM(D90:D96)</f>
        <v/>
      </c>
      <c r="H90" s="112" t="inlineStr">
        <is>
          <t xml:space="preserve">　　　退休離職準備金與應付退休及離職金同額增加之金額(+)           </t>
        </is>
      </c>
      <c r="I90" s="180" t="n">
        <v>401</v>
      </c>
      <c r="J90" s="73">
        <f>OFFSET(A563,0,$K$1-1)</f>
        <v/>
      </c>
      <c r="K90" s="369">
        <f>(SUMIF($C$7:$C$127,I90,$D$7:$D$127)+SUMIF($E$7:$E$127,I90,$F$7:$F$127))/2</f>
        <v/>
      </c>
      <c r="L90" s="478">
        <f>VLOOKUP(A90,$A$253:$AX$305,$K$1,FALSE)</f>
        <v/>
      </c>
      <c r="M90" s="478">
        <f>L90-G90</f>
        <v/>
      </c>
      <c r="N90" s="30" t="n"/>
      <c r="O90" s="425">
        <f>L90-B90</f>
        <v/>
      </c>
      <c r="P90" s="426">
        <f>J90-K90</f>
        <v/>
      </c>
      <c r="Q90" s="426">
        <f>D90-F90</f>
        <v/>
      </c>
      <c r="R90" s="30" t="n"/>
    </row>
    <row r="91">
      <c r="A91" s="3" t="n">
        <v>0</v>
      </c>
      <c r="B91" s="427" t="n"/>
      <c r="C91" s="241" t="n">
        <v>123</v>
      </c>
      <c r="D91" s="440">
        <f>-J30</f>
        <v/>
      </c>
      <c r="E91" s="464" t="n">
        <v>403</v>
      </c>
      <c r="F91" s="442">
        <f>J93</f>
        <v/>
      </c>
      <c r="G91" s="433" t="n"/>
      <c r="H91" s="112" t="inlineStr">
        <is>
          <t xml:space="preserve">　　　退休離職準備金與應付退休及離職金同額減少之金額(-)           </t>
        </is>
      </c>
      <c r="I91" s="180" t="n">
        <v>402</v>
      </c>
      <c r="J91" s="73">
        <f>OFFSET(A564,0,$K$1-1)</f>
        <v/>
      </c>
      <c r="K91" s="387">
        <f>(SUMIF($C$7:$C$127,I91,$D$7:$D$127)+SUMIF($E$7:$E$127,I91,$F$7:$F$127))/2*-1</f>
        <v/>
      </c>
      <c r="L91" s="478" t="n"/>
      <c r="M91" s="478">
        <f>L91-G91</f>
        <v/>
      </c>
      <c r="N91" s="30" t="n"/>
      <c r="O91" s="425">
        <f>L91-B91</f>
        <v/>
      </c>
      <c r="P91" s="426">
        <f>J91-K91</f>
        <v/>
      </c>
      <c r="Q91" s="426">
        <f>D91-F91</f>
        <v/>
      </c>
      <c r="R91" s="30" t="n"/>
    </row>
    <row r="92">
      <c r="A92" s="3" t="n">
        <v>0</v>
      </c>
      <c r="B92" s="427" t="n"/>
      <c r="C92" s="385" t="n"/>
      <c r="D92" s="440" t="n"/>
      <c r="E92" s="325" t="n">
        <v>407</v>
      </c>
      <c r="F92" s="262">
        <f>J101</f>
        <v/>
      </c>
      <c r="G92" s="433" t="n"/>
      <c r="H92" s="112" t="inlineStr">
        <is>
          <t xml:space="preserve">　　其他準備金與遞延收入同額增加之金額                          </t>
        </is>
      </c>
      <c r="I92" s="180" t="n"/>
      <c r="J92" s="73">
        <f>OFFSET(A565,0,$K$1-1)</f>
        <v/>
      </c>
      <c r="K92" s="369">
        <f>K93</f>
        <v/>
      </c>
      <c r="L92" s="478" t="n"/>
      <c r="M92" s="478">
        <f>L92-G92</f>
        <v/>
      </c>
      <c r="N92" s="30" t="n"/>
      <c r="O92" s="425">
        <f>L92-B92</f>
        <v/>
      </c>
      <c r="P92" s="426">
        <f>J92-K92</f>
        <v/>
      </c>
      <c r="Q92" s="426">
        <f>D92-F92</f>
        <v/>
      </c>
      <c r="R92" s="30" t="n"/>
    </row>
    <row r="93">
      <c r="A93" s="3" t="n">
        <v>0</v>
      </c>
      <c r="B93" s="427" t="n"/>
      <c r="C93" s="385" t="n"/>
      <c r="D93" s="440" t="n"/>
      <c r="E93" s="464" t="n">
        <v>408</v>
      </c>
      <c r="F93" s="442">
        <f>J102</f>
        <v/>
      </c>
      <c r="G93" s="433" t="n"/>
      <c r="H93" s="112" t="inlineStr">
        <is>
          <t xml:space="preserve">　　　其他準備金與遞延收入同額增加之金額                          </t>
        </is>
      </c>
      <c r="I93" s="180" t="n">
        <v>403</v>
      </c>
      <c r="J93" s="73">
        <f>OFFSET(A566,0,$K$1-1)</f>
        <v/>
      </c>
      <c r="K93" s="369">
        <f>(SUMIF($C$7:$C$127,I93,$D$7:$D$127)+SUMIF($E$7:$E$127,I93,$F$7:$F$127))/2</f>
        <v/>
      </c>
      <c r="L93" s="478" t="n"/>
      <c r="M93" s="478">
        <f>L93-G93</f>
        <v/>
      </c>
      <c r="N93" s="30" t="n"/>
      <c r="O93" s="425">
        <f>L93-B93</f>
        <v/>
      </c>
      <c r="P93" s="426">
        <f>J93-K93</f>
        <v/>
      </c>
      <c r="Q93" s="426">
        <f>D93-F93</f>
        <v/>
      </c>
      <c r="R93" s="30" t="n"/>
    </row>
    <row r="94" ht="32.4" customHeight="1" s="53">
      <c r="A94" s="105" t="n"/>
      <c r="B94" s="465" t="n"/>
      <c r="C94" s="398" t="n"/>
      <c r="D94" s="455" t="n"/>
      <c r="E94" s="466" t="n">
        <v>410</v>
      </c>
      <c r="F94" s="467" t="n"/>
      <c r="G94" s="378" t="n"/>
      <c r="H94" s="112" t="inlineStr">
        <is>
          <t xml:space="preserve">　　以前年度購建中固定資產科目，調整轉入不動產、廠房及設備科目之</t>
        </is>
      </c>
      <c r="I94" s="180" t="n"/>
      <c r="J94" s="73">
        <f>OFFSET(A567,0,$K$1-1)</f>
        <v/>
      </c>
      <c r="K94" s="369">
        <f>K95</f>
        <v/>
      </c>
      <c r="P94" s="426">
        <f>J94-K94</f>
        <v/>
      </c>
    </row>
    <row r="95">
      <c r="A95" s="105" t="n"/>
      <c r="B95" s="465" t="n"/>
      <c r="C95" s="398" t="n"/>
      <c r="D95" s="455" t="n"/>
      <c r="E95" s="468" t="n"/>
      <c r="F95" s="447" t="n"/>
      <c r="G95" s="378" t="n"/>
      <c r="H95" s="112" t="inlineStr">
        <is>
          <t xml:space="preserve">　　　調整轉入不動產、廠房及設備科目明細                          </t>
        </is>
      </c>
      <c r="I95" s="180" t="n"/>
      <c r="J95" s="73">
        <f>OFFSET(A568,0,$K$1-1)</f>
        <v/>
      </c>
      <c r="K95" s="369">
        <f>K96+K97+K98</f>
        <v/>
      </c>
      <c r="L95" s="478" t="n"/>
      <c r="N95" s="30" t="n"/>
      <c r="O95" s="425">
        <f>L95-B96</f>
        <v/>
      </c>
      <c r="P95" s="426">
        <f>J95-K95</f>
        <v/>
      </c>
      <c r="Q95" s="426">
        <f>D96-F96</f>
        <v/>
      </c>
      <c r="R95" s="30" t="n"/>
    </row>
    <row r="96">
      <c r="A96" s="3" t="n">
        <v>0</v>
      </c>
      <c r="B96" s="427" t="n"/>
      <c r="C96" s="385" t="n"/>
      <c r="D96" s="440" t="n"/>
      <c r="E96" s="261" t="n"/>
      <c r="F96" s="186" t="n"/>
      <c r="G96" s="433" t="n"/>
      <c r="H96" s="112" t="inlineStr">
        <is>
          <t xml:space="preserve">　　　　土地改良物                                                  </t>
        </is>
      </c>
      <c r="I96" s="180" t="n">
        <v>404</v>
      </c>
      <c r="J96" s="73">
        <f>OFFSET(A569,0,$K$1-1)</f>
        <v/>
      </c>
      <c r="K96" s="369">
        <f>(SUMIF($C$7:$C$127,I96,$D$7:$D$127)+SUMIF($E$7:$E$127,I96,$F$7:$F$127))/2</f>
        <v/>
      </c>
      <c r="N96" s="30" t="n"/>
      <c r="O96" s="425">
        <f>L97-B97</f>
        <v/>
      </c>
      <c r="P96" s="426">
        <f>J96-K96</f>
        <v/>
      </c>
      <c r="Q96" s="426">
        <f>D97-F97</f>
        <v/>
      </c>
      <c r="R96" s="30" t="n"/>
    </row>
    <row r="97">
      <c r="A97" s="84" t="inlineStr">
        <is>
          <t xml:space="preserve">淨值                                                        </t>
        </is>
      </c>
      <c r="B97" s="422">
        <f>B98+B110+B116+B125</f>
        <v/>
      </c>
      <c r="C97" s="384" t="n"/>
      <c r="D97" s="440" t="n"/>
      <c r="E97" s="441" t="n"/>
      <c r="F97" s="442" t="n"/>
      <c r="G97" s="422">
        <f>G98+G110+G116+G125</f>
        <v/>
      </c>
      <c r="H97" s="112" t="inlineStr">
        <is>
          <t xml:space="preserve">　　　　房屋及建築                                                  </t>
        </is>
      </c>
      <c r="I97" s="180" t="n">
        <v>405</v>
      </c>
      <c r="J97" s="73">
        <f>OFFSET(A570,0,$K$1-1)</f>
        <v/>
      </c>
      <c r="K97" s="369">
        <f>(SUMIF($C$7:$C$127,I97,$D$7:$D$127)+SUMIF($E$7:$E$127,I97,$F$7:$F$127))/2</f>
        <v/>
      </c>
      <c r="L97" s="478">
        <f>VLOOKUP(A97,$A$253:$AX$305,$K$1,FALSE)</f>
        <v/>
      </c>
      <c r="M97" s="478">
        <f>L97-G97</f>
        <v/>
      </c>
      <c r="N97" s="30" t="n"/>
      <c r="O97" s="425">
        <f>L98-B98</f>
        <v/>
      </c>
      <c r="P97" s="426">
        <f>J97-K97</f>
        <v/>
      </c>
      <c r="Q97" s="426">
        <f>D98-F98</f>
        <v/>
      </c>
      <c r="R97" s="30" t="n"/>
    </row>
    <row r="98">
      <c r="A98" s="85" t="inlineStr">
        <is>
          <t xml:space="preserve">　基金                                                        </t>
        </is>
      </c>
      <c r="B98" s="422">
        <f>SUM(B99:B101)</f>
        <v/>
      </c>
      <c r="C98" s="384" t="n"/>
      <c r="D98" s="440" t="n"/>
      <c r="E98" s="441" t="n"/>
      <c r="F98" s="442" t="n"/>
      <c r="G98" s="422">
        <f>SUM(G99:G101)</f>
        <v/>
      </c>
      <c r="H98" s="220" t="inlineStr">
        <is>
          <t xml:space="preserve">　　　　什項設備                                                    </t>
        </is>
      </c>
      <c r="I98" s="267" t="n">
        <v>406</v>
      </c>
      <c r="J98" s="73">
        <f>OFFSET(A571,0,$K$1-1)</f>
        <v/>
      </c>
      <c r="K98" s="369">
        <f>(SUMIF($C$7:$C$127,I98,$D$7:$D$127)+SUMIF($E$7:$E$127,I98,$F$7:$F$127))/2</f>
        <v/>
      </c>
      <c r="L98" s="478">
        <f>VLOOKUP(A98,$A$253:$AX$305,$K$1,FALSE)</f>
        <v/>
      </c>
      <c r="M98" s="478">
        <f>L98-G98</f>
        <v/>
      </c>
      <c r="N98" s="30" t="n"/>
      <c r="O98" s="425">
        <f>L99-B99</f>
        <v/>
      </c>
      <c r="P98" s="426">
        <f>J98-K98</f>
        <v/>
      </c>
      <c r="Q98" s="426">
        <f>D99-F99</f>
        <v/>
      </c>
      <c r="R98" s="30" t="n"/>
    </row>
    <row r="99">
      <c r="A99" s="86" t="inlineStr">
        <is>
          <t xml:space="preserve">　　基金                                                        </t>
        </is>
      </c>
      <c r="B99" s="427">
        <f>VLOOKUP(A99,$A$423:$AX$475,$K$1,FALSE)</f>
        <v/>
      </c>
      <c r="C99" s="245" t="n"/>
      <c r="D99" s="440" t="n"/>
      <c r="E99" s="384" t="n">
        <v>313</v>
      </c>
      <c r="F99" s="442">
        <f>J76</f>
        <v/>
      </c>
      <c r="G99" s="469">
        <f>B99+SUM(F99:F109)-SUM(D99:D109)</f>
        <v/>
      </c>
      <c r="H99" s="112" t="inlineStr">
        <is>
          <t xml:space="preserve">　不動產、廠房及設備與遞延收入同額增加(+)或減少(-)之金額    </t>
        </is>
      </c>
      <c r="I99" s="180" t="n"/>
      <c r="J99" s="73">
        <f>OFFSET(A572,0,$K$1-1)</f>
        <v/>
      </c>
      <c r="K99" s="369">
        <f>K100</f>
        <v/>
      </c>
      <c r="L99" s="478">
        <f>VLOOKUP(A99,$A$253:$AX$305,$K$1,FALSE)</f>
        <v/>
      </c>
      <c r="M99" s="478">
        <f>L99-G99</f>
        <v/>
      </c>
      <c r="N99" s="30" t="n"/>
      <c r="O99" s="425">
        <f>L100-B100</f>
        <v/>
      </c>
      <c r="P99" s="426">
        <f>J99-K99</f>
        <v/>
      </c>
      <c r="Q99" s="426">
        <f>D100-F100</f>
        <v/>
      </c>
      <c r="R99" s="30" t="n"/>
    </row>
    <row r="100">
      <c r="A100" s="89" t="n">
        <v>0</v>
      </c>
      <c r="B100" s="427" t="n"/>
      <c r="C100" s="375" t="n"/>
      <c r="D100" s="428" t="n"/>
      <c r="E100" s="87" t="n">
        <v>314</v>
      </c>
      <c r="F100" s="431">
        <f>J77</f>
        <v/>
      </c>
      <c r="G100" s="427" t="n"/>
      <c r="H100" s="112" t="inlineStr">
        <is>
          <t xml:space="preserve">　　不動產、廠房及設備與遞延收入同額增加明細(+)             </t>
        </is>
      </c>
      <c r="I100" s="180" t="n"/>
      <c r="J100" s="73">
        <f>OFFSET(A573,0,$K$1-1)</f>
        <v/>
      </c>
      <c r="K100" s="369">
        <f>K101+K102</f>
        <v/>
      </c>
      <c r="L100" s="478" t="n"/>
      <c r="M100" s="478">
        <f>L100-G100</f>
        <v/>
      </c>
      <c r="N100" s="30" t="n"/>
      <c r="O100" s="425">
        <f>L101-B101</f>
        <v/>
      </c>
      <c r="P100" s="426">
        <f>J100-K100</f>
        <v/>
      </c>
      <c r="Q100" s="426">
        <f>D101-F101</f>
        <v/>
      </c>
      <c r="R100" s="30" t="n"/>
    </row>
    <row r="101">
      <c r="A101" s="50" t="n">
        <v>0</v>
      </c>
      <c r="B101" s="427" t="n"/>
      <c r="C101" s="91" t="n">
        <v>412</v>
      </c>
      <c r="D101" s="428">
        <f>-J109</f>
        <v/>
      </c>
      <c r="E101" s="87" t="n">
        <v>315</v>
      </c>
      <c r="F101" s="431">
        <f>J78</f>
        <v/>
      </c>
      <c r="G101" s="427" t="n"/>
      <c r="H101" s="211" t="inlineStr">
        <is>
          <t xml:space="preserve">　　　　機械及設備                                                  </t>
        </is>
      </c>
      <c r="I101" s="268" t="n">
        <v>407</v>
      </c>
      <c r="J101" s="73">
        <f>OFFSET(A574,0,$K$1-1)</f>
        <v/>
      </c>
      <c r="K101" s="369">
        <f>(SUMIF($C$7:$C$127,I101,$D$7:$D$127)+SUMIF($E$7:$E$127,I101,$F$7:$F$127))/2</f>
        <v/>
      </c>
      <c r="L101" s="478" t="n"/>
      <c r="M101" s="478">
        <f>L101-G101</f>
        <v/>
      </c>
      <c r="N101" s="30" t="n"/>
      <c r="O101" s="425">
        <f>L102-B102</f>
        <v/>
      </c>
      <c r="P101" s="426">
        <f>J101-K101</f>
        <v/>
      </c>
      <c r="Q101" s="426">
        <f>D102-F102</f>
        <v/>
      </c>
      <c r="R101" s="30" t="n"/>
    </row>
    <row r="102">
      <c r="A102" s="50" t="n">
        <v>0</v>
      </c>
      <c r="B102" s="427" t="n"/>
      <c r="C102" s="91" t="n">
        <v>413</v>
      </c>
      <c r="D102" s="470">
        <f>-J110</f>
        <v/>
      </c>
      <c r="E102" s="87" t="n">
        <v>409</v>
      </c>
      <c r="F102" s="432">
        <f>J105</f>
        <v/>
      </c>
      <c r="G102" s="427" t="n"/>
      <c r="H102" s="211" t="inlineStr">
        <is>
          <t xml:space="preserve">　　　　什項設備                                                    </t>
        </is>
      </c>
      <c r="I102" s="180" t="n">
        <v>408</v>
      </c>
      <c r="J102" s="73">
        <f>OFFSET(A575,0,$K$1-1)</f>
        <v/>
      </c>
      <c r="K102" s="369">
        <f>(SUMIF($C$7:$C$127,I102,$D$7:$D$127)+SUMIF($E$7:$E$127,I102,$F$7:$F$127))/2</f>
        <v/>
      </c>
      <c r="L102" s="478" t="n"/>
      <c r="M102" s="478">
        <f>L102-G102</f>
        <v/>
      </c>
      <c r="N102" s="30" t="n"/>
      <c r="O102" s="425">
        <f>L103-B103</f>
        <v/>
      </c>
      <c r="P102" s="426">
        <f>J102-K102</f>
        <v/>
      </c>
      <c r="Q102" s="426">
        <f>D103-F103</f>
        <v/>
      </c>
      <c r="R102" s="30" t="n"/>
    </row>
    <row r="103">
      <c r="A103" s="50" t="n">
        <v>0</v>
      </c>
      <c r="B103" s="427" t="n"/>
      <c r="C103" s="91" t="n">
        <v>414</v>
      </c>
      <c r="D103" s="470">
        <f>-J111</f>
        <v/>
      </c>
      <c r="E103" s="375" t="n">
        <v>410</v>
      </c>
      <c r="F103" s="431">
        <f>J106</f>
        <v/>
      </c>
      <c r="G103" s="427" t="n"/>
      <c r="H103" s="211" t="inlineStr">
        <is>
          <t xml:space="preserve">　不動產、廠房及設備與基金同額增加(+)或減少(-)之金額        </t>
        </is>
      </c>
      <c r="I103" s="180" t="n"/>
      <c r="J103" s="73">
        <f>OFFSET(A576,0,$K$1-1)</f>
        <v/>
      </c>
      <c r="K103" s="369">
        <f>K104+K108</f>
        <v/>
      </c>
      <c r="L103" s="478" t="n"/>
      <c r="M103" s="478">
        <f>L103-G103</f>
        <v/>
      </c>
      <c r="N103" s="30" t="n"/>
      <c r="O103" s="425">
        <f>L104-B104</f>
        <v/>
      </c>
      <c r="P103" s="426">
        <f>J103-K103</f>
        <v/>
      </c>
      <c r="Q103" s="426">
        <f>D104-F104</f>
        <v/>
      </c>
      <c r="R103" s="30" t="n"/>
    </row>
    <row r="104">
      <c r="A104" s="50" t="n">
        <v>0</v>
      </c>
      <c r="B104" s="427" t="n"/>
      <c r="C104" s="91" t="n">
        <v>416</v>
      </c>
      <c r="D104" s="470">
        <f>F58</f>
        <v/>
      </c>
      <c r="E104" s="375" t="n">
        <v>411</v>
      </c>
      <c r="F104" s="431">
        <f>J107</f>
        <v/>
      </c>
      <c r="G104" s="427" t="n"/>
      <c r="H104" s="211" t="inlineStr">
        <is>
          <t xml:space="preserve">　　　撥入不動產、廠房及設備明細(+)                               </t>
        </is>
      </c>
      <c r="I104" s="180" t="n"/>
      <c r="J104" s="73">
        <f>OFFSET(A577,0,$K$1-1)</f>
        <v/>
      </c>
      <c r="K104" s="369">
        <f>SUM(K105:K107)</f>
        <v/>
      </c>
      <c r="L104" s="478" t="n"/>
      <c r="M104" s="478">
        <f>L104-G104</f>
        <v/>
      </c>
      <c r="N104" s="30" t="n"/>
      <c r="O104" s="425">
        <f>L105-B105</f>
        <v/>
      </c>
      <c r="P104" s="426">
        <f>J104-K104</f>
        <v/>
      </c>
      <c r="Q104" s="426">
        <f>D105-F105</f>
        <v/>
      </c>
      <c r="R104" s="30" t="n"/>
    </row>
    <row r="105">
      <c r="A105" s="50" t="n"/>
      <c r="B105" s="50" t="n"/>
      <c r="C105" s="91" t="n"/>
      <c r="D105" s="428" t="n"/>
      <c r="E105" s="375" t="n">
        <v>415</v>
      </c>
      <c r="F105" s="90">
        <f>J113</f>
        <v/>
      </c>
      <c r="G105" s="50" t="n"/>
      <c r="H105" s="112" t="inlineStr">
        <is>
          <t xml:space="preserve">　　　　機械及設備                                                  </t>
        </is>
      </c>
      <c r="I105" s="180" t="n">
        <v>409</v>
      </c>
      <c r="J105" s="73">
        <f>OFFSET(A578,0,$K$1-1)</f>
        <v/>
      </c>
      <c r="K105" s="369">
        <f>(SUMIF($C$7:$C$127,I105,$D$7:$D$127)+SUMIF($E$7:$E$127,I105,$F$7:$F$127))/2</f>
        <v/>
      </c>
      <c r="L105" s="478" t="n"/>
      <c r="M105" s="478">
        <f>L105-G105</f>
        <v/>
      </c>
      <c r="N105" s="30" t="n"/>
      <c r="O105" s="425">
        <f>L106-B106</f>
        <v/>
      </c>
      <c r="P105" s="426">
        <f>J105-K105</f>
        <v/>
      </c>
      <c r="Q105" s="426">
        <f>D106-F106</f>
        <v/>
      </c>
      <c r="R105" s="30" t="n"/>
    </row>
    <row r="106">
      <c r="A106" s="50" t="n"/>
      <c r="B106" s="50" t="n"/>
      <c r="C106" s="375" t="n"/>
      <c r="D106" s="428" t="n"/>
      <c r="G106" s="50" t="n"/>
      <c r="H106" s="112" t="inlineStr">
        <is>
          <t xml:space="preserve">　　　　交通及運輸設備                                              </t>
        </is>
      </c>
      <c r="I106" s="180" t="n">
        <v>410</v>
      </c>
      <c r="J106" s="73">
        <f>OFFSET(A579,0,$K$1-1)</f>
        <v/>
      </c>
      <c r="K106" s="369">
        <f>(SUMIF($C$7:$C$127,I106,$D$7:$D$127)+SUMIF($E$7:$E$127,I106,$F$7:$F$127))/2</f>
        <v/>
      </c>
      <c r="L106" s="478" t="n"/>
      <c r="M106" s="478">
        <f>L106-G106</f>
        <v/>
      </c>
      <c r="N106" s="30" t="n"/>
      <c r="O106" s="425">
        <f>L107-B107</f>
        <v/>
      </c>
      <c r="P106" s="426">
        <f>J106-K106</f>
        <v/>
      </c>
      <c r="Q106" s="426">
        <f>D107-F107</f>
        <v/>
      </c>
      <c r="R106" s="30" t="n"/>
    </row>
    <row r="107">
      <c r="A107" s="50" t="n"/>
      <c r="B107" s="50" t="n"/>
      <c r="C107" s="127" t="n">
        <v>72</v>
      </c>
      <c r="D107" s="471">
        <f>IF(J119&lt;0,J119*-1,0)</f>
        <v/>
      </c>
      <c r="E107" s="472" t="n"/>
      <c r="F107" s="396" t="n"/>
      <c r="G107" s="50" t="n"/>
      <c r="H107" s="112" t="inlineStr">
        <is>
          <t xml:space="preserve">　　　　什項設備                                                    </t>
        </is>
      </c>
      <c r="I107" s="180" t="n">
        <v>411</v>
      </c>
      <c r="J107" s="73">
        <f>OFFSET(A580,0,$K$1-1)</f>
        <v/>
      </c>
      <c r="K107" s="369">
        <f>(SUMIF($C$7:$C$127,I107,$D$7:$D$127)+SUMIF($E$7:$E$127,I107,$F$7:$F$127))/2</f>
        <v/>
      </c>
      <c r="L107" s="478" t="n"/>
      <c r="M107" s="478">
        <f>L107-G107</f>
        <v/>
      </c>
      <c r="N107" s="30" t="n"/>
      <c r="O107" s="425">
        <f>L108-B108</f>
        <v/>
      </c>
      <c r="P107" s="426">
        <f>J107-K107</f>
        <v/>
      </c>
      <c r="Q107" s="426">
        <f>D108-F108</f>
        <v/>
      </c>
      <c r="R107" s="30" t="n"/>
    </row>
    <row r="108">
      <c r="A108" s="89" t="n">
        <v>0</v>
      </c>
      <c r="B108" s="427" t="n"/>
      <c r="C108" s="127" t="n"/>
      <c r="D108" s="428" t="n"/>
      <c r="E108" s="375" t="n">
        <v>72</v>
      </c>
      <c r="F108" s="396">
        <f>IF(J119&gt;0,J119,0)</f>
        <v/>
      </c>
      <c r="G108" s="427" t="n"/>
      <c r="H108" s="211" t="inlineStr">
        <is>
          <t xml:space="preserve">　　　撥出不動產、廠房及設備明細(-)                               </t>
        </is>
      </c>
      <c r="I108" s="180" t="n"/>
      <c r="J108" s="73">
        <f>OFFSET(A581,0,$K$1-1)</f>
        <v/>
      </c>
      <c r="K108" s="369">
        <f>K109+K110+K111</f>
        <v/>
      </c>
      <c r="L108" s="478" t="n"/>
      <c r="M108" s="478">
        <f>L108-G108</f>
        <v/>
      </c>
      <c r="N108" s="30" t="n"/>
      <c r="O108" s="425">
        <f>L109-B109</f>
        <v/>
      </c>
      <c r="P108" s="426">
        <f>J108-K108</f>
        <v/>
      </c>
      <c r="Q108" s="426">
        <f>D109-F109</f>
        <v/>
      </c>
      <c r="R108" s="30" t="n"/>
    </row>
    <row r="109">
      <c r="A109" s="78" t="n"/>
      <c r="B109" s="427" t="n"/>
      <c r="D109" s="428" t="n"/>
      <c r="E109" s="375" t="n"/>
      <c r="F109" s="432">
        <f>J131</f>
        <v/>
      </c>
      <c r="G109" s="427" t="n"/>
      <c r="H109" s="112" t="inlineStr">
        <is>
          <t xml:space="preserve">　　　　機械及設備                                                  </t>
        </is>
      </c>
      <c r="I109" s="180" t="n">
        <v>412</v>
      </c>
      <c r="J109" s="73">
        <f>OFFSET(A582,0,$K$1-1)</f>
        <v/>
      </c>
      <c r="K109" s="387">
        <f>(SUMIF($C$7:$C$127,I109,$D$7:$D$127)+SUMIF($E$7:$E$127,I109,$F$7:$F$127))/2*-1</f>
        <v/>
      </c>
      <c r="L109" s="478" t="n"/>
      <c r="M109" s="478">
        <f>L109-G109</f>
        <v/>
      </c>
      <c r="N109" s="30" t="n"/>
      <c r="O109" s="425">
        <f>L110-B110</f>
        <v/>
      </c>
      <c r="P109" s="426">
        <f>J109-K109</f>
        <v/>
      </c>
      <c r="Q109" s="426">
        <f>D110-F110</f>
        <v/>
      </c>
      <c r="R109" s="30" t="n"/>
    </row>
    <row r="110">
      <c r="A110" s="78" t="inlineStr">
        <is>
          <t xml:space="preserve">　公積                                                        </t>
        </is>
      </c>
      <c r="B110" s="422">
        <f>SUM(B111:B115)</f>
        <v/>
      </c>
      <c r="C110" s="375" t="n"/>
      <c r="D110" s="428" t="n"/>
      <c r="E110" s="430" t="n"/>
      <c r="F110" s="432" t="n"/>
      <c r="G110" s="423">
        <f>SUM(G111:G115)</f>
        <v/>
      </c>
      <c r="H110" s="112" t="inlineStr">
        <is>
          <t xml:space="preserve">　　　　交通及運輸設備                                              </t>
        </is>
      </c>
      <c r="I110" s="180" t="n">
        <v>413</v>
      </c>
      <c r="J110" s="73">
        <f>OFFSET(A583,0,$K$1-1)</f>
        <v/>
      </c>
      <c r="K110" s="387">
        <f>(SUMIF($C$7:$C$127,I110,$D$7:$D$127)+SUMIF($E$7:$E$127,I110,$F$7:$F$127))/2*-1</f>
        <v/>
      </c>
      <c r="L110" s="478">
        <f>VLOOKUP(A110,$A$253:$AX$305,$K$1,FALSE)</f>
        <v/>
      </c>
      <c r="M110" s="478">
        <f>L110-G110</f>
        <v/>
      </c>
      <c r="N110" s="30" t="n"/>
      <c r="O110" s="425">
        <f>L111-B111</f>
        <v/>
      </c>
      <c r="P110" s="426">
        <f>J110-K110</f>
        <v/>
      </c>
      <c r="Q110" s="426">
        <f>D111-F111</f>
        <v/>
      </c>
      <c r="R110" s="30" t="n"/>
    </row>
    <row r="111">
      <c r="A111" s="80" t="inlineStr">
        <is>
          <t xml:space="preserve">　　資本公積                                                    </t>
        </is>
      </c>
      <c r="B111" s="427">
        <f>VLOOKUP(A111,$A$423:$AX$475,$K$1,FALSE)</f>
        <v/>
      </c>
      <c r="C111" s="375" t="n"/>
      <c r="D111" s="428" t="n"/>
      <c r="E111" s="430" t="n">
        <v>417</v>
      </c>
      <c r="F111" s="432">
        <f>J115</f>
        <v/>
      </c>
      <c r="G111" s="429">
        <f>B111+SUM(F111:F113)-SUM(D111:D113)</f>
        <v/>
      </c>
      <c r="H111" s="112" t="inlineStr">
        <is>
          <t xml:space="preserve">　　　　什項設備                                                    </t>
        </is>
      </c>
      <c r="I111" s="180" t="n">
        <v>414</v>
      </c>
      <c r="J111" s="73">
        <f>OFFSET(A584,0,$K$1-1)</f>
        <v/>
      </c>
      <c r="K111" s="387">
        <f>(SUMIF($C$7:$C$127,I111,$D$7:$D$127)+SUMIF($E$7:$E$127,I111,$F$7:$F$127))/2*-1</f>
        <v/>
      </c>
      <c r="L111" s="478">
        <f>VLOOKUP(A111,$A$253:$AX$305,$K$1,FALSE)</f>
        <v/>
      </c>
      <c r="M111" s="478">
        <f>L111-G111</f>
        <v/>
      </c>
      <c r="N111" s="30" t="n"/>
      <c r="O111" s="425">
        <f>L112-B112</f>
        <v/>
      </c>
      <c r="P111" s="426">
        <f>J111-K111</f>
        <v/>
      </c>
      <c r="Q111" s="426">
        <f>D112-F112</f>
        <v/>
      </c>
      <c r="R111" s="30" t="n"/>
    </row>
    <row r="112">
      <c r="A112" s="2" t="n">
        <v>0</v>
      </c>
      <c r="B112" s="427" t="n"/>
      <c r="C112" s="473" t="n">
        <v>71</v>
      </c>
      <c r="D112" s="471">
        <f>IF(J118&lt;0,J118*-1,0)</f>
        <v/>
      </c>
      <c r="E112" s="430" t="n">
        <v>71</v>
      </c>
      <c r="F112" s="431">
        <f>IF(J133&gt;0,J133,0)</f>
        <v/>
      </c>
      <c r="G112" s="433" t="n"/>
      <c r="H112" s="211" t="inlineStr">
        <is>
          <t xml:space="preserve">　無形資產與基金同額增加(+)或減少(-)之金額                  </t>
        </is>
      </c>
      <c r="I112" s="186" t="n"/>
      <c r="J112" s="73" t="n"/>
      <c r="K112" s="369">
        <f>K113+K114</f>
        <v/>
      </c>
      <c r="L112" s="478" t="n"/>
      <c r="M112" s="478">
        <f>L112-G112</f>
        <v/>
      </c>
      <c r="N112" s="30" t="n"/>
      <c r="O112" s="425">
        <f>L113-B113</f>
        <v/>
      </c>
      <c r="P112" s="426">
        <f>J112-K112</f>
        <v/>
      </c>
      <c r="Q112" s="426">
        <f>D113-F113</f>
        <v/>
      </c>
      <c r="R112" s="30" t="n"/>
    </row>
    <row r="113">
      <c r="A113" s="3" t="n">
        <v>0</v>
      </c>
      <c r="B113" s="427" t="n"/>
      <c r="C113" s="473" t="n"/>
      <c r="D113" s="428" t="n"/>
      <c r="E113" s="439" t="n"/>
      <c r="F113" s="432" t="n"/>
      <c r="G113" s="433" t="n"/>
      <c r="H113" s="112" t="inlineStr">
        <is>
          <t xml:space="preserve">　　　無形資產與基金同額增加之金額(+)                             </t>
        </is>
      </c>
      <c r="I113" s="180" t="n">
        <v>415</v>
      </c>
      <c r="J113" s="73">
        <f>OFFSET(A585,0,$K$1-1)</f>
        <v/>
      </c>
      <c r="K113" s="369">
        <f>(SUMIF($C$7:$C$127,I113,$D$7:$D$127)+SUMIF($E$7:$E$127,I113,$F$7:$F$127))/2</f>
        <v/>
      </c>
      <c r="L113" s="478" t="n"/>
      <c r="M113" s="478">
        <f>L113-G113</f>
        <v/>
      </c>
      <c r="N113" s="30" t="n"/>
      <c r="O113" s="425">
        <f>L114-B114</f>
        <v/>
      </c>
      <c r="P113" s="426">
        <f>J113-K113</f>
        <v/>
      </c>
      <c r="Q113" s="426">
        <f>D114-F114</f>
        <v/>
      </c>
      <c r="R113" s="30" t="n"/>
    </row>
    <row r="114">
      <c r="A114" s="80" t="inlineStr">
        <is>
          <t xml:space="preserve">　　特別公積                                                    </t>
        </is>
      </c>
      <c r="B114" s="427">
        <f>VLOOKUP(A114,$A$423:$AX$475,$K$1,FALSE)</f>
        <v/>
      </c>
      <c r="C114" s="474" t="n"/>
      <c r="D114" s="428">
        <f>J131</f>
        <v/>
      </c>
      <c r="E114" s="430" t="n"/>
      <c r="F114" s="432" t="n"/>
      <c r="G114" s="429">
        <f>B114+SUM(F114:F115)-SUM(D114:D115)</f>
        <v/>
      </c>
      <c r="H114" s="112" t="inlineStr">
        <is>
          <t xml:space="preserve">　　　無形資產與基金同額減少之金額(-)                             </t>
        </is>
      </c>
      <c r="I114" s="180" t="n">
        <v>416</v>
      </c>
      <c r="J114" s="73">
        <f>OFFSET(A586,0,$K$1-1)</f>
        <v/>
      </c>
      <c r="K114" s="369">
        <f>-(SUMIF($C$7:$C$127,I114,$D$7:$D$127)+SUMIF($E$7:$E$127,I114,$F$7:$F$127))/2</f>
        <v/>
      </c>
      <c r="L114" s="478">
        <f>VLOOKUP(A114,$A$253:$AX$305,$K$1,FALSE)</f>
        <v/>
      </c>
      <c r="M114" s="478">
        <f>L114-G114</f>
        <v/>
      </c>
      <c r="N114" s="30" t="n"/>
      <c r="O114" s="425">
        <f>L115-B115</f>
        <v/>
      </c>
      <c r="P114" s="426">
        <f>J114-K114</f>
        <v/>
      </c>
      <c r="Q114" s="426">
        <f>D115-F115</f>
        <v/>
      </c>
      <c r="R114" s="30" t="n"/>
    </row>
    <row r="115">
      <c r="A115" s="3" t="n">
        <v>0</v>
      </c>
      <c r="B115" s="427" t="n"/>
      <c r="C115" s="473" t="n"/>
      <c r="D115" s="428" t="n"/>
      <c r="E115" s="439" t="n"/>
      <c r="F115" s="432" t="n"/>
      <c r="G115" s="433" t="n"/>
      <c r="H115" s="112" t="inlineStr">
        <is>
          <t xml:space="preserve">　　應付代管資產轉列受贈公積之金額                              </t>
        </is>
      </c>
      <c r="I115" s="180" t="n">
        <v>417</v>
      </c>
      <c r="J115" s="73">
        <f>OFFSET(A587,0,$K$1-1)</f>
        <v/>
      </c>
      <c r="K115" s="369">
        <f>(SUMIF($C$7:$C$127,I115,$D$7:$D$127)+SUMIF($E$7:$E$127,I115,$F$7:$F$127))/2</f>
        <v/>
      </c>
      <c r="L115" s="478" t="n"/>
      <c r="M115" s="478">
        <f>L115-G115</f>
        <v/>
      </c>
      <c r="N115" s="30" t="n"/>
      <c r="O115" s="425">
        <f>L116-B116</f>
        <v/>
      </c>
      <c r="P115" s="426">
        <f>J115-K115</f>
        <v/>
      </c>
      <c r="Q115" s="426">
        <f>D116-F116</f>
        <v/>
      </c>
      <c r="R115" s="30" t="n"/>
    </row>
    <row r="116">
      <c r="A116" s="78" t="inlineStr">
        <is>
          <t xml:space="preserve">　累積餘絀                                                    </t>
        </is>
      </c>
      <c r="B116" s="422">
        <f>SUM(B117:B121)</f>
        <v/>
      </c>
      <c r="C116" s="474" t="n"/>
      <c r="D116" s="428" t="n"/>
      <c r="E116" s="430" t="n"/>
      <c r="F116" s="432" t="n"/>
      <c r="G116" s="423">
        <f>SUM(G117:G121)</f>
        <v/>
      </c>
      <c r="H116" s="112" t="inlineStr">
        <is>
          <t xml:space="preserve">　　長期債務1年內到期部分轉列應付到期長期負債之金額             </t>
        </is>
      </c>
      <c r="I116" s="180" t="n">
        <v>418</v>
      </c>
      <c r="J116" s="73">
        <f>OFFSET(A588,0,$K$1-1)</f>
        <v/>
      </c>
      <c r="K116" s="369">
        <f>(SUMIF($C$7:$C$127,I116,$D$7:$D$127)+SUMIF($E$7:$E$127,I116,$F$7:$F$127))/2</f>
        <v/>
      </c>
      <c r="L116" s="478">
        <f>VLOOKUP(A116,$A$253:$AX$305,$K$1,FALSE)</f>
        <v/>
      </c>
      <c r="M116" s="478">
        <f>L116-G116</f>
        <v/>
      </c>
      <c r="N116" s="30" t="n"/>
      <c r="O116" s="425">
        <f>L117-B117</f>
        <v/>
      </c>
      <c r="P116" s="426">
        <f>J116-K116</f>
        <v/>
      </c>
      <c r="Q116" s="426">
        <f>D117-F117</f>
        <v/>
      </c>
      <c r="R116" s="30" t="n"/>
    </row>
    <row r="117">
      <c r="A117" s="80" t="inlineStr">
        <is>
          <t xml:space="preserve">　　累積賸餘                                                    </t>
        </is>
      </c>
      <c r="B117" s="427">
        <f>VLOOKUP(A117,$A$423:$AX$475,$K$1,FALSE)</f>
        <v/>
      </c>
      <c r="C117" s="474" t="n"/>
      <c r="D117" s="428" t="n"/>
      <c r="E117" s="375" t="inlineStr">
        <is>
          <t>A</t>
        </is>
      </c>
      <c r="F117" s="432">
        <f>IF(J7&gt;0,J7,0)</f>
        <v/>
      </c>
      <c r="G117" s="429">
        <f>B117+SUM(F117:F120)-SUM(D117:D120)</f>
        <v/>
      </c>
      <c r="H117" s="112" t="inlineStr">
        <is>
          <t xml:space="preserve">　　盈餘分配與虧損填補之金額                                    </t>
        </is>
      </c>
      <c r="I117" s="180" t="n"/>
      <c r="J117" s="73">
        <f>OFFSET(A589,0,$K$1-1)</f>
        <v/>
      </c>
      <c r="K117" s="369">
        <f>K118+K119</f>
        <v/>
      </c>
      <c r="L117" s="478">
        <f>VLOOKUP(A117,$A$253:$AX$305,$K$1,FALSE)</f>
        <v/>
      </c>
      <c r="M117" s="478">
        <f>L117-G117</f>
        <v/>
      </c>
      <c r="N117" s="30" t="n"/>
      <c r="O117" s="425">
        <f>L118-B118</f>
        <v/>
      </c>
      <c r="P117" s="426">
        <f>J117-K117</f>
        <v/>
      </c>
      <c r="Q117" s="426">
        <f>D118-F118</f>
        <v/>
      </c>
      <c r="R117" s="30" t="n"/>
    </row>
    <row r="118">
      <c r="A118" s="3" t="n">
        <v>0</v>
      </c>
      <c r="B118" s="427" t="n"/>
      <c r="C118" s="474" t="n">
        <v>71</v>
      </c>
      <c r="D118" s="428">
        <f>IF(J123&gt;0,J123,0)</f>
        <v/>
      </c>
      <c r="E118" s="375" t="n"/>
      <c r="F118" s="431" t="n"/>
      <c r="G118" s="401" t="n"/>
      <c r="H118" s="112" t="inlineStr">
        <is>
          <t xml:space="preserve">　　　提存(撥用-)公積                                             </t>
        </is>
      </c>
      <c r="I118" s="180" t="n">
        <v>71</v>
      </c>
      <c r="J118" s="73">
        <f>OFFSET(A590,0,$K$1-1)</f>
        <v/>
      </c>
      <c r="K118" s="387">
        <f>-(SUMIF($C$7:$C$127,I118,$D$7:$D$127)+SUMIF($E$7:$E$127,I118,$F$7:$F$127))/2</f>
        <v/>
      </c>
      <c r="L118" s="478" t="n"/>
      <c r="M118" s="478">
        <f>L118-G118</f>
        <v/>
      </c>
      <c r="N118" s="30" t="n"/>
      <c r="O118" s="425">
        <f>L119-B119</f>
        <v/>
      </c>
      <c r="P118" s="426">
        <f>J118-K118</f>
        <v/>
      </c>
      <c r="Q118" s="426">
        <f>D119-F119</f>
        <v/>
      </c>
      <c r="R118" s="30" t="n"/>
    </row>
    <row r="119" ht="20.4" customHeight="1" s="53" thickBot="1">
      <c r="A119" s="3" t="n"/>
      <c r="B119" s="427" t="n"/>
      <c r="C119" s="430" t="n">
        <v>72</v>
      </c>
      <c r="D119" s="471">
        <f>IF(J119&gt;0,J119,0)</f>
        <v/>
      </c>
      <c r="E119" s="434" t="n"/>
      <c r="F119" s="376" t="n"/>
      <c r="G119" s="401" t="n"/>
      <c r="H119" s="198" t="inlineStr">
        <is>
          <t xml:space="preserve">　　　賸餘撥充(折減-)基金                                         </t>
        </is>
      </c>
      <c r="I119" s="180" t="n">
        <v>72</v>
      </c>
      <c r="J119" s="73">
        <f>OFFSET(A591,0,$K$1-1)</f>
        <v/>
      </c>
      <c r="K119" s="387">
        <f>-(SUMIF($C$7:$C$127,I119,$D$7:$D$127)+SUMIF($E$7:$E$127,I119,$F$7:$F$127))/2</f>
        <v/>
      </c>
      <c r="L119" s="478" t="n"/>
      <c r="M119" s="478">
        <f>L119-G119</f>
        <v/>
      </c>
      <c r="N119" s="30" t="n"/>
      <c r="O119" s="425">
        <f>L120-B121</f>
        <v/>
      </c>
      <c r="P119" s="426">
        <f>J119-K119</f>
        <v/>
      </c>
      <c r="Q119" s="426">
        <f>D121-F121</f>
        <v/>
      </c>
      <c r="R119" s="30" t="n"/>
    </row>
    <row r="120">
      <c r="A120" s="100" t="n"/>
      <c r="B120" s="465" t="n"/>
      <c r="C120" s="430" t="n"/>
      <c r="D120" s="432" t="n"/>
      <c r="E120" s="434" t="n"/>
      <c r="F120" s="376" t="n"/>
      <c r="G120" s="401" t="n"/>
      <c r="H120" s="112" t="n"/>
      <c r="I120" s="180" t="n"/>
      <c r="J120" s="121" t="n"/>
      <c r="K120" s="369">
        <f>(SUMIF($C$7:$C$127,I120,$D$7:$D$127)+SUMIF($E$7:$E$127,I120,$F$7:$F$127))/2</f>
        <v/>
      </c>
      <c r="L120" s="478" t="n"/>
      <c r="M120" s="478">
        <f>L120-G120</f>
        <v/>
      </c>
      <c r="N120" s="30" t="n"/>
      <c r="O120" s="425">
        <f>L123-B122</f>
        <v/>
      </c>
      <c r="P120" s="426" t="n"/>
      <c r="Q120" s="426">
        <f>D122-F122</f>
        <v/>
      </c>
      <c r="R120" s="30" t="n"/>
    </row>
    <row r="121">
      <c r="A121" s="80" t="inlineStr">
        <is>
          <t xml:space="preserve">　　累積短絀                                                    </t>
        </is>
      </c>
      <c r="B121" s="427">
        <f>VLOOKUP(A121,$A$423:$AX$475,$K$1,FALSE)</f>
        <v/>
      </c>
      <c r="C121" s="375" t="inlineStr">
        <is>
          <t>A</t>
        </is>
      </c>
      <c r="D121" s="428">
        <f>IF(J7&lt;0,J7*-1,0)</f>
        <v/>
      </c>
      <c r="E121" s="430" t="n"/>
      <c r="F121" s="431" t="n"/>
      <c r="G121" s="488">
        <f>B121+SUM(F121:F124)-SUM(D121:D124)</f>
        <v/>
      </c>
      <c r="H121" s="112" t="n"/>
      <c r="I121" s="180" t="n"/>
      <c r="J121" s="121" t="n"/>
      <c r="K121" s="369">
        <f>(SUMIF($C$7:$C$127,I121,$D$7:$D$127)+SUMIF($E$7:$E$127,I121,$F$7:$F$127))/2</f>
        <v/>
      </c>
      <c r="L121" s="478">
        <f>VLOOKUP(A121,$A$253:$AX$305,$K$1,FALSE)</f>
        <v/>
      </c>
      <c r="M121" s="478">
        <f>L121-G121</f>
        <v/>
      </c>
      <c r="N121" s="30" t="n"/>
      <c r="O121" s="425">
        <f>L124-B123</f>
        <v/>
      </c>
      <c r="P121" s="426" t="n"/>
      <c r="Q121" s="426">
        <f>D123-F123</f>
        <v/>
      </c>
      <c r="R121" s="30" t="n"/>
    </row>
    <row r="122">
      <c r="A122" s="3" t="n">
        <v>0</v>
      </c>
      <c r="B122" s="427" t="n"/>
      <c r="C122" s="382" t="n"/>
      <c r="D122" s="428" t="n"/>
      <c r="E122" s="430" t="n">
        <v>71</v>
      </c>
      <c r="F122" s="432">
        <f>IF(J118&lt;0,J118*-1,0)</f>
        <v/>
      </c>
      <c r="G122" s="401" t="n"/>
      <c r="H122" s="112" t="n"/>
      <c r="I122" s="180" t="n"/>
      <c r="J122" s="121" t="n"/>
      <c r="K122" s="369">
        <f>SUM(K123:K124)</f>
        <v/>
      </c>
      <c r="L122" s="478" t="n"/>
      <c r="M122" s="478">
        <f>L122-G122</f>
        <v/>
      </c>
      <c r="N122" s="30" t="n"/>
      <c r="O122" s="425">
        <f>L125-B124</f>
        <v/>
      </c>
      <c r="P122" s="426" t="n"/>
      <c r="Q122" s="426">
        <f>D125-F125</f>
        <v/>
      </c>
      <c r="R122" s="30" t="n"/>
    </row>
    <row r="123">
      <c r="A123" s="3" t="n"/>
      <c r="B123" s="427" t="n"/>
      <c r="C123" s="382" t="n"/>
      <c r="D123" s="428" t="n"/>
      <c r="E123" s="430" t="n">
        <v>72</v>
      </c>
      <c r="F123" s="396">
        <f>IF(J119&lt;0,J119*-1,0)</f>
        <v/>
      </c>
      <c r="G123" s="401" t="n"/>
      <c r="H123" s="112" t="n"/>
      <c r="I123" s="180" t="n"/>
      <c r="J123" s="121" t="n"/>
      <c r="K123" s="369">
        <f>-(SUMIF($C$7:$C$127,I123,$D$7:$D$127)+SUMIF($E$7:$E$127,I123,$F$7:$F$127))/2</f>
        <v/>
      </c>
      <c r="L123" s="478" t="n"/>
      <c r="M123" s="478">
        <f>L123-G123</f>
        <v/>
      </c>
      <c r="N123" s="30" t="n"/>
      <c r="O123" s="425">
        <f>L126-B125</f>
        <v/>
      </c>
      <c r="P123" s="30" t="n"/>
      <c r="Q123" s="426">
        <f>D126-F126</f>
        <v/>
      </c>
    </row>
    <row r="124" ht="20.4" customHeight="1" s="53" thickBot="1">
      <c r="A124" s="100" t="n"/>
      <c r="B124" s="465" t="n"/>
      <c r="C124" s="475" t="n"/>
      <c r="D124" s="428" t="n"/>
      <c r="E124" s="434" t="n">
        <v>73</v>
      </c>
      <c r="F124" s="435">
        <f>D120</f>
        <v/>
      </c>
      <c r="G124" s="401" t="n"/>
      <c r="H124" s="198" t="n"/>
      <c r="I124" s="199" t="n"/>
      <c r="J124" s="122" t="n"/>
      <c r="K124" s="444">
        <f>-(SUMIF($C$7:$C$127,I124,$D$7:$D$127)+SUMIF($E$7:$E$127,I124,$F$7:$F$127))/2</f>
        <v/>
      </c>
      <c r="L124" s="478" t="n"/>
      <c r="M124" s="478">
        <f>L124-G124</f>
        <v/>
      </c>
      <c r="O124" s="425">
        <f>L127-B126</f>
        <v/>
      </c>
      <c r="Q124" s="426">
        <f>D127-F127</f>
        <v/>
      </c>
    </row>
    <row r="125">
      <c r="A125" s="78" t="inlineStr">
        <is>
          <t xml:space="preserve">　淨值其他項目                                                </t>
        </is>
      </c>
      <c r="B125" s="422">
        <f>SUM(B126:B127)</f>
        <v/>
      </c>
      <c r="C125" s="375" t="n"/>
      <c r="D125" s="428" t="n"/>
      <c r="E125" s="430" t="n"/>
      <c r="F125" s="432" t="n"/>
      <c r="G125" s="402">
        <f>SUM(G126:G127)</f>
        <v/>
      </c>
      <c r="H125" s="220" t="n"/>
      <c r="I125" s="180" t="n"/>
      <c r="J125" s="246" t="n"/>
      <c r="K125" s="489" t="n"/>
      <c r="L125" s="478">
        <f>VLOOKUP(A125,$A$253:$AX$305,$K$1,FALSE)</f>
        <v/>
      </c>
      <c r="M125" s="478">
        <f>L124-G124</f>
        <v/>
      </c>
      <c r="O125" s="425">
        <f>L127-B128</f>
        <v/>
      </c>
      <c r="Q125" s="426">
        <f>D128-F128</f>
        <v/>
      </c>
    </row>
    <row r="126">
      <c r="A126" s="81" t="inlineStr">
        <is>
          <t xml:space="preserve">　　累積其他綜合餘絀                                            </t>
        </is>
      </c>
      <c r="B126" s="427">
        <f>VLOOKUP(A126,$A$423:$AX$475,$K$1,FALSE)</f>
        <v/>
      </c>
      <c r="C126" s="375" t="n"/>
      <c r="D126" s="428" t="n"/>
      <c r="E126" s="430" t="n"/>
      <c r="F126" s="432" t="n"/>
      <c r="G126" s="488">
        <f>B126+F126-D126</f>
        <v/>
      </c>
      <c r="H126" s="220" t="n"/>
      <c r="I126" s="180" t="n"/>
      <c r="J126" s="246" t="n"/>
      <c r="K126" s="489" t="n"/>
      <c r="L126" s="478">
        <f>VLOOKUP(A126,$A$253:$AX$305,$K$1,FALSE)</f>
        <v/>
      </c>
      <c r="M126" s="478">
        <f>L125-G125</f>
        <v/>
      </c>
    </row>
    <row r="127">
      <c r="A127" s="80" t="n">
        <v>0</v>
      </c>
      <c r="B127" s="427" t="n"/>
      <c r="C127" s="375" t="n"/>
      <c r="D127" s="428" t="n"/>
      <c r="E127" s="430" t="n"/>
      <c r="F127" s="432" t="n"/>
      <c r="G127" s="488" t="n"/>
      <c r="H127" s="220" t="n"/>
      <c r="I127" s="180" t="n"/>
      <c r="J127" s="246" t="n"/>
      <c r="K127" s="489" t="n"/>
      <c r="L127" s="478">
        <f>VLOOKUP(A128,$A$253:$AX$305,$K$1,FALSE)</f>
        <v/>
      </c>
      <c r="M127" s="478">
        <f>L126-G126</f>
        <v/>
      </c>
    </row>
    <row r="128" ht="20.4" customHeight="1" s="53" thickBot="1">
      <c r="A128" s="83" t="inlineStr">
        <is>
          <t>合      計</t>
        </is>
      </c>
      <c r="B128" s="479">
        <f>B70+B97</f>
        <v/>
      </c>
      <c r="C128" s="480" t="n"/>
      <c r="D128" s="481" t="n"/>
      <c r="E128" s="482" t="n"/>
      <c r="F128" s="481" t="n"/>
      <c r="G128" s="490">
        <f>G70+G97</f>
        <v/>
      </c>
      <c r="H128" s="220" t="n"/>
      <c r="I128" s="180" t="n"/>
      <c r="J128" s="246" t="n"/>
      <c r="K128" s="489" t="n"/>
      <c r="M128" s="478">
        <f>L127-G128</f>
        <v/>
      </c>
    </row>
    <row r="129">
      <c r="A129" s="74" t="n"/>
      <c r="B129" s="74" t="n"/>
      <c r="C129" s="74" t="n"/>
      <c r="D129" s="74" t="n"/>
      <c r="E129" s="74" t="n"/>
      <c r="F129" s="74" t="n"/>
      <c r="G129" s="74" t="n"/>
      <c r="H129" s="220" t="n"/>
      <c r="I129" s="180" t="n"/>
      <c r="J129" s="246" t="n"/>
      <c r="K129" s="489" t="n"/>
      <c r="M129" s="478">
        <f>L131-G133</f>
        <v/>
      </c>
    </row>
    <row r="130">
      <c r="A130" s="74" t="n"/>
      <c r="D130" s="483">
        <f>SUM(D6:D127)</f>
        <v/>
      </c>
      <c r="E130" s="19" t="n"/>
      <c r="F130" s="483">
        <f>SUM(F6:F127)</f>
        <v/>
      </c>
      <c r="H130" s="220" t="n"/>
      <c r="I130" s="180" t="n"/>
      <c r="J130" s="246" t="n"/>
      <c r="K130" s="489" t="n"/>
      <c r="M130" s="478">
        <f>L132-G134</f>
        <v/>
      </c>
    </row>
    <row r="131">
      <c r="A131" s="74" t="n"/>
      <c r="C131" s="6" t="n"/>
      <c r="D131" s="483">
        <f>D130-F130</f>
        <v/>
      </c>
      <c r="E131" s="15" t="n"/>
      <c r="F131" s="483">
        <f>F130-D130</f>
        <v/>
      </c>
      <c r="H131" s="119" t="n"/>
      <c r="I131" s="115" t="n"/>
      <c r="J131" s="116" t="n"/>
      <c r="K131" s="411" t="n"/>
      <c r="M131" s="478">
        <f>L133-G135</f>
        <v/>
      </c>
    </row>
    <row r="132">
      <c r="A132" s="74" t="n"/>
      <c r="B132" s="484">
        <f>B69-B70-B97</f>
        <v/>
      </c>
      <c r="C132" s="6" t="n"/>
      <c r="E132" s="15" t="n"/>
      <c r="G132" s="484">
        <f>G69-G70-G97</f>
        <v/>
      </c>
      <c r="H132" s="119" t="n"/>
      <c r="I132" s="115" t="n"/>
      <c r="J132" s="116" t="n"/>
      <c r="K132" s="411" t="n"/>
      <c r="M132" s="478">
        <f>L134-G136</f>
        <v/>
      </c>
    </row>
    <row r="133">
      <c r="A133" s="74" t="n"/>
      <c r="C133" s="30" t="n"/>
      <c r="D133" s="30" t="n"/>
      <c r="E133" s="30" t="n"/>
      <c r="F133" s="30" t="n"/>
      <c r="G133" s="30" t="n"/>
      <c r="H133" s="119" t="n"/>
      <c r="I133" s="115" t="n"/>
      <c r="J133" s="116" t="n"/>
      <c r="K133" s="411" t="n"/>
      <c r="M133" s="478">
        <f>L135-G137</f>
        <v/>
      </c>
    </row>
    <row r="134">
      <c r="A134" s="74" t="n"/>
      <c r="B134" s="74" t="n"/>
      <c r="C134" s="74" t="n"/>
      <c r="D134" s="74" t="n"/>
      <c r="E134" s="74" t="n"/>
      <c r="F134" s="74" t="n"/>
      <c r="G134" s="74" t="n"/>
      <c r="H134" s="119" t="n"/>
      <c r="I134" s="115" t="n"/>
      <c r="J134" s="116" t="n"/>
      <c r="K134" s="411" t="n"/>
      <c r="M134" s="478">
        <f>L136-G136</f>
        <v/>
      </c>
    </row>
    <row r="135">
      <c r="A135" s="74" t="n"/>
      <c r="B135" s="74" t="n"/>
      <c r="C135" s="74" t="n"/>
      <c r="D135" s="74" t="n"/>
      <c r="E135" s="74" t="n"/>
      <c r="F135" s="74" t="n"/>
      <c r="G135" s="74" t="n"/>
      <c r="H135" s="119" t="n"/>
      <c r="I135" s="115" t="n"/>
      <c r="J135" s="116" t="n"/>
      <c r="K135" s="411" t="n"/>
    </row>
    <row r="254" ht="16.2" customHeight="1" s="53"/>
    <row r="255" ht="16.2" customHeight="1" s="53"/>
    <row r="256" ht="16.2" customHeight="1" s="53"/>
    <row r="257" ht="16.2" customHeight="1" s="53"/>
    <row r="258" ht="16.2" customHeight="1" s="53"/>
    <row r="259" ht="16.2" customHeight="1" s="53"/>
    <row r="260" ht="16.2" customHeight="1" s="53"/>
    <row r="261" ht="16.2" customHeight="1" s="53"/>
    <row r="262" ht="16.2" customHeight="1" s="53"/>
    <row r="263" ht="16.2" customHeight="1" s="53"/>
    <row r="264" ht="16.2" customHeight="1" s="53"/>
    <row r="265" ht="16.2" customHeight="1" s="53"/>
    <row r="266" ht="16.2" customHeight="1" s="53"/>
    <row r="267" ht="16.2" customHeight="1" s="53"/>
    <row r="268" ht="16.2" customHeight="1" s="53"/>
    <row r="269" ht="16.2" customHeight="1" s="53"/>
    <row r="270" ht="16.2" customHeight="1" s="53"/>
    <row r="271" ht="16.2" customHeight="1" s="53"/>
    <row r="272" ht="16.2" customHeight="1" s="53"/>
    <row r="273" ht="16.2" customHeight="1" s="53"/>
    <row r="274" ht="16.2" customHeight="1" s="53"/>
    <row r="275" ht="16.2" customHeight="1" s="53"/>
    <row r="276" ht="16.2" customHeight="1" s="53"/>
    <row r="277" ht="16.2" customHeight="1" s="53"/>
    <row r="278" ht="16.2" customHeight="1" s="53"/>
    <row r="279" ht="16.2" customHeight="1" s="53"/>
    <row r="280" ht="16.2" customHeight="1" s="53"/>
    <row r="281" ht="16.2" customHeight="1" s="53"/>
    <row r="282" ht="16.2" customHeight="1" s="53"/>
    <row r="283" ht="16.2" customHeight="1" s="53"/>
    <row r="284" ht="16.2" customHeight="1" s="53"/>
    <row r="285" ht="16.2" customHeight="1" s="53"/>
    <row r="286" ht="16.2" customHeight="1" s="53"/>
    <row r="287" ht="16.2" customHeight="1" s="53"/>
    <row r="288" ht="16.2" customHeight="1" s="53"/>
    <row r="289" ht="16.2" customHeight="1" s="53"/>
    <row r="290" ht="16.2" customHeight="1" s="53"/>
    <row r="291" ht="16.2" customHeight="1" s="53"/>
    <row r="292" ht="16.2" customHeight="1" s="53"/>
    <row r="293" ht="16.2" customHeight="1" s="53"/>
    <row r="294" ht="16.2" customHeight="1" s="53"/>
    <row r="295" ht="16.2" customHeight="1" s="53"/>
    <row r="296" ht="16.2" customHeight="1" s="53"/>
    <row r="297" ht="16.2" customHeight="1" s="53"/>
    <row r="298" ht="16.2" customHeight="1" s="53"/>
    <row r="299" ht="16.2" customHeight="1" s="53"/>
    <row r="300" ht="16.2" customHeight="1" s="53"/>
    <row r="301" ht="16.2" customHeight="1" s="53"/>
    <row r="302" ht="16.2" customHeight="1" s="53"/>
    <row r="303" ht="16.2" customHeight="1" s="53"/>
    <row r="304" ht="16.2" customHeight="1" s="53"/>
    <row r="305" ht="16.2" customHeight="1" s="53"/>
    <row r="306" ht="16.2" customHeight="1" s="53"/>
    <row r="307" ht="16.2" customHeight="1" s="53"/>
    <row r="308" ht="16.2" customHeight="1" s="53"/>
    <row r="311" ht="16.2" customHeight="1" s="53"/>
    <row r="312" ht="16.2" customHeight="1" s="53"/>
    <row r="313" ht="16.2" customHeight="1" s="53"/>
    <row r="314" ht="16.2" customHeight="1" s="53"/>
    <row r="315" ht="16.2" customHeight="1" s="53"/>
    <row r="316" ht="16.2" customHeight="1" s="53"/>
    <row r="317" ht="16.2" customHeight="1" s="53"/>
    <row r="318" ht="16.2" customHeight="1" s="53"/>
    <row r="319" ht="16.2" customHeight="1" s="53"/>
    <row r="320" ht="16.2" customHeight="1" s="53"/>
    <row r="321" ht="16.2" customHeight="1" s="53"/>
    <row r="322" ht="16.2" customHeight="1" s="53"/>
    <row r="323" ht="16.2" customHeight="1" s="53"/>
    <row r="324" ht="16.2" customHeight="1" s="53"/>
    <row r="325" ht="16.2" customHeight="1" s="53"/>
    <row r="326" ht="16.2" customHeight="1" s="53"/>
    <row r="327" ht="16.2" customHeight="1" s="53"/>
    <row r="328" ht="16.2" customHeight="1" s="53"/>
    <row r="329" ht="16.2" customHeight="1" s="53"/>
    <row r="330" ht="16.2" customHeight="1" s="53"/>
    <row r="331" ht="16.2" customHeight="1" s="53"/>
    <row r="332" ht="16.2" customHeight="1" s="53"/>
    <row r="333" ht="16.2" customHeight="1" s="53"/>
    <row r="334" ht="16.2" customHeight="1" s="53"/>
    <row r="335" ht="16.2" customHeight="1" s="53"/>
    <row r="336" ht="16.2" customHeight="1" s="53"/>
    <row r="337" ht="16.2" customHeight="1" s="53"/>
    <row r="338" ht="16.2" customHeight="1" s="53"/>
    <row r="339" ht="16.2" customHeight="1" s="53"/>
    <row r="340" ht="16.2" customHeight="1" s="53"/>
    <row r="341" ht="16.2" customHeight="1" s="53"/>
    <row r="342" ht="16.2" customHeight="1" s="53"/>
    <row r="343" ht="16.2" customHeight="1" s="53"/>
    <row r="344" ht="16.2" customHeight="1" s="53"/>
    <row r="345" ht="16.2" customHeight="1" s="53"/>
    <row r="346" ht="16.2" customHeight="1" s="53"/>
    <row r="347" ht="16.2" customHeight="1" s="53"/>
    <row r="348" ht="16.2" customHeight="1" s="53"/>
    <row r="349" ht="16.2" customHeight="1" s="53"/>
    <row r="350" ht="16.2" customHeight="1" s="53"/>
    <row r="351" ht="16.2" customHeight="1" s="53"/>
    <row r="352" ht="16.2" customHeight="1" s="53"/>
    <row r="353" ht="16.2" customHeight="1" s="53"/>
    <row r="354" ht="16.2" customHeight="1" s="53"/>
    <row r="355" ht="16.2" customHeight="1" s="53"/>
    <row r="356" ht="16.2" customHeight="1" s="53"/>
    <row r="357" ht="16.2" customHeight="1" s="53"/>
    <row r="358" ht="16.2" customHeight="1" s="53"/>
    <row r="359" ht="16.2" customHeight="1" s="53"/>
    <row r="360" ht="16.2" customHeight="1" s="53"/>
    <row r="361" ht="16.2" customHeight="1" s="53"/>
    <row r="362" ht="16.2" customHeight="1" s="53"/>
    <row r="363" ht="16.2" customHeight="1" s="53"/>
    <row r="364" ht="16.2" customHeight="1" s="53"/>
    <row r="365" ht="16.2" customHeight="1" s="53"/>
    <row r="366" ht="16.2" customHeight="1" s="53"/>
    <row r="367" ht="16.2" customHeight="1" s="53"/>
    <row r="368" ht="16.2" customHeight="1" s="53"/>
    <row r="369" ht="16.2" customHeight="1" s="53"/>
    <row r="370" ht="16.2" customHeight="1" s="53"/>
    <row r="371" ht="16.2" customHeight="1" s="53"/>
    <row r="372" ht="16.2" customHeight="1" s="53"/>
    <row r="373" ht="16.2" customHeight="1" s="53"/>
    <row r="374" ht="16.2" customHeight="1" s="53"/>
    <row r="375" ht="16.2" customHeight="1" s="53"/>
    <row r="376" ht="16.2" customHeight="1" s="53"/>
    <row r="377" ht="16.2" customHeight="1" s="53"/>
    <row r="378" ht="16.2" customHeight="1" s="53"/>
    <row r="379" ht="16.2" customHeight="1" s="53"/>
    <row r="380" ht="16.2" customHeight="1" s="53"/>
    <row r="381" ht="16.2" customHeight="1" s="53"/>
    <row r="382" ht="16.2" customHeight="1" s="53"/>
    <row r="383" ht="16.2" customHeight="1" s="53"/>
    <row r="384" ht="16.2" customHeight="1" s="53"/>
    <row r="385" ht="16.2" customHeight="1" s="53"/>
    <row r="386" ht="16.2" customHeight="1" s="53"/>
    <row r="387" ht="16.2" customHeight="1" s="53"/>
    <row r="388" ht="16.2" customHeight="1" s="53"/>
    <row r="389" ht="16.2" customHeight="1" s="53"/>
    <row r="390" ht="16.2" customHeight="1" s="53"/>
    <row r="391" ht="16.2" customHeight="1" s="53"/>
    <row r="392" ht="16.2" customHeight="1" s="53"/>
    <row r="393" ht="16.2" customHeight="1" s="53"/>
    <row r="394" ht="16.2" customHeight="1" s="53"/>
    <row r="395" ht="16.2" customHeight="1" s="53"/>
    <row r="396" ht="16.2" customHeight="1" s="53"/>
    <row r="397" ht="16.2" customHeight="1" s="53"/>
    <row r="398" ht="16.2" customHeight="1" s="53"/>
    <row r="399" ht="16.2" customHeight="1" s="53"/>
    <row r="400" ht="16.2" customHeight="1" s="53"/>
    <row r="401" ht="16.2" customHeight="1" s="53"/>
    <row r="402" ht="16.2" customHeight="1" s="53"/>
    <row r="403" ht="16.2" customHeight="1" s="53"/>
    <row r="404" ht="16.2" customHeight="1" s="53"/>
    <row r="405" ht="16.2" customHeight="1" s="53"/>
    <row r="406" ht="16.2" customHeight="1" s="53"/>
    <row r="407" ht="16.2" customHeight="1" s="53"/>
    <row r="408" ht="16.2" customHeight="1" s="53"/>
    <row r="409" ht="16.2" customHeight="1" s="53"/>
    <row r="410" ht="16.2" customHeight="1" s="53"/>
    <row r="427" ht="16.2" customHeight="1" s="53"/>
    <row r="428" ht="16.2" customHeight="1" s="53"/>
    <row r="429" ht="16.2" customHeight="1" s="53"/>
    <row r="430" ht="16.2" customHeight="1" s="53"/>
    <row r="431" ht="16.2" customHeight="1" s="53"/>
    <row r="432" ht="16.2" customHeight="1" s="53"/>
    <row r="433" ht="16.2" customHeight="1" s="53"/>
    <row r="434" ht="16.2" customHeight="1" s="53"/>
    <row r="435" ht="16.2" customHeight="1" s="53"/>
    <row r="436" ht="16.2" customHeight="1" s="53"/>
    <row r="437" ht="16.2" customHeight="1" s="53"/>
    <row r="438" ht="16.2" customHeight="1" s="53"/>
    <row r="439" ht="16.2" customHeight="1" s="53"/>
    <row r="440" ht="16.2" customHeight="1" s="53"/>
    <row r="441" ht="16.2" customHeight="1" s="53"/>
    <row r="442" ht="16.2" customHeight="1" s="53"/>
    <row r="443" ht="16.2" customHeight="1" s="53"/>
    <row r="444" ht="16.2" customHeight="1" s="53"/>
    <row r="445" ht="16.2" customHeight="1" s="53"/>
    <row r="446" ht="16.2" customHeight="1" s="53"/>
    <row r="447" ht="16.2" customHeight="1" s="53"/>
    <row r="448" ht="16.2" customHeight="1" s="53"/>
    <row r="449" ht="16.2" customHeight="1" s="53"/>
    <row r="450" ht="16.2" customHeight="1" s="53"/>
    <row r="451" ht="16.2" customHeight="1" s="53"/>
    <row r="452" ht="16.2" customHeight="1" s="53"/>
    <row r="453" ht="16.2" customHeight="1" s="53"/>
    <row r="454" ht="16.2" customHeight="1" s="53"/>
    <row r="455" ht="16.2" customHeight="1" s="53"/>
    <row r="456" ht="16.2" customHeight="1" s="53"/>
    <row r="457" ht="16.2" customHeight="1" s="53"/>
    <row r="458" ht="16.2" customHeight="1" s="53"/>
    <row r="459" ht="16.2" customHeight="1" s="53"/>
    <row r="460" ht="16.2" customHeight="1" s="53"/>
    <row r="461" ht="16.2" customHeight="1" s="53"/>
    <row r="462" ht="16.2" customHeight="1" s="53"/>
    <row r="463" ht="16.2" customHeight="1" s="53"/>
    <row r="464" ht="16.2" customHeight="1" s="53"/>
    <row r="465" ht="16.2" customHeight="1" s="53"/>
    <row r="466" ht="16.2" customHeight="1" s="53"/>
    <row r="467" ht="16.2" customHeight="1" s="53"/>
    <row r="468" ht="16.2" customHeight="1" s="53"/>
    <row r="469" ht="16.2" customHeight="1" s="53"/>
    <row r="470" ht="16.2" customHeight="1" s="53"/>
    <row r="471" ht="16.2" customHeight="1" s="53"/>
    <row r="472" ht="16.2" customHeight="1" s="53"/>
    <row r="473" ht="16.2" customHeight="1" s="53"/>
    <row r="474" ht="16.2" customHeight="1" s="53"/>
    <row r="475" ht="16.2" customHeight="1" s="53"/>
    <row r="476" ht="16.2" customHeight="1" s="53"/>
    <row r="477" ht="16.2" customHeight="1" s="53"/>
    <row r="478" ht="16.2" customHeight="1" s="53"/>
    <row r="479" ht="16.2" customHeight="1" s="53"/>
    <row r="480" ht="16.2" customHeight="1" s="53"/>
    <row r="481" ht="16.2" customHeight="1" s="53"/>
    <row r="484" ht="16.2" customHeight="1" s="53"/>
    <row r="485" ht="16.2" customHeight="1" s="53"/>
    <row r="486" ht="16.2" customHeight="1" s="53"/>
    <row r="487" ht="16.2" customHeight="1" s="53"/>
    <row r="488" ht="16.2" customHeight="1" s="53"/>
    <row r="489" ht="16.2" customHeight="1" s="53"/>
    <row r="490" ht="16.2" customHeight="1" s="53"/>
    <row r="491" ht="16.2" customHeight="1" s="53"/>
    <row r="492" ht="16.2" customHeight="1" s="53"/>
    <row r="493" ht="16.2" customHeight="1" s="53"/>
    <row r="494" ht="16.2" customHeight="1" s="53"/>
    <row r="495" ht="16.2" customHeight="1" s="53"/>
    <row r="496" ht="16.2" customHeight="1" s="53"/>
    <row r="497" ht="16.2" customHeight="1" s="53"/>
    <row r="498" ht="16.2" customHeight="1" s="53"/>
    <row r="499" ht="16.2" customHeight="1" s="53"/>
    <row r="500" ht="16.2" customHeight="1" s="53"/>
    <row r="501" ht="16.2" customHeight="1" s="53"/>
    <row r="502" ht="16.2" customHeight="1" s="53"/>
    <row r="503" ht="16.2" customHeight="1" s="53"/>
    <row r="504" ht="16.2" customHeight="1" s="53"/>
    <row r="505" ht="16.2" customHeight="1" s="53"/>
    <row r="506" ht="16.2" customHeight="1" s="53"/>
    <row r="507" ht="16.2" customHeight="1" s="53"/>
    <row r="508" ht="16.2" customHeight="1" s="53"/>
    <row r="509" ht="16.2" customHeight="1" s="53"/>
    <row r="510" ht="16.2" customHeight="1" s="53"/>
    <row r="511" ht="16.2" customHeight="1" s="53"/>
    <row r="512" ht="16.2" customHeight="1" s="53"/>
    <row r="513" ht="16.2" customHeight="1" s="53"/>
    <row r="514" ht="16.2" customHeight="1" s="53"/>
    <row r="515" ht="16.2" customHeight="1" s="53"/>
    <row r="516" ht="16.2" customHeight="1" s="53"/>
    <row r="517" ht="16.2" customHeight="1" s="53"/>
    <row r="518" ht="16.2" customHeight="1" s="53"/>
    <row r="519" ht="16.2" customHeight="1" s="53"/>
    <row r="520" ht="16.2" customHeight="1" s="53"/>
    <row r="521" ht="16.2" customHeight="1" s="53"/>
    <row r="522" ht="16.2" customHeight="1" s="53"/>
    <row r="523" ht="16.2" customHeight="1" s="53"/>
    <row r="524" ht="16.2" customHeight="1" s="53"/>
    <row r="525" ht="16.2" customHeight="1" s="53"/>
    <row r="526" ht="16.2" customHeight="1" s="53"/>
    <row r="527" ht="16.2" customHeight="1" s="53"/>
    <row r="528" ht="16.2" customHeight="1" s="53"/>
    <row r="529" ht="16.2" customHeight="1" s="53"/>
    <row r="530" ht="16.2" customHeight="1" s="53"/>
    <row r="531" ht="16.2" customHeight="1" s="53"/>
    <row r="532" ht="16.2" customHeight="1" s="53"/>
    <row r="533" ht="16.2" customHeight="1" s="53"/>
    <row r="534" ht="16.2" customHeight="1" s="53"/>
    <row r="535" ht="16.2" customHeight="1" s="53"/>
    <row r="536" ht="16.2" customHeight="1" s="53"/>
    <row r="537" ht="16.2" customHeight="1" s="53"/>
    <row r="538" ht="16.2" customHeight="1" s="53"/>
    <row r="539" ht="16.2" customHeight="1" s="53"/>
    <row r="540" ht="16.2" customHeight="1" s="53"/>
    <row r="541" ht="16.2" customHeight="1" s="53"/>
    <row r="542" ht="16.2" customHeight="1" s="53"/>
    <row r="543" ht="16.2" customHeight="1" s="53"/>
    <row r="544" ht="16.2" customHeight="1" s="53"/>
    <row r="545" ht="16.2" customHeight="1" s="53"/>
    <row r="546" ht="16.2" customHeight="1" s="53"/>
    <row r="547" ht="16.2" customHeight="1" s="53"/>
    <row r="548" ht="16.2" customHeight="1" s="53"/>
    <row r="549" ht="16.2" customHeight="1" s="53"/>
    <row r="550" ht="16.2" customHeight="1" s="53"/>
    <row r="551" ht="16.2" customHeight="1" s="53"/>
    <row r="552" ht="16.2" customHeight="1" s="53"/>
    <row r="553" ht="16.2" customHeight="1" s="53"/>
    <row r="554" ht="16.2" customHeight="1" s="53"/>
    <row r="555" ht="16.2" customHeight="1" s="53"/>
    <row r="556" ht="16.2" customHeight="1" s="53"/>
    <row r="557" ht="16.2" customHeight="1" s="53"/>
    <row r="558" ht="16.2" customHeight="1" s="53"/>
    <row r="559" ht="16.2" customHeight="1" s="53"/>
    <row r="560" ht="16.2" customHeight="1" s="53"/>
    <row r="561" ht="16.2" customHeight="1" s="53"/>
    <row r="562" ht="16.2" customHeight="1" s="53"/>
    <row r="563" ht="16.2" customHeight="1" s="53"/>
    <row r="564" ht="16.2" customHeight="1" s="53"/>
    <row r="565" ht="16.2" customHeight="1" s="53"/>
    <row r="566" ht="16.2" customHeight="1" s="53"/>
    <row r="567" ht="16.2" customHeight="1" s="53"/>
    <row r="568" ht="16.2" customHeight="1" s="53"/>
    <row r="569" ht="16.2" customHeight="1" s="53"/>
    <row r="570" ht="16.2" customHeight="1" s="53"/>
    <row r="571" ht="16.2" customHeight="1" s="53"/>
    <row r="572" ht="16.2" customHeight="1" s="53"/>
    <row r="573" ht="16.2" customHeight="1" s="53"/>
    <row r="574" ht="16.2" customHeight="1" s="53"/>
    <row r="575" ht="16.2" customHeight="1" s="53"/>
    <row r="576" ht="16.2" customHeight="1" s="53"/>
    <row r="577" ht="16.2" customHeight="1" s="53"/>
    <row r="578" ht="16.2" customHeight="1" s="53"/>
    <row r="579" ht="16.2" customHeight="1" s="53"/>
    <row r="580" ht="16.2" customHeight="1" s="53"/>
    <row r="581" ht="16.2" customHeight="1" s="53"/>
    <row r="582" ht="16.2" customHeight="1" s="53"/>
    <row r="583" ht="16.2" customHeight="1" s="53"/>
    <row r="584" ht="16.2" customHeight="1" s="53"/>
    <row r="585" ht="16.2" customHeight="1" s="53"/>
    <row r="586" ht="16.2" customHeight="1" s="53"/>
    <row r="587" ht="16.2" customHeight="1" s="53"/>
    <row r="588" ht="16.2" customHeight="1" s="53"/>
    <row r="589" ht="16.2" customHeight="1" s="53"/>
    <row r="590" ht="16.2" customHeight="1" s="53"/>
    <row r="591" ht="16.2" customHeight="1" s="53"/>
    <row r="592" ht="16.2" customHeight="1" s="53"/>
  </sheetData>
  <mergeCells count="6">
    <mergeCell ref="A1:J1"/>
    <mergeCell ref="C4:F4"/>
    <mergeCell ref="A4:A5"/>
    <mergeCell ref="A3:J3"/>
    <mergeCell ref="A2:J2"/>
    <mergeCell ref="H4:J5"/>
  </mergeCells>
  <conditionalFormatting sqref="D8:D15">
    <cfRule type="expression" priority="4" dxfId="4">
      <formula>"""=if(IF(ISBLANK(c8),0, 1) *IF(ISBLANK(d8),0, 1)=1)"""</formula>
    </cfRule>
  </conditionalFormatting>
  <conditionalFormatting sqref="J7:J136">
    <cfRule type="cellIs" priority="1" operator="notEqual" dxfId="0" stopIfTrue="1">
      <formula>$K7</formula>
    </cfRule>
  </conditionalFormatting>
  <conditionalFormatting sqref="M7:M93 M97:M134">
    <cfRule type="cellIs" priority="21" operator="notEqual" dxfId="0" stopIfTrue="1">
      <formula>0</formula>
    </cfRule>
  </conditionalFormatting>
  <printOptions horizontalCentered="1"/>
  <pageMargins left="0.5511811023622047" right="0.4724409448818898" top="0.4330708661417323" bottom="0.2755905511811024" header="0.3937007874015748" footer="0.1181102362204725"/>
  <pageSetup orientation="portrait" paperSize="9" scale="38" horizontalDpi="1200" verticalDpi="1200"/>
  <headerFooter alignWithMargins="0">
    <oddHeader/>
    <oddFooter>&amp;C&amp;16 1-1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 codeName="Sheet20">
    <tabColor theme="0" tint="-0.1499984740745262"/>
    <outlinePr summaryBelow="1" summaryRight="1"/>
    <pageSetUpPr/>
  </sheetPr>
  <dimension ref="A1:R135"/>
  <sheetViews>
    <sheetView showZeros="0" topLeftCell="A97" zoomScale="70" zoomScaleNormal="70" zoomScaleSheetLayoutView="120" workbookViewId="0">
      <selection activeCell="G14" sqref="G14"/>
    </sheetView>
  </sheetViews>
  <sheetFormatPr baseColWidth="8" defaultColWidth="9" defaultRowHeight="19.8"/>
  <cols>
    <col width="21.6640625" customWidth="1" style="5" min="1" max="1"/>
    <col width="16" customWidth="1" style="5" min="2" max="2"/>
    <col width="7.88671875" customWidth="1" style="325" min="3" max="3"/>
    <col width="11.88671875" customWidth="1" style="5" min="4" max="4"/>
    <col width="5" customWidth="1" style="325" min="5" max="5"/>
    <col width="12.21875" customWidth="1" style="5" min="6" max="6"/>
    <col width="12.33203125" customWidth="1" style="5" min="7" max="7"/>
    <col width="64.44140625" customWidth="1" style="5" min="8" max="8"/>
    <col width="5.21875" customWidth="1" style="5" min="9" max="9"/>
    <col width="10.6640625" customWidth="1" style="5" min="10" max="10"/>
    <col width="10.109375" bestFit="1" customWidth="1" style="1" min="11" max="11"/>
    <col width="11.33203125" bestFit="1" customWidth="1" style="1" min="12" max="12"/>
    <col width="19.21875" bestFit="1" customWidth="1" style="1" min="13" max="13"/>
    <col width="9" customWidth="1" style="1" min="14" max="14"/>
    <col width="20.21875" bestFit="1" customWidth="1" style="1" min="15" max="15"/>
    <col width="9" customWidth="1" style="1" min="16" max="16"/>
    <col width="15.21875" bestFit="1" customWidth="1" style="1" min="17" max="17"/>
    <col width="9" customWidth="1" style="1" min="18" max="16384"/>
  </cols>
  <sheetData>
    <row r="1" ht="22.2" customHeight="1" s="53">
      <c r="A1" s="322">
        <f>OFFSET(A139,0,K1-1)</f>
        <v/>
      </c>
      <c r="K1" s="13">
        <f>L1+2</f>
        <v/>
      </c>
      <c r="L1" s="1" t="n">
        <v>13</v>
      </c>
    </row>
    <row r="2" ht="22.2" customHeight="1" s="53">
      <c r="A2" s="322" t="inlineStr">
        <is>
          <t>預計平衡表與現金流量表勾稽底稿</t>
        </is>
      </c>
    </row>
    <row r="3" ht="20.4" customHeight="1" s="53" thickBot="1">
      <c r="A3" s="324" t="inlineStr">
        <is>
          <t>中華民國115年度</t>
        </is>
      </c>
    </row>
    <row r="4" ht="22.2" customHeight="1" s="53">
      <c r="A4" s="348" t="inlineStr">
        <is>
          <t>科目</t>
        </is>
      </c>
      <c r="B4" s="349" t="inlineStr">
        <is>
          <t>114.12.31</t>
        </is>
      </c>
      <c r="C4" s="328" t="inlineStr">
        <is>
          <t>調整項目</t>
        </is>
      </c>
      <c r="D4" s="350" t="n"/>
      <c r="E4" s="350" t="n"/>
      <c r="F4" s="351" t="n"/>
      <c r="G4" s="349" t="inlineStr">
        <is>
          <t>115.12.31</t>
        </is>
      </c>
      <c r="H4" s="329" t="inlineStr">
        <is>
          <t>現金流量表勾稽項目</t>
        </is>
      </c>
      <c r="I4" s="352" t="n"/>
      <c r="J4" s="353" t="n"/>
    </row>
    <row r="5" ht="22.8" customHeight="1" s="53" thickBot="1">
      <c r="A5" s="354" t="n"/>
      <c r="B5" s="75" t="inlineStr">
        <is>
          <t>預計數</t>
        </is>
      </c>
      <c r="C5" s="485" t="n"/>
      <c r="D5" s="486" t="inlineStr">
        <is>
          <t>借方</t>
        </is>
      </c>
      <c r="E5" s="487" t="n"/>
      <c r="F5" s="486" t="inlineStr">
        <is>
          <t>貸方</t>
        </is>
      </c>
      <c r="G5" s="77" t="inlineStr">
        <is>
          <t>預計數</t>
        </is>
      </c>
      <c r="H5" s="358" t="n"/>
      <c r="I5" s="359" t="n"/>
      <c r="J5" s="360" t="n"/>
    </row>
    <row r="6">
      <c r="A6" s="4" t="inlineStr">
        <is>
          <t xml:space="preserve">資產                                                        </t>
        </is>
      </c>
      <c r="B6" s="419" t="n"/>
      <c r="C6" s="367" t="n"/>
      <c r="D6" s="420" t="n"/>
      <c r="E6" s="368" t="n"/>
      <c r="F6" s="420" t="n"/>
      <c r="G6" s="421" t="n"/>
      <c r="H6" s="111" t="inlineStr">
        <is>
          <t xml:space="preserve">▼業務活動之現金流量                                          </t>
        </is>
      </c>
      <c r="I6" s="129" t="n"/>
      <c r="J6" s="130" t="n"/>
      <c r="L6" s="30" t="inlineStr">
        <is>
          <t>114年12月</t>
        </is>
      </c>
      <c r="M6" s="27" t="inlineStr">
        <is>
          <t>差異數要再加(減)</t>
        </is>
      </c>
      <c r="N6" s="30" t="n"/>
      <c r="O6" s="27" t="inlineStr">
        <is>
          <t>比較增減</t>
        </is>
      </c>
      <c r="P6" s="30" t="n"/>
      <c r="Q6" s="27" t="inlineStr">
        <is>
          <t>調整項目</t>
        </is>
      </c>
      <c r="R6" s="30" t="n"/>
    </row>
    <row r="7">
      <c r="A7" s="78" t="inlineStr">
        <is>
          <t xml:space="preserve">　流動資產                                                    </t>
        </is>
      </c>
      <c r="B7" s="422">
        <f>SUM(B8:B16)</f>
        <v/>
      </c>
      <c r="C7" s="367" t="n"/>
      <c r="D7" s="420" t="n"/>
      <c r="E7" s="368" t="n"/>
      <c r="F7" s="420" t="n"/>
      <c r="G7" s="423">
        <f>SUM(G8:G16)</f>
        <v/>
      </c>
      <c r="H7" s="112" t="inlineStr">
        <is>
          <t xml:space="preserve">　　本期賸餘（短絀）                                            </t>
        </is>
      </c>
      <c r="I7" s="8" t="inlineStr">
        <is>
          <t>A</t>
        </is>
      </c>
      <c r="J7" s="73">
        <f>OFFSET(A480,0,$K$1-1)</f>
        <v/>
      </c>
      <c r="K7" s="369">
        <f>-SUMIF($C$7:$C$127,I7,$D$7:$D$127)+SUMIF($E$7:$E$127,I7,$F$7:$F$127)</f>
        <v/>
      </c>
      <c r="L7" s="478">
        <f>VLOOKUP(A7,$A$140:$AX$249,$K$1,FALSE)</f>
        <v/>
      </c>
      <c r="M7" s="478">
        <f>L7-G7</f>
        <v/>
      </c>
      <c r="N7" s="30" t="n"/>
      <c r="O7" s="425">
        <f>L7-B7</f>
        <v/>
      </c>
      <c r="P7" s="426">
        <f>J7-K7</f>
        <v/>
      </c>
      <c r="Q7" s="426">
        <f>D7-F7</f>
        <v/>
      </c>
      <c r="R7" s="30" t="n"/>
    </row>
    <row r="8">
      <c r="A8" s="79" t="inlineStr">
        <is>
          <t xml:space="preserve">　　現金                                                        </t>
        </is>
      </c>
      <c r="B8" s="427">
        <f>VLOOKUP(A8,$A$309:$AX$418,$K$1,FALSE)</f>
        <v/>
      </c>
      <c r="C8" s="367" t="inlineStr">
        <is>
          <t>B</t>
        </is>
      </c>
      <c r="D8" s="428">
        <f>IF(G8-B8&gt;0,G8-B8,"0")</f>
        <v/>
      </c>
      <c r="E8" s="375" t="inlineStr">
        <is>
          <t>B</t>
        </is>
      </c>
      <c r="F8" s="428">
        <f>IF(G8-B8&lt;0,B8-G8,"0")</f>
        <v/>
      </c>
      <c r="G8" s="429">
        <f>J87</f>
        <v/>
      </c>
      <c r="H8" s="112" t="inlineStr">
        <is>
          <t xml:space="preserve">　　利息股利之調整                                              </t>
        </is>
      </c>
      <c r="I8" s="8" t="n"/>
      <c r="J8" s="73">
        <f>OFFSET(A481,0,$K$1-1)</f>
        <v/>
      </c>
      <c r="K8" s="369">
        <f>SUM(K9:K11)</f>
        <v/>
      </c>
      <c r="L8" s="478">
        <f>VLOOKUP(A8,$A$140:$AX$249,$K$1,FALSE)</f>
        <v/>
      </c>
      <c r="M8" s="478">
        <f>L8-G8</f>
        <v/>
      </c>
      <c r="N8" s="30" t="n"/>
      <c r="O8" s="425">
        <f>L8-B8</f>
        <v/>
      </c>
      <c r="P8" s="426">
        <f>J8-K8</f>
        <v/>
      </c>
      <c r="Q8" s="426">
        <f>D8-F8</f>
        <v/>
      </c>
      <c r="R8" s="30" t="n"/>
    </row>
    <row r="9" ht="32.4" customHeight="1" s="53">
      <c r="A9" s="79" t="inlineStr">
        <is>
          <t xml:space="preserve">　　流動金融資產                                                </t>
        </is>
      </c>
      <c r="B9" s="427">
        <f>VLOOKUP(A9,$A$309:$AX$418,$K$1,FALSE)</f>
        <v/>
      </c>
      <c r="C9" s="375" t="n">
        <v>231</v>
      </c>
      <c r="D9" s="428">
        <f>J50*-1</f>
        <v/>
      </c>
      <c r="E9" s="430" t="n">
        <v>211</v>
      </c>
      <c r="F9" s="431">
        <f>J42</f>
        <v/>
      </c>
      <c r="G9" s="429">
        <f>B9+D9-F9+D10-F10</f>
        <v/>
      </c>
      <c r="H9" s="112" t="inlineStr">
        <is>
          <t xml:space="preserve">　　　利息收入                                                    </t>
        </is>
      </c>
      <c r="I9" s="8" t="n"/>
      <c r="J9" s="73">
        <f>OFFSET(A482,0,$K$1-1)</f>
        <v/>
      </c>
      <c r="K9" s="369">
        <f>J9</f>
        <v/>
      </c>
      <c r="L9" s="478">
        <f>VLOOKUP(A9,$A$140:$AX$249,$K$1,FALSE)</f>
        <v/>
      </c>
      <c r="M9" s="478">
        <f>L9-G9</f>
        <v/>
      </c>
      <c r="N9" s="30" t="n"/>
      <c r="O9" s="425">
        <f>L9-B9</f>
        <v/>
      </c>
      <c r="P9" s="426">
        <f>J9-K9</f>
        <v/>
      </c>
      <c r="Q9" s="426">
        <f>D9-F9</f>
        <v/>
      </c>
      <c r="R9" s="30" t="n"/>
    </row>
    <row r="10">
      <c r="A10" s="79" t="n"/>
      <c r="B10" s="427" t="n"/>
      <c r="C10" s="375" t="n">
        <v>125</v>
      </c>
      <c r="D10" s="428" t="n"/>
      <c r="E10" s="430" t="n"/>
      <c r="F10" s="432" t="n"/>
      <c r="G10" s="429" t="n"/>
      <c r="H10" s="112" t="inlineStr">
        <is>
          <t xml:space="preserve">　　　股利收入                                                    </t>
        </is>
      </c>
      <c r="I10" s="8" t="n"/>
      <c r="J10" s="73">
        <f>OFFSET(A483,0,$K$1-1)</f>
        <v/>
      </c>
      <c r="K10" s="369">
        <f>J10</f>
        <v/>
      </c>
      <c r="L10" s="478" t="n"/>
      <c r="M10" s="478">
        <f>L10-G10</f>
        <v/>
      </c>
      <c r="N10" s="30" t="n"/>
      <c r="O10" s="425">
        <f>L10-B10</f>
        <v/>
      </c>
      <c r="P10" s="426">
        <f>J10-K10</f>
        <v/>
      </c>
      <c r="Q10" s="426">
        <f>D10-F10</f>
        <v/>
      </c>
      <c r="R10" s="30" t="n"/>
    </row>
    <row r="11">
      <c r="A11" s="79" t="inlineStr">
        <is>
          <t xml:space="preserve">　　應收款項                                                    </t>
        </is>
      </c>
      <c r="B11" s="427">
        <f>VLOOKUP(A11,$A$309:$AX$418,$K$1,FALSE)</f>
        <v/>
      </c>
      <c r="C11" s="375" t="n">
        <v>151</v>
      </c>
      <c r="D11" s="428" t="n"/>
      <c r="E11" s="430" t="n">
        <v>151</v>
      </c>
      <c r="F11" s="432" t="n"/>
      <c r="G11" s="429">
        <f>B11+D11-F11</f>
        <v/>
      </c>
      <c r="H11" s="112" t="inlineStr">
        <is>
          <t xml:space="preserve">　　　利息費用                                                    </t>
        </is>
      </c>
      <c r="I11" s="8" t="n"/>
      <c r="J11" s="73">
        <f>OFFSET(A484,0,$K$1-1)</f>
        <v/>
      </c>
      <c r="K11" s="369">
        <f>J11</f>
        <v/>
      </c>
      <c r="L11" s="478">
        <f>VLOOKUP(A11,$A$140:$AX$249,$K$1,FALSE)</f>
        <v/>
      </c>
      <c r="M11" s="478">
        <f>L11-G11</f>
        <v/>
      </c>
      <c r="N11" s="30" t="n"/>
      <c r="O11" s="425">
        <f>L11-B11</f>
        <v/>
      </c>
      <c r="P11" s="426">
        <f>J11-K11</f>
        <v/>
      </c>
      <c r="Q11" s="426">
        <f>D11-F11</f>
        <v/>
      </c>
      <c r="R11" s="30" t="n"/>
    </row>
    <row r="12">
      <c r="A12" s="2" t="n">
        <v>0</v>
      </c>
      <c r="B12" s="427" t="n"/>
      <c r="C12" s="375" t="n"/>
      <c r="D12" s="428" t="n"/>
      <c r="E12" s="430" t="n"/>
      <c r="F12" s="432" t="n"/>
      <c r="G12" s="433" t="n"/>
      <c r="H12" s="112" t="inlineStr">
        <is>
          <t xml:space="preserve">　　未計利息股利之本期賸餘（短絀）                              </t>
        </is>
      </c>
      <c r="I12" s="8" t="n"/>
      <c r="J12" s="73">
        <f>OFFSET(A485,0,$K$1-1)</f>
        <v/>
      </c>
      <c r="K12" s="369">
        <f>K7+K8</f>
        <v/>
      </c>
      <c r="L12" s="478" t="n"/>
      <c r="M12" s="478">
        <f>L12-G12</f>
        <v/>
      </c>
      <c r="N12" s="30" t="n"/>
      <c r="O12" s="425">
        <f>L12-B12</f>
        <v/>
      </c>
      <c r="P12" s="426">
        <f>J12-K12</f>
        <v/>
      </c>
      <c r="Q12" s="426">
        <f>D12-F12</f>
        <v/>
      </c>
      <c r="R12" s="30" t="n"/>
    </row>
    <row r="13">
      <c r="A13" s="80" t="inlineStr">
        <is>
          <t xml:space="preserve">　　存貨                                                        </t>
        </is>
      </c>
      <c r="B13" s="427">
        <f>VLOOKUP(A13,$A$309:$AX$418,$K$1,FALSE)</f>
        <v/>
      </c>
      <c r="C13" s="375" t="n">
        <v>151</v>
      </c>
      <c r="D13" s="428" t="n"/>
      <c r="E13" s="430" t="n">
        <v>151</v>
      </c>
      <c r="F13" s="432" t="n"/>
      <c r="G13" s="429">
        <f>B13+D13-F13</f>
        <v/>
      </c>
      <c r="H13" s="112" t="inlineStr">
        <is>
          <t xml:space="preserve">　　調整項目                                                    </t>
        </is>
      </c>
      <c r="I13" s="8" t="n"/>
      <c r="J13" s="73">
        <f>OFFSET(A486,0,$K$1-1)</f>
        <v/>
      </c>
      <c r="K13" s="369">
        <f>SUM(K14,K24,K27,K34,K33)</f>
        <v/>
      </c>
      <c r="L13" s="478">
        <f>VLOOKUP(A13,$A$140:$AX$249,$K$1,FALSE)</f>
        <v/>
      </c>
      <c r="M13" s="478">
        <f>L13-G13</f>
        <v/>
      </c>
      <c r="N13" s="30" t="n"/>
      <c r="O13" s="425">
        <f>L13-B13</f>
        <v/>
      </c>
      <c r="P13" s="426">
        <f>J13-K13</f>
        <v/>
      </c>
      <c r="Q13" s="426">
        <f>D13-F13</f>
        <v/>
      </c>
      <c r="R13" s="30" t="n"/>
    </row>
    <row r="14">
      <c r="A14" s="81" t="inlineStr">
        <is>
          <t xml:space="preserve">　　生產性生物資產－流動                                        </t>
        </is>
      </c>
      <c r="B14" s="427">
        <f>VLOOKUP(A14,$A$309:$AX$418,$K$1,FALSE)</f>
        <v/>
      </c>
      <c r="C14" s="375" t="n">
        <v>151</v>
      </c>
      <c r="D14" s="428" t="n"/>
      <c r="E14" s="430" t="n">
        <v>151</v>
      </c>
      <c r="F14" s="432" t="n"/>
      <c r="G14" s="429">
        <f>B14+D14-F14</f>
        <v/>
      </c>
      <c r="H14" s="112" t="inlineStr">
        <is>
          <t xml:space="preserve">　　　折舊、減損及折耗                                            </t>
        </is>
      </c>
      <c r="I14" s="8" t="n"/>
      <c r="J14" s="73">
        <f>OFFSET(A487,0,$K$1-1)</f>
        <v/>
      </c>
      <c r="K14" s="369">
        <f>SUM(K15:K23)</f>
        <v/>
      </c>
      <c r="L14" s="478">
        <f>VLOOKUP(A14,$A$140:$AX$249,$K$1,FALSE)</f>
        <v/>
      </c>
      <c r="M14" s="478">
        <f>L14-G14</f>
        <v/>
      </c>
      <c r="N14" s="30" t="n"/>
      <c r="O14" s="425">
        <f>L14-B14</f>
        <v/>
      </c>
      <c r="P14" s="426">
        <f>J14-K14</f>
        <v/>
      </c>
      <c r="Q14" s="426">
        <f>D14-F14</f>
        <v/>
      </c>
      <c r="R14" s="30" t="n"/>
    </row>
    <row r="15">
      <c r="A15" s="80" t="inlineStr">
        <is>
          <t xml:space="preserve">　　預付款項                                                    </t>
        </is>
      </c>
      <c r="B15" s="427">
        <f>VLOOKUP(A15,$A$309:$AX$418,$K$1,FALSE)</f>
        <v/>
      </c>
      <c r="C15" s="375" t="n">
        <v>151</v>
      </c>
      <c r="D15" s="428" t="n"/>
      <c r="E15" s="430" t="n">
        <v>151</v>
      </c>
      <c r="F15" s="432" t="n"/>
      <c r="G15" s="429">
        <f>B15+D15-F15</f>
        <v/>
      </c>
      <c r="H15" s="112" t="inlineStr">
        <is>
          <t xml:space="preserve">　　　　土地改良物                                                  </t>
        </is>
      </c>
      <c r="I15" s="91" t="n">
        <v>101</v>
      </c>
      <c r="J15" s="121">
        <f>OFFSET(A488,0,$K$1-1)</f>
        <v/>
      </c>
      <c r="K15" s="369">
        <f>-SUMIF($C$7:$C$127,I15,$D$7:$D$127)+SUMIF($E$7:$E$127,I15,$F$7:$F$127)</f>
        <v/>
      </c>
      <c r="L15" s="478">
        <f>VLOOKUP(A15,$A$140:$AX$249,$K$1,FALSE)</f>
        <v/>
      </c>
      <c r="M15" s="478">
        <f>L15-G15</f>
        <v/>
      </c>
      <c r="N15" s="30" t="n"/>
      <c r="O15" s="425">
        <f>L15-B15</f>
        <v/>
      </c>
      <c r="P15" s="426">
        <f>J15-K15</f>
        <v/>
      </c>
      <c r="Q15" s="426">
        <f>D15-F15</f>
        <v/>
      </c>
      <c r="R15" s="30" t="n"/>
    </row>
    <row r="16">
      <c r="A16" s="80" t="inlineStr">
        <is>
          <t xml:space="preserve">　　短期貸墊款                                                  </t>
        </is>
      </c>
      <c r="B16" s="427">
        <f>VLOOKUP(A16,$A$309:$AX$418,$K$1,FALSE)</f>
        <v/>
      </c>
      <c r="C16" s="375" t="n">
        <v>151</v>
      </c>
      <c r="D16" s="428" t="n"/>
      <c r="E16" s="430" t="n">
        <v>212</v>
      </c>
      <c r="F16" s="432">
        <f>J43</f>
        <v/>
      </c>
      <c r="G16" s="429">
        <f>B16+D16-F16</f>
        <v/>
      </c>
      <c r="H16" s="112" t="inlineStr">
        <is>
          <t xml:space="preserve">　　　　房屋及建築                                                  </t>
        </is>
      </c>
      <c r="I16" s="91" t="n">
        <v>102</v>
      </c>
      <c r="J16" s="121">
        <f>OFFSET(A489,0,$K$1-1)</f>
        <v/>
      </c>
      <c r="K16" s="369">
        <f>-SUMIF($C$7:$C$127,I16,$D$7:$D$127)+SUMIF($E$7:$E$127,I16,$F$7:$F$127)</f>
        <v/>
      </c>
      <c r="L16" s="478">
        <f>VLOOKUP(A16,$A$140:$AX$249,$K$1,FALSE)</f>
        <v/>
      </c>
      <c r="M16" s="478">
        <f>L16-G16</f>
        <v/>
      </c>
      <c r="N16" s="30" t="n"/>
      <c r="O16" s="425">
        <f>L16-B16</f>
        <v/>
      </c>
      <c r="P16" s="426">
        <f>J16-K16</f>
        <v/>
      </c>
      <c r="Q16" s="426">
        <f>D16-F16</f>
        <v/>
      </c>
      <c r="R16" s="30" t="n"/>
    </row>
    <row r="17" ht="48.6" customHeight="1" s="53">
      <c r="A17" s="78" t="inlineStr">
        <is>
          <t xml:space="preserve">　投資、長期應收款、貸墊款及準備金                            </t>
        </is>
      </c>
      <c r="B17" s="422">
        <f>SUM(B18:B21)</f>
        <v/>
      </c>
      <c r="C17" s="380" t="n"/>
      <c r="D17" s="374" t="n"/>
      <c r="E17" s="434" t="n"/>
      <c r="F17" s="435" t="n"/>
      <c r="G17" s="423">
        <f>SUM(G18:G21)</f>
        <v/>
      </c>
      <c r="H17" s="112" t="inlineStr">
        <is>
          <t xml:space="preserve">　　　　機械及設備                                                  </t>
        </is>
      </c>
      <c r="I17" s="91" t="n">
        <v>103</v>
      </c>
      <c r="J17" s="121">
        <f>OFFSET(A490,0,$K$1-1)</f>
        <v/>
      </c>
      <c r="K17" s="369">
        <f>-SUMIF($C$7:$C$127,I17,$D$7:$D$127)+SUMIF($E$7:$E$127,I17,$F$7:$F$127)</f>
        <v/>
      </c>
      <c r="L17" s="424">
        <f>VLOOKUP(A17,$A$140:$AX$249,$K$1,FALSE)</f>
        <v/>
      </c>
      <c r="M17" s="478">
        <f>L17-G17</f>
        <v/>
      </c>
      <c r="N17" s="30" t="n"/>
      <c r="O17" s="425">
        <f>L17-B17</f>
        <v/>
      </c>
      <c r="P17" s="426">
        <f>J17-K17</f>
        <v/>
      </c>
      <c r="Q17" s="426">
        <f>D17-F17</f>
        <v/>
      </c>
      <c r="R17" s="30" t="n"/>
    </row>
    <row r="18" ht="32.4" customHeight="1" s="53">
      <c r="A18" s="80" t="inlineStr">
        <is>
          <t xml:space="preserve">　　採權益法之投資                                              </t>
        </is>
      </c>
      <c r="B18" s="427">
        <f>VLOOKUP(A18,$A$309:$AX$418,$K$1,FALSE)</f>
        <v/>
      </c>
      <c r="C18" s="380" t="n"/>
      <c r="D18" s="126" t="n"/>
      <c r="E18" s="127" t="n"/>
      <c r="F18" s="126" t="n"/>
      <c r="G18" s="429">
        <f>D18+F18+B18</f>
        <v/>
      </c>
      <c r="H18" s="112" t="inlineStr">
        <is>
          <t xml:space="preserve">　　　　交通及運輸設備                                              </t>
        </is>
      </c>
      <c r="I18" s="91" t="n">
        <v>104</v>
      </c>
      <c r="J18" s="121">
        <f>OFFSET(A491,0,$K$1-1)</f>
        <v/>
      </c>
      <c r="K18" s="369">
        <f>-SUMIF($C$7:$C$127,I18,$D$7:$D$127)+SUMIF($E$7:$E$127,I18,$F$7:$F$127)</f>
        <v/>
      </c>
      <c r="L18" s="478">
        <f>VLOOKUP(A18,$A$140:$AX$249,$K$1,FALSE)</f>
        <v/>
      </c>
      <c r="M18" s="478">
        <f>L18-G18</f>
        <v/>
      </c>
      <c r="N18" s="30" t="n"/>
      <c r="O18" s="425">
        <f>L18-B18</f>
        <v/>
      </c>
      <c r="P18" s="426">
        <f>J18-K18</f>
        <v/>
      </c>
      <c r="Q18" s="426">
        <f>D18-F18</f>
        <v/>
      </c>
      <c r="R18" s="30" t="n"/>
    </row>
    <row r="19" ht="32.4" customHeight="1" s="53">
      <c r="A19" s="80" t="inlineStr">
        <is>
          <t xml:space="preserve">　　非流動金融資產                                              </t>
        </is>
      </c>
      <c r="B19" s="427">
        <f>VLOOKUP(A19,$A$309:$AX$418,$K$1,FALSE)</f>
        <v/>
      </c>
      <c r="C19" s="381" t="n">
        <v>241</v>
      </c>
      <c r="D19" s="436">
        <f>J52*-1</f>
        <v/>
      </c>
      <c r="E19" s="437" t="n">
        <v>221</v>
      </c>
      <c r="F19" s="438">
        <f>J45</f>
        <v/>
      </c>
      <c r="G19" s="429">
        <f>B19+D19-F19</f>
        <v/>
      </c>
      <c r="H19" s="112" t="inlineStr">
        <is>
          <t xml:space="preserve">　　　　什項設備                                                    </t>
        </is>
      </c>
      <c r="I19" s="91" t="n">
        <v>105</v>
      </c>
      <c r="J19" s="121">
        <f>OFFSET(A492,0,$K$1-1)</f>
        <v/>
      </c>
      <c r="K19" s="369">
        <f>-SUMIF($C$7:$C$127,I19,$D$7:$D$127)+SUMIF($E$7:$E$127,I19,$F$7:$F$127)</f>
        <v/>
      </c>
      <c r="L19" s="478">
        <f>VLOOKUP(A19,$A$140:$AX$249,$K$1,FALSE)</f>
        <v/>
      </c>
      <c r="M19" s="478">
        <f>L19-G19</f>
        <v/>
      </c>
      <c r="N19" s="30" t="n"/>
      <c r="O19" s="425">
        <f>L19-B19</f>
        <v/>
      </c>
      <c r="P19" s="426">
        <f>J19-K19</f>
        <v/>
      </c>
      <c r="Q19" s="426">
        <f>D19-F19</f>
        <v/>
      </c>
      <c r="R19" s="30" t="n"/>
    </row>
    <row r="20">
      <c r="A20" s="80" t="inlineStr">
        <is>
          <t xml:space="preserve">　　長期應收款                                                  </t>
        </is>
      </c>
      <c r="B20" s="427">
        <f>VLOOKUP(A20,$A$309:$AX$418,$K$1,FALSE)</f>
        <v/>
      </c>
      <c r="C20" s="380" t="n"/>
      <c r="D20" s="374" t="n"/>
      <c r="E20" s="434" t="n"/>
      <c r="F20" s="435" t="n"/>
      <c r="G20" s="433">
        <f>B20+D20-F20</f>
        <v/>
      </c>
      <c r="H20" s="112" t="inlineStr">
        <is>
          <t xml:space="preserve">　　　　租賃資產                                                    </t>
        </is>
      </c>
      <c r="I20" s="91" t="n">
        <v>106</v>
      </c>
      <c r="J20" s="121">
        <f>OFFSET(A493,0,$K$1-1)</f>
        <v/>
      </c>
      <c r="K20" s="369">
        <f>-SUMIF($C$7:$C$127,I20,$D$7:$D$127)+SUMIF($E$7:$E$127,I20,$F$7:$F$127)</f>
        <v/>
      </c>
      <c r="L20" s="478">
        <f>VLOOKUP(A20,$A$140:$AX$249,$K$1,FALSE)</f>
        <v/>
      </c>
      <c r="M20" s="478">
        <f>L20-G20</f>
        <v/>
      </c>
      <c r="N20" s="30" t="n"/>
      <c r="O20" s="425">
        <f>L20-B20</f>
        <v/>
      </c>
      <c r="P20" s="426">
        <f>J20-K20</f>
        <v/>
      </c>
      <c r="Q20" s="426">
        <f>D20-F20</f>
        <v/>
      </c>
      <c r="R20" s="30" t="n"/>
    </row>
    <row r="21">
      <c r="A21" s="80" t="inlineStr">
        <is>
          <t xml:space="preserve">　　準備金                                                      </t>
        </is>
      </c>
      <c r="B21" s="427">
        <f>VLOOKUP(A21,$A$309:$AX$418,$K$1,FALSE)</f>
        <v/>
      </c>
      <c r="C21" s="380" t="n">
        <v>242</v>
      </c>
      <c r="D21" s="374">
        <f>J53*-1</f>
        <v/>
      </c>
      <c r="E21" s="434" t="n">
        <v>222</v>
      </c>
      <c r="F21" s="435">
        <f>J46</f>
        <v/>
      </c>
      <c r="G21" s="429">
        <f>B21+SUM(D21:D25)-SUM(F21:F25)</f>
        <v/>
      </c>
      <c r="H21" s="112" t="inlineStr">
        <is>
          <t xml:space="preserve">　　　　租賃權益改良                                                </t>
        </is>
      </c>
      <c r="I21" s="91" t="n">
        <v>107</v>
      </c>
      <c r="J21" s="121">
        <f>OFFSET(A494,0,$K$1-1)</f>
        <v/>
      </c>
      <c r="K21" s="369">
        <f>-SUMIF($C$7:$C$127,I21,$D$7:$D$127)+SUMIF($E$7:$E$127,I21,$F$7:$F$127)</f>
        <v/>
      </c>
      <c r="L21" s="478">
        <f>VLOOKUP(A21,$A$140:$AX$249,$K$1,FALSE)</f>
        <v/>
      </c>
      <c r="M21" s="478">
        <f>L21-G21</f>
        <v/>
      </c>
      <c r="N21" s="30" t="n"/>
      <c r="O21" s="425">
        <f>L21-B21</f>
        <v/>
      </c>
      <c r="P21" s="426">
        <f>J21-K21</f>
        <v/>
      </c>
      <c r="Q21" s="426">
        <f>D21-F21</f>
        <v/>
      </c>
      <c r="R21" s="30" t="n"/>
    </row>
    <row r="22">
      <c r="A22" s="3" t="n">
        <v>0</v>
      </c>
      <c r="B22" s="427" t="n"/>
      <c r="C22" s="382" t="n">
        <v>401</v>
      </c>
      <c r="D22" s="428">
        <f>J90</f>
        <v/>
      </c>
      <c r="E22" s="439" t="n">
        <v>402</v>
      </c>
      <c r="F22" s="432">
        <f>-J91</f>
        <v/>
      </c>
      <c r="G22" s="433" t="n"/>
      <c r="H22" s="112" t="inlineStr">
        <is>
          <t xml:space="preserve">　　　　代管資產                                                    </t>
        </is>
      </c>
      <c r="I22" s="91" t="n">
        <v>108</v>
      </c>
      <c r="J22" s="121">
        <f>OFFSET(A495,0,$K$1-1)</f>
        <v/>
      </c>
      <c r="K22" s="369">
        <f>-SUMIF($C$7:$C$127,I22,$D$7:$D$127)+SUMIF($E$7:$E$127,I22,$F$7:$F$127)</f>
        <v/>
      </c>
      <c r="L22" s="478" t="n"/>
      <c r="M22" s="478">
        <f>L22-G22</f>
        <v/>
      </c>
      <c r="N22" s="30" t="n"/>
      <c r="O22" s="425">
        <f>L22-B22</f>
        <v/>
      </c>
      <c r="P22" s="426">
        <f>J22-K22</f>
        <v/>
      </c>
      <c r="Q22" s="426">
        <f>D22-F22</f>
        <v/>
      </c>
      <c r="R22" s="30" t="n"/>
    </row>
    <row r="23">
      <c r="A23" s="3" t="n">
        <v>0</v>
      </c>
      <c r="B23" s="427" t="n"/>
      <c r="C23" s="382" t="n">
        <v>403</v>
      </c>
      <c r="D23" s="428">
        <f>J93</f>
        <v/>
      </c>
      <c r="E23" s="439" t="n"/>
      <c r="F23" s="431" t="n"/>
      <c r="G23" s="433" t="n"/>
      <c r="H23" s="112" t="inlineStr">
        <is>
          <t xml:space="preserve">　　　　生產性生物資產－非流動                                      </t>
        </is>
      </c>
      <c r="I23" s="91" t="n">
        <v>109</v>
      </c>
      <c r="J23" s="121">
        <f>OFFSET(A496,0,$K$1-1)</f>
        <v/>
      </c>
      <c r="K23" s="369">
        <f>-SUMIF($C$7:$C$127,I23,$D$7:$D$127)+SUMIF($E$7:$E$127,I23,$F$7:$F$127)</f>
        <v/>
      </c>
      <c r="L23" s="478" t="n"/>
      <c r="M23" s="478">
        <f>L23-G23</f>
        <v/>
      </c>
      <c r="N23" s="30" t="n"/>
      <c r="O23" s="425">
        <f>L23-B23</f>
        <v/>
      </c>
      <c r="P23" s="426">
        <f>J23-K23</f>
        <v/>
      </c>
      <c r="Q23" s="426">
        <f>D23-F23</f>
        <v/>
      </c>
      <c r="R23" s="30" t="n"/>
    </row>
    <row r="24">
      <c r="A24" s="3" t="n">
        <v>0</v>
      </c>
      <c r="B24" s="427" t="n"/>
      <c r="C24" s="382" t="n"/>
      <c r="D24" s="428" t="n"/>
      <c r="E24" s="439" t="n"/>
      <c r="F24" s="432" t="n"/>
      <c r="G24" s="433" t="n"/>
      <c r="H24" s="112" t="inlineStr">
        <is>
          <t xml:space="preserve">　　　攤銷                                                        </t>
        </is>
      </c>
      <c r="I24" s="91" t="n"/>
      <c r="J24" s="121">
        <f>OFFSET(A497,0,$K$1-1)</f>
        <v/>
      </c>
      <c r="K24" s="369">
        <f>SUM(K25:K26)</f>
        <v/>
      </c>
      <c r="L24" s="478" t="n"/>
      <c r="M24" s="478">
        <f>L24-G24</f>
        <v/>
      </c>
      <c r="N24" s="30" t="n"/>
      <c r="O24" s="425">
        <f>L24-B24</f>
        <v/>
      </c>
      <c r="P24" s="426">
        <f>J24-K24</f>
        <v/>
      </c>
      <c r="Q24" s="426">
        <f>D24-F24</f>
        <v/>
      </c>
      <c r="R24" s="30" t="n"/>
    </row>
    <row r="25">
      <c r="A25" s="78" t="n"/>
      <c r="B25" s="427" t="n"/>
      <c r="C25" s="382" t="n">
        <v>125</v>
      </c>
      <c r="D25" s="494">
        <f>J32*-1</f>
        <v/>
      </c>
      <c r="E25" s="439" t="n"/>
      <c r="F25" s="432" t="n"/>
      <c r="G25" s="433" t="n"/>
      <c r="H25" s="112" t="inlineStr">
        <is>
          <t xml:space="preserve">　　　　攤銷電腦軟體                                                </t>
        </is>
      </c>
      <c r="I25" s="8" t="n">
        <v>111</v>
      </c>
      <c r="J25" s="73">
        <f>OFFSET(A498,0,$K$1-1)</f>
        <v/>
      </c>
      <c r="K25" s="369">
        <f>-SUMIF($C$7:$C$127,I25,$D$7:$D$127)+SUMIF($E$7:$E$127,I25,$F$7:$F$127)</f>
        <v/>
      </c>
      <c r="L25" s="478" t="n"/>
      <c r="M25" s="478">
        <f>L25-G25</f>
        <v/>
      </c>
      <c r="N25" s="30" t="n"/>
      <c r="O25" s="425">
        <f>L25-B25</f>
        <v/>
      </c>
      <c r="P25" s="426">
        <f>J25-K25</f>
        <v/>
      </c>
      <c r="Q25" s="426">
        <f>D25-F25</f>
        <v/>
      </c>
      <c r="R25" s="30" t="n"/>
    </row>
    <row r="26" ht="32.4" customHeight="1" s="53">
      <c r="A26" s="78" t="inlineStr">
        <is>
          <t xml:space="preserve">　不動產、廠房及設備                                          </t>
        </is>
      </c>
      <c r="B26" s="422">
        <f>SUM(B27:B52)</f>
        <v/>
      </c>
      <c r="C26" s="375" t="n"/>
      <c r="D26" s="428" t="n"/>
      <c r="E26" s="430" t="n"/>
      <c r="F26" s="432" t="n"/>
      <c r="G26" s="423">
        <f>SUM(G27:G52)</f>
        <v/>
      </c>
      <c r="H26" s="112" t="inlineStr">
        <is>
          <t xml:space="preserve">　　　　其他攤銷費用                                                </t>
        </is>
      </c>
      <c r="I26" s="8" t="n">
        <v>112</v>
      </c>
      <c r="J26" s="73">
        <f>OFFSET(A499,0,$K$1-1)</f>
        <v/>
      </c>
      <c r="K26" s="369">
        <f>-SUMIF($C$7:$C$127,I26,$D$7:$D$127)+SUMIF($E$7:$E$127,I26,$F$7:$F$127)</f>
        <v/>
      </c>
      <c r="L26" s="478">
        <f>VLOOKUP(A26,$A$140:$AX$249,$K$1,FALSE)</f>
        <v/>
      </c>
      <c r="M26" s="478">
        <f>L26-G26</f>
        <v/>
      </c>
      <c r="N26" s="30" t="n"/>
      <c r="O26" s="425">
        <f>L26-B26</f>
        <v/>
      </c>
      <c r="P26" s="426">
        <f>J26-K26</f>
        <v/>
      </c>
      <c r="Q26" s="426">
        <f>D26-F26</f>
        <v/>
      </c>
      <c r="R26" s="30" t="n"/>
    </row>
    <row r="27">
      <c r="A27" s="80" t="inlineStr">
        <is>
          <t xml:space="preserve">　　土地                                                        </t>
        </is>
      </c>
      <c r="B27" s="427">
        <f>VLOOKUP(A27,$A$309:$AX$418,$K$1,FALSE)</f>
        <v/>
      </c>
      <c r="C27" s="384" t="n">
        <v>121</v>
      </c>
      <c r="D27" s="440" t="n"/>
      <c r="E27" s="441" t="n"/>
      <c r="F27" s="442" t="n"/>
      <c r="G27" s="429">
        <f>B27+SUM(D27)-SUM(F27)</f>
        <v/>
      </c>
      <c r="H27" s="112" t="inlineStr">
        <is>
          <t xml:space="preserve">　　　其他                                                        </t>
        </is>
      </c>
      <c r="I27" s="8" t="n"/>
      <c r="J27" s="73">
        <f>OFFSET(A500,0,$K$1-1)</f>
        <v/>
      </c>
      <c r="K27" s="369">
        <f>K28+K29+K32</f>
        <v/>
      </c>
      <c r="L27" s="478">
        <f>VLOOKUP(A27,$A$140:$AX$249,$K$1,FALSE)</f>
        <v/>
      </c>
      <c r="M27" s="478">
        <f>L27-G27</f>
        <v/>
      </c>
      <c r="N27" s="30" t="n"/>
      <c r="O27" s="425">
        <f>L27-B27</f>
        <v/>
      </c>
      <c r="P27" s="426">
        <f>J27-K27</f>
        <v/>
      </c>
      <c r="Q27" s="426">
        <f>D27-F27</f>
        <v/>
      </c>
      <c r="R27" s="30" t="n"/>
    </row>
    <row r="28">
      <c r="A28" s="2" t="n">
        <v>0</v>
      </c>
      <c r="B28" s="427" t="n"/>
      <c r="C28" s="384" t="n"/>
      <c r="D28" s="440" t="n"/>
      <c r="E28" s="441" t="n"/>
      <c r="F28" s="442" t="n"/>
      <c r="G28" s="433" t="n"/>
      <c r="H28" s="214" t="inlineStr">
        <is>
          <t xml:space="preserve">　　　　應付退休及離職金                                            </t>
        </is>
      </c>
      <c r="I28" s="215" t="n">
        <v>122</v>
      </c>
      <c r="J28" s="73">
        <f>OFFSET(A501,0,$K$1-1)</f>
        <v/>
      </c>
      <c r="K28" s="369">
        <f>-SUMIF($C$7:$C$127,I28,$D$7:$D$127)+SUMIF($E$7:$E$127,I28,$F$7:$F$127)</f>
        <v/>
      </c>
      <c r="L28" s="478" t="n"/>
      <c r="M28" s="478">
        <f>L28-G28</f>
        <v/>
      </c>
      <c r="N28" s="30" t="n"/>
      <c r="O28" s="425">
        <f>L28-B28</f>
        <v/>
      </c>
      <c r="P28" s="426">
        <f>J28-K28</f>
        <v/>
      </c>
      <c r="Q28" s="426">
        <f>D28-F28</f>
        <v/>
      </c>
      <c r="R28" s="30" t="n"/>
    </row>
    <row r="29">
      <c r="A29" s="80" t="inlineStr">
        <is>
          <t xml:space="preserve">　　土地改良物                                                  </t>
        </is>
      </c>
      <c r="B29" s="427">
        <f>VLOOKUP(A29,$A$309:$AX$418,$K$1,FALSE)</f>
        <v/>
      </c>
      <c r="C29" s="384" t="n">
        <v>251</v>
      </c>
      <c r="D29" s="440">
        <f>J57*-1</f>
        <v/>
      </c>
      <c r="E29" s="441" t="n">
        <v>101</v>
      </c>
      <c r="F29" s="442">
        <f>J15</f>
        <v/>
      </c>
      <c r="G29" s="429">
        <f>B29+SUM(D29:D32)-SUM(F29:F32)</f>
        <v/>
      </c>
      <c r="H29" s="214" t="inlineStr">
        <is>
          <t xml:space="preserve">　　　　遞延收入                                                    </t>
        </is>
      </c>
      <c r="I29" s="215" t="n"/>
      <c r="J29" s="73">
        <f>OFFSET(A502,0,$K$1-1)</f>
        <v/>
      </c>
      <c r="K29" s="369">
        <f>SUM(K30:K31)</f>
        <v/>
      </c>
      <c r="L29" s="478">
        <f>VLOOKUP(A29,$A$140:$AX$249,$K$1,FALSE)</f>
        <v/>
      </c>
      <c r="M29" s="478">
        <f>L29-G29</f>
        <v/>
      </c>
      <c r="N29" s="30" t="n"/>
      <c r="O29" s="425">
        <f>L29-B29</f>
        <v/>
      </c>
      <c r="P29" s="426">
        <f>J29-K29</f>
        <v/>
      </c>
      <c r="Q29" s="426">
        <f>D29-F29</f>
        <v/>
      </c>
      <c r="R29" s="30" t="n"/>
    </row>
    <row r="30">
      <c r="A30" s="80" t="n">
        <v>0</v>
      </c>
      <c r="B30" s="427" t="n"/>
      <c r="C30" s="384" t="n">
        <v>404</v>
      </c>
      <c r="D30" s="440">
        <f>J96</f>
        <v/>
      </c>
      <c r="E30" s="441" t="n"/>
      <c r="F30" s="442" t="n"/>
      <c r="G30" s="433" t="n"/>
      <c r="H30" s="214" t="inlineStr">
        <is>
          <t xml:space="preserve">　　　　　遞延收入-其他補助收入                                       </t>
        </is>
      </c>
      <c r="I30" s="215" t="n">
        <v>123</v>
      </c>
      <c r="J30" s="73">
        <f>OFFSET(A503,0,$K$1-1)</f>
        <v/>
      </c>
      <c r="K30" s="369">
        <f>-SUMIF($C$7:$C$127,I30,$D$7:$D$127)+SUMIF($E$7:$E$127,I30,$F$7:$F$127)</f>
        <v/>
      </c>
      <c r="L30" s="478" t="n"/>
      <c r="M30" s="478">
        <f>L30-G30</f>
        <v/>
      </c>
      <c r="N30" s="30" t="n"/>
      <c r="O30" s="425">
        <f>L30-B30</f>
        <v/>
      </c>
      <c r="P30" s="426">
        <f>J30-K30</f>
        <v/>
      </c>
      <c r="Q30" s="426">
        <f>D30-F30</f>
        <v/>
      </c>
      <c r="R30" s="30" t="n"/>
    </row>
    <row r="31">
      <c r="A31" s="2" t="n">
        <v>0</v>
      </c>
      <c r="B31" s="427" t="n"/>
      <c r="C31" s="384" t="n"/>
      <c r="D31" s="440" t="n"/>
      <c r="E31" s="441" t="n"/>
      <c r="F31" s="442" t="n"/>
      <c r="G31" s="433" t="n"/>
      <c r="H31" s="214" t="inlineStr">
        <is>
          <t xml:space="preserve">　　　　　遞延收入-受贈收入                                           </t>
        </is>
      </c>
      <c r="I31" s="215" t="n">
        <v>124</v>
      </c>
      <c r="J31" s="73">
        <f>OFFSET(A504,0,$K$1-1)</f>
        <v/>
      </c>
      <c r="K31" s="369">
        <f>-SUMIF($C$7:$C$127,I31,$D$7:$D$127)+SUMIF($E$7:$E$127,I31,$F$7:$F$127)</f>
        <v/>
      </c>
      <c r="L31" s="478" t="n"/>
      <c r="M31" s="478">
        <f>L31-G31</f>
        <v/>
      </c>
      <c r="N31" s="30" t="n"/>
      <c r="O31" s="425">
        <f>L31-B31</f>
        <v/>
      </c>
      <c r="P31" s="426">
        <f>J31-K31</f>
        <v/>
      </c>
      <c r="Q31" s="426">
        <f>D31-F31</f>
        <v/>
      </c>
      <c r="R31" s="30" t="n"/>
    </row>
    <row r="32">
      <c r="A32" s="3" t="n">
        <v>0</v>
      </c>
      <c r="B32" s="427" t="n"/>
      <c r="C32" s="385" t="n"/>
      <c r="D32" s="440" t="n"/>
      <c r="E32" s="443" t="n"/>
      <c r="F32" s="442" t="n"/>
      <c r="G32" s="433" t="n"/>
      <c r="H32" s="214" t="inlineStr">
        <is>
          <t xml:space="preserve">　　　　其他                                                        </t>
        </is>
      </c>
      <c r="I32" s="215" t="n">
        <v>125</v>
      </c>
      <c r="J32" s="285">
        <f>OFFSET(A505,0,$K$1-1)</f>
        <v/>
      </c>
      <c r="K32" s="369" t="n"/>
      <c r="L32" s="478" t="n"/>
      <c r="M32" s="478">
        <f>L32-G32</f>
        <v/>
      </c>
      <c r="N32" s="30" t="n"/>
      <c r="O32" s="425">
        <f>L32-B32</f>
        <v/>
      </c>
      <c r="P32" s="426">
        <f>J32-K32</f>
        <v/>
      </c>
      <c r="Q32" s="426">
        <f>D32-F32</f>
        <v/>
      </c>
      <c r="R32" s="30" t="n"/>
    </row>
    <row r="33">
      <c r="A33" s="80" t="inlineStr">
        <is>
          <t xml:space="preserve">　　房屋及建築                                                  </t>
        </is>
      </c>
      <c r="B33" s="427">
        <f>VLOOKUP(A33,$A$309:$AX$418,$K$1,FALSE)</f>
        <v/>
      </c>
      <c r="C33" s="384" t="n">
        <v>252</v>
      </c>
      <c r="D33" s="440">
        <f>J58*-1</f>
        <v/>
      </c>
      <c r="E33" s="441" t="n">
        <v>102</v>
      </c>
      <c r="F33" s="442">
        <f>J16</f>
        <v/>
      </c>
      <c r="G33" s="429">
        <f>B33+SUM(D33:D36)-SUM(F33:F36)</f>
        <v/>
      </c>
      <c r="H33" s="214" t="inlineStr">
        <is>
          <t xml:space="preserve">　　　流動資產淨減（淨增）                                        </t>
        </is>
      </c>
      <c r="I33" s="215" t="n">
        <v>151</v>
      </c>
      <c r="J33" s="73">
        <f>OFFSET(A506,0,$K$1-1)</f>
        <v/>
      </c>
      <c r="K33" s="369">
        <f>-SUMIF($C$7:$C$127,I33,$D$7:$D$127)+SUMIF($E$7:$E$127,I33,$F$7:$F$127)</f>
        <v/>
      </c>
      <c r="L33" s="478">
        <f>VLOOKUP(A33,$A$140:$AX$249,$K$1,FALSE)</f>
        <v/>
      </c>
      <c r="M33" s="478">
        <f>L33-G33</f>
        <v/>
      </c>
      <c r="N33" s="30" t="n"/>
      <c r="O33" s="425">
        <f>L33-B33</f>
        <v/>
      </c>
      <c r="P33" s="426">
        <f>J33-K33</f>
        <v/>
      </c>
      <c r="Q33" s="426">
        <f>D33-F33</f>
        <v/>
      </c>
      <c r="R33" s="30" t="n"/>
    </row>
    <row r="34">
      <c r="A34" s="2" t="n">
        <v>0</v>
      </c>
      <c r="B34" s="427" t="n"/>
      <c r="C34" s="384" t="n">
        <v>405</v>
      </c>
      <c r="D34" s="440">
        <f>J97</f>
        <v/>
      </c>
      <c r="E34" s="441" t="n"/>
      <c r="F34" s="442" t="n"/>
      <c r="G34" s="433" t="n"/>
      <c r="H34" s="214" t="inlineStr">
        <is>
          <t xml:space="preserve">　　　流動負債淨增（淨減）                                        </t>
        </is>
      </c>
      <c r="I34" s="215" t="n">
        <v>161</v>
      </c>
      <c r="J34" s="73">
        <f>OFFSET(A507,0,$K$1-1)</f>
        <v/>
      </c>
      <c r="K34" s="369">
        <f>-SUMIF($C$7:$C$127,I34,$D$7:$D$127)+SUMIF($E$7:$E$127,I34,$F$7:$F$127)</f>
        <v/>
      </c>
      <c r="L34" s="478" t="n"/>
      <c r="M34" s="478">
        <f>L34-G34</f>
        <v/>
      </c>
      <c r="N34" s="30" t="n"/>
      <c r="O34" s="425">
        <f>L34-B34</f>
        <v/>
      </c>
      <c r="P34" s="426">
        <f>J34-K34</f>
        <v/>
      </c>
      <c r="Q34" s="426">
        <f>D34-F34</f>
        <v/>
      </c>
      <c r="R34" s="30" t="n"/>
    </row>
    <row r="35">
      <c r="A35" s="2" t="n">
        <v>0</v>
      </c>
      <c r="B35" s="427" t="n"/>
      <c r="C35" s="384" t="n"/>
      <c r="D35" s="440" t="n"/>
      <c r="E35" s="441" t="n"/>
      <c r="F35" s="442" t="n"/>
      <c r="G35" s="433" t="n"/>
      <c r="H35" s="214" t="inlineStr">
        <is>
          <t xml:space="preserve">　　未計利息股利之現金流入（流出）                              </t>
        </is>
      </c>
      <c r="I35" s="215" t="n"/>
      <c r="J35" s="73">
        <f>OFFSET(A508,0,$K$1-1)</f>
        <v/>
      </c>
      <c r="K35" s="369">
        <f>K12+K13</f>
        <v/>
      </c>
      <c r="L35" s="478" t="n"/>
      <c r="M35" s="478">
        <f>L35-G35</f>
        <v/>
      </c>
      <c r="N35" s="30" t="n"/>
      <c r="O35" s="425">
        <f>L35-B35</f>
        <v/>
      </c>
      <c r="P35" s="426">
        <f>J35-K35</f>
        <v/>
      </c>
      <c r="Q35" s="426">
        <f>D35-F35</f>
        <v/>
      </c>
      <c r="R35" s="30" t="n"/>
    </row>
    <row r="36">
      <c r="A36" s="3" t="n">
        <v>0</v>
      </c>
      <c r="B36" s="427" t="n"/>
      <c r="C36" s="385" t="n"/>
      <c r="D36" s="440" t="n"/>
      <c r="E36" s="443" t="n"/>
      <c r="F36" s="442" t="n"/>
      <c r="G36" s="433" t="n"/>
      <c r="H36" s="112" t="inlineStr">
        <is>
          <t xml:space="preserve">　　收取利息                                                    </t>
        </is>
      </c>
      <c r="I36" s="180" t="n"/>
      <c r="J36" s="73">
        <f>OFFSET(A509,0,$K$1-1)</f>
        <v/>
      </c>
      <c r="K36" s="369">
        <f>J36</f>
        <v/>
      </c>
      <c r="L36" s="478" t="n"/>
      <c r="M36" s="478">
        <f>L36-G36</f>
        <v/>
      </c>
      <c r="N36" s="30" t="n"/>
      <c r="O36" s="425">
        <f>L36-B36</f>
        <v/>
      </c>
      <c r="P36" s="426">
        <f>J36-K36</f>
        <v/>
      </c>
      <c r="Q36" s="426">
        <f>D36-F36</f>
        <v/>
      </c>
      <c r="R36" s="30" t="n"/>
    </row>
    <row r="37">
      <c r="A37" s="80" t="inlineStr">
        <is>
          <t xml:space="preserve">　　機械及設備                                                  </t>
        </is>
      </c>
      <c r="B37" s="427">
        <f>VLOOKUP(A37,$A$309:$AX$418,$K$1,FALSE)</f>
        <v/>
      </c>
      <c r="C37" s="384" t="n">
        <v>253</v>
      </c>
      <c r="D37" s="440">
        <f>J59*-1</f>
        <v/>
      </c>
      <c r="E37" s="441" t="n">
        <v>103</v>
      </c>
      <c r="F37" s="442">
        <f>J17</f>
        <v/>
      </c>
      <c r="G37" s="429">
        <f>B37+SUM(D37:D41)-SUM(F37:F41)</f>
        <v/>
      </c>
      <c r="H37" s="112" t="inlineStr">
        <is>
          <t xml:space="preserve">　　收取股利                                                    </t>
        </is>
      </c>
      <c r="I37" s="180" t="n"/>
      <c r="J37" s="73">
        <f>OFFSET(A510,0,$K$1-1)</f>
        <v/>
      </c>
      <c r="K37" s="369">
        <f>J37</f>
        <v/>
      </c>
      <c r="L37" s="478">
        <f>VLOOKUP(A37,$A$140:$AX$249,$K$1,FALSE)</f>
        <v/>
      </c>
      <c r="M37" s="478">
        <f>L37-G37</f>
        <v/>
      </c>
      <c r="N37" s="30" t="n"/>
      <c r="O37" s="425">
        <f>L37-B37</f>
        <v/>
      </c>
      <c r="P37" s="426">
        <f>J37-K37</f>
        <v/>
      </c>
      <c r="Q37" s="426">
        <f>D37-F37</f>
        <v/>
      </c>
      <c r="R37" s="30" t="n"/>
    </row>
    <row r="38" ht="20.4" customHeight="1" s="53" thickBot="1">
      <c r="A38" s="2" t="n">
        <v>0</v>
      </c>
      <c r="B38" s="427" t="n"/>
      <c r="C38" s="385" t="n">
        <v>407</v>
      </c>
      <c r="D38" s="440">
        <f>J101</f>
        <v/>
      </c>
      <c r="E38" s="441" t="n"/>
      <c r="F38" s="442" t="n"/>
      <c r="G38" s="433" t="n"/>
      <c r="H38" s="112" t="inlineStr">
        <is>
          <t xml:space="preserve">　　支付利息                                                    </t>
        </is>
      </c>
      <c r="I38" s="180" t="n"/>
      <c r="J38" s="282">
        <f>OFFSET(A511,0,$K$1-1)</f>
        <v/>
      </c>
      <c r="K38" s="444">
        <f>J38</f>
        <v/>
      </c>
      <c r="L38" s="478" t="n"/>
      <c r="M38" s="478">
        <f>L38-G38</f>
        <v/>
      </c>
      <c r="N38" s="30" t="n"/>
      <c r="O38" s="425">
        <f>L38-B38</f>
        <v/>
      </c>
      <c r="P38" s="426">
        <f>J38-K38</f>
        <v/>
      </c>
      <c r="Q38" s="426">
        <f>D38-F38</f>
        <v/>
      </c>
      <c r="R38" s="30" t="n"/>
    </row>
    <row r="39">
      <c r="A39" s="3" t="n">
        <v>0</v>
      </c>
      <c r="B39" s="427" t="n"/>
      <c r="C39" s="385" t="n">
        <v>409</v>
      </c>
      <c r="D39" s="440">
        <f>J105</f>
        <v/>
      </c>
      <c r="E39" s="443" t="n">
        <v>412</v>
      </c>
      <c r="F39" s="442">
        <f>-J109</f>
        <v/>
      </c>
      <c r="G39" s="433" t="n"/>
      <c r="H39" s="111" t="inlineStr">
        <is>
          <t xml:space="preserve">▼業務活動之淨現金流入（流出）                                </t>
        </is>
      </c>
      <c r="I39" s="180" t="n"/>
      <c r="J39" s="282">
        <f>OFFSET(A512,0,$K$1-1)</f>
        <v/>
      </c>
      <c r="K39" s="445">
        <f>K36+K37+K38+K35</f>
        <v/>
      </c>
      <c r="L39" s="478" t="n"/>
      <c r="M39" s="478">
        <f>L39-G39</f>
        <v/>
      </c>
      <c r="N39" s="30" t="n"/>
      <c r="O39" s="425">
        <f>L39-B39</f>
        <v/>
      </c>
      <c r="P39" s="426">
        <f>J39-K39</f>
        <v/>
      </c>
      <c r="Q39" s="426">
        <f>D39-F39</f>
        <v/>
      </c>
      <c r="R39" s="30" t="n"/>
    </row>
    <row r="40">
      <c r="A40" s="3" t="n">
        <v>0</v>
      </c>
      <c r="B40" s="427" t="n"/>
      <c r="C40" s="261" t="n"/>
      <c r="D40" s="186" t="n"/>
      <c r="E40" s="446" t="n"/>
      <c r="F40" s="447" t="n"/>
      <c r="G40" s="433" t="n"/>
      <c r="H40" s="111" t="inlineStr">
        <is>
          <t xml:space="preserve">▼投資活動之現金流量                                          </t>
        </is>
      </c>
      <c r="I40" s="180" t="n"/>
      <c r="J40" s="282">
        <f>OFFSET(A513,0,$K$1-1)</f>
        <v/>
      </c>
      <c r="K40" s="448">
        <f>SUM(K41,K44,K47,K48,K49,K51,K54,K64)</f>
        <v/>
      </c>
      <c r="L40" s="478" t="n"/>
      <c r="M40" s="478">
        <f>L40-G40</f>
        <v/>
      </c>
      <c r="N40" s="30" t="n"/>
      <c r="O40" s="425">
        <f>L40-B40</f>
        <v/>
      </c>
      <c r="P40" s="426">
        <f>J40-K40</f>
        <v/>
      </c>
      <c r="Q40" s="426">
        <f>D40-F40</f>
        <v/>
      </c>
      <c r="R40" s="30" t="n"/>
    </row>
    <row r="41">
      <c r="A41" s="50" t="n"/>
      <c r="B41" s="50" t="n"/>
      <c r="C41" s="232" t="n"/>
      <c r="D41" s="440" t="n"/>
      <c r="E41" s="232" t="n"/>
      <c r="F41" s="233" t="n"/>
      <c r="H41" s="112" t="inlineStr">
        <is>
          <t xml:space="preserve">　　減少流動金融資產及短期貸墊款                                </t>
        </is>
      </c>
      <c r="I41" s="180" t="n"/>
      <c r="J41" s="282">
        <f>OFFSET(A514,0,$K$1-1)</f>
        <v/>
      </c>
      <c r="K41" s="449">
        <f>K42+K43</f>
        <v/>
      </c>
      <c r="L41" s="478" t="n"/>
      <c r="M41" s="478">
        <f>L41-G41</f>
        <v/>
      </c>
      <c r="N41" s="30" t="n"/>
      <c r="O41" s="425">
        <f>L41-B41</f>
        <v/>
      </c>
      <c r="P41" s="426">
        <f>J41-K41</f>
        <v/>
      </c>
      <c r="Q41" s="426">
        <f>D41-F41</f>
        <v/>
      </c>
      <c r="R41" s="30" t="n"/>
    </row>
    <row r="42" ht="20.4" customHeight="1" s="53" thickBot="1">
      <c r="A42" s="50" t="inlineStr">
        <is>
          <t xml:space="preserve">　　交通及運輸設備                                              </t>
        </is>
      </c>
      <c r="B42" s="427">
        <f>VLOOKUP(A42,$A$309:$AX$418,$K$1,FALSE)</f>
        <v/>
      </c>
      <c r="C42" s="384" t="n">
        <v>254</v>
      </c>
      <c r="D42" s="440">
        <f>J60*-1</f>
        <v/>
      </c>
      <c r="E42" s="441" t="n">
        <v>104</v>
      </c>
      <c r="F42" s="442">
        <f>J18</f>
        <v/>
      </c>
      <c r="G42" s="450">
        <f>B42+SUM(D42:D44)-SUM(F42:F44)</f>
        <v/>
      </c>
      <c r="H42" s="214" t="inlineStr">
        <is>
          <t xml:space="preserve">　　　減少流動金融資產                                            </t>
        </is>
      </c>
      <c r="I42" s="215" t="n">
        <v>211</v>
      </c>
      <c r="J42" s="282">
        <f>OFFSET(A515,0,$K$1-1)</f>
        <v/>
      </c>
      <c r="K42" s="451">
        <f>-SUMIF($C$7:$C$127,I42,$D$7:$D$127)+SUMIF($E$7:$E$135,I42,$F$7:$F$127)</f>
        <v/>
      </c>
      <c r="L42" s="478">
        <f>VLOOKUP(A42,$A$140:$AX$249,$K$1,FALSE)</f>
        <v/>
      </c>
      <c r="M42" s="478">
        <f>L42-G42</f>
        <v/>
      </c>
      <c r="N42" s="30" t="n"/>
      <c r="O42" s="425">
        <f>L42-B42</f>
        <v/>
      </c>
      <c r="P42" s="426">
        <f>J42-K42</f>
        <v/>
      </c>
      <c r="Q42" s="426">
        <f>D42-F42</f>
        <v/>
      </c>
      <c r="R42" s="30" t="n"/>
    </row>
    <row r="43">
      <c r="A43" s="50" t="n"/>
      <c r="B43" s="427" t="n"/>
      <c r="C43" s="385" t="n">
        <v>410</v>
      </c>
      <c r="D43" s="440">
        <f>J106</f>
        <v/>
      </c>
      <c r="E43" s="443" t="n">
        <v>413</v>
      </c>
      <c r="F43" s="442">
        <f>J110*-1</f>
        <v/>
      </c>
      <c r="G43" s="452" t="n"/>
      <c r="H43" s="216" t="inlineStr">
        <is>
          <t xml:space="preserve">　　　減少短期墊款                                                </t>
        </is>
      </c>
      <c r="I43" s="217" t="n">
        <v>212</v>
      </c>
      <c r="J43" s="282">
        <f>OFFSET(A516,0,$K$1-1)</f>
        <v/>
      </c>
      <c r="K43" s="453">
        <f>-SUMIF($C$7:$C$127,I43,$D$7:$D$127)+SUMIF($E$7:$E$135,I43,$F$7:$F$127)</f>
        <v/>
      </c>
      <c r="L43" s="478" t="n"/>
      <c r="M43" s="478">
        <f>L43-G43</f>
        <v/>
      </c>
      <c r="N43" s="30" t="n"/>
      <c r="O43" s="425">
        <f>L43-B43</f>
        <v/>
      </c>
      <c r="P43" s="426">
        <f>J43-K43</f>
        <v/>
      </c>
      <c r="Q43" s="426">
        <f>D43-F43</f>
        <v/>
      </c>
      <c r="R43" s="30" t="n"/>
    </row>
    <row r="44">
      <c r="A44" s="50" t="n"/>
      <c r="B44" s="427" t="n"/>
      <c r="C44" s="385" t="n"/>
      <c r="D44" s="440" t="n"/>
      <c r="E44" s="443" t="n"/>
      <c r="F44" s="442" t="n"/>
      <c r="G44" s="452" t="n"/>
      <c r="H44" s="112" t="inlineStr">
        <is>
          <t xml:space="preserve">　　減少投資、長期應收款、貸墊款及準備金                        </t>
        </is>
      </c>
      <c r="I44" s="180" t="n"/>
      <c r="J44" s="73">
        <f>OFFSET(A517,0,$K$1-1)</f>
        <v/>
      </c>
      <c r="K44" s="369">
        <f>SUM(K45:K46)</f>
        <v/>
      </c>
      <c r="L44" s="478" t="n"/>
      <c r="M44" s="478">
        <f>L44-G44</f>
        <v/>
      </c>
      <c r="N44" s="30" t="n"/>
      <c r="O44" s="425">
        <f>L44-B44</f>
        <v/>
      </c>
      <c r="P44" s="426">
        <f>J44-K44</f>
        <v/>
      </c>
      <c r="Q44" s="426">
        <f>D44-F44</f>
        <v/>
      </c>
      <c r="R44" s="30" t="n"/>
    </row>
    <row r="45">
      <c r="A45" s="80" t="inlineStr">
        <is>
          <t xml:space="preserve">　　什項設備                                                    </t>
        </is>
      </c>
      <c r="B45" s="427">
        <f>VLOOKUP(A45,$A$309:$AX$418,$K$1,FALSE)</f>
        <v/>
      </c>
      <c r="C45" s="384" t="n">
        <v>255</v>
      </c>
      <c r="D45" s="440">
        <f>J61*-1</f>
        <v/>
      </c>
      <c r="E45" s="441" t="n">
        <v>105</v>
      </c>
      <c r="F45" s="442">
        <f>J19</f>
        <v/>
      </c>
      <c r="G45" s="429">
        <f>B45+SUM(D45:D48)-SUM(F45:F48)</f>
        <v/>
      </c>
      <c r="H45" s="112" t="inlineStr">
        <is>
          <t xml:space="preserve">　　　減少投資                                                    </t>
        </is>
      </c>
      <c r="I45" s="180" t="n">
        <v>221</v>
      </c>
      <c r="J45" s="73">
        <f>OFFSET(A518,0,$K$1-1)</f>
        <v/>
      </c>
      <c r="K45" s="369">
        <f>-SUMIF($C$7:$C$127,I45,$D$7:$D$127)+SUMIF($E$7:$E$135,I45,$F$7:$F$127)</f>
        <v/>
      </c>
      <c r="L45" s="478">
        <f>VLOOKUP(A45,$A$140:$AX$249,$K$1,FALSE)</f>
        <v/>
      </c>
      <c r="M45" s="478">
        <f>L45-G45</f>
        <v/>
      </c>
      <c r="N45" s="30" t="n"/>
      <c r="O45" s="425">
        <f>L45-B45</f>
        <v/>
      </c>
      <c r="P45" s="426">
        <f>J45-K45</f>
        <v/>
      </c>
      <c r="Q45" s="426">
        <f>D45-F45</f>
        <v/>
      </c>
      <c r="R45" s="30" t="n"/>
    </row>
    <row r="46">
      <c r="A46" s="3" t="n">
        <v>0</v>
      </c>
      <c r="B46" s="427" t="n"/>
      <c r="C46" s="385" t="n">
        <v>408</v>
      </c>
      <c r="D46" s="440">
        <f>J102</f>
        <v/>
      </c>
      <c r="E46" s="443" t="n"/>
      <c r="F46" s="442" t="n"/>
      <c r="G46" s="433" t="n"/>
      <c r="H46" s="112" t="inlineStr">
        <is>
          <t xml:space="preserve">　　　減少準備金                                                  </t>
        </is>
      </c>
      <c r="I46" s="180" t="n">
        <v>222</v>
      </c>
      <c r="J46" s="73">
        <f>OFFSET(A519,0,$K$1-1)</f>
        <v/>
      </c>
      <c r="K46" s="369">
        <f>-SUMIF($C$7:$C$127,I46,$D$7:$D$127)+SUMIF($E$7:$E$135,I46,$F$7:$F$127)</f>
        <v/>
      </c>
      <c r="L46" s="478" t="n"/>
      <c r="M46" s="478">
        <f>L46-G46</f>
        <v/>
      </c>
      <c r="N46" s="30" t="n"/>
      <c r="O46" s="425">
        <f>L46-B46</f>
        <v/>
      </c>
      <c r="P46" s="426">
        <f>J46-K46</f>
        <v/>
      </c>
      <c r="Q46" s="426">
        <f>D46-F46</f>
        <v/>
      </c>
      <c r="R46" s="30" t="n"/>
    </row>
    <row r="47">
      <c r="A47" s="3" t="n">
        <v>0</v>
      </c>
      <c r="B47" s="427" t="n"/>
      <c r="C47" s="385" t="n">
        <v>411</v>
      </c>
      <c r="D47" s="440">
        <f>J107</f>
        <v/>
      </c>
      <c r="E47" s="443" t="n">
        <v>414</v>
      </c>
      <c r="F47" s="442">
        <f>-J111</f>
        <v/>
      </c>
      <c r="G47" s="433" t="n"/>
      <c r="H47" s="112" t="inlineStr">
        <is>
          <t xml:space="preserve">　　收取利息                                                    </t>
        </is>
      </c>
      <c r="I47" s="180" t="n"/>
      <c r="J47" s="73">
        <f>OFFSET(A520,0,$K$1-1)</f>
        <v/>
      </c>
      <c r="K47" s="369">
        <f>J47</f>
        <v/>
      </c>
      <c r="L47" s="478" t="n"/>
      <c r="M47" s="478">
        <f>L47-G47</f>
        <v/>
      </c>
      <c r="N47" s="30" t="n"/>
      <c r="O47" s="425">
        <f>L47-B47</f>
        <v/>
      </c>
      <c r="P47" s="426">
        <f>J47-K47</f>
        <v/>
      </c>
      <c r="Q47" s="426">
        <f>D47-F47</f>
        <v/>
      </c>
      <c r="R47" s="30" t="n"/>
    </row>
    <row r="48">
      <c r="A48" s="3" t="n">
        <v>0</v>
      </c>
      <c r="B48" s="427" t="n"/>
      <c r="C48" s="385" t="n">
        <v>406</v>
      </c>
      <c r="D48" s="440">
        <f>J98</f>
        <v/>
      </c>
      <c r="E48" s="443" t="n"/>
      <c r="F48" s="442" t="n"/>
      <c r="G48" s="433" t="n"/>
      <c r="H48" s="112" t="inlineStr">
        <is>
          <t xml:space="preserve">　　收取股利                                                    </t>
        </is>
      </c>
      <c r="I48" s="186" t="n"/>
      <c r="J48" s="73">
        <f>OFFSET(A521,0,$K$1-1)</f>
        <v/>
      </c>
      <c r="K48" s="369">
        <f>J48</f>
        <v/>
      </c>
      <c r="L48" s="478" t="n"/>
      <c r="M48" s="478">
        <f>L48-G48</f>
        <v/>
      </c>
      <c r="N48" s="30" t="n"/>
      <c r="O48" s="425">
        <f>L48-B48</f>
        <v/>
      </c>
      <c r="P48" s="426">
        <f>J48-K48</f>
        <v/>
      </c>
      <c r="Q48" s="426">
        <f>D48-F48</f>
        <v/>
      </c>
      <c r="R48" s="30" t="n"/>
    </row>
    <row r="49">
      <c r="A49" s="80" t="inlineStr">
        <is>
          <t xml:space="preserve">　　租賃資產                                                    </t>
        </is>
      </c>
      <c r="B49" s="427">
        <f>VLOOKUP(A49,$A$309:$AX$413,$K$1,FALSE)</f>
        <v/>
      </c>
      <c r="C49" s="384" t="n"/>
      <c r="D49" s="440" t="n"/>
      <c r="E49" s="441" t="n">
        <v>106</v>
      </c>
      <c r="F49" s="442">
        <f>J20</f>
        <v/>
      </c>
      <c r="G49" s="433">
        <f>B49+D49-F49</f>
        <v/>
      </c>
      <c r="H49" s="112" t="inlineStr">
        <is>
          <t xml:space="preserve">　　增加流動金融資產及短期貸墊款                                </t>
        </is>
      </c>
      <c r="I49" s="186" t="n"/>
      <c r="J49" s="121">
        <f>OFFSET(A522,0,$K$1-1)</f>
        <v/>
      </c>
      <c r="K49" s="369">
        <f>K50</f>
        <v/>
      </c>
      <c r="L49" s="478">
        <f>VLOOKUP(A49,$A$140:$AX$249,$K$1,FALSE)</f>
        <v/>
      </c>
      <c r="M49" s="478">
        <f>L49-G49</f>
        <v/>
      </c>
      <c r="N49" s="30" t="n"/>
      <c r="O49" s="425">
        <f>L49-B49</f>
        <v/>
      </c>
      <c r="P49" s="426">
        <f>J49-K49</f>
        <v/>
      </c>
      <c r="Q49" s="426">
        <f>D49-F49</f>
        <v/>
      </c>
      <c r="R49" s="30" t="n"/>
    </row>
    <row r="50" ht="32.4" customHeight="1" s="53">
      <c r="A50" s="80" t="inlineStr">
        <is>
          <t xml:space="preserve">　　租賃權益改良                                                </t>
        </is>
      </c>
      <c r="B50" s="427">
        <f>VLOOKUP(A50,$A$309:$AX$418,$K$1,FALSE)</f>
        <v/>
      </c>
      <c r="C50" s="384" t="n">
        <v>257</v>
      </c>
      <c r="D50" s="454">
        <f>J63*-1</f>
        <v/>
      </c>
      <c r="E50" s="441" t="n">
        <v>107</v>
      </c>
      <c r="F50" s="442">
        <f>J21</f>
        <v/>
      </c>
      <c r="G50" s="433">
        <f>B50+D50-F50</f>
        <v/>
      </c>
      <c r="H50" s="112" t="inlineStr">
        <is>
          <t xml:space="preserve">　　　增加流動金融資產                                            </t>
        </is>
      </c>
      <c r="I50" s="181" t="n">
        <v>231</v>
      </c>
      <c r="J50" s="121">
        <f>OFFSET(A523,0,$K$1-1)</f>
        <v/>
      </c>
      <c r="K50" s="369">
        <f>-SUMIF($C$7:$C$127,I50,$D$7:$D$127)+SUMIF($E$7:$E$135,I50,$F$7:$F$127)</f>
        <v/>
      </c>
      <c r="L50" s="478">
        <f>VLOOKUP(A50,$A$140:$AX$249,$K$1,FALSE)</f>
        <v/>
      </c>
      <c r="M50" s="478">
        <f>L50-G50</f>
        <v/>
      </c>
      <c r="N50" s="30" t="n"/>
      <c r="O50" s="425">
        <f>L50-B49</f>
        <v/>
      </c>
      <c r="P50" s="426">
        <f>J50-K50</f>
        <v/>
      </c>
      <c r="Q50" s="426">
        <f>D49-F49</f>
        <v/>
      </c>
      <c r="R50" s="30" t="n"/>
    </row>
    <row r="51" ht="32.4" customHeight="1" s="53">
      <c r="A51" s="79" t="inlineStr">
        <is>
          <t xml:space="preserve">　　購建中固定資產                                              </t>
        </is>
      </c>
      <c r="B51" s="427">
        <f>VLOOKUP(A51,$A$309:$AX$418,$K$1,FALSE)</f>
        <v/>
      </c>
      <c r="C51" s="384" t="n">
        <v>256</v>
      </c>
      <c r="D51" s="440">
        <f>J62*-1</f>
        <v/>
      </c>
      <c r="E51" s="441" t="n">
        <v>404</v>
      </c>
      <c r="F51" s="442">
        <f>J96</f>
        <v/>
      </c>
      <c r="G51" s="429">
        <f>B51+SUM(D51:D53)-SUM(F51:F53)</f>
        <v/>
      </c>
      <c r="H51" s="112" t="inlineStr">
        <is>
          <t xml:space="preserve">　　增加投資、長期應收款、貸墊款及準備金                        </t>
        </is>
      </c>
      <c r="I51" s="180" t="n"/>
      <c r="J51" s="73">
        <f>OFFSET(A524,0,$K$1-1)</f>
        <v/>
      </c>
      <c r="K51" s="369">
        <f>SUM(K52:K53)</f>
        <v/>
      </c>
      <c r="L51" s="478">
        <f>VLOOKUP(A51,$A$140:$AX$249,$K$1,FALSE)</f>
        <v/>
      </c>
      <c r="M51" s="478">
        <f>L51-G51</f>
        <v/>
      </c>
      <c r="N51" s="30" t="n"/>
      <c r="O51" s="425">
        <f>L51-B50</f>
        <v/>
      </c>
      <c r="P51" s="426">
        <f>J51-K51</f>
        <v/>
      </c>
      <c r="Q51" s="426">
        <f>D50-F50</f>
        <v/>
      </c>
      <c r="R51" s="30" t="n"/>
    </row>
    <row r="52">
      <c r="A52" s="3" t="n"/>
      <c r="B52" s="427" t="n"/>
      <c r="C52" s="385" t="n"/>
      <c r="D52" s="440" t="n"/>
      <c r="E52" s="441" t="n">
        <v>405</v>
      </c>
      <c r="F52" s="442">
        <f>J97</f>
        <v/>
      </c>
      <c r="G52" s="433" t="n"/>
      <c r="H52" s="112" t="inlineStr">
        <is>
          <t xml:space="preserve">　　　增加投資                                                    </t>
        </is>
      </c>
      <c r="I52" s="180" t="n">
        <v>241</v>
      </c>
      <c r="J52" s="73">
        <f>OFFSET(A525,0,$K$1-1)</f>
        <v/>
      </c>
      <c r="K52" s="369">
        <f>-SUMIF($C$7:$C$127,I52,$D$7:$D$127)+SUMIF($E$7:$E$135,I52,$F$7:$F$127)</f>
        <v/>
      </c>
      <c r="L52" s="478" t="n"/>
      <c r="M52" s="478">
        <f>L52-G52</f>
        <v/>
      </c>
      <c r="N52" s="30" t="n"/>
      <c r="O52" s="425">
        <f>L52-B51</f>
        <v/>
      </c>
      <c r="P52" s="426">
        <f>J52-K52</f>
        <v/>
      </c>
      <c r="Q52" s="426">
        <f>D51-F51</f>
        <v/>
      </c>
      <c r="R52" s="30" t="n"/>
    </row>
    <row r="53">
      <c r="A53" s="126" t="n"/>
      <c r="B53" s="126" t="n"/>
      <c r="C53" s="236" t="n"/>
      <c r="D53" s="455" t="n"/>
      <c r="E53" s="236" t="n">
        <v>406</v>
      </c>
      <c r="F53" s="291">
        <f>J98</f>
        <v/>
      </c>
      <c r="G53" s="126" t="n"/>
      <c r="H53" s="112" t="inlineStr">
        <is>
          <t xml:space="preserve">　　　增加準備金                                                  </t>
        </is>
      </c>
      <c r="I53" s="180" t="n">
        <v>242</v>
      </c>
      <c r="J53" s="73">
        <f>OFFSET(A526,0,$K$1-1)</f>
        <v/>
      </c>
      <c r="K53" s="369">
        <f>-SUMIF($C$7:$C$127,I53,$D$7:$D$127)+SUMIF($E$7:$E$135,I53,$F$7:$F$127)</f>
        <v/>
      </c>
      <c r="L53" s="478" t="n"/>
      <c r="M53" s="478">
        <f>L53-G52</f>
        <v/>
      </c>
      <c r="N53" s="30" t="n"/>
      <c r="O53" s="425">
        <f>L53-B52</f>
        <v/>
      </c>
      <c r="P53" s="426">
        <f>J53-K53</f>
        <v/>
      </c>
      <c r="Q53" s="426">
        <f>D52-F52</f>
        <v/>
      </c>
      <c r="R53" s="30" t="n"/>
    </row>
    <row r="54" ht="32.4" customHeight="1" s="53">
      <c r="A54" s="78" t="inlineStr">
        <is>
          <t xml:space="preserve">　生物資產－非流動                                            </t>
        </is>
      </c>
      <c r="B54" s="422">
        <f>SUM(B55)</f>
        <v/>
      </c>
      <c r="C54" s="384" t="n"/>
      <c r="D54" s="440" t="n"/>
      <c r="E54" s="441" t="n"/>
      <c r="F54" s="442" t="n"/>
      <c r="G54" s="423">
        <f>SUM(G55)</f>
        <v/>
      </c>
      <c r="H54" s="112" t="inlineStr">
        <is>
          <t xml:space="preserve">　　增加不動產、廠房及設備、礦產資源                            </t>
        </is>
      </c>
      <c r="I54" s="180" t="n"/>
      <c r="J54" s="73">
        <f>OFFSET(A527,0,$K$1-1)</f>
        <v/>
      </c>
      <c r="K54" s="369">
        <f>K55</f>
        <v/>
      </c>
      <c r="L54" s="478">
        <f>VLOOKUP(A54,$A$140:$AX$249,$K$1,FALSE)</f>
        <v/>
      </c>
      <c r="M54" s="478">
        <f>L54-G54</f>
        <v/>
      </c>
      <c r="N54" s="30" t="n"/>
      <c r="O54" s="425">
        <f>L54-B54</f>
        <v/>
      </c>
      <c r="P54" s="426">
        <f>J54-K54</f>
        <v/>
      </c>
      <c r="Q54" s="426">
        <f>D54-F54</f>
        <v/>
      </c>
      <c r="R54" s="30" t="n"/>
    </row>
    <row r="55" ht="27.6" customHeight="1" s="53">
      <c r="A55" s="82" t="inlineStr">
        <is>
          <t xml:space="preserve">　　生產性生物資產－非流動                                      </t>
        </is>
      </c>
      <c r="B55" s="427">
        <f>VLOOKUP(A55,$A$309:$AX$418,$K$1,FALSE)</f>
        <v/>
      </c>
      <c r="C55" s="384" t="n"/>
      <c r="D55" s="440" t="n"/>
      <c r="E55" s="441" t="n">
        <v>109</v>
      </c>
      <c r="F55" s="442">
        <f>J23</f>
        <v/>
      </c>
      <c r="G55" s="429">
        <f>B55+SUM(D55:D55)-SUM(F55:F55)</f>
        <v/>
      </c>
      <c r="H55" s="112" t="inlineStr">
        <is>
          <t xml:space="preserve">　　　增加不動產、廠房及設備                                      </t>
        </is>
      </c>
      <c r="I55" s="180" t="n"/>
      <c r="J55" s="73">
        <f>OFFSET(A528,0,$K$1-1)</f>
        <v/>
      </c>
      <c r="K55" s="369">
        <f>K56</f>
        <v/>
      </c>
      <c r="L55" s="478">
        <f>VLOOKUP(A55,$A$140:$AX$249,$K$1,FALSE)</f>
        <v/>
      </c>
      <c r="M55" s="478">
        <f>L55-G55</f>
        <v/>
      </c>
      <c r="N55" s="30" t="n"/>
      <c r="O55" s="425">
        <f>L55-B55</f>
        <v/>
      </c>
      <c r="P55" s="426">
        <f>J55-K55</f>
        <v/>
      </c>
      <c r="Q55" s="426">
        <f>D55-F55</f>
        <v/>
      </c>
      <c r="R55" s="30" t="n"/>
    </row>
    <row r="56">
      <c r="A56" s="78" t="inlineStr">
        <is>
          <t xml:space="preserve">　無形資產                                                    </t>
        </is>
      </c>
      <c r="B56" s="422">
        <f>SUM(B57)</f>
        <v/>
      </c>
      <c r="C56" s="384" t="n"/>
      <c r="D56" s="440" t="n"/>
      <c r="E56" s="441" t="n"/>
      <c r="F56" s="442" t="n"/>
      <c r="G56" s="423">
        <f>SUM(G57)</f>
        <v/>
      </c>
      <c r="H56" s="112" t="inlineStr">
        <is>
          <t xml:space="preserve">　　　　固定資產之增置                                              </t>
        </is>
      </c>
      <c r="I56" s="180" t="n"/>
      <c r="J56" s="73">
        <f>OFFSET(A529,0,$K$1-1)</f>
        <v/>
      </c>
      <c r="K56" s="369">
        <f>SUM(K57:K63)</f>
        <v/>
      </c>
      <c r="L56" s="478">
        <f>VLOOKUP(A56,$A$140:$AX$249,$K$1,FALSE)</f>
        <v/>
      </c>
      <c r="M56" s="478">
        <f>L56-G56</f>
        <v/>
      </c>
      <c r="N56" s="30" t="n"/>
      <c r="O56" s="425">
        <f>L56-B56</f>
        <v/>
      </c>
      <c r="P56" s="426">
        <f>J56-K56</f>
        <v/>
      </c>
      <c r="Q56" s="426">
        <f>D56-F56</f>
        <v/>
      </c>
      <c r="R56" s="30" t="n"/>
    </row>
    <row r="57">
      <c r="A57" s="80" t="inlineStr">
        <is>
          <t xml:space="preserve">　　無形資產                                                    </t>
        </is>
      </c>
      <c r="B57" s="427">
        <f>VLOOKUP(A57,$A$309:$AX$418,$K$1,FALSE)</f>
        <v/>
      </c>
      <c r="C57" s="384" t="n"/>
      <c r="D57" s="440" t="n"/>
      <c r="E57" s="441" t="n">
        <v>111</v>
      </c>
      <c r="F57" s="442">
        <f>J25</f>
        <v/>
      </c>
      <c r="G57" s="429">
        <f>B57+SUM(D57:D59)-SUM(F57:F59)</f>
        <v/>
      </c>
      <c r="H57" s="112" t="inlineStr">
        <is>
          <t xml:space="preserve">　　　　　土地改良物                                                  </t>
        </is>
      </c>
      <c r="I57" s="180" t="n">
        <v>251</v>
      </c>
      <c r="J57" s="73">
        <f>OFFSET(A530,0,$K$1-1)</f>
        <v/>
      </c>
      <c r="K57" s="369">
        <f>-SUMIF($C$7:$C$127,I57,$D$7:$D$127)+SUMIF($E$7:$E$127,I57,$F$7:$F$127)</f>
        <v/>
      </c>
      <c r="L57" s="478">
        <f>VLOOKUP(A57,$A$140:$AX$249,$K$1,FALSE)</f>
        <v/>
      </c>
      <c r="M57" s="478">
        <f>L57-G57</f>
        <v/>
      </c>
      <c r="N57" s="30" t="n"/>
      <c r="O57" s="425">
        <f>L57-B57</f>
        <v/>
      </c>
      <c r="P57" s="426">
        <f>J57-K57</f>
        <v/>
      </c>
      <c r="Q57" s="426">
        <f>D57-F57</f>
        <v/>
      </c>
      <c r="R57" s="30" t="n"/>
    </row>
    <row r="58">
      <c r="A58" s="2" t="n">
        <v>0</v>
      </c>
      <c r="B58" s="427" t="n"/>
      <c r="C58" s="384" t="n">
        <v>415</v>
      </c>
      <c r="D58" s="440">
        <f>J113</f>
        <v/>
      </c>
      <c r="E58" s="441" t="n">
        <v>416</v>
      </c>
      <c r="F58" s="442">
        <f>J114*-1</f>
        <v/>
      </c>
      <c r="G58" s="433" t="n"/>
      <c r="H58" s="112" t="inlineStr">
        <is>
          <t xml:space="preserve">　　　　　房屋及建築                                                  </t>
        </is>
      </c>
      <c r="I58" s="180" t="n">
        <v>252</v>
      </c>
      <c r="J58" s="73">
        <f>OFFSET(A531,0,$K$1-1)</f>
        <v/>
      </c>
      <c r="K58" s="369">
        <f>-SUMIF($C$7:$C$127,I58,$D$7:$D$127)+SUMIF($E$7:$E$127,I58,$F$7:$F$127)</f>
        <v/>
      </c>
      <c r="L58" s="478" t="n"/>
      <c r="M58" s="478">
        <f>L58-G58</f>
        <v/>
      </c>
      <c r="N58" s="30" t="n"/>
      <c r="O58" s="425">
        <f>L58-B58</f>
        <v/>
      </c>
      <c r="P58" s="426">
        <f>J58-K58</f>
        <v/>
      </c>
      <c r="Q58" s="426">
        <f>D58-F58</f>
        <v/>
      </c>
      <c r="R58" s="30" t="n"/>
    </row>
    <row r="59">
      <c r="A59" s="3" t="n">
        <v>0</v>
      </c>
      <c r="B59" s="427" t="n"/>
      <c r="C59" s="385" t="n">
        <v>258</v>
      </c>
      <c r="D59" s="440">
        <f>J65*-1</f>
        <v/>
      </c>
      <c r="E59" s="443" t="n">
        <v>112</v>
      </c>
      <c r="F59" s="442" t="n"/>
      <c r="G59" s="433" t="n"/>
      <c r="H59" s="112" t="inlineStr">
        <is>
          <t xml:space="preserve">　　　　　機械及設備                                                  </t>
        </is>
      </c>
      <c r="I59" s="180" t="n">
        <v>253</v>
      </c>
      <c r="J59" s="73">
        <f>OFFSET(A532,0,$K$1-1)</f>
        <v/>
      </c>
      <c r="K59" s="369">
        <f>-SUMIF($C$7:$C$127,I59,$D$7:$D$127)+SUMIF($E$7:$E$127,I59,$F$7:$F$127)</f>
        <v/>
      </c>
      <c r="L59" s="478" t="n"/>
      <c r="M59" s="478">
        <f>L59-G59</f>
        <v/>
      </c>
      <c r="N59" s="30" t="n"/>
      <c r="O59" s="425">
        <f>L59-B59</f>
        <v/>
      </c>
      <c r="P59" s="426">
        <f>J59-K59</f>
        <v/>
      </c>
      <c r="Q59" s="426">
        <f>D59-F59</f>
        <v/>
      </c>
      <c r="R59" s="30" t="n"/>
    </row>
    <row r="60">
      <c r="A60" s="3" t="n">
        <v>0</v>
      </c>
      <c r="B60" s="427" t="n"/>
      <c r="C60" s="385" t="n"/>
      <c r="D60" s="440" t="n"/>
      <c r="E60" s="443" t="n"/>
      <c r="F60" s="442" t="n"/>
      <c r="G60" s="433" t="n"/>
      <c r="H60" s="112" t="inlineStr">
        <is>
          <t xml:space="preserve">　　　　　交通及運輸設備                                              </t>
        </is>
      </c>
      <c r="I60" s="180" t="n">
        <v>254</v>
      </c>
      <c r="J60" s="73">
        <f>OFFSET(A533,0,$K$1-1)</f>
        <v/>
      </c>
      <c r="K60" s="369">
        <f>-SUMIF($C$7:$C$127,I60,$D$7:$D$127)+SUMIF($E$7:$E$127,I60,$F$7:$F$127)</f>
        <v/>
      </c>
      <c r="L60" s="478" t="n"/>
      <c r="M60" s="478">
        <f>L60-G60</f>
        <v/>
      </c>
      <c r="N60" s="30" t="n"/>
      <c r="O60" s="425">
        <f>L60-B60</f>
        <v/>
      </c>
      <c r="P60" s="426">
        <f>J60-K60</f>
        <v/>
      </c>
      <c r="Q60" s="426">
        <f>D60-F60</f>
        <v/>
      </c>
      <c r="R60" s="30" t="n"/>
    </row>
    <row r="61" ht="20.4" customHeight="1" s="53">
      <c r="A61" s="78" t="inlineStr">
        <is>
          <t xml:space="preserve">　其他資產                                                    </t>
        </is>
      </c>
      <c r="B61" s="457">
        <f>SUM(B62,B65,B68)</f>
        <v/>
      </c>
      <c r="C61" s="384" t="n"/>
      <c r="D61" s="440" t="n"/>
      <c r="E61" s="441" t="n"/>
      <c r="F61" s="442" t="n"/>
      <c r="G61" s="457">
        <f>SUM(G62,G65,G68)</f>
        <v/>
      </c>
      <c r="H61" s="112" t="inlineStr">
        <is>
          <t xml:space="preserve">　　　　　什項設備                                                    </t>
        </is>
      </c>
      <c r="I61" s="180" t="n">
        <v>255</v>
      </c>
      <c r="J61" s="73">
        <f>OFFSET(A534,0,$K$1-1)</f>
        <v/>
      </c>
      <c r="K61" s="369">
        <f>-SUMIF($C$7:$C$127,I61,$D$7:$D$127)+SUMIF($E$7:$E$127,I61,$F$7:$F$127)</f>
        <v/>
      </c>
      <c r="L61" s="478">
        <f>VLOOKUP(A61,$A$140:$AX$249,$K$1,FALSE)</f>
        <v/>
      </c>
      <c r="M61" s="478">
        <f>L61-G61</f>
        <v/>
      </c>
      <c r="N61" s="30" t="n"/>
      <c r="O61" s="425">
        <f>L61-B61</f>
        <v/>
      </c>
      <c r="P61" s="426">
        <f>J61-K61</f>
        <v/>
      </c>
      <c r="Q61" s="426">
        <f>D61-F61</f>
        <v/>
      </c>
      <c r="R61" s="30" t="n"/>
    </row>
    <row r="62">
      <c r="A62" s="80" t="inlineStr">
        <is>
          <t xml:space="preserve">　　遞延資產                                                    </t>
        </is>
      </c>
      <c r="B62" s="427">
        <f>VLOOKUP(A62,$A$309:$AX$418,$K$1,FALSE)</f>
        <v/>
      </c>
      <c r="C62" s="384" t="n"/>
      <c r="D62" s="440" t="n"/>
      <c r="E62" s="441" t="n">
        <v>112</v>
      </c>
      <c r="F62" s="442">
        <f>J26-F59</f>
        <v/>
      </c>
      <c r="G62" s="429">
        <f>B62+SUM(D62:D64)-SUM(F62:F64)</f>
        <v/>
      </c>
      <c r="H62" s="112" t="inlineStr">
        <is>
          <t xml:space="preserve">　　　　　購建中固定資產                                              </t>
        </is>
      </c>
      <c r="I62" s="180" t="n">
        <v>256</v>
      </c>
      <c r="J62" s="73">
        <f>OFFSET(A535,0,$K$1-1)</f>
        <v/>
      </c>
      <c r="K62" s="369">
        <f>-SUMIF($C$7:$C$127,I62,$D$7:$D$127)+SUMIF($E$7:$E$127,I62,$F$7:$F$127)</f>
        <v/>
      </c>
      <c r="L62" s="478">
        <f>VLOOKUP(A62,$A$140:$AX$249,$K$1,FALSE)</f>
        <v/>
      </c>
      <c r="M62" s="478">
        <f>L62-G62</f>
        <v/>
      </c>
      <c r="N62" s="30" t="n"/>
      <c r="O62" s="425">
        <f>L62-B62</f>
        <v/>
      </c>
      <c r="P62" s="426">
        <f>J62-K62</f>
        <v/>
      </c>
      <c r="Q62" s="426">
        <f>D62-F62</f>
        <v/>
      </c>
      <c r="R62" s="30" t="n"/>
    </row>
    <row r="63">
      <c r="A63" s="2" t="n">
        <v>0</v>
      </c>
      <c r="B63" s="427" t="n"/>
      <c r="C63" s="384" t="n"/>
      <c r="D63" s="440">
        <f>J126</f>
        <v/>
      </c>
      <c r="E63" s="441" t="n"/>
      <c r="F63" s="442">
        <f>J127*-1</f>
        <v/>
      </c>
      <c r="G63" s="429" t="n"/>
      <c r="H63" s="112" t="inlineStr">
        <is>
          <t xml:space="preserve">　　　　　租賃權益改良                                                </t>
        </is>
      </c>
      <c r="I63" s="180" t="n">
        <v>257</v>
      </c>
      <c r="J63" s="73">
        <f>OFFSET(A536,0,$K$1-1)</f>
        <v/>
      </c>
      <c r="K63" s="369">
        <f>-SUMIF($C$7:$C$127,I63,$D$7:$D$127)+SUMIF($E$7:$E$127,I63,$F$7:$F$127)</f>
        <v/>
      </c>
      <c r="L63" s="478" t="n"/>
      <c r="M63" s="478">
        <f>L63-G63</f>
        <v/>
      </c>
      <c r="N63" s="30" t="n"/>
      <c r="O63" s="425">
        <f>L63-B63</f>
        <v/>
      </c>
      <c r="P63" s="426">
        <f>J63-K63</f>
        <v/>
      </c>
      <c r="Q63" s="426">
        <f>D63-F63</f>
        <v/>
      </c>
      <c r="R63" s="30" t="n"/>
    </row>
    <row r="64">
      <c r="A64" s="2" t="n">
        <v>0</v>
      </c>
      <c r="B64" s="427" t="n"/>
      <c r="C64" s="384" t="n">
        <v>259</v>
      </c>
      <c r="D64" s="440">
        <f>J67*-1</f>
        <v/>
      </c>
      <c r="E64" s="441" t="n"/>
      <c r="F64" s="442" t="n"/>
      <c r="G64" s="429" t="n"/>
      <c r="H64" s="112" t="inlineStr">
        <is>
          <t xml:space="preserve">　　增加無形資產及其他資產                                      </t>
        </is>
      </c>
      <c r="I64" s="180" t="n"/>
      <c r="J64" s="73">
        <f>OFFSET(A537,0,$K$1-1)</f>
        <v/>
      </c>
      <c r="K64" s="369">
        <f>K65+K66</f>
        <v/>
      </c>
      <c r="L64" s="478" t="n"/>
      <c r="M64" s="478">
        <f>L64-G64</f>
        <v/>
      </c>
      <c r="N64" s="30" t="n"/>
      <c r="O64" s="425">
        <f>L64-B64</f>
        <v/>
      </c>
      <c r="P64" s="426">
        <f>J64-K64</f>
        <v/>
      </c>
      <c r="Q64" s="426">
        <f>D64-F64</f>
        <v/>
      </c>
      <c r="R64" s="30" t="n"/>
    </row>
    <row r="65">
      <c r="A65" s="80" t="inlineStr">
        <is>
          <t xml:space="preserve">　　什項資產                                                    </t>
        </is>
      </c>
      <c r="B65" s="427">
        <f>VLOOKUP(A65,$A$309:$AX$418,$K$1,FALSE)</f>
        <v/>
      </c>
      <c r="C65" s="384" t="n">
        <v>417</v>
      </c>
      <c r="D65" s="440">
        <f>F111</f>
        <v/>
      </c>
      <c r="E65" s="441" t="n">
        <v>108</v>
      </c>
      <c r="F65" s="442">
        <f>J22</f>
        <v/>
      </c>
      <c r="G65" s="429">
        <f>B65+SUM(D65:D67)-SUM(F65:F67)</f>
        <v/>
      </c>
      <c r="H65" s="112" t="inlineStr">
        <is>
          <t xml:space="preserve">　　　增加無形資產                                                </t>
        </is>
      </c>
      <c r="I65" s="180" t="n">
        <v>258</v>
      </c>
      <c r="J65" s="73">
        <f>OFFSET(A538,0,$K$1-1)</f>
        <v/>
      </c>
      <c r="K65" s="369">
        <f>-SUMIF($C$7:$C$127,I65,$D$7:$D$127)+SUMIF($E$7:$E$127,I65,$F$7:$F$127)</f>
        <v/>
      </c>
      <c r="L65" s="478">
        <f>VLOOKUP(A65,$A$140:$AX$249,$K$1,FALSE)</f>
        <v/>
      </c>
      <c r="M65" s="478">
        <f>L65-G65</f>
        <v/>
      </c>
      <c r="N65" s="30" t="n"/>
      <c r="O65" s="425">
        <f>L65-B65</f>
        <v/>
      </c>
      <c r="P65" s="426">
        <f>J65-K65</f>
        <v/>
      </c>
      <c r="Q65" s="426">
        <f>D65-F65</f>
        <v/>
      </c>
      <c r="R65" s="30" t="n"/>
    </row>
    <row r="66">
      <c r="A66" s="4" t="n">
        <v>0</v>
      </c>
      <c r="B66" s="427" t="n"/>
      <c r="C66" s="384" t="n"/>
      <c r="D66" s="440" t="n"/>
      <c r="E66" s="441" t="n"/>
      <c r="F66" s="442" t="n"/>
      <c r="G66" s="433" t="n"/>
      <c r="H66" s="112" t="inlineStr">
        <is>
          <t xml:space="preserve">　　　增加其他資產                                                </t>
        </is>
      </c>
      <c r="I66" s="180" t="n"/>
      <c r="J66" s="73">
        <f>OFFSET(A539,0,$K$1-1)</f>
        <v/>
      </c>
      <c r="K66" s="369">
        <f>K67</f>
        <v/>
      </c>
      <c r="L66" s="478" t="n"/>
      <c r="M66" s="478">
        <f>L66-G66</f>
        <v/>
      </c>
      <c r="N66" s="30" t="n"/>
      <c r="O66" s="425">
        <f>L66-B66</f>
        <v/>
      </c>
      <c r="P66" s="426">
        <f>J66-K66</f>
        <v/>
      </c>
      <c r="Q66" s="426">
        <f>D66-F66</f>
        <v/>
      </c>
      <c r="R66" s="30" t="n"/>
    </row>
    <row r="67">
      <c r="A67" s="3" t="n">
        <v>0</v>
      </c>
      <c r="B67" s="427" t="n"/>
      <c r="C67" s="385" t="n"/>
      <c r="D67" s="440" t="n"/>
      <c r="E67" s="443" t="n"/>
      <c r="F67" s="442" t="n"/>
      <c r="G67" s="433" t="n"/>
      <c r="H67" s="112" t="inlineStr">
        <is>
          <t xml:space="preserve">　　　　增加遞延費用                                                </t>
        </is>
      </c>
      <c r="I67" s="180" t="n">
        <v>259</v>
      </c>
      <c r="J67" s="73">
        <f>OFFSET(A540,0,$K$1-1)</f>
        <v/>
      </c>
      <c r="K67" s="369">
        <f>-SUMIF($C$7:$C$127,I67,$D$7:$D$127)+SUMIF($E$7:$E$127,I67,$F$7:$F$127)</f>
        <v/>
      </c>
      <c r="L67" s="478" t="n"/>
      <c r="M67" s="478">
        <f>L67-G67</f>
        <v/>
      </c>
      <c r="N67" s="30" t="n"/>
      <c r="O67" s="425">
        <f>L67-B67</f>
        <v/>
      </c>
      <c r="P67" s="426">
        <f>J67-K67</f>
        <v/>
      </c>
      <c r="Q67" s="426">
        <f>D67-F67</f>
        <v/>
      </c>
      <c r="R67" s="30" t="n"/>
    </row>
    <row r="68">
      <c r="A68" s="80" t="n"/>
      <c r="B68" s="427" t="n"/>
      <c r="C68" s="384" t="n"/>
      <c r="D68" s="440" t="n"/>
      <c r="E68" s="441" t="n"/>
      <c r="F68" s="442" t="n"/>
      <c r="G68" s="433">
        <f>B68+D68-F68</f>
        <v/>
      </c>
      <c r="H68" s="111" t="inlineStr">
        <is>
          <t xml:space="preserve">▼投資活動之淨現金流入（流出）                                </t>
        </is>
      </c>
      <c r="I68" s="180" t="n"/>
      <c r="J68" s="73">
        <f>OFFSET(A541,0,$K$1-1)</f>
        <v/>
      </c>
      <c r="K68" s="369">
        <f>K40</f>
        <v/>
      </c>
      <c r="L68" s="478" t="n"/>
      <c r="M68" s="478" t="n"/>
      <c r="N68" s="30" t="n"/>
      <c r="O68" s="425" t="n"/>
      <c r="P68" s="426">
        <f>J68-K68</f>
        <v/>
      </c>
      <c r="Q68" s="426">
        <f>D68-F68</f>
        <v/>
      </c>
      <c r="R68" s="30" t="n"/>
    </row>
    <row r="69">
      <c r="A69" s="4" t="inlineStr">
        <is>
          <t>合      計</t>
        </is>
      </c>
      <c r="B69" s="422">
        <f>B7+B17+B26+B54+B56+B61</f>
        <v/>
      </c>
      <c r="C69" s="384" t="n"/>
      <c r="D69" s="440" t="n"/>
      <c r="E69" s="441" t="n"/>
      <c r="F69" s="442" t="n"/>
      <c r="G69" s="458">
        <f>G7+G17+G26+G54+G56+G61</f>
        <v/>
      </c>
      <c r="H69" s="111" t="inlineStr">
        <is>
          <t xml:space="preserve">▼籌資活動之現金流量                                          </t>
        </is>
      </c>
      <c r="I69" s="180" t="n"/>
      <c r="J69" s="73">
        <f>OFFSET(A542,0,$K$1-1)</f>
        <v/>
      </c>
      <c r="K69" s="369">
        <f>K70+K72+K74+K81+K79+K83</f>
        <v/>
      </c>
      <c r="L69" s="478">
        <f>VLOOKUP(A69,$A$140:$AX$249,$K$1,FALSE)</f>
        <v/>
      </c>
      <c r="M69" s="478">
        <f>L69-G69</f>
        <v/>
      </c>
      <c r="N69" s="30" t="n"/>
      <c r="O69" s="425">
        <f>L69-B69</f>
        <v/>
      </c>
      <c r="P69" s="426">
        <f>J69-K69</f>
        <v/>
      </c>
      <c r="Q69" s="426">
        <f>D69-F69</f>
        <v/>
      </c>
      <c r="R69" s="30" t="n"/>
    </row>
    <row r="70">
      <c r="A70" s="4" t="inlineStr">
        <is>
          <t xml:space="preserve">負債                                                        </t>
        </is>
      </c>
      <c r="B70" s="422">
        <f>B71+B78+B83</f>
        <v/>
      </c>
      <c r="C70" s="384" t="n"/>
      <c r="D70" s="440" t="n"/>
      <c r="E70" s="441" t="n"/>
      <c r="F70" s="442" t="n"/>
      <c r="G70" s="423">
        <f>G71+G78+G83</f>
        <v/>
      </c>
      <c r="H70" s="112" t="inlineStr">
        <is>
          <t xml:space="preserve">　　增加短期債務、流動金融負債及其他負債                        </t>
        </is>
      </c>
      <c r="I70" s="180" t="n"/>
      <c r="J70" s="73">
        <f>OFFSET(A543,0,$K$1-1)</f>
        <v/>
      </c>
      <c r="K70" s="369">
        <f>K71</f>
        <v/>
      </c>
      <c r="L70" s="478">
        <f>VLOOKUP(A70,$A$253:$AX$305,$K$1,FALSE)</f>
        <v/>
      </c>
      <c r="M70" s="478">
        <f>L70-G70</f>
        <v/>
      </c>
      <c r="N70" s="30" t="n"/>
      <c r="O70" s="425">
        <f>L70-B70</f>
        <v/>
      </c>
      <c r="P70" s="426">
        <f>J70-K70</f>
        <v/>
      </c>
      <c r="Q70" s="426">
        <f>D70-F70</f>
        <v/>
      </c>
      <c r="R70" s="30" t="n"/>
    </row>
    <row r="71">
      <c r="A71" s="78" t="inlineStr">
        <is>
          <t xml:space="preserve">　流動負債                                                    </t>
        </is>
      </c>
      <c r="B71" s="422">
        <f>SUM(B72:B77)</f>
        <v/>
      </c>
      <c r="C71" s="384" t="n"/>
      <c r="D71" s="440" t="n"/>
      <c r="E71" s="441" t="n"/>
      <c r="F71" s="442" t="n"/>
      <c r="G71" s="423">
        <f>SUM(G72:G77)</f>
        <v/>
      </c>
      <c r="H71" s="112" t="inlineStr">
        <is>
          <t xml:space="preserve">　　　增加其他負債                                                </t>
        </is>
      </c>
      <c r="I71" s="180" t="n">
        <v>311</v>
      </c>
      <c r="J71" s="73">
        <f>OFFSET(A544,0,$K$1-1)</f>
        <v/>
      </c>
      <c r="K71" s="369">
        <f>-SUMIF($C$7:$C$127,I71,$D$7:$D$127)+SUMIF($E$7:$E$127,I71,$F$7:$F$127)</f>
        <v/>
      </c>
      <c r="L71" s="478">
        <f>VLOOKUP(A71,$A$253:$AX$305,$K$1,FALSE)</f>
        <v/>
      </c>
      <c r="M71" s="478">
        <f>L71-G71</f>
        <v/>
      </c>
      <c r="N71" s="30" t="n"/>
      <c r="O71" s="425">
        <f>L71-B71</f>
        <v/>
      </c>
      <c r="P71" s="426">
        <f>J71-K71</f>
        <v/>
      </c>
      <c r="Q71" s="426">
        <f>D71-F71</f>
        <v/>
      </c>
      <c r="R71" s="30" t="n"/>
    </row>
    <row r="72">
      <c r="A72" s="80" t="inlineStr">
        <is>
          <t xml:space="preserve">　　短期債務                                                    </t>
        </is>
      </c>
      <c r="B72" s="427">
        <f>VLOOKUP(A72,$A$423:$AX$475,$K$1,FALSE)</f>
        <v/>
      </c>
      <c r="C72" s="385" t="n">
        <v>322</v>
      </c>
      <c r="D72" s="454">
        <f>J82*-1</f>
        <v/>
      </c>
      <c r="E72" s="441" t="n">
        <v>418</v>
      </c>
      <c r="F72" s="442">
        <f>D81</f>
        <v/>
      </c>
      <c r="G72" s="429">
        <f>B72+SUM(F72:F73)-SUM(D72:D73)</f>
        <v/>
      </c>
      <c r="H72" s="112" t="inlineStr">
        <is>
          <t xml:space="preserve">　　增加長期負債                                                </t>
        </is>
      </c>
      <c r="I72" s="180" t="n"/>
      <c r="J72" s="73">
        <f>OFFSET(A545,0,$K$1-1)</f>
        <v/>
      </c>
      <c r="K72" s="369">
        <f>K73</f>
        <v/>
      </c>
      <c r="L72" s="478">
        <f>VLOOKUP(A72,$A$253:$AX$305,$K$1,FALSE)</f>
        <v/>
      </c>
      <c r="M72" s="478">
        <f>L72-G72</f>
        <v/>
      </c>
      <c r="N72" s="30" t="n"/>
      <c r="O72" s="425">
        <f>L72-B72</f>
        <v/>
      </c>
      <c r="P72" s="426">
        <f>J72-K72</f>
        <v/>
      </c>
      <c r="Q72" s="426">
        <f>D72-F72</f>
        <v/>
      </c>
      <c r="R72" s="30" t="n"/>
    </row>
    <row r="73" ht="20.25" customHeight="1" s="53">
      <c r="A73" s="3" t="n">
        <v>0</v>
      </c>
      <c r="B73" s="427" t="n"/>
      <c r="C73" s="385" t="n">
        <v>316</v>
      </c>
      <c r="D73" s="440" t="n"/>
      <c r="E73" s="443" t="n"/>
      <c r="F73" s="442" t="n"/>
      <c r="G73" s="433" t="n"/>
      <c r="H73" s="112" t="inlineStr">
        <is>
          <t xml:space="preserve">　　　增加長期債務                                                </t>
        </is>
      </c>
      <c r="I73" s="180" t="n">
        <v>312</v>
      </c>
      <c r="J73" s="73">
        <f>OFFSET(A546,0,$K$1-1)</f>
        <v/>
      </c>
      <c r="K73" s="369">
        <f>-SUMIF($C$7:$C$127,I73,$D$7:$D$127)+SUMIF($E$7:$E$127,I73,$F$7:$F$127)</f>
        <v/>
      </c>
      <c r="L73" s="478" t="n"/>
      <c r="M73" s="478">
        <f>L73-G73</f>
        <v/>
      </c>
      <c r="N73" s="30" t="n"/>
      <c r="O73" s="425">
        <f>L73-B73</f>
        <v/>
      </c>
      <c r="P73" s="426">
        <f>J73-K73</f>
        <v/>
      </c>
      <c r="Q73" s="426">
        <f>D73-F73</f>
        <v/>
      </c>
      <c r="R73" s="30" t="n"/>
    </row>
    <row r="74" ht="21" customHeight="1" s="53">
      <c r="A74" s="80" t="inlineStr">
        <is>
          <t xml:space="preserve">　　應付款項                                                    </t>
        </is>
      </c>
      <c r="B74" s="427">
        <f>VLOOKUP(A74,$A$423:$AX$475,$K$1,FALSE)</f>
        <v/>
      </c>
      <c r="C74" s="384" t="n"/>
      <c r="D74" s="440" t="n"/>
      <c r="E74" s="441" t="n">
        <v>161</v>
      </c>
      <c r="F74" s="442" t="n"/>
      <c r="G74" s="429">
        <f>B74+SUM(F74:F75)-SUM(D74:D75)</f>
        <v/>
      </c>
      <c r="H74" s="112" t="inlineStr">
        <is>
          <t xml:space="preserve">　　增加基金、公積及填補短絀                                    </t>
        </is>
      </c>
      <c r="I74" s="180" t="n"/>
      <c r="J74" s="73">
        <f>OFFSET(A547,0,$K$1-1)</f>
        <v/>
      </c>
      <c r="K74" s="369">
        <f>SUM(K75)</f>
        <v/>
      </c>
      <c r="L74" s="478">
        <f>VLOOKUP(A74,$A$253:$AX$305,$K$1,FALSE)</f>
        <v/>
      </c>
      <c r="M74" s="478">
        <f>L74-G74</f>
        <v/>
      </c>
      <c r="N74" s="30" t="n"/>
      <c r="O74" s="425">
        <f>L74-B74</f>
        <v/>
      </c>
      <c r="P74" s="426">
        <f>J74-K74</f>
        <v/>
      </c>
      <c r="Q74" s="426">
        <f>D74-F74</f>
        <v/>
      </c>
      <c r="R74" s="30" t="n"/>
    </row>
    <row r="75" ht="18.75" customHeight="1" s="53">
      <c r="A75" s="3" t="n">
        <v>0</v>
      </c>
      <c r="B75" s="427" t="n"/>
      <c r="C75" s="385" t="n"/>
      <c r="D75" s="440" t="n"/>
      <c r="E75" s="443" t="n"/>
      <c r="F75" s="442" t="n"/>
      <c r="G75" s="433" t="n"/>
      <c r="H75" s="112" t="inlineStr">
        <is>
          <t xml:space="preserve">　　　增加基金                                                    </t>
        </is>
      </c>
      <c r="I75" s="180" t="n"/>
      <c r="J75" s="73">
        <f>OFFSET(A548,0,$K$1-1)</f>
        <v/>
      </c>
      <c r="K75" s="369">
        <f>SUM(K76:K78)</f>
        <v/>
      </c>
      <c r="L75" s="478" t="n"/>
      <c r="M75" s="478">
        <f>L75-G75</f>
        <v/>
      </c>
      <c r="N75" s="30" t="n"/>
      <c r="O75" s="425">
        <f>L75-B75</f>
        <v/>
      </c>
      <c r="P75" s="426">
        <f>J75-K75</f>
        <v/>
      </c>
      <c r="Q75" s="426">
        <f>D75-F75</f>
        <v/>
      </c>
      <c r="R75" s="30" t="n"/>
    </row>
    <row r="76" ht="20.25" customHeight="1" s="53">
      <c r="A76" s="80" t="inlineStr">
        <is>
          <t xml:space="preserve">　　預收款項                                                    </t>
        </is>
      </c>
      <c r="B76" s="427">
        <f>VLOOKUP(A76,$A$423:$AX$475,$K$1,FALSE)</f>
        <v/>
      </c>
      <c r="C76" s="384" t="n"/>
      <c r="D76" s="440" t="n"/>
      <c r="E76" s="441" t="n">
        <v>161</v>
      </c>
      <c r="F76" s="442">
        <f>J34</f>
        <v/>
      </c>
      <c r="G76" s="429">
        <f>B76+SUM(F76:F77)-SUM(D76:D77)</f>
        <v/>
      </c>
      <c r="H76" s="112" t="inlineStr">
        <is>
          <t xml:space="preserve">　　　　國庫撥款增置固定資產                                        </t>
        </is>
      </c>
      <c r="I76" s="180" t="n">
        <v>313</v>
      </c>
      <c r="J76" s="73">
        <f>OFFSET(A549,0,$K$1-1)</f>
        <v/>
      </c>
      <c r="K76" s="369">
        <f>-SUMIF($C$7:$C$127,I76,$D$7:$D$127)+SUMIF($E$7:$E$127,I76,$F$7:$F$127)</f>
        <v/>
      </c>
      <c r="L76" s="478">
        <f>VLOOKUP(A76,$A$253:$AX$305,$K$1,FALSE)</f>
        <v/>
      </c>
      <c r="M76" s="478">
        <f>L76-G76</f>
        <v/>
      </c>
      <c r="N76" s="30" t="n"/>
      <c r="O76" s="425">
        <f>L76-B76</f>
        <v/>
      </c>
      <c r="P76" s="426">
        <f>J76-K76</f>
        <v/>
      </c>
      <c r="Q76" s="426">
        <f>D76-F76</f>
        <v/>
      </c>
      <c r="R76" s="30" t="n"/>
    </row>
    <row r="77">
      <c r="A77" s="3" t="n">
        <v>0</v>
      </c>
      <c r="B77" s="427" t="n"/>
      <c r="C77" s="385" t="n"/>
      <c r="D77" s="440" t="n"/>
      <c r="E77" s="443" t="n"/>
      <c r="F77" s="442" t="n"/>
      <c r="G77" s="433" t="n"/>
      <c r="H77" s="112" t="inlineStr">
        <is>
          <t xml:space="preserve">　　　　國庫增撥無形資產                                            </t>
        </is>
      </c>
      <c r="I77" s="180" t="n">
        <v>314</v>
      </c>
      <c r="J77" s="73">
        <f>OFFSET(A550,0,$K$1-1)</f>
        <v/>
      </c>
      <c r="K77" s="369">
        <f>-SUMIF($C$7:$C$127,I77,$D$7:$D$127)+SUMIF($E$7:$E$127,I77,$F$7:$F$127)</f>
        <v/>
      </c>
      <c r="L77" s="478" t="n"/>
      <c r="M77" s="478">
        <f>L77-G77</f>
        <v/>
      </c>
      <c r="N77" s="30" t="n"/>
      <c r="O77" s="425">
        <f>L77-B77</f>
        <v/>
      </c>
      <c r="P77" s="426">
        <f>J77-K77</f>
        <v/>
      </c>
      <c r="Q77" s="426">
        <f>D77-F77</f>
        <v/>
      </c>
      <c r="R77" s="30" t="n"/>
    </row>
    <row r="78">
      <c r="A78" s="78" t="inlineStr">
        <is>
          <t xml:space="preserve">　長期負債                                                    </t>
        </is>
      </c>
      <c r="B78" s="459">
        <f>SUM(B81)</f>
        <v/>
      </c>
      <c r="C78" s="384" t="n"/>
      <c r="D78" s="440" t="n"/>
      <c r="E78" s="441" t="n"/>
      <c r="F78" s="442" t="n"/>
      <c r="G78" s="460">
        <f>SUM(G81)</f>
        <v/>
      </c>
      <c r="H78" s="112" t="inlineStr">
        <is>
          <t xml:space="preserve">　　　　國庫增撥遞延資產                                            </t>
        </is>
      </c>
      <c r="I78" s="180" t="n">
        <v>315</v>
      </c>
      <c r="J78" s="73">
        <f>OFFSET(A551,0,$K$1-1)</f>
        <v/>
      </c>
      <c r="K78" s="369">
        <f>-SUMIF($C$7:$C$127,I78,$D$7:$D$127)+SUMIF($E$7:$E$127,I78,$F$7:$F$127)</f>
        <v/>
      </c>
      <c r="L78" s="478">
        <f>VLOOKUP(A78,$A$253:$AX$305,$K$1,FALSE)</f>
        <v/>
      </c>
      <c r="M78" s="478">
        <f>L78-G78</f>
        <v/>
      </c>
      <c r="N78" s="30" t="n"/>
      <c r="O78" s="425">
        <f>L78-B78</f>
        <v/>
      </c>
      <c r="P78" s="426">
        <f>J78-K78</f>
        <v/>
      </c>
      <c r="Q78" s="426">
        <f>D78-F78</f>
        <v/>
      </c>
      <c r="R78" s="30" t="n"/>
    </row>
    <row r="79">
      <c r="A79" s="169" t="n"/>
      <c r="B79" s="461" t="n"/>
      <c r="C79" s="395" t="n"/>
      <c r="D79" s="462" t="n"/>
      <c r="E79" s="463" t="n"/>
      <c r="F79" s="447" t="n"/>
      <c r="G79" s="394" t="n"/>
      <c r="H79" s="112" t="inlineStr">
        <is>
          <t xml:space="preserve">　　減少短期債務、流動金融負債及其他負債                        </t>
        </is>
      </c>
      <c r="I79" s="180" t="n"/>
      <c r="J79" s="73">
        <f>OFFSET(A552,0,$K$1-1)</f>
        <v/>
      </c>
      <c r="K79" s="387" t="n"/>
      <c r="L79" s="478" t="n"/>
      <c r="M79" s="478" t="n"/>
      <c r="N79" s="30" t="n"/>
      <c r="O79" s="425" t="n"/>
      <c r="P79" s="426" t="n"/>
      <c r="Q79" s="426" t="n"/>
      <c r="R79" s="30" t="n"/>
    </row>
    <row r="80">
      <c r="A80" s="169" t="n"/>
      <c r="B80" s="461" t="n"/>
      <c r="C80" s="395" t="n"/>
      <c r="D80" s="462" t="n"/>
      <c r="E80" s="463" t="n"/>
      <c r="F80" s="447" t="n"/>
      <c r="G80" s="394" t="n"/>
      <c r="H80" s="112" t="inlineStr">
        <is>
          <t xml:space="preserve">　　　減少短期債務                                                </t>
        </is>
      </c>
      <c r="I80" s="180" t="n">
        <v>316</v>
      </c>
      <c r="J80" s="73">
        <f>OFFSET(A553,0,$K$1-1)</f>
        <v/>
      </c>
      <c r="K80" s="369">
        <f>-SUMIF($C$7:$C$127,I80,$D$7:$D$127)+SUMIF($E$7:$E$127,I80,$F$7:$F$127)</f>
        <v/>
      </c>
      <c r="L80" s="478" t="n"/>
      <c r="M80" s="478" t="n"/>
      <c r="N80" s="30" t="n"/>
      <c r="O80" s="425" t="n"/>
      <c r="P80" s="426" t="n"/>
      <c r="Q80" s="426" t="n"/>
      <c r="R80" s="30" t="n"/>
    </row>
    <row r="81">
      <c r="A81" s="80" t="inlineStr">
        <is>
          <t xml:space="preserve">　　長期債務                                                    </t>
        </is>
      </c>
      <c r="B81" s="427">
        <f>VLOOKUP(A81,$A$423:$AX$475,$K$1,FALSE)</f>
        <v/>
      </c>
      <c r="C81" s="384" t="n">
        <v>418</v>
      </c>
      <c r="D81" s="440">
        <f>J116</f>
        <v/>
      </c>
      <c r="E81" s="441" t="n">
        <v>312</v>
      </c>
      <c r="F81" s="442">
        <f>J73</f>
        <v/>
      </c>
      <c r="G81" s="429">
        <f>B81+SUM(F81:F82)-SUM(D81:D82)</f>
        <v/>
      </c>
      <c r="H81" s="112" t="inlineStr">
        <is>
          <t xml:space="preserve">　　減少長期負債                                                </t>
        </is>
      </c>
      <c r="I81" s="180" t="n"/>
      <c r="J81" s="73">
        <f>OFFSET(A554,0,$K$1-1)</f>
        <v/>
      </c>
      <c r="K81" s="369">
        <f>K82</f>
        <v/>
      </c>
      <c r="L81" s="478">
        <f>VLOOKUP(A81,$A$253:$AX$305,$K$1,FALSE)</f>
        <v/>
      </c>
      <c r="M81" s="478">
        <f>L81-G81</f>
        <v/>
      </c>
      <c r="N81" s="30" t="n"/>
      <c r="O81" s="425">
        <f>L81-B81</f>
        <v/>
      </c>
      <c r="P81" s="426">
        <f>J81-K81</f>
        <v/>
      </c>
      <c r="Q81" s="426">
        <f>D81-F81</f>
        <v/>
      </c>
      <c r="R81" s="30" t="n"/>
    </row>
    <row r="82">
      <c r="A82" s="3" t="n">
        <v>0</v>
      </c>
      <c r="B82" s="427" t="n"/>
      <c r="C82" s="385" t="n">
        <v>322</v>
      </c>
      <c r="D82" s="440" t="n"/>
      <c r="E82" s="443" t="n"/>
      <c r="F82" s="442" t="n"/>
      <c r="G82" s="433" t="n"/>
      <c r="H82" s="112" t="inlineStr">
        <is>
          <t xml:space="preserve">　　　減少長期債務                                                </t>
        </is>
      </c>
      <c r="I82" s="180" t="n">
        <v>322</v>
      </c>
      <c r="J82" s="73">
        <f>OFFSET(A555,0,$K$1-1)</f>
        <v/>
      </c>
      <c r="K82" s="369">
        <f>-SUMIF($C$7:$C$127,I82,$D$7:$D$127)+SUMIF($E$7:$E$127,I82,$F$7:$F$127)</f>
        <v/>
      </c>
      <c r="L82" s="478" t="n"/>
      <c r="M82" s="478">
        <f>L82-G82</f>
        <v/>
      </c>
      <c r="N82" s="30" t="n"/>
      <c r="O82" s="425">
        <f>L82-B82</f>
        <v/>
      </c>
      <c r="P82" s="426">
        <f>J82-K82</f>
        <v/>
      </c>
      <c r="Q82" s="426">
        <f>D72-F82</f>
        <v/>
      </c>
      <c r="R82" s="30" t="n"/>
    </row>
    <row r="83">
      <c r="A83" s="78" t="inlineStr">
        <is>
          <t xml:space="preserve">　其他負債                                                    </t>
        </is>
      </c>
      <c r="B83" s="422">
        <f>SUM(B84,B90)</f>
        <v/>
      </c>
      <c r="C83" s="384" t="n"/>
      <c r="D83" s="440" t="n"/>
      <c r="E83" s="441" t="n"/>
      <c r="F83" s="442" t="n"/>
      <c r="G83" s="460">
        <f>SUM(G84,G90)</f>
        <v/>
      </c>
      <c r="H83" s="112" t="inlineStr">
        <is>
          <t xml:space="preserve">　　支付利息                                                    </t>
        </is>
      </c>
      <c r="I83" s="180" t="n"/>
      <c r="J83" s="73">
        <f>OFFSET(A556,0,$K$1-1)</f>
        <v/>
      </c>
      <c r="K83" s="369">
        <f>J83</f>
        <v/>
      </c>
      <c r="L83" s="478">
        <f>VLOOKUP(A83,$A$253:$AX$305,$K$1,FALSE)</f>
        <v/>
      </c>
      <c r="M83" s="478">
        <f>L83-G83</f>
        <v/>
      </c>
      <c r="N83" s="30" t="n"/>
      <c r="O83" s="425">
        <f>L83-B83</f>
        <v/>
      </c>
      <c r="P83" s="426">
        <f>J83-K83</f>
        <v/>
      </c>
      <c r="Q83" s="426">
        <f>D83-F83</f>
        <v/>
      </c>
      <c r="R83" s="30" t="n"/>
    </row>
    <row r="84">
      <c r="A84" s="80" t="inlineStr">
        <is>
          <t xml:space="preserve">　　什項負債                                                    </t>
        </is>
      </c>
      <c r="B84" s="427">
        <f>VLOOKUP(A84,$A$423:$AX$475,$K$1,FALSE)</f>
        <v/>
      </c>
      <c r="C84" s="384" t="n">
        <v>321</v>
      </c>
      <c r="D84" s="440" t="n"/>
      <c r="E84" s="441" t="n"/>
      <c r="F84" s="442" t="n"/>
      <c r="G84" s="429">
        <f>B84+SUM(F84:F89)-SUM(D84:D89)</f>
        <v/>
      </c>
      <c r="H84" s="111" t="inlineStr">
        <is>
          <t xml:space="preserve">▼籌資活動之淨現金流入（流出）                                </t>
        </is>
      </c>
      <c r="I84" s="180" t="n"/>
      <c r="J84" s="73">
        <f>OFFSET(A557,0,$K$1-1)</f>
        <v/>
      </c>
      <c r="K84" s="369">
        <f>K69</f>
        <v/>
      </c>
      <c r="L84" s="478">
        <f>VLOOKUP(A84,$A$253:$AX$305,$K$1,FALSE)</f>
        <v/>
      </c>
      <c r="M84" s="478">
        <f>L84-G84</f>
        <v/>
      </c>
      <c r="N84" s="30" t="n"/>
      <c r="O84" s="425">
        <f>L84-B84</f>
        <v/>
      </c>
      <c r="P84" s="426">
        <f>J84-K84</f>
        <v/>
      </c>
      <c r="Q84" s="426">
        <f>D84-F84</f>
        <v/>
      </c>
      <c r="R84" s="30" t="n"/>
    </row>
    <row r="85">
      <c r="A85" s="4" t="n">
        <v>0</v>
      </c>
      <c r="B85" s="427" t="n"/>
      <c r="C85" s="384" t="n">
        <v>402</v>
      </c>
      <c r="D85" s="440">
        <f>J91*-1</f>
        <v/>
      </c>
      <c r="E85" s="384" t="n">
        <v>122</v>
      </c>
      <c r="F85" s="442">
        <f>J28</f>
        <v/>
      </c>
      <c r="G85" s="433" t="n"/>
      <c r="H85" s="111" t="inlineStr">
        <is>
          <t xml:space="preserve">▼現金及約當現金之淨增（淨減）                                </t>
        </is>
      </c>
      <c r="I85" s="180" t="inlineStr">
        <is>
          <t>B</t>
        </is>
      </c>
      <c r="J85" s="73">
        <f>OFFSET(A558,0,$K$1-1)</f>
        <v/>
      </c>
      <c r="K85" s="369">
        <f>J85</f>
        <v/>
      </c>
      <c r="L85" s="478" t="n"/>
      <c r="M85" s="478">
        <f>L85-G85</f>
        <v/>
      </c>
      <c r="N85" s="30" t="n"/>
      <c r="O85" s="425">
        <f>L85-B85</f>
        <v/>
      </c>
      <c r="P85" s="426">
        <f>J85-K85</f>
        <v/>
      </c>
      <c r="Q85" s="426">
        <f>D85-F85</f>
        <v/>
      </c>
      <c r="R85" s="30" t="n"/>
    </row>
    <row r="86">
      <c r="A86" s="3" t="n">
        <v>0</v>
      </c>
      <c r="B86" s="427" t="n"/>
      <c r="C86" s="385" t="n"/>
      <c r="D86" s="440" t="n"/>
      <c r="E86" s="443" t="n">
        <v>401</v>
      </c>
      <c r="F86" s="442">
        <f>J90</f>
        <v/>
      </c>
      <c r="G86" s="433" t="n"/>
      <c r="H86" s="111" t="inlineStr">
        <is>
          <t xml:space="preserve">▼期初現金及約當現金                                          </t>
        </is>
      </c>
      <c r="I86" s="180" t="n"/>
      <c r="J86" s="73">
        <f>OFFSET(A559,0,$K$1-1)</f>
        <v/>
      </c>
      <c r="K86" s="369">
        <f>B8</f>
        <v/>
      </c>
      <c r="L86" s="478" t="n"/>
      <c r="M86" s="478">
        <f>L86-G86</f>
        <v/>
      </c>
      <c r="N86" s="30" t="n"/>
      <c r="O86" s="425">
        <f>L86-B86</f>
        <v/>
      </c>
      <c r="P86" s="426">
        <f>J86-K86</f>
        <v/>
      </c>
      <c r="Q86" s="426">
        <f>D86-F86</f>
        <v/>
      </c>
      <c r="R86" s="30" t="n"/>
    </row>
    <row r="87">
      <c r="A87" s="3" t="n">
        <v>0</v>
      </c>
      <c r="B87" s="427" t="n"/>
      <c r="C87" s="385" t="n"/>
      <c r="D87" s="440" t="n"/>
      <c r="E87" s="443" t="n"/>
      <c r="F87" s="442" t="n"/>
      <c r="G87" s="433" t="n"/>
      <c r="H87" s="111" t="inlineStr">
        <is>
          <t xml:space="preserve">▼期末現金及約當現金                                          </t>
        </is>
      </c>
      <c r="I87" s="180" t="n"/>
      <c r="J87" s="73">
        <f>OFFSET(A560,0,$K$1-1)</f>
        <v/>
      </c>
      <c r="K87" s="369">
        <f>G8</f>
        <v/>
      </c>
      <c r="L87" s="478" t="n"/>
      <c r="M87" s="478">
        <f>L87-G87</f>
        <v/>
      </c>
      <c r="N87" s="30" t="n"/>
      <c r="O87" s="425">
        <f>L87-B87</f>
        <v/>
      </c>
      <c r="P87" s="426">
        <f>J87-K87</f>
        <v/>
      </c>
      <c r="Q87" s="426">
        <f>D87-F87</f>
        <v/>
      </c>
      <c r="R87" s="30" t="n"/>
    </row>
    <row r="88">
      <c r="A88" s="3" t="n">
        <v>0</v>
      </c>
      <c r="B88" s="427" t="n"/>
      <c r="C88" s="385" t="n"/>
      <c r="D88" s="440" t="n"/>
      <c r="E88" s="443" t="n"/>
      <c r="F88" s="442" t="n"/>
      <c r="G88" s="433" t="n"/>
      <c r="H88" s="111" t="inlineStr">
        <is>
          <t xml:space="preserve">▼不影響現金流量之投資與籌資活動                              </t>
        </is>
      </c>
      <c r="J88" s="73">
        <f>OFFSET(A561,0,$K$1-1)</f>
        <v/>
      </c>
      <c r="K88" s="369" t="n"/>
      <c r="L88" s="478" t="n"/>
      <c r="M88" s="478">
        <f>L88-G88</f>
        <v/>
      </c>
      <c r="N88" s="30" t="n"/>
      <c r="O88" s="425">
        <f>L88-B88</f>
        <v/>
      </c>
      <c r="P88" s="426">
        <f>J88-K88</f>
        <v/>
      </c>
      <c r="Q88" s="426">
        <f>D88-F88</f>
        <v/>
      </c>
      <c r="R88" s="30" t="n"/>
    </row>
    <row r="89" ht="32.4" customHeight="1" s="53">
      <c r="A89" s="3" t="n">
        <v>0</v>
      </c>
      <c r="B89" s="427" t="n"/>
      <c r="C89" s="385" t="n"/>
      <c r="D89" s="440" t="n"/>
      <c r="E89" s="443" t="n"/>
      <c r="F89" s="442" t="n"/>
      <c r="G89" s="433" t="n"/>
      <c r="H89" s="112" t="inlineStr">
        <is>
          <t xml:space="preserve">　　退休離職準備金與應付退休及離職金同額增加(+)或減少(-)之金額  </t>
        </is>
      </c>
      <c r="I89" s="180" t="n"/>
      <c r="J89" s="73">
        <f>OFFSET(A562,0,$K$1-1)</f>
        <v/>
      </c>
      <c r="K89" s="369">
        <f>K90+K91</f>
        <v/>
      </c>
      <c r="L89" s="478" t="n"/>
      <c r="M89" s="478">
        <f>L89-G89</f>
        <v/>
      </c>
      <c r="N89" s="30" t="n"/>
      <c r="O89" s="425">
        <f>L89-B89</f>
        <v/>
      </c>
      <c r="P89" s="426">
        <f>J89-K89</f>
        <v/>
      </c>
      <c r="Q89" s="426">
        <f>D89-F89</f>
        <v/>
      </c>
      <c r="R89" s="30" t="n"/>
    </row>
    <row r="90">
      <c r="A90" s="80" t="inlineStr">
        <is>
          <t xml:space="preserve">　　遞延負債                                                    </t>
        </is>
      </c>
      <c r="B90" s="427">
        <f>VLOOKUP(A90,$A$423:$AX$475,$K$1,FALSE)</f>
        <v/>
      </c>
      <c r="C90" s="385" t="n">
        <v>124</v>
      </c>
      <c r="D90" s="440">
        <f>J31*-1</f>
        <v/>
      </c>
      <c r="E90" s="464" t="n">
        <v>311</v>
      </c>
      <c r="F90" s="442">
        <f>J71</f>
        <v/>
      </c>
      <c r="G90" s="429">
        <f>B90+SUM(F90:F96)-SUM(D90:D96)</f>
        <v/>
      </c>
      <c r="H90" s="112" t="inlineStr">
        <is>
          <t xml:space="preserve">　　　退休離職準備金與應付退休及離職金同額增加之金額(+)           </t>
        </is>
      </c>
      <c r="I90" s="180" t="n">
        <v>401</v>
      </c>
      <c r="J90" s="73">
        <f>OFFSET(A563,0,$K$1-1)</f>
        <v/>
      </c>
      <c r="K90" s="369">
        <f>(SUMIF($C$7:$C$127,I90,$D$7:$D$127)+SUMIF($E$7:$E$127,I90,$F$7:$F$127))/2</f>
        <v/>
      </c>
      <c r="L90" s="478">
        <f>VLOOKUP(A90,$A$253:$AX$305,$K$1,FALSE)</f>
        <v/>
      </c>
      <c r="M90" s="478">
        <f>L90-G90</f>
        <v/>
      </c>
      <c r="N90" s="30" t="n"/>
      <c r="O90" s="425">
        <f>L90-B90</f>
        <v/>
      </c>
      <c r="P90" s="426">
        <f>J90-K90</f>
        <v/>
      </c>
      <c r="Q90" s="426">
        <f>D90-F90</f>
        <v/>
      </c>
      <c r="R90" s="30" t="n"/>
    </row>
    <row r="91">
      <c r="A91" s="3" t="n">
        <v>0</v>
      </c>
      <c r="B91" s="427" t="n"/>
      <c r="C91" s="241" t="n">
        <v>123</v>
      </c>
      <c r="D91" s="440">
        <f>-J30</f>
        <v/>
      </c>
      <c r="E91" s="464" t="n">
        <v>403</v>
      </c>
      <c r="F91" s="442">
        <f>J93</f>
        <v/>
      </c>
      <c r="G91" s="433" t="n"/>
      <c r="H91" s="112" t="inlineStr">
        <is>
          <t xml:space="preserve">　　　退休離職準備金與應付退休及離職金同額減少之金額(-)           </t>
        </is>
      </c>
      <c r="I91" s="180" t="n">
        <v>402</v>
      </c>
      <c r="J91" s="73">
        <f>OFFSET(A564,0,$K$1-1)</f>
        <v/>
      </c>
      <c r="K91" s="387">
        <f>(SUMIF($C$7:$C$127,I91,$D$7:$D$127)+SUMIF($E$7:$E$127,I91,$F$7:$F$127))/2*-1</f>
        <v/>
      </c>
      <c r="L91" s="478" t="n"/>
      <c r="M91" s="478">
        <f>L91-G91</f>
        <v/>
      </c>
      <c r="N91" s="30" t="n"/>
      <c r="O91" s="425">
        <f>L91-B91</f>
        <v/>
      </c>
      <c r="P91" s="426">
        <f>J91-K91</f>
        <v/>
      </c>
      <c r="Q91" s="426">
        <f>D91-F91</f>
        <v/>
      </c>
      <c r="R91" s="30" t="n"/>
    </row>
    <row r="92">
      <c r="A92" s="3" t="n">
        <v>0</v>
      </c>
      <c r="B92" s="427" t="n"/>
      <c r="C92" s="385" t="n"/>
      <c r="D92" s="440" t="n"/>
      <c r="E92" s="325" t="n">
        <v>407</v>
      </c>
      <c r="F92" s="262">
        <f>J101</f>
        <v/>
      </c>
      <c r="G92" s="433" t="n"/>
      <c r="H92" s="112" t="inlineStr">
        <is>
          <t xml:space="preserve">　　其他準備金與遞延收入同額增加之金額                          </t>
        </is>
      </c>
      <c r="I92" s="180" t="n"/>
      <c r="J92" s="73">
        <f>OFFSET(A565,0,$K$1-1)</f>
        <v/>
      </c>
      <c r="K92" s="369">
        <f>K93</f>
        <v/>
      </c>
      <c r="L92" s="478" t="n"/>
      <c r="M92" s="478">
        <f>L92-G92</f>
        <v/>
      </c>
      <c r="N92" s="30" t="n"/>
      <c r="O92" s="425">
        <f>L92-B92</f>
        <v/>
      </c>
      <c r="P92" s="426">
        <f>J92-K92</f>
        <v/>
      </c>
      <c r="Q92" s="426">
        <f>D92-F92</f>
        <v/>
      </c>
      <c r="R92" s="30" t="n"/>
    </row>
    <row r="93">
      <c r="A93" s="3" t="n">
        <v>0</v>
      </c>
      <c r="B93" s="427" t="n"/>
      <c r="C93" s="385" t="n"/>
      <c r="D93" s="440" t="n"/>
      <c r="E93" s="464" t="n">
        <v>408</v>
      </c>
      <c r="F93" s="442">
        <f>J102</f>
        <v/>
      </c>
      <c r="G93" s="433" t="n"/>
      <c r="H93" s="112" t="inlineStr">
        <is>
          <t xml:space="preserve">　　　其他準備金與遞延收入同額增加之金額                          </t>
        </is>
      </c>
      <c r="I93" s="180" t="n">
        <v>403</v>
      </c>
      <c r="J93" s="73">
        <f>OFFSET(A566,0,$K$1-1)</f>
        <v/>
      </c>
      <c r="K93" s="369">
        <f>(SUMIF($C$7:$C$127,I93,$D$7:$D$127)+SUMIF($E$7:$E$127,I93,$F$7:$F$127))/2</f>
        <v/>
      </c>
      <c r="L93" s="478" t="n"/>
      <c r="M93" s="478">
        <f>L93-G93</f>
        <v/>
      </c>
      <c r="N93" s="30" t="n"/>
      <c r="O93" s="425">
        <f>L93-B93</f>
        <v/>
      </c>
      <c r="P93" s="426">
        <f>J93-K93</f>
        <v/>
      </c>
      <c r="Q93" s="426">
        <f>D93-F93</f>
        <v/>
      </c>
      <c r="R93" s="30" t="n"/>
    </row>
    <row r="94" ht="32.4" customHeight="1" s="53">
      <c r="A94" s="105" t="n"/>
      <c r="B94" s="465" t="n"/>
      <c r="C94" s="398" t="n"/>
      <c r="D94" s="455" t="n"/>
      <c r="E94" s="466" t="n">
        <v>410</v>
      </c>
      <c r="F94" s="467" t="n"/>
      <c r="G94" s="378" t="n"/>
      <c r="H94" s="112" t="inlineStr">
        <is>
          <t xml:space="preserve">　　以前年度購建中固定資產科目，調整轉入不動產、廠房及設備科目之</t>
        </is>
      </c>
      <c r="I94" s="180" t="n"/>
      <c r="J94" s="73">
        <f>OFFSET(A567,0,$K$1-1)</f>
        <v/>
      </c>
      <c r="K94" s="369">
        <f>K95</f>
        <v/>
      </c>
      <c r="P94" s="426">
        <f>J94-K94</f>
        <v/>
      </c>
    </row>
    <row r="95">
      <c r="A95" s="105" t="n"/>
      <c r="B95" s="465" t="n"/>
      <c r="C95" s="398" t="n"/>
      <c r="D95" s="455" t="n"/>
      <c r="E95" s="468" t="n"/>
      <c r="F95" s="447" t="n"/>
      <c r="G95" s="378" t="n"/>
      <c r="H95" s="112" t="inlineStr">
        <is>
          <t xml:space="preserve">　　　調整轉入不動產、廠房及設備科目明細                          </t>
        </is>
      </c>
      <c r="I95" s="180" t="n"/>
      <c r="J95" s="73">
        <f>OFFSET(A568,0,$K$1-1)</f>
        <v/>
      </c>
      <c r="K95" s="369">
        <f>K96+K97+K98</f>
        <v/>
      </c>
      <c r="L95" s="478" t="n"/>
      <c r="N95" s="30" t="n"/>
      <c r="O95" s="425">
        <f>L95-B96</f>
        <v/>
      </c>
      <c r="P95" s="426">
        <f>J95-K95</f>
        <v/>
      </c>
      <c r="Q95" s="426">
        <f>D96-F96</f>
        <v/>
      </c>
      <c r="R95" s="30" t="n"/>
    </row>
    <row r="96">
      <c r="A96" s="3" t="n">
        <v>0</v>
      </c>
      <c r="B96" s="427" t="n"/>
      <c r="C96" s="385" t="n"/>
      <c r="D96" s="440" t="n"/>
      <c r="E96" s="261" t="n"/>
      <c r="F96" s="186" t="n"/>
      <c r="G96" s="433" t="n"/>
      <c r="H96" s="112" t="inlineStr">
        <is>
          <t xml:space="preserve">　　　　土地改良物                                                  </t>
        </is>
      </c>
      <c r="I96" s="180" t="n">
        <v>404</v>
      </c>
      <c r="J96" s="73">
        <f>OFFSET(A569,0,$K$1-1)</f>
        <v/>
      </c>
      <c r="K96" s="369">
        <f>(SUMIF($C$7:$C$127,I96,$D$7:$D$127)+SUMIF($E$7:$E$127,I96,$F$7:$F$127))/2</f>
        <v/>
      </c>
      <c r="N96" s="30" t="n"/>
      <c r="O96" s="425">
        <f>L97-B97</f>
        <v/>
      </c>
      <c r="P96" s="426">
        <f>J96-K96</f>
        <v/>
      </c>
      <c r="Q96" s="426">
        <f>D97-F97</f>
        <v/>
      </c>
      <c r="R96" s="30" t="n"/>
    </row>
    <row r="97">
      <c r="A97" s="84" t="inlineStr">
        <is>
          <t xml:space="preserve">淨值                                                        </t>
        </is>
      </c>
      <c r="B97" s="422">
        <f>B98+B110+B116+B125</f>
        <v/>
      </c>
      <c r="C97" s="384" t="n"/>
      <c r="D97" s="440" t="n"/>
      <c r="E97" s="441" t="n"/>
      <c r="F97" s="442" t="n"/>
      <c r="G97" s="422">
        <f>G98+G110+G116+G125</f>
        <v/>
      </c>
      <c r="H97" s="112" t="inlineStr">
        <is>
          <t xml:space="preserve">　　　　房屋及建築                                                  </t>
        </is>
      </c>
      <c r="I97" s="180" t="n">
        <v>405</v>
      </c>
      <c r="J97" s="73">
        <f>OFFSET(A570,0,$K$1-1)</f>
        <v/>
      </c>
      <c r="K97" s="369">
        <f>(SUMIF($C$7:$C$127,I97,$D$7:$D$127)+SUMIF($E$7:$E$127,I97,$F$7:$F$127))/2</f>
        <v/>
      </c>
      <c r="L97" s="478">
        <f>VLOOKUP(A97,$A$253:$AX$305,$K$1,FALSE)</f>
        <v/>
      </c>
      <c r="M97" s="478">
        <f>L97-G97</f>
        <v/>
      </c>
      <c r="N97" s="30" t="n"/>
      <c r="O97" s="425">
        <f>L98-B98</f>
        <v/>
      </c>
      <c r="P97" s="426">
        <f>J97-K97</f>
        <v/>
      </c>
      <c r="Q97" s="426">
        <f>D98-F98</f>
        <v/>
      </c>
      <c r="R97" s="30" t="n"/>
    </row>
    <row r="98">
      <c r="A98" s="85" t="inlineStr">
        <is>
          <t xml:space="preserve">　基金                                                        </t>
        </is>
      </c>
      <c r="B98" s="422">
        <f>SUM(B99:B101)</f>
        <v/>
      </c>
      <c r="C98" s="384" t="n"/>
      <c r="D98" s="440" t="n"/>
      <c r="E98" s="441" t="n"/>
      <c r="F98" s="442" t="n"/>
      <c r="G98" s="422">
        <f>SUM(G99:G101)</f>
        <v/>
      </c>
      <c r="H98" s="220" t="inlineStr">
        <is>
          <t xml:space="preserve">　　　　什項設備                                                    </t>
        </is>
      </c>
      <c r="I98" s="267" t="n">
        <v>406</v>
      </c>
      <c r="J98" s="73">
        <f>OFFSET(A571,0,$K$1-1)</f>
        <v/>
      </c>
      <c r="K98" s="369">
        <f>(SUMIF($C$7:$C$127,I98,$D$7:$D$127)+SUMIF($E$7:$E$127,I98,$F$7:$F$127))/2</f>
        <v/>
      </c>
      <c r="L98" s="478">
        <f>VLOOKUP(A98,$A$253:$AX$305,$K$1,FALSE)</f>
        <v/>
      </c>
      <c r="M98" s="478">
        <f>L98-G98</f>
        <v/>
      </c>
      <c r="N98" s="30" t="n"/>
      <c r="O98" s="425">
        <f>L99-B99</f>
        <v/>
      </c>
      <c r="P98" s="426">
        <f>J98-K98</f>
        <v/>
      </c>
      <c r="Q98" s="426">
        <f>D99-F99</f>
        <v/>
      </c>
      <c r="R98" s="30" t="n"/>
    </row>
    <row r="99">
      <c r="A99" s="86" t="inlineStr">
        <is>
          <t xml:space="preserve">　　基金                                                        </t>
        </is>
      </c>
      <c r="B99" s="427">
        <f>VLOOKUP(A99,$A$423:$AX$475,$K$1,FALSE)</f>
        <v/>
      </c>
      <c r="C99" s="245" t="n"/>
      <c r="D99" s="440" t="n"/>
      <c r="E99" s="384" t="n">
        <v>313</v>
      </c>
      <c r="F99" s="442">
        <f>J76</f>
        <v/>
      </c>
      <c r="G99" s="469">
        <f>B99+SUM(F99:F109)-SUM(D99:D109)</f>
        <v/>
      </c>
      <c r="H99" s="112" t="inlineStr">
        <is>
          <t xml:space="preserve">　不動產、廠房及設備與遞延收入同額增加(+)或減少(-)之金額    </t>
        </is>
      </c>
      <c r="I99" s="180" t="n"/>
      <c r="J99" s="73">
        <f>OFFSET(A572,0,$K$1-1)</f>
        <v/>
      </c>
      <c r="K99" s="369">
        <f>K100</f>
        <v/>
      </c>
      <c r="L99" s="478">
        <f>VLOOKUP(A99,$A$253:$AX$305,$K$1,FALSE)</f>
        <v/>
      </c>
      <c r="M99" s="478">
        <f>L99-G99</f>
        <v/>
      </c>
      <c r="N99" s="30" t="n"/>
      <c r="O99" s="425">
        <f>L100-B100</f>
        <v/>
      </c>
      <c r="P99" s="426">
        <f>J99-K99</f>
        <v/>
      </c>
      <c r="Q99" s="426">
        <f>D100-F100</f>
        <v/>
      </c>
      <c r="R99" s="30" t="n"/>
    </row>
    <row r="100">
      <c r="A100" s="89" t="n">
        <v>0</v>
      </c>
      <c r="B100" s="427" t="n"/>
      <c r="C100" s="375" t="n"/>
      <c r="D100" s="428" t="n"/>
      <c r="E100" s="87" t="n">
        <v>314</v>
      </c>
      <c r="F100" s="431">
        <f>J77</f>
        <v/>
      </c>
      <c r="G100" s="427" t="n"/>
      <c r="H100" s="112" t="inlineStr">
        <is>
          <t xml:space="preserve">　　不動產、廠房及設備與遞延收入同額增加明細(+)             </t>
        </is>
      </c>
      <c r="I100" s="180" t="n"/>
      <c r="J100" s="73">
        <f>OFFSET(A573,0,$K$1-1)</f>
        <v/>
      </c>
      <c r="K100" s="369">
        <f>K101+K102</f>
        <v/>
      </c>
      <c r="L100" s="478" t="n"/>
      <c r="M100" s="478">
        <f>L100-G100</f>
        <v/>
      </c>
      <c r="N100" s="30" t="n"/>
      <c r="O100" s="425">
        <f>L101-B101</f>
        <v/>
      </c>
      <c r="P100" s="426">
        <f>J100-K100</f>
        <v/>
      </c>
      <c r="Q100" s="426">
        <f>D101-F101</f>
        <v/>
      </c>
      <c r="R100" s="30" t="n"/>
    </row>
    <row r="101">
      <c r="A101" s="50" t="n">
        <v>0</v>
      </c>
      <c r="B101" s="427" t="n"/>
      <c r="C101" s="91" t="n">
        <v>412</v>
      </c>
      <c r="D101" s="428">
        <f>-J109</f>
        <v/>
      </c>
      <c r="E101" s="87" t="n">
        <v>315</v>
      </c>
      <c r="F101" s="431">
        <f>J78</f>
        <v/>
      </c>
      <c r="G101" s="427" t="n"/>
      <c r="H101" s="211" t="inlineStr">
        <is>
          <t xml:space="preserve">　　　　機械及設備                                                  </t>
        </is>
      </c>
      <c r="I101" s="268" t="n">
        <v>407</v>
      </c>
      <c r="J101" s="73">
        <f>OFFSET(A574,0,$K$1-1)</f>
        <v/>
      </c>
      <c r="K101" s="369">
        <f>(SUMIF($C$7:$C$127,I101,$D$7:$D$127)+SUMIF($E$7:$E$127,I101,$F$7:$F$127))/2</f>
        <v/>
      </c>
      <c r="L101" s="478" t="n"/>
      <c r="M101" s="478">
        <f>L101-G101</f>
        <v/>
      </c>
      <c r="N101" s="30" t="n"/>
      <c r="O101" s="425">
        <f>L102-B102</f>
        <v/>
      </c>
      <c r="P101" s="426">
        <f>J101-K101</f>
        <v/>
      </c>
      <c r="Q101" s="426">
        <f>D102-F102</f>
        <v/>
      </c>
      <c r="R101" s="30" t="n"/>
    </row>
    <row r="102">
      <c r="A102" s="50" t="n">
        <v>0</v>
      </c>
      <c r="B102" s="427" t="n"/>
      <c r="C102" s="91" t="n">
        <v>413</v>
      </c>
      <c r="D102" s="470">
        <f>-J110</f>
        <v/>
      </c>
      <c r="E102" s="87" t="n">
        <v>409</v>
      </c>
      <c r="F102" s="432">
        <f>J105</f>
        <v/>
      </c>
      <c r="G102" s="427" t="n"/>
      <c r="H102" s="211" t="inlineStr">
        <is>
          <t xml:space="preserve">　　　　什項設備                                                    </t>
        </is>
      </c>
      <c r="I102" s="180" t="n">
        <v>408</v>
      </c>
      <c r="J102" s="73">
        <f>OFFSET(A575,0,$K$1-1)</f>
        <v/>
      </c>
      <c r="K102" s="369">
        <f>(SUMIF($C$7:$C$127,I102,$D$7:$D$127)+SUMIF($E$7:$E$127,I102,$F$7:$F$127))/2</f>
        <v/>
      </c>
      <c r="L102" s="478" t="n"/>
      <c r="M102" s="478">
        <f>L102-G102</f>
        <v/>
      </c>
      <c r="N102" s="30" t="n"/>
      <c r="O102" s="425">
        <f>L103-B103</f>
        <v/>
      </c>
      <c r="P102" s="426">
        <f>J102-K102</f>
        <v/>
      </c>
      <c r="Q102" s="426">
        <f>D103-F103</f>
        <v/>
      </c>
      <c r="R102" s="30" t="n"/>
    </row>
    <row r="103">
      <c r="A103" s="50" t="n">
        <v>0</v>
      </c>
      <c r="B103" s="427" t="n"/>
      <c r="C103" s="91" t="n">
        <v>414</v>
      </c>
      <c r="D103" s="470">
        <f>-J111</f>
        <v/>
      </c>
      <c r="E103" s="375" t="n">
        <v>410</v>
      </c>
      <c r="F103" s="431">
        <f>J106</f>
        <v/>
      </c>
      <c r="G103" s="427" t="n"/>
      <c r="H103" s="211" t="inlineStr">
        <is>
          <t xml:space="preserve">　不動產、廠房及設備與基金同額增加(+)或減少(-)之金額        </t>
        </is>
      </c>
      <c r="I103" s="180" t="n"/>
      <c r="J103" s="73">
        <f>OFFSET(A576,0,$K$1-1)</f>
        <v/>
      </c>
      <c r="K103" s="369">
        <f>K104+K108</f>
        <v/>
      </c>
      <c r="L103" s="478" t="n"/>
      <c r="M103" s="478">
        <f>L103-G103</f>
        <v/>
      </c>
      <c r="N103" s="30" t="n"/>
      <c r="O103" s="425">
        <f>L104-B104</f>
        <v/>
      </c>
      <c r="P103" s="426">
        <f>J103-K103</f>
        <v/>
      </c>
      <c r="Q103" s="426">
        <f>D104-F104</f>
        <v/>
      </c>
      <c r="R103" s="30" t="n"/>
    </row>
    <row r="104">
      <c r="A104" s="50" t="n">
        <v>0</v>
      </c>
      <c r="B104" s="427" t="n"/>
      <c r="C104" s="91" t="n">
        <v>416</v>
      </c>
      <c r="D104" s="470">
        <f>F58</f>
        <v/>
      </c>
      <c r="E104" s="375" t="n">
        <v>411</v>
      </c>
      <c r="F104" s="431">
        <f>J107</f>
        <v/>
      </c>
      <c r="G104" s="427" t="n"/>
      <c r="H104" s="211" t="inlineStr">
        <is>
          <t xml:space="preserve">　　　撥入不動產、廠房及設備明細(+)                               </t>
        </is>
      </c>
      <c r="I104" s="180" t="n"/>
      <c r="J104" s="73">
        <f>OFFSET(A577,0,$K$1-1)</f>
        <v/>
      </c>
      <c r="K104" s="369">
        <f>SUM(K105:K107)</f>
        <v/>
      </c>
      <c r="L104" s="478" t="n"/>
      <c r="M104" s="478">
        <f>L104-G104</f>
        <v/>
      </c>
      <c r="N104" s="30" t="n"/>
      <c r="O104" s="425">
        <f>L105-B105</f>
        <v/>
      </c>
      <c r="P104" s="426">
        <f>J104-K104</f>
        <v/>
      </c>
      <c r="Q104" s="426">
        <f>D105-F105</f>
        <v/>
      </c>
      <c r="R104" s="30" t="n"/>
    </row>
    <row r="105">
      <c r="A105" s="50" t="n"/>
      <c r="B105" s="50" t="n"/>
      <c r="C105" s="91" t="n"/>
      <c r="D105" s="428" t="n"/>
      <c r="E105" s="375" t="n">
        <v>415</v>
      </c>
      <c r="F105" s="90">
        <f>J113</f>
        <v/>
      </c>
      <c r="G105" s="50" t="n"/>
      <c r="H105" s="112" t="inlineStr">
        <is>
          <t xml:space="preserve">　　　　機械及設備                                                  </t>
        </is>
      </c>
      <c r="I105" s="180" t="n">
        <v>409</v>
      </c>
      <c r="J105" s="73">
        <f>OFFSET(A578,0,$K$1-1)</f>
        <v/>
      </c>
      <c r="K105" s="369">
        <f>(SUMIF($C$7:$C$127,I105,$D$7:$D$127)+SUMIF($E$7:$E$127,I105,$F$7:$F$127))/2</f>
        <v/>
      </c>
      <c r="L105" s="478" t="n"/>
      <c r="M105" s="478">
        <f>L105-G105</f>
        <v/>
      </c>
      <c r="N105" s="30" t="n"/>
      <c r="O105" s="425">
        <f>L106-B106</f>
        <v/>
      </c>
      <c r="P105" s="426">
        <f>J105-K105</f>
        <v/>
      </c>
      <c r="Q105" s="426">
        <f>D106-F106</f>
        <v/>
      </c>
      <c r="R105" s="30" t="n"/>
    </row>
    <row r="106">
      <c r="A106" s="50" t="n"/>
      <c r="B106" s="50" t="n"/>
      <c r="C106" s="375" t="n"/>
      <c r="D106" s="428" t="n"/>
      <c r="G106" s="50" t="n"/>
      <c r="H106" s="112" t="inlineStr">
        <is>
          <t xml:space="preserve">　　　　交通及運輸設備                                              </t>
        </is>
      </c>
      <c r="I106" s="180" t="n">
        <v>410</v>
      </c>
      <c r="J106" s="73">
        <f>OFFSET(A579,0,$K$1-1)</f>
        <v/>
      </c>
      <c r="K106" s="369">
        <f>(SUMIF($C$7:$C$127,I106,$D$7:$D$127)+SUMIF($E$7:$E$127,I106,$F$7:$F$127))/2</f>
        <v/>
      </c>
      <c r="L106" s="478" t="n"/>
      <c r="M106" s="478">
        <f>L106-G106</f>
        <v/>
      </c>
      <c r="N106" s="30" t="n"/>
      <c r="O106" s="425">
        <f>L107-B107</f>
        <v/>
      </c>
      <c r="P106" s="426">
        <f>J106-K106</f>
        <v/>
      </c>
      <c r="Q106" s="426">
        <f>D107-F107</f>
        <v/>
      </c>
      <c r="R106" s="30" t="n"/>
    </row>
    <row r="107">
      <c r="A107" s="50" t="n"/>
      <c r="B107" s="50" t="n"/>
      <c r="C107" s="127" t="n">
        <v>72</v>
      </c>
      <c r="D107" s="471">
        <f>IF(J119&lt;0,J119*-1,0)</f>
        <v/>
      </c>
      <c r="E107" s="472" t="n"/>
      <c r="F107" s="396" t="n"/>
      <c r="G107" s="50" t="n"/>
      <c r="H107" s="112" t="inlineStr">
        <is>
          <t xml:space="preserve">　　　　什項設備                                                    </t>
        </is>
      </c>
      <c r="I107" s="180" t="n">
        <v>411</v>
      </c>
      <c r="J107" s="73">
        <f>OFFSET(A580,0,$K$1-1)</f>
        <v/>
      </c>
      <c r="K107" s="369">
        <f>(SUMIF($C$7:$C$127,I107,$D$7:$D$127)+SUMIF($E$7:$E$127,I107,$F$7:$F$127))/2</f>
        <v/>
      </c>
      <c r="L107" s="478" t="n"/>
      <c r="M107" s="478">
        <f>L107-G107</f>
        <v/>
      </c>
      <c r="N107" s="30" t="n"/>
      <c r="O107" s="425">
        <f>L108-B108</f>
        <v/>
      </c>
      <c r="P107" s="426">
        <f>J107-K107</f>
        <v/>
      </c>
      <c r="Q107" s="426">
        <f>D108-F108</f>
        <v/>
      </c>
      <c r="R107" s="30" t="n"/>
    </row>
    <row r="108">
      <c r="A108" s="89" t="n">
        <v>0</v>
      </c>
      <c r="B108" s="427" t="n"/>
      <c r="C108" s="127" t="n"/>
      <c r="D108" s="428" t="n"/>
      <c r="E108" s="375" t="n">
        <v>72</v>
      </c>
      <c r="F108" s="396">
        <f>IF(J119&gt;0,J119,0)</f>
        <v/>
      </c>
      <c r="G108" s="427" t="n"/>
      <c r="H108" s="211" t="inlineStr">
        <is>
          <t xml:space="preserve">　　　撥出不動產、廠房及設備明細(-)                               </t>
        </is>
      </c>
      <c r="I108" s="180" t="n"/>
      <c r="J108" s="73">
        <f>OFFSET(A581,0,$K$1-1)</f>
        <v/>
      </c>
      <c r="K108" s="369">
        <f>K109+K110+K111</f>
        <v/>
      </c>
      <c r="L108" s="478" t="n"/>
      <c r="M108" s="478">
        <f>L108-G108</f>
        <v/>
      </c>
      <c r="N108" s="30" t="n"/>
      <c r="O108" s="425">
        <f>L109-B109</f>
        <v/>
      </c>
      <c r="P108" s="426">
        <f>J108-K108</f>
        <v/>
      </c>
      <c r="Q108" s="426">
        <f>D109-F109</f>
        <v/>
      </c>
      <c r="R108" s="30" t="n"/>
    </row>
    <row r="109">
      <c r="A109" s="78" t="n"/>
      <c r="B109" s="427" t="n"/>
      <c r="D109" s="428" t="n"/>
      <c r="E109" s="375" t="n"/>
      <c r="F109" s="432">
        <f>J131</f>
        <v/>
      </c>
      <c r="G109" s="427" t="n"/>
      <c r="H109" s="112" t="inlineStr">
        <is>
          <t xml:space="preserve">　　　　機械及設備                                                  </t>
        </is>
      </c>
      <c r="I109" s="180" t="n">
        <v>412</v>
      </c>
      <c r="J109" s="73">
        <f>OFFSET(A582,0,$K$1-1)</f>
        <v/>
      </c>
      <c r="K109" s="387">
        <f>(SUMIF($C$7:$C$127,I109,$D$7:$D$127)+SUMIF($E$7:$E$127,I109,$F$7:$F$127))/2*-1</f>
        <v/>
      </c>
      <c r="L109" s="478" t="n"/>
      <c r="M109" s="478">
        <f>L109-G109</f>
        <v/>
      </c>
      <c r="N109" s="30" t="n"/>
      <c r="O109" s="425">
        <f>L110-B110</f>
        <v/>
      </c>
      <c r="P109" s="426">
        <f>J109-K109</f>
        <v/>
      </c>
      <c r="Q109" s="426">
        <f>D110-F110</f>
        <v/>
      </c>
      <c r="R109" s="30" t="n"/>
    </row>
    <row r="110">
      <c r="A110" s="78" t="inlineStr">
        <is>
          <t xml:space="preserve">　公積                                                        </t>
        </is>
      </c>
      <c r="B110" s="422">
        <f>SUM(B111:B115)</f>
        <v/>
      </c>
      <c r="C110" s="375" t="n"/>
      <c r="D110" s="428" t="n"/>
      <c r="E110" s="430" t="n"/>
      <c r="F110" s="432" t="n"/>
      <c r="G110" s="423">
        <f>SUM(G111:G115)</f>
        <v/>
      </c>
      <c r="H110" s="112" t="inlineStr">
        <is>
          <t xml:space="preserve">　　　　交通及運輸設備                                              </t>
        </is>
      </c>
      <c r="I110" s="180" t="n">
        <v>413</v>
      </c>
      <c r="J110" s="73">
        <f>OFFSET(A583,0,$K$1-1)</f>
        <v/>
      </c>
      <c r="K110" s="387">
        <f>(SUMIF($C$7:$C$127,I110,$D$7:$D$127)+SUMIF($E$7:$E$127,I110,$F$7:$F$127))/2*-1</f>
        <v/>
      </c>
      <c r="L110" s="478">
        <f>VLOOKUP(A110,$A$253:$AX$305,$K$1,FALSE)</f>
        <v/>
      </c>
      <c r="M110" s="478">
        <f>L110-G110</f>
        <v/>
      </c>
      <c r="N110" s="30" t="n"/>
      <c r="O110" s="425">
        <f>L111-B111</f>
        <v/>
      </c>
      <c r="P110" s="426">
        <f>J110-K110</f>
        <v/>
      </c>
      <c r="Q110" s="426">
        <f>D111-F111</f>
        <v/>
      </c>
      <c r="R110" s="30" t="n"/>
    </row>
    <row r="111">
      <c r="A111" s="80" t="inlineStr">
        <is>
          <t xml:space="preserve">　　資本公積                                                    </t>
        </is>
      </c>
      <c r="B111" s="427">
        <f>VLOOKUP(A111,$A$423:$AX$475,$K$1,FALSE)</f>
        <v/>
      </c>
      <c r="C111" s="375" t="n"/>
      <c r="D111" s="428" t="n"/>
      <c r="E111" s="430" t="n">
        <v>417</v>
      </c>
      <c r="F111" s="432">
        <f>J115</f>
        <v/>
      </c>
      <c r="G111" s="429">
        <f>B111+SUM(F111:F113)-SUM(D111:D113)</f>
        <v/>
      </c>
      <c r="H111" s="112" t="inlineStr">
        <is>
          <t xml:space="preserve">　　　　什項設備                                                    </t>
        </is>
      </c>
      <c r="I111" s="180" t="n">
        <v>414</v>
      </c>
      <c r="J111" s="73">
        <f>OFFSET(A584,0,$K$1-1)</f>
        <v/>
      </c>
      <c r="K111" s="387">
        <f>(SUMIF($C$7:$C$127,I111,$D$7:$D$127)+SUMIF($E$7:$E$127,I111,$F$7:$F$127))/2*-1</f>
        <v/>
      </c>
      <c r="L111" s="478">
        <f>VLOOKUP(A111,$A$253:$AX$305,$K$1,FALSE)</f>
        <v/>
      </c>
      <c r="M111" s="478">
        <f>L111-G111</f>
        <v/>
      </c>
      <c r="N111" s="30" t="n"/>
      <c r="O111" s="425">
        <f>L112-B112</f>
        <v/>
      </c>
      <c r="P111" s="426">
        <f>J111-K111</f>
        <v/>
      </c>
      <c r="Q111" s="426">
        <f>D112-F112</f>
        <v/>
      </c>
      <c r="R111" s="30" t="n"/>
    </row>
    <row r="112">
      <c r="A112" s="2" t="n">
        <v>0</v>
      </c>
      <c r="B112" s="427" t="n"/>
      <c r="C112" s="473" t="n">
        <v>71</v>
      </c>
      <c r="D112" s="471">
        <f>IF(J118&lt;0,J118*-1,0)</f>
        <v/>
      </c>
      <c r="E112" s="430" t="n">
        <v>71</v>
      </c>
      <c r="F112" s="431">
        <f>IF(J133&gt;0,J133,0)</f>
        <v/>
      </c>
      <c r="G112" s="433" t="n"/>
      <c r="H112" s="211" t="inlineStr">
        <is>
          <t xml:space="preserve">　無形資產與基金同額增加(+)或減少(-)之金額                  </t>
        </is>
      </c>
      <c r="I112" s="186" t="n"/>
      <c r="J112" s="73" t="n"/>
      <c r="K112" s="369">
        <f>K113+K114</f>
        <v/>
      </c>
      <c r="L112" s="478" t="n"/>
      <c r="M112" s="478">
        <f>L112-G112</f>
        <v/>
      </c>
      <c r="N112" s="30" t="n"/>
      <c r="O112" s="425">
        <f>L113-B113</f>
        <v/>
      </c>
      <c r="P112" s="426">
        <f>J112-K112</f>
        <v/>
      </c>
      <c r="Q112" s="426">
        <f>D113-F113</f>
        <v/>
      </c>
      <c r="R112" s="30" t="n"/>
    </row>
    <row r="113">
      <c r="A113" s="3" t="n">
        <v>0</v>
      </c>
      <c r="B113" s="427" t="n"/>
      <c r="C113" s="473" t="n"/>
      <c r="D113" s="428" t="n"/>
      <c r="E113" s="439" t="n"/>
      <c r="F113" s="432" t="n"/>
      <c r="G113" s="433" t="n"/>
      <c r="H113" s="112" t="inlineStr">
        <is>
          <t xml:space="preserve">　　　無形資產與基金同額增加之金額(+)                             </t>
        </is>
      </c>
      <c r="I113" s="180" t="n">
        <v>415</v>
      </c>
      <c r="J113" s="73">
        <f>OFFSET(A585,0,$K$1-1)</f>
        <v/>
      </c>
      <c r="K113" s="369">
        <f>(SUMIF($C$7:$C$127,I113,$D$7:$D$127)+SUMIF($E$7:$E$127,I113,$F$7:$F$127))/2</f>
        <v/>
      </c>
      <c r="L113" s="478" t="n"/>
      <c r="M113" s="478">
        <f>L113-G113</f>
        <v/>
      </c>
      <c r="N113" s="30" t="n"/>
      <c r="O113" s="425">
        <f>L114-B114</f>
        <v/>
      </c>
      <c r="P113" s="426">
        <f>J113-K113</f>
        <v/>
      </c>
      <c r="Q113" s="426">
        <f>D114-F114</f>
        <v/>
      </c>
      <c r="R113" s="30" t="n"/>
    </row>
    <row r="114">
      <c r="A114" s="80" t="inlineStr">
        <is>
          <t xml:space="preserve">　　特別公積                                                    </t>
        </is>
      </c>
      <c r="B114" s="427">
        <f>VLOOKUP(A114,$A$423:$AX$475,$K$1,FALSE)</f>
        <v/>
      </c>
      <c r="C114" s="474" t="n"/>
      <c r="D114" s="428">
        <f>J131</f>
        <v/>
      </c>
      <c r="E114" s="430" t="n"/>
      <c r="F114" s="432" t="n"/>
      <c r="G114" s="429">
        <f>B114+SUM(F114:F115)-SUM(D114:D115)</f>
        <v/>
      </c>
      <c r="H114" s="112" t="inlineStr">
        <is>
          <t xml:space="preserve">　　　無形資產與基金同額減少之金額(-)                             </t>
        </is>
      </c>
      <c r="I114" s="180" t="n">
        <v>416</v>
      </c>
      <c r="J114" s="73">
        <f>OFFSET(A586,0,$K$1-1)</f>
        <v/>
      </c>
      <c r="K114" s="369">
        <f>-(SUMIF($C$7:$C$127,I114,$D$7:$D$127)+SUMIF($E$7:$E$127,I114,$F$7:$F$127))/2</f>
        <v/>
      </c>
      <c r="L114" s="478">
        <f>VLOOKUP(A114,$A$253:$AX$305,$K$1,FALSE)</f>
        <v/>
      </c>
      <c r="M114" s="478">
        <f>L114-G114</f>
        <v/>
      </c>
      <c r="N114" s="30" t="n"/>
      <c r="O114" s="425">
        <f>L115-B115</f>
        <v/>
      </c>
      <c r="P114" s="426">
        <f>J114-K114</f>
        <v/>
      </c>
      <c r="Q114" s="426">
        <f>D115-F115</f>
        <v/>
      </c>
      <c r="R114" s="30" t="n"/>
    </row>
    <row r="115">
      <c r="A115" s="3" t="n">
        <v>0</v>
      </c>
      <c r="B115" s="427" t="n"/>
      <c r="C115" s="473" t="n"/>
      <c r="D115" s="428" t="n"/>
      <c r="E115" s="439" t="n"/>
      <c r="F115" s="432" t="n"/>
      <c r="G115" s="433" t="n"/>
      <c r="H115" s="112" t="inlineStr">
        <is>
          <t xml:space="preserve">　　應付代管資產轉列受贈公積之金額                              </t>
        </is>
      </c>
      <c r="I115" s="180" t="n">
        <v>417</v>
      </c>
      <c r="J115" s="73">
        <f>OFFSET(A587,0,$K$1-1)</f>
        <v/>
      </c>
      <c r="K115" s="369">
        <f>(SUMIF($C$7:$C$127,I115,$D$7:$D$127)+SUMIF($E$7:$E$127,I115,$F$7:$F$127))/2</f>
        <v/>
      </c>
      <c r="L115" s="478" t="n"/>
      <c r="M115" s="478">
        <f>L115-G115</f>
        <v/>
      </c>
      <c r="N115" s="30" t="n"/>
      <c r="O115" s="425">
        <f>L116-B116</f>
        <v/>
      </c>
      <c r="P115" s="426">
        <f>J115-K115</f>
        <v/>
      </c>
      <c r="Q115" s="426">
        <f>D116-F116</f>
        <v/>
      </c>
      <c r="R115" s="30" t="n"/>
    </row>
    <row r="116">
      <c r="A116" s="78" t="inlineStr">
        <is>
          <t xml:space="preserve">　累積餘絀                                                    </t>
        </is>
      </c>
      <c r="B116" s="422">
        <f>SUM(B117:B121)</f>
        <v/>
      </c>
      <c r="C116" s="474" t="n"/>
      <c r="D116" s="428" t="n"/>
      <c r="E116" s="430" t="n"/>
      <c r="F116" s="432" t="n"/>
      <c r="G116" s="423">
        <f>SUM(G117:G121)</f>
        <v/>
      </c>
      <c r="H116" s="112" t="inlineStr">
        <is>
          <t xml:space="preserve">　　長期債務1年內到期部分轉列應付到期長期負債之金額             </t>
        </is>
      </c>
      <c r="I116" s="180" t="n">
        <v>418</v>
      </c>
      <c r="J116" s="73">
        <f>OFFSET(A588,0,$K$1-1)</f>
        <v/>
      </c>
      <c r="K116" s="369">
        <f>(SUMIF($C$7:$C$127,I116,$D$7:$D$127)+SUMIF($E$7:$E$127,I116,$F$7:$F$127))/2</f>
        <v/>
      </c>
      <c r="L116" s="478">
        <f>VLOOKUP(A116,$A$253:$AX$305,$K$1,FALSE)</f>
        <v/>
      </c>
      <c r="M116" s="478">
        <f>L116-G116</f>
        <v/>
      </c>
      <c r="N116" s="30" t="n"/>
      <c r="O116" s="425">
        <f>L117-B117</f>
        <v/>
      </c>
      <c r="P116" s="426">
        <f>J116-K116</f>
        <v/>
      </c>
      <c r="Q116" s="426">
        <f>D117-F117</f>
        <v/>
      </c>
      <c r="R116" s="30" t="n"/>
    </row>
    <row r="117">
      <c r="A117" s="80" t="inlineStr">
        <is>
          <t xml:space="preserve">　　累積賸餘                                                    </t>
        </is>
      </c>
      <c r="B117" s="427">
        <f>VLOOKUP(A117,$A$423:$AX$475,$K$1,FALSE)</f>
        <v/>
      </c>
      <c r="C117" s="474" t="n"/>
      <c r="D117" s="428" t="n"/>
      <c r="E117" s="375" t="inlineStr">
        <is>
          <t>A</t>
        </is>
      </c>
      <c r="F117" s="432">
        <f>IF(J7&gt;0,J7,0)</f>
        <v/>
      </c>
      <c r="G117" s="429">
        <f>B117+SUM(F117:F120)-SUM(D117:D120)</f>
        <v/>
      </c>
      <c r="H117" s="112" t="inlineStr">
        <is>
          <t xml:space="preserve">　　盈餘分配與虧損填補之金額                                    </t>
        </is>
      </c>
      <c r="I117" s="180" t="n"/>
      <c r="J117" s="73">
        <f>OFFSET(A589,0,$K$1-1)</f>
        <v/>
      </c>
      <c r="K117" s="369">
        <f>K118+K119</f>
        <v/>
      </c>
      <c r="L117" s="478">
        <f>VLOOKUP(A117,$A$253:$AX$305,$K$1,FALSE)</f>
        <v/>
      </c>
      <c r="M117" s="478">
        <f>L117-G117</f>
        <v/>
      </c>
      <c r="N117" s="30" t="n"/>
      <c r="O117" s="425">
        <f>L118-B118</f>
        <v/>
      </c>
      <c r="P117" s="426">
        <f>J117-K117</f>
        <v/>
      </c>
      <c r="Q117" s="426">
        <f>D118-F118</f>
        <v/>
      </c>
      <c r="R117" s="30" t="n"/>
    </row>
    <row r="118">
      <c r="A118" s="3" t="n">
        <v>0</v>
      </c>
      <c r="B118" s="427" t="n"/>
      <c r="C118" s="474" t="n">
        <v>71</v>
      </c>
      <c r="D118" s="428">
        <f>IF(J123&gt;0,J123,0)</f>
        <v/>
      </c>
      <c r="E118" s="375" t="n"/>
      <c r="F118" s="431" t="n"/>
      <c r="G118" s="401" t="n"/>
      <c r="H118" s="112" t="inlineStr">
        <is>
          <t xml:space="preserve">　　　提存(撥用-)公積                                             </t>
        </is>
      </c>
      <c r="I118" s="180" t="n">
        <v>71</v>
      </c>
      <c r="J118" s="73">
        <f>OFFSET(A590,0,$K$1-1)</f>
        <v/>
      </c>
      <c r="K118" s="387">
        <f>-(SUMIF($C$7:$C$127,I118,$D$7:$D$127)+SUMIF($E$7:$E$127,I118,$F$7:$F$127))/2</f>
        <v/>
      </c>
      <c r="L118" s="478" t="n"/>
      <c r="M118" s="478">
        <f>L118-G118</f>
        <v/>
      </c>
      <c r="N118" s="30" t="n"/>
      <c r="O118" s="425">
        <f>L119-B119</f>
        <v/>
      </c>
      <c r="P118" s="426">
        <f>J118-K118</f>
        <v/>
      </c>
      <c r="Q118" s="426">
        <f>D119-F119</f>
        <v/>
      </c>
      <c r="R118" s="30" t="n"/>
    </row>
    <row r="119" ht="20.4" customHeight="1" s="53" thickBot="1">
      <c r="A119" s="3" t="n"/>
      <c r="B119" s="427" t="n"/>
      <c r="C119" s="430" t="n">
        <v>72</v>
      </c>
      <c r="D119" s="471">
        <f>IF(J119&gt;0,J119,0)</f>
        <v/>
      </c>
      <c r="E119" s="434" t="n"/>
      <c r="F119" s="376" t="n"/>
      <c r="G119" s="401" t="n"/>
      <c r="H119" s="198" t="inlineStr">
        <is>
          <t xml:space="preserve">　　　賸餘撥充(折減-)基金                                         </t>
        </is>
      </c>
      <c r="I119" s="180" t="n">
        <v>72</v>
      </c>
      <c r="J119" s="73">
        <f>OFFSET(A591,0,$K$1-1)</f>
        <v/>
      </c>
      <c r="K119" s="387">
        <f>-(SUMIF($C$7:$C$127,I119,$D$7:$D$127)+SUMIF($E$7:$E$127,I119,$F$7:$F$127))/2</f>
        <v/>
      </c>
      <c r="L119" s="478" t="n"/>
      <c r="M119" s="478">
        <f>L119-G119</f>
        <v/>
      </c>
      <c r="N119" s="30" t="n"/>
      <c r="O119" s="425">
        <f>L120-B121</f>
        <v/>
      </c>
      <c r="P119" s="426">
        <f>J119-K119</f>
        <v/>
      </c>
      <c r="Q119" s="426">
        <f>D121-F121</f>
        <v/>
      </c>
      <c r="R119" s="30" t="n"/>
    </row>
    <row r="120">
      <c r="A120" s="100" t="n"/>
      <c r="B120" s="465" t="n"/>
      <c r="C120" s="430" t="n"/>
      <c r="D120" s="432" t="n"/>
      <c r="E120" s="434" t="n"/>
      <c r="F120" s="376" t="n"/>
      <c r="G120" s="401" t="n"/>
      <c r="H120" s="112" t="n"/>
      <c r="I120" s="180" t="n"/>
      <c r="J120" s="121" t="n"/>
      <c r="K120" s="369">
        <f>(SUMIF($C$7:$C$127,I120,$D$7:$D$127)+SUMIF($E$7:$E$127,I120,$F$7:$F$127))/2</f>
        <v/>
      </c>
      <c r="L120" s="478" t="n"/>
      <c r="M120" s="478">
        <f>L120-G120</f>
        <v/>
      </c>
      <c r="N120" s="30" t="n"/>
      <c r="O120" s="425">
        <f>L123-B122</f>
        <v/>
      </c>
      <c r="P120" s="426" t="n"/>
      <c r="Q120" s="426">
        <f>D122-F122</f>
        <v/>
      </c>
      <c r="R120" s="30" t="n"/>
    </row>
    <row r="121">
      <c r="A121" s="80" t="inlineStr">
        <is>
          <t xml:space="preserve">　　累積短絀                                                    </t>
        </is>
      </c>
      <c r="B121" s="427">
        <f>VLOOKUP(A121,$A$423:$AX$475,$K$1,FALSE)</f>
        <v/>
      </c>
      <c r="C121" s="375" t="inlineStr">
        <is>
          <t>A</t>
        </is>
      </c>
      <c r="D121" s="428">
        <f>IF(J7&lt;0,J7*-1,0)</f>
        <v/>
      </c>
      <c r="E121" s="430" t="n"/>
      <c r="F121" s="431" t="n"/>
      <c r="G121" s="488">
        <f>B121+SUM(F121:F124)-SUM(D121:D124)</f>
        <v/>
      </c>
      <c r="H121" s="112" t="n"/>
      <c r="I121" s="180" t="n"/>
      <c r="J121" s="121" t="n"/>
      <c r="K121" s="369">
        <f>(SUMIF($C$7:$C$127,I121,$D$7:$D$127)+SUMIF($E$7:$E$127,I121,$F$7:$F$127))/2</f>
        <v/>
      </c>
      <c r="L121" s="478">
        <f>VLOOKUP(A121,$A$253:$AX$305,$K$1,FALSE)</f>
        <v/>
      </c>
      <c r="M121" s="478">
        <f>L121-G121</f>
        <v/>
      </c>
      <c r="N121" s="30" t="n"/>
      <c r="O121" s="425">
        <f>L124-B123</f>
        <v/>
      </c>
      <c r="P121" s="426" t="n"/>
      <c r="Q121" s="426">
        <f>D123-F123</f>
        <v/>
      </c>
      <c r="R121" s="30" t="n"/>
    </row>
    <row r="122">
      <c r="A122" s="3" t="n">
        <v>0</v>
      </c>
      <c r="B122" s="427" t="n"/>
      <c r="C122" s="382" t="n"/>
      <c r="D122" s="428" t="n"/>
      <c r="E122" s="430" t="n">
        <v>71</v>
      </c>
      <c r="F122" s="432">
        <f>IF(J118&lt;0,J118*-1,0)</f>
        <v/>
      </c>
      <c r="G122" s="401" t="n"/>
      <c r="H122" s="112" t="n"/>
      <c r="I122" s="180" t="n"/>
      <c r="J122" s="121" t="n"/>
      <c r="K122" s="369">
        <f>SUM(K123:K124)</f>
        <v/>
      </c>
      <c r="L122" s="478" t="n"/>
      <c r="M122" s="478">
        <f>L122-G122</f>
        <v/>
      </c>
      <c r="N122" s="30" t="n"/>
      <c r="O122" s="425">
        <f>L125-B124</f>
        <v/>
      </c>
      <c r="P122" s="426" t="n"/>
      <c r="Q122" s="426">
        <f>D125-F125</f>
        <v/>
      </c>
      <c r="R122" s="30" t="n"/>
    </row>
    <row r="123">
      <c r="A123" s="3" t="n"/>
      <c r="B123" s="427" t="n"/>
      <c r="C123" s="382" t="n"/>
      <c r="D123" s="428" t="n"/>
      <c r="E123" s="430" t="n">
        <v>72</v>
      </c>
      <c r="F123" s="396">
        <f>IF(J119&lt;0,J119*-1,0)</f>
        <v/>
      </c>
      <c r="G123" s="401" t="n"/>
      <c r="H123" s="112" t="n"/>
      <c r="I123" s="180" t="n"/>
      <c r="J123" s="121" t="n"/>
      <c r="K123" s="369">
        <f>-(SUMIF($C$7:$C$127,I123,$D$7:$D$127)+SUMIF($E$7:$E$127,I123,$F$7:$F$127))/2</f>
        <v/>
      </c>
      <c r="L123" s="478" t="n"/>
      <c r="M123" s="478">
        <f>L123-G123</f>
        <v/>
      </c>
      <c r="N123" s="30" t="n"/>
      <c r="O123" s="425">
        <f>L126-B125</f>
        <v/>
      </c>
      <c r="P123" s="426" t="n"/>
      <c r="Q123" s="426">
        <f>D126-F126</f>
        <v/>
      </c>
    </row>
    <row r="124" ht="20.4" customHeight="1" s="53" thickBot="1">
      <c r="A124" s="100" t="n"/>
      <c r="B124" s="465" t="n"/>
      <c r="C124" s="475" t="n"/>
      <c r="D124" s="428" t="n"/>
      <c r="E124" s="434" t="n">
        <v>73</v>
      </c>
      <c r="F124" s="435">
        <f>D120</f>
        <v/>
      </c>
      <c r="G124" s="401" t="n"/>
      <c r="H124" s="198" t="n"/>
      <c r="I124" s="199" t="n"/>
      <c r="J124" s="122" t="n"/>
      <c r="K124" s="444">
        <f>-(SUMIF($C$7:$C$127,I124,$D$7:$D$127)+SUMIF($E$7:$E$127,I124,$F$7:$F$127))/2</f>
        <v/>
      </c>
      <c r="L124" s="478" t="n"/>
      <c r="M124" s="478">
        <f>L124-G124</f>
        <v/>
      </c>
      <c r="O124" s="425">
        <f>L127-B126</f>
        <v/>
      </c>
      <c r="P124" s="426" t="n"/>
      <c r="Q124" s="426">
        <f>D127-F127</f>
        <v/>
      </c>
    </row>
    <row r="125">
      <c r="A125" s="78" t="inlineStr">
        <is>
          <t xml:space="preserve">　淨值其他項目                                                </t>
        </is>
      </c>
      <c r="B125" s="422">
        <f>SUM(B126:B127)</f>
        <v/>
      </c>
      <c r="C125" s="375" t="n"/>
      <c r="D125" s="428" t="n"/>
      <c r="E125" s="430" t="n"/>
      <c r="F125" s="432" t="n"/>
      <c r="G125" s="402">
        <f>SUM(G126:G127)</f>
        <v/>
      </c>
      <c r="H125" s="220" t="n"/>
      <c r="I125" s="180" t="n"/>
      <c r="J125" s="246" t="n"/>
      <c r="K125" s="489" t="n"/>
      <c r="L125" s="478">
        <f>VLOOKUP(A125,$A$253:$AX$305,$K$1,FALSE)</f>
        <v/>
      </c>
      <c r="M125" s="478">
        <f>L124-G124</f>
        <v/>
      </c>
      <c r="O125" s="425">
        <f>L127-B128</f>
        <v/>
      </c>
      <c r="P125" s="426" t="n"/>
      <c r="Q125" s="426">
        <f>D128-F128</f>
        <v/>
      </c>
    </row>
    <row r="126">
      <c r="A126" s="81" t="inlineStr">
        <is>
          <t xml:space="preserve">　　累積其他綜合餘絀                                            </t>
        </is>
      </c>
      <c r="B126" s="427">
        <f>VLOOKUP(A126,$A$423:$AX$475,$K$1,FALSE)</f>
        <v/>
      </c>
      <c r="C126" s="375" t="n"/>
      <c r="D126" s="428" t="n"/>
      <c r="E126" s="430" t="n"/>
      <c r="F126" s="432" t="n"/>
      <c r="G126" s="488">
        <f>B126+F126-D126</f>
        <v/>
      </c>
      <c r="H126" s="220" t="n"/>
      <c r="I126" s="180" t="n"/>
      <c r="J126" s="246" t="n"/>
      <c r="K126" s="489" t="n"/>
      <c r="L126" s="478">
        <f>VLOOKUP(A126,$A$253:$AX$305,$K$1,FALSE)</f>
        <v/>
      </c>
      <c r="M126" s="478">
        <f>L125-G125</f>
        <v/>
      </c>
      <c r="P126" s="426" t="n"/>
    </row>
    <row r="127">
      <c r="A127" s="80" t="n">
        <v>0</v>
      </c>
      <c r="B127" s="427" t="n"/>
      <c r="C127" s="375" t="n"/>
      <c r="D127" s="428" t="n"/>
      <c r="E127" s="430" t="n"/>
      <c r="F127" s="432" t="n"/>
      <c r="G127" s="488" t="n"/>
      <c r="H127" s="220" t="n"/>
      <c r="I127" s="180" t="n"/>
      <c r="J127" s="246" t="n"/>
      <c r="K127" s="489" t="n"/>
      <c r="L127" s="478">
        <f>VLOOKUP(A128,$A$253:$AX$305,$K$1,FALSE)</f>
        <v/>
      </c>
      <c r="M127" s="478">
        <f>L126-G126</f>
        <v/>
      </c>
      <c r="P127" s="426" t="n"/>
    </row>
    <row r="128" ht="20.4" customHeight="1" s="53" thickBot="1">
      <c r="A128" s="83" t="inlineStr">
        <is>
          <t>合      計</t>
        </is>
      </c>
      <c r="B128" s="479">
        <f>B70+B97</f>
        <v/>
      </c>
      <c r="C128" s="480" t="n"/>
      <c r="D128" s="481" t="n"/>
      <c r="E128" s="482" t="n"/>
      <c r="F128" s="481" t="n"/>
      <c r="G128" s="490">
        <f>G70+G97</f>
        <v/>
      </c>
      <c r="H128" s="220" t="n"/>
      <c r="I128" s="180" t="n"/>
      <c r="J128" s="246" t="n"/>
      <c r="K128" s="489" t="n"/>
      <c r="M128" s="478">
        <f>L127-G128</f>
        <v/>
      </c>
      <c r="P128" s="426" t="n"/>
    </row>
    <row r="129">
      <c r="A129" s="74" t="n"/>
      <c r="B129" s="74" t="n"/>
      <c r="C129" s="74" t="n"/>
      <c r="D129" s="74" t="n"/>
      <c r="E129" s="74" t="n"/>
      <c r="F129" s="74" t="n"/>
      <c r="G129" s="74" t="n"/>
      <c r="H129" s="220" t="n"/>
      <c r="I129" s="180" t="n"/>
      <c r="J129" s="246" t="n"/>
      <c r="K129" s="489" t="n"/>
      <c r="M129" s="478">
        <f>L131-G133</f>
        <v/>
      </c>
      <c r="P129" s="426" t="n"/>
    </row>
    <row r="130">
      <c r="A130" s="74" t="n"/>
      <c r="D130" s="483">
        <f>SUM(D6:D127)</f>
        <v/>
      </c>
      <c r="E130" s="19" t="n"/>
      <c r="F130" s="483">
        <f>SUM(F6:F127)</f>
        <v/>
      </c>
      <c r="H130" s="220" t="n"/>
      <c r="I130" s="180" t="n"/>
      <c r="J130" s="246" t="n"/>
      <c r="K130" s="489" t="n"/>
      <c r="M130" s="478">
        <f>L132-G134</f>
        <v/>
      </c>
      <c r="P130" s="426" t="n"/>
    </row>
    <row r="131">
      <c r="A131" s="74" t="n"/>
      <c r="C131" s="6" t="n"/>
      <c r="D131" s="483">
        <f>D130-F130</f>
        <v/>
      </c>
      <c r="E131" s="15" t="n"/>
      <c r="F131" s="483">
        <f>F130-D130</f>
        <v/>
      </c>
      <c r="H131" s="119" t="n"/>
      <c r="I131" s="115" t="n"/>
      <c r="J131" s="116" t="n"/>
      <c r="K131" s="411" t="n"/>
      <c r="M131" s="478">
        <f>L133-G135</f>
        <v/>
      </c>
      <c r="P131" s="426" t="n"/>
    </row>
    <row r="132">
      <c r="A132" s="74" t="n"/>
      <c r="B132" s="484">
        <f>B69-B70-B97</f>
        <v/>
      </c>
      <c r="C132" s="6" t="n"/>
      <c r="E132" s="15" t="n"/>
      <c r="G132" s="484">
        <f>G69-G70-G97</f>
        <v/>
      </c>
      <c r="H132" s="119" t="n"/>
      <c r="I132" s="115" t="n"/>
      <c r="J132" s="116" t="n"/>
      <c r="K132" s="411" t="n"/>
      <c r="M132" s="478">
        <f>L134-G136</f>
        <v/>
      </c>
    </row>
    <row r="133">
      <c r="A133" s="74" t="n"/>
      <c r="C133" s="30" t="n"/>
      <c r="D133" s="30" t="n"/>
      <c r="E133" s="30" t="n"/>
      <c r="F133" s="30" t="n"/>
      <c r="G133" s="30" t="n"/>
      <c r="H133" s="119" t="n"/>
      <c r="I133" s="115" t="n"/>
      <c r="J133" s="116" t="n"/>
      <c r="K133" s="411" t="n"/>
      <c r="M133" s="478">
        <f>L135-G137</f>
        <v/>
      </c>
    </row>
    <row r="134">
      <c r="A134" s="74" t="n"/>
      <c r="B134" s="74" t="n"/>
      <c r="C134" s="74" t="n"/>
      <c r="D134" s="74" t="n"/>
      <c r="E134" s="74" t="n"/>
      <c r="F134" s="74" t="n"/>
      <c r="G134" s="74" t="n"/>
      <c r="H134" s="119" t="n"/>
      <c r="I134" s="115" t="n"/>
      <c r="J134" s="116" t="n"/>
      <c r="K134" s="411" t="n"/>
      <c r="M134" s="478">
        <f>L136-G136</f>
        <v/>
      </c>
    </row>
    <row r="135">
      <c r="A135" s="74" t="n"/>
      <c r="B135" s="74" t="n"/>
      <c r="C135" s="74" t="n"/>
      <c r="D135" s="74" t="n"/>
      <c r="E135" s="74" t="n"/>
      <c r="F135" s="74" t="n"/>
      <c r="G135" s="74" t="n"/>
      <c r="H135" s="119" t="n"/>
      <c r="I135" s="115" t="n"/>
      <c r="J135" s="116" t="n"/>
      <c r="K135" s="411" t="n"/>
    </row>
    <row r="254" ht="16.2" customHeight="1" s="53"/>
    <row r="255" ht="16.2" customHeight="1" s="53"/>
    <row r="256" ht="16.2" customHeight="1" s="53"/>
    <row r="257" ht="16.2" customHeight="1" s="53"/>
    <row r="258" ht="16.2" customHeight="1" s="53"/>
    <row r="259" ht="16.2" customHeight="1" s="53"/>
    <row r="260" ht="16.2" customHeight="1" s="53"/>
    <row r="261" ht="16.2" customHeight="1" s="53"/>
    <row r="262" ht="16.2" customHeight="1" s="53"/>
    <row r="263" ht="16.2" customHeight="1" s="53"/>
    <row r="264" ht="16.2" customHeight="1" s="53"/>
    <row r="265" ht="16.2" customHeight="1" s="53"/>
    <row r="266" ht="16.2" customHeight="1" s="53"/>
    <row r="267" ht="16.2" customHeight="1" s="53"/>
    <row r="268" ht="16.2" customHeight="1" s="53"/>
    <row r="269" ht="16.2" customHeight="1" s="53"/>
    <row r="270" ht="16.2" customHeight="1" s="53"/>
    <row r="271" ht="16.2" customHeight="1" s="53"/>
    <row r="272" ht="16.2" customHeight="1" s="53"/>
    <row r="273" ht="16.2" customHeight="1" s="53"/>
    <row r="274" ht="16.2" customHeight="1" s="53"/>
    <row r="275" ht="16.2" customHeight="1" s="53"/>
    <row r="276" ht="16.2" customHeight="1" s="53"/>
    <row r="277" ht="16.2" customHeight="1" s="53"/>
    <row r="278" ht="16.2" customHeight="1" s="53"/>
    <row r="279" ht="16.2" customHeight="1" s="53"/>
    <row r="280" ht="16.2" customHeight="1" s="53"/>
    <row r="281" ht="16.2" customHeight="1" s="53"/>
    <row r="282" ht="16.2" customHeight="1" s="53"/>
    <row r="283" ht="16.2" customHeight="1" s="53"/>
    <row r="284" ht="16.2" customHeight="1" s="53"/>
    <row r="285" ht="16.2" customHeight="1" s="53"/>
    <row r="286" ht="16.2" customHeight="1" s="53"/>
    <row r="287" ht="16.2" customHeight="1" s="53"/>
    <row r="288" ht="16.2" customHeight="1" s="53"/>
    <row r="289" ht="16.2" customHeight="1" s="53"/>
    <row r="290" ht="16.2" customHeight="1" s="53"/>
    <row r="291" ht="16.2" customHeight="1" s="53"/>
    <row r="292" ht="16.2" customHeight="1" s="53"/>
    <row r="293" ht="16.2" customHeight="1" s="53"/>
    <row r="294" ht="16.2" customHeight="1" s="53"/>
    <row r="295" ht="16.2" customHeight="1" s="53"/>
    <row r="296" ht="16.2" customHeight="1" s="53"/>
    <row r="297" ht="16.2" customHeight="1" s="53"/>
    <row r="298" ht="16.2" customHeight="1" s="53"/>
    <row r="299" ht="16.2" customHeight="1" s="53"/>
    <row r="300" ht="16.2" customHeight="1" s="53"/>
    <row r="301" ht="16.2" customHeight="1" s="53"/>
    <row r="302" ht="16.2" customHeight="1" s="53"/>
    <row r="303" ht="16.2" customHeight="1" s="53"/>
    <row r="304" ht="16.2" customHeight="1" s="53"/>
    <row r="305" ht="16.2" customHeight="1" s="53"/>
    <row r="306" ht="16.2" customHeight="1" s="53"/>
    <row r="307" ht="16.2" customHeight="1" s="53"/>
    <row r="308" ht="16.2" customHeight="1" s="53"/>
    <row r="311" ht="16.2" customHeight="1" s="53"/>
    <row r="312" ht="16.2" customHeight="1" s="53"/>
    <row r="313" ht="16.2" customHeight="1" s="53"/>
    <row r="314" ht="16.2" customHeight="1" s="53"/>
    <row r="315" ht="16.2" customHeight="1" s="53"/>
    <row r="316" ht="16.2" customHeight="1" s="53"/>
    <row r="317" ht="16.2" customHeight="1" s="53"/>
    <row r="318" ht="16.2" customHeight="1" s="53"/>
    <row r="319" ht="16.2" customHeight="1" s="53"/>
    <row r="320" ht="16.2" customHeight="1" s="53"/>
    <row r="321" ht="16.2" customHeight="1" s="53"/>
    <row r="322" ht="16.2" customHeight="1" s="53"/>
    <row r="323" ht="16.2" customHeight="1" s="53"/>
    <row r="324" ht="16.2" customHeight="1" s="53"/>
    <row r="325" ht="16.2" customHeight="1" s="53"/>
    <row r="326" ht="16.2" customHeight="1" s="53"/>
    <row r="327" ht="16.2" customHeight="1" s="53"/>
    <row r="328" ht="16.2" customHeight="1" s="53"/>
    <row r="329" ht="16.2" customHeight="1" s="53"/>
    <row r="330" ht="16.2" customHeight="1" s="53"/>
    <row r="331" ht="16.2" customHeight="1" s="53"/>
    <row r="332" ht="16.2" customHeight="1" s="53"/>
    <row r="333" ht="16.2" customHeight="1" s="53"/>
    <row r="334" ht="16.2" customHeight="1" s="53"/>
    <row r="335" ht="16.2" customHeight="1" s="53"/>
    <row r="336" ht="16.2" customHeight="1" s="53"/>
    <row r="337" ht="16.2" customHeight="1" s="53"/>
    <row r="338" ht="16.2" customHeight="1" s="53"/>
    <row r="339" ht="16.2" customHeight="1" s="53"/>
    <row r="340" ht="16.2" customHeight="1" s="53"/>
    <row r="341" ht="16.2" customHeight="1" s="53"/>
    <row r="342" ht="16.2" customHeight="1" s="53"/>
    <row r="343" ht="16.2" customHeight="1" s="53"/>
    <row r="344" ht="16.2" customHeight="1" s="53"/>
    <row r="345" ht="16.2" customHeight="1" s="53"/>
    <row r="346" ht="16.2" customHeight="1" s="53"/>
    <row r="347" ht="16.2" customHeight="1" s="53"/>
    <row r="348" ht="16.2" customHeight="1" s="53"/>
    <row r="349" ht="16.2" customHeight="1" s="53"/>
    <row r="350" ht="16.2" customHeight="1" s="53"/>
    <row r="351" ht="16.2" customHeight="1" s="53"/>
    <row r="352" ht="16.2" customHeight="1" s="53"/>
    <row r="353" ht="16.2" customHeight="1" s="53"/>
    <row r="354" ht="16.2" customHeight="1" s="53"/>
    <row r="355" ht="16.2" customHeight="1" s="53"/>
    <row r="356" ht="16.2" customHeight="1" s="53"/>
    <row r="357" ht="16.2" customHeight="1" s="53"/>
    <row r="358" ht="16.2" customHeight="1" s="53"/>
    <row r="359" ht="16.2" customHeight="1" s="53"/>
    <row r="360" ht="16.2" customHeight="1" s="53"/>
    <row r="361" ht="16.2" customHeight="1" s="53"/>
    <row r="362" ht="16.2" customHeight="1" s="53"/>
    <row r="363" ht="16.2" customHeight="1" s="53"/>
    <row r="364" ht="16.2" customHeight="1" s="53"/>
    <row r="365" ht="16.2" customHeight="1" s="53"/>
    <row r="366" ht="16.2" customHeight="1" s="53"/>
    <row r="367" ht="16.2" customHeight="1" s="53"/>
    <row r="368" ht="16.2" customHeight="1" s="53"/>
    <row r="369" ht="16.2" customHeight="1" s="53"/>
    <row r="370" ht="16.2" customHeight="1" s="53"/>
    <row r="371" ht="16.2" customHeight="1" s="53"/>
    <row r="372" ht="16.2" customHeight="1" s="53"/>
    <row r="373" ht="16.2" customHeight="1" s="53"/>
    <row r="374" ht="16.2" customHeight="1" s="53"/>
    <row r="375" ht="16.2" customHeight="1" s="53"/>
    <row r="376" ht="16.2" customHeight="1" s="53"/>
    <row r="377" ht="16.2" customHeight="1" s="53"/>
    <row r="378" ht="16.2" customHeight="1" s="53"/>
    <row r="379" ht="16.2" customHeight="1" s="53"/>
    <row r="380" ht="16.2" customHeight="1" s="53"/>
    <row r="381" ht="16.2" customHeight="1" s="53"/>
    <row r="382" ht="16.2" customHeight="1" s="53"/>
    <row r="383" ht="16.2" customHeight="1" s="53"/>
    <row r="384" ht="16.2" customHeight="1" s="53"/>
    <row r="385" ht="16.2" customHeight="1" s="53"/>
    <row r="386" ht="16.2" customHeight="1" s="53"/>
    <row r="387" ht="16.2" customHeight="1" s="53"/>
    <row r="388" ht="16.2" customHeight="1" s="53"/>
    <row r="389" ht="16.2" customHeight="1" s="53"/>
    <row r="390" ht="16.2" customHeight="1" s="53"/>
    <row r="391" ht="16.2" customHeight="1" s="53"/>
    <row r="392" ht="16.2" customHeight="1" s="53"/>
    <row r="393" ht="16.2" customHeight="1" s="53"/>
    <row r="394" ht="16.2" customHeight="1" s="53"/>
    <row r="395" ht="16.2" customHeight="1" s="53"/>
    <row r="396" ht="16.2" customHeight="1" s="53"/>
    <row r="397" ht="16.2" customHeight="1" s="53"/>
    <row r="398" ht="16.2" customHeight="1" s="53"/>
    <row r="399" ht="16.2" customHeight="1" s="53"/>
    <row r="400" ht="16.2" customHeight="1" s="53"/>
    <row r="401" ht="16.2" customHeight="1" s="53"/>
    <row r="402" ht="16.2" customHeight="1" s="53"/>
    <row r="403" ht="16.2" customHeight="1" s="53"/>
    <row r="404" ht="16.2" customHeight="1" s="53"/>
    <row r="405" ht="16.2" customHeight="1" s="53"/>
    <row r="406" ht="16.2" customHeight="1" s="53"/>
    <row r="407" ht="16.2" customHeight="1" s="53"/>
    <row r="408" ht="16.2" customHeight="1" s="53"/>
    <row r="409" ht="16.2" customHeight="1" s="53"/>
    <row r="410" ht="16.2" customHeight="1" s="53"/>
    <row r="427" ht="16.2" customHeight="1" s="53"/>
    <row r="428" ht="16.2" customHeight="1" s="53"/>
    <row r="429" ht="16.2" customHeight="1" s="53"/>
    <row r="430" ht="16.2" customHeight="1" s="53"/>
    <row r="431" ht="16.2" customHeight="1" s="53"/>
    <row r="432" ht="16.2" customHeight="1" s="53"/>
    <row r="433" ht="16.2" customHeight="1" s="53"/>
    <row r="434" ht="16.2" customHeight="1" s="53"/>
    <row r="435" ht="16.2" customHeight="1" s="53"/>
    <row r="436" ht="16.2" customHeight="1" s="53"/>
    <row r="437" ht="16.2" customHeight="1" s="53"/>
    <row r="438" ht="16.2" customHeight="1" s="53"/>
    <row r="439" ht="16.2" customHeight="1" s="53"/>
    <row r="440" ht="16.2" customHeight="1" s="53"/>
    <row r="441" ht="16.2" customHeight="1" s="53"/>
    <row r="442" ht="16.2" customHeight="1" s="53"/>
    <row r="443" ht="16.2" customHeight="1" s="53"/>
    <row r="444" ht="16.2" customHeight="1" s="53"/>
    <row r="445" ht="16.2" customHeight="1" s="53"/>
    <row r="446" ht="16.2" customHeight="1" s="53"/>
    <row r="447" ht="16.2" customHeight="1" s="53"/>
    <row r="448" ht="16.2" customHeight="1" s="53"/>
    <row r="449" ht="16.2" customHeight="1" s="53"/>
    <row r="450" ht="16.2" customHeight="1" s="53"/>
    <row r="451" ht="16.2" customHeight="1" s="53"/>
    <row r="452" ht="16.2" customHeight="1" s="53"/>
    <row r="453" ht="16.2" customHeight="1" s="53"/>
    <row r="454" ht="16.2" customHeight="1" s="53"/>
    <row r="455" ht="16.2" customHeight="1" s="53"/>
    <row r="456" ht="16.2" customHeight="1" s="53"/>
    <row r="457" ht="16.2" customHeight="1" s="53"/>
    <row r="458" ht="16.2" customHeight="1" s="53"/>
    <row r="459" ht="16.2" customHeight="1" s="53"/>
    <row r="460" ht="16.2" customHeight="1" s="53"/>
    <row r="461" ht="16.2" customHeight="1" s="53"/>
    <row r="462" ht="16.2" customHeight="1" s="53"/>
    <row r="463" ht="16.2" customHeight="1" s="53"/>
    <row r="464" ht="16.2" customHeight="1" s="53"/>
    <row r="465" ht="16.2" customHeight="1" s="53"/>
    <row r="466" ht="16.2" customHeight="1" s="53"/>
    <row r="467" ht="16.2" customHeight="1" s="53"/>
    <row r="468" ht="16.2" customHeight="1" s="53"/>
    <row r="469" ht="16.2" customHeight="1" s="53"/>
    <row r="470" ht="16.2" customHeight="1" s="53"/>
    <row r="471" ht="16.2" customHeight="1" s="53"/>
    <row r="472" ht="16.2" customHeight="1" s="53"/>
    <row r="473" ht="16.2" customHeight="1" s="53"/>
    <row r="474" ht="16.2" customHeight="1" s="53"/>
    <row r="475" ht="16.2" customHeight="1" s="53"/>
    <row r="476" ht="16.2" customHeight="1" s="53"/>
    <row r="477" ht="16.2" customHeight="1" s="53"/>
    <row r="478" ht="16.2" customHeight="1" s="53"/>
    <row r="479" ht="16.2" customHeight="1" s="53"/>
    <row r="480" ht="16.2" customHeight="1" s="53"/>
    <row r="481" ht="16.2" customHeight="1" s="53"/>
    <row r="484" ht="16.2" customHeight="1" s="53"/>
    <row r="485" ht="16.2" customHeight="1" s="53"/>
    <row r="486" ht="16.2" customHeight="1" s="53"/>
    <row r="487" ht="16.2" customHeight="1" s="53"/>
    <row r="488" ht="16.2" customHeight="1" s="53"/>
    <row r="489" ht="16.2" customHeight="1" s="53"/>
    <row r="490" ht="16.2" customHeight="1" s="53"/>
    <row r="491" ht="16.2" customHeight="1" s="53"/>
    <row r="492" ht="16.2" customHeight="1" s="53"/>
    <row r="493" ht="16.2" customHeight="1" s="53"/>
    <row r="494" ht="16.2" customHeight="1" s="53"/>
    <row r="495" ht="16.2" customHeight="1" s="53"/>
    <row r="496" ht="16.2" customHeight="1" s="53"/>
    <row r="497" ht="16.2" customHeight="1" s="53"/>
    <row r="498" ht="16.2" customHeight="1" s="53"/>
    <row r="499" ht="16.2" customHeight="1" s="53"/>
    <row r="500" ht="16.2" customHeight="1" s="53"/>
    <row r="501" ht="16.2" customHeight="1" s="53"/>
    <row r="502" ht="16.2" customHeight="1" s="53"/>
    <row r="503" ht="16.2" customHeight="1" s="53"/>
    <row r="504" ht="16.2" customHeight="1" s="53"/>
    <row r="505" ht="16.2" customHeight="1" s="53"/>
    <row r="506" ht="16.2" customHeight="1" s="53"/>
    <row r="507" ht="16.2" customHeight="1" s="53"/>
    <row r="508" ht="16.2" customHeight="1" s="53"/>
    <row r="509" ht="16.2" customHeight="1" s="53"/>
    <row r="510" ht="16.2" customHeight="1" s="53"/>
    <row r="511" ht="16.2" customHeight="1" s="53"/>
    <row r="512" ht="16.2" customHeight="1" s="53"/>
    <row r="513" ht="16.2" customHeight="1" s="53"/>
    <row r="514" ht="16.2" customHeight="1" s="53"/>
    <row r="515" ht="16.2" customHeight="1" s="53"/>
    <row r="516" ht="16.2" customHeight="1" s="53"/>
    <row r="517" ht="16.2" customHeight="1" s="53"/>
    <row r="518" ht="16.2" customHeight="1" s="53"/>
    <row r="519" ht="16.2" customHeight="1" s="53"/>
    <row r="520" ht="16.2" customHeight="1" s="53"/>
    <row r="521" ht="16.2" customHeight="1" s="53"/>
    <row r="522" ht="16.2" customHeight="1" s="53"/>
    <row r="523" ht="16.2" customHeight="1" s="53"/>
    <row r="524" ht="16.2" customHeight="1" s="53"/>
    <row r="525" ht="16.2" customHeight="1" s="53"/>
    <row r="526" ht="16.2" customHeight="1" s="53"/>
    <row r="527" ht="16.2" customHeight="1" s="53"/>
    <row r="528" ht="16.2" customHeight="1" s="53"/>
    <row r="529" ht="16.2" customHeight="1" s="53"/>
    <row r="530" ht="16.2" customHeight="1" s="53"/>
    <row r="531" ht="16.2" customHeight="1" s="53"/>
    <row r="532" ht="16.2" customHeight="1" s="53"/>
    <row r="533" ht="16.2" customHeight="1" s="53"/>
    <row r="534" ht="16.2" customHeight="1" s="53"/>
    <row r="535" ht="16.2" customHeight="1" s="53"/>
    <row r="536" ht="16.2" customHeight="1" s="53"/>
    <row r="537" ht="16.2" customHeight="1" s="53"/>
    <row r="538" ht="16.2" customHeight="1" s="53"/>
    <row r="539" ht="16.2" customHeight="1" s="53"/>
    <row r="540" ht="16.2" customHeight="1" s="53"/>
    <row r="541" ht="16.2" customHeight="1" s="53"/>
    <row r="542" ht="16.2" customHeight="1" s="53"/>
    <row r="543" ht="16.2" customHeight="1" s="53"/>
    <row r="544" ht="16.2" customHeight="1" s="53"/>
    <row r="545" ht="16.2" customHeight="1" s="53"/>
    <row r="546" ht="16.2" customHeight="1" s="53"/>
    <row r="547" ht="16.2" customHeight="1" s="53"/>
    <row r="548" ht="16.2" customHeight="1" s="53"/>
    <row r="549" ht="16.2" customHeight="1" s="53"/>
    <row r="550" ht="16.2" customHeight="1" s="53"/>
    <row r="551" ht="16.2" customHeight="1" s="53"/>
    <row r="552" ht="16.2" customHeight="1" s="53"/>
    <row r="553" ht="16.2" customHeight="1" s="53"/>
    <row r="554" ht="16.2" customHeight="1" s="53"/>
    <row r="555" ht="16.2" customHeight="1" s="53"/>
    <row r="556" ht="16.2" customHeight="1" s="53"/>
    <row r="557" ht="16.2" customHeight="1" s="53"/>
    <row r="558" ht="16.2" customHeight="1" s="53"/>
    <row r="559" ht="16.2" customHeight="1" s="53"/>
    <row r="560" ht="16.2" customHeight="1" s="53"/>
    <row r="561" ht="16.2" customHeight="1" s="53"/>
    <row r="562" ht="16.2" customHeight="1" s="53"/>
    <row r="563" ht="16.2" customHeight="1" s="53"/>
    <row r="564" ht="16.2" customHeight="1" s="53"/>
    <row r="565" ht="16.2" customHeight="1" s="53"/>
    <row r="566" ht="16.2" customHeight="1" s="53"/>
    <row r="567" ht="16.2" customHeight="1" s="53"/>
    <row r="568" ht="16.2" customHeight="1" s="53"/>
    <row r="569" ht="16.2" customHeight="1" s="53"/>
    <row r="570" ht="16.2" customHeight="1" s="53"/>
    <row r="571" ht="16.2" customHeight="1" s="53"/>
    <row r="572" ht="16.2" customHeight="1" s="53"/>
    <row r="573" ht="16.2" customHeight="1" s="53"/>
    <row r="574" ht="16.2" customHeight="1" s="53"/>
    <row r="575" ht="16.2" customHeight="1" s="53"/>
    <row r="576" ht="16.2" customHeight="1" s="53"/>
    <row r="577" ht="16.2" customHeight="1" s="53"/>
    <row r="578" ht="16.2" customHeight="1" s="53"/>
    <row r="579" ht="16.2" customHeight="1" s="53"/>
    <row r="580" ht="16.2" customHeight="1" s="53"/>
    <row r="581" ht="16.2" customHeight="1" s="53"/>
    <row r="582" ht="16.2" customHeight="1" s="53"/>
    <row r="583" ht="16.2" customHeight="1" s="53"/>
    <row r="584" ht="16.2" customHeight="1" s="53"/>
    <row r="585" ht="16.2" customHeight="1" s="53"/>
    <row r="586" ht="16.2" customHeight="1" s="53"/>
    <row r="587" ht="16.2" customHeight="1" s="53"/>
    <row r="588" ht="16.2" customHeight="1" s="53"/>
    <row r="589" ht="16.2" customHeight="1" s="53"/>
    <row r="590" ht="16.2" customHeight="1" s="53"/>
    <row r="591" ht="16.2" customHeight="1" s="53"/>
    <row r="592" ht="16.2" customHeight="1" s="53"/>
  </sheetData>
  <mergeCells count="6">
    <mergeCell ref="A1:J1"/>
    <mergeCell ref="C4:F4"/>
    <mergeCell ref="A4:A5"/>
    <mergeCell ref="A3:J3"/>
    <mergeCell ref="A2:J2"/>
    <mergeCell ref="H4:J5"/>
  </mergeCells>
  <conditionalFormatting sqref="D8:D15">
    <cfRule type="expression" priority="4" dxfId="4">
      <formula>"""=if(IF(ISBLANK(c8),0, 1) *IF(ISBLANK(d8),0, 1)=1)"""</formula>
    </cfRule>
  </conditionalFormatting>
  <conditionalFormatting sqref="J7:J136">
    <cfRule type="cellIs" priority="1" operator="notEqual" dxfId="0" stopIfTrue="1">
      <formula>$K7</formula>
    </cfRule>
  </conditionalFormatting>
  <conditionalFormatting sqref="M7:M93 M97:M134">
    <cfRule type="cellIs" priority="21" operator="notEqual" dxfId="0" stopIfTrue="1">
      <formula>0</formula>
    </cfRule>
  </conditionalFormatting>
  <printOptions horizontalCentered="1"/>
  <pageMargins left="0.5511811023622047" right="0.4724409448818898" top="0.4330708661417323" bottom="0.2755905511811024" header="0.3937007874015748" footer="0.1181102362204725"/>
  <pageSetup orientation="portrait" paperSize="9" scale="38" fitToHeight="2" horizontalDpi="1200" verticalDpi="1200"/>
  <headerFooter alignWithMargins="0">
    <oddHeader/>
    <oddFooter>&amp;C&amp;16 1-1</oddFooter>
    <evenHeader/>
    <evenFooter/>
    <firstHeader/>
    <firstFooter/>
  </headerFooter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 codeName="Sheet21">
    <tabColor theme="0" tint="-0.1499984740745262"/>
    <outlinePr summaryBelow="1" summaryRight="1"/>
    <pageSetUpPr/>
  </sheetPr>
  <dimension ref="A1:R135"/>
  <sheetViews>
    <sheetView showZeros="0" zoomScale="70" zoomScaleNormal="70" zoomScaleSheetLayoutView="120" workbookViewId="0">
      <selection activeCell="G14" sqref="G14"/>
    </sheetView>
  </sheetViews>
  <sheetFormatPr baseColWidth="8" defaultColWidth="9" defaultRowHeight="19.8"/>
  <cols>
    <col width="21.6640625" customWidth="1" style="5" min="1" max="1"/>
    <col width="16" customWidth="1" style="5" min="2" max="2"/>
    <col width="4.77734375" customWidth="1" style="325" min="3" max="3"/>
    <col width="11.88671875" customWidth="1" style="5" min="4" max="4"/>
    <col width="4.77734375" customWidth="1" style="325" min="5" max="5"/>
    <col width="12.21875" customWidth="1" style="5" min="6" max="6"/>
    <col width="12.33203125" customWidth="1" style="5" min="7" max="7"/>
    <col width="64.44140625" customWidth="1" style="5" min="8" max="8"/>
    <col width="5.21875" customWidth="1" style="5" min="9" max="9"/>
    <col width="10.6640625" customWidth="1" style="5" min="10" max="10"/>
    <col width="11.88671875" customWidth="1" style="1" min="11" max="11"/>
    <col width="14.44140625" customWidth="1" style="1" min="12" max="12"/>
    <col width="19.109375" bestFit="1" customWidth="1" style="1" min="13" max="13"/>
    <col width="9" customWidth="1" style="1" min="14" max="14"/>
    <col width="20.109375" bestFit="1" customWidth="1" style="1" min="15" max="15"/>
    <col width="9" customWidth="1" style="1" min="16" max="16"/>
    <col width="15.109375" bestFit="1" customWidth="1" style="1" min="17" max="17"/>
    <col width="9" customWidth="1" style="1" min="18" max="16384"/>
  </cols>
  <sheetData>
    <row r="1" ht="22.2" customHeight="1" s="53">
      <c r="A1" s="322">
        <f>OFFSET(A139,0,K1-1)</f>
        <v/>
      </c>
      <c r="K1" s="13">
        <f>L1+2</f>
        <v/>
      </c>
      <c r="L1" s="1" t="n">
        <v>14</v>
      </c>
    </row>
    <row r="2" ht="22.2" customHeight="1" s="53">
      <c r="A2" s="322" t="inlineStr">
        <is>
          <t>預計平衡表與現金流量表勾稽底稿</t>
        </is>
      </c>
    </row>
    <row r="3" ht="20.4" customHeight="1" s="53" thickBot="1">
      <c r="A3" s="324" t="inlineStr">
        <is>
          <t>中華民國115年度</t>
        </is>
      </c>
    </row>
    <row r="4" ht="22.2" customHeight="1" s="53">
      <c r="A4" s="348" t="inlineStr">
        <is>
          <t>科目</t>
        </is>
      </c>
      <c r="B4" s="349" t="inlineStr">
        <is>
          <t>114.12.31</t>
        </is>
      </c>
      <c r="C4" s="328" t="inlineStr">
        <is>
          <t>調整項目</t>
        </is>
      </c>
      <c r="D4" s="350" t="n"/>
      <c r="E4" s="350" t="n"/>
      <c r="F4" s="351" t="n"/>
      <c r="G4" s="349" t="inlineStr">
        <is>
          <t>115.12.31</t>
        </is>
      </c>
      <c r="H4" s="329" t="inlineStr">
        <is>
          <t>現金流量表勾稽項目</t>
        </is>
      </c>
      <c r="I4" s="352" t="n"/>
      <c r="J4" s="353" t="n"/>
    </row>
    <row r="5" ht="22.8" customHeight="1" s="53" thickBot="1">
      <c r="A5" s="354" t="n"/>
      <c r="B5" s="75" t="inlineStr">
        <is>
          <t>預計數</t>
        </is>
      </c>
      <c r="C5" s="485" t="n"/>
      <c r="D5" s="486" t="inlineStr">
        <is>
          <t>借方</t>
        </is>
      </c>
      <c r="E5" s="487" t="n"/>
      <c r="F5" s="486" t="inlineStr">
        <is>
          <t>貸方</t>
        </is>
      </c>
      <c r="G5" s="77" t="inlineStr">
        <is>
          <t>預計數</t>
        </is>
      </c>
      <c r="H5" s="358" t="n"/>
      <c r="I5" s="359" t="n"/>
      <c r="J5" s="360" t="n"/>
    </row>
    <row r="6">
      <c r="A6" s="4" t="inlineStr">
        <is>
          <t xml:space="preserve">資產                                                        </t>
        </is>
      </c>
      <c r="B6" s="419" t="n"/>
      <c r="C6" s="367" t="n"/>
      <c r="D6" s="420" t="n"/>
      <c r="E6" s="368" t="n"/>
      <c r="F6" s="420" t="n"/>
      <c r="G6" s="421" t="n"/>
      <c r="H6" s="111" t="inlineStr">
        <is>
          <t xml:space="preserve">▼業務活動之現金流量                                          </t>
        </is>
      </c>
      <c r="I6" s="129" t="n"/>
      <c r="J6" s="130" t="n"/>
      <c r="L6" s="30" t="inlineStr">
        <is>
          <t>114年12月</t>
        </is>
      </c>
      <c r="M6" s="27" t="inlineStr">
        <is>
          <t>差異數要再加(減)</t>
        </is>
      </c>
      <c r="N6" s="30" t="n"/>
      <c r="O6" s="27" t="inlineStr">
        <is>
          <t>比較增減</t>
        </is>
      </c>
      <c r="P6" s="30" t="n"/>
      <c r="Q6" s="27" t="inlineStr">
        <is>
          <t>調整項目</t>
        </is>
      </c>
      <c r="R6" s="30" t="n"/>
    </row>
    <row r="7">
      <c r="A7" s="78" t="inlineStr">
        <is>
          <t xml:space="preserve">　流動資產                                                    </t>
        </is>
      </c>
      <c r="B7" s="422">
        <f>SUM(B8:B16)</f>
        <v/>
      </c>
      <c r="C7" s="367" t="n"/>
      <c r="D7" s="420" t="n"/>
      <c r="E7" s="368" t="n"/>
      <c r="F7" s="420" t="n"/>
      <c r="G7" s="423">
        <f>SUM(G8:G16)</f>
        <v/>
      </c>
      <c r="H7" s="112" t="inlineStr">
        <is>
          <t xml:space="preserve">　　本期賸餘（短絀）                                            </t>
        </is>
      </c>
      <c r="I7" s="8" t="inlineStr">
        <is>
          <t>A</t>
        </is>
      </c>
      <c r="J7" s="73">
        <f>OFFSET(A480,0,$K$1-1)</f>
        <v/>
      </c>
      <c r="K7" s="369">
        <f>-SUMIF($C$7:$C$127,I7,$D$7:$D$127)+SUMIF($E$7:$E$127,I7,$F$7:$F$127)</f>
        <v/>
      </c>
      <c r="L7" s="478">
        <f>VLOOKUP(A7,$A$140:$AX$249,$K$1,FALSE)</f>
        <v/>
      </c>
      <c r="M7" s="478">
        <f>L7-G7</f>
        <v/>
      </c>
      <c r="N7" s="144" t="n"/>
      <c r="O7" s="425">
        <f>L7-B7</f>
        <v/>
      </c>
      <c r="P7" s="30">
        <f>J7-K7</f>
        <v/>
      </c>
      <c r="Q7" s="426">
        <f>D7-F7</f>
        <v/>
      </c>
      <c r="R7" s="30" t="n"/>
    </row>
    <row r="8">
      <c r="A8" s="79" t="inlineStr">
        <is>
          <t xml:space="preserve">　　現金                                                        </t>
        </is>
      </c>
      <c r="B8" s="427">
        <f>VLOOKUP(A8,$A$309:$AX$418,$K$1,FALSE)</f>
        <v/>
      </c>
      <c r="C8" s="367" t="inlineStr">
        <is>
          <t>B</t>
        </is>
      </c>
      <c r="D8" s="428">
        <f>IF(G8-B8&gt;0,G8-B8,"0")</f>
        <v/>
      </c>
      <c r="E8" s="375" t="inlineStr">
        <is>
          <t>B</t>
        </is>
      </c>
      <c r="F8" s="428">
        <f>IF(G8-B8&lt;0,B8-G8,"0")</f>
        <v/>
      </c>
      <c r="G8" s="429">
        <f>J87</f>
        <v/>
      </c>
      <c r="H8" s="112" t="inlineStr">
        <is>
          <t xml:space="preserve">　　利息股利之調整                                              </t>
        </is>
      </c>
      <c r="I8" s="8" t="n"/>
      <c r="J8" s="73">
        <f>OFFSET(A481,0,$K$1-1)</f>
        <v/>
      </c>
      <c r="K8" s="369">
        <f>SUM(K9:K11)</f>
        <v/>
      </c>
      <c r="L8" s="478">
        <f>VLOOKUP(A8,$A$140:$AX$249,$K$1,FALSE)</f>
        <v/>
      </c>
      <c r="M8" s="478">
        <f>L8-G8</f>
        <v/>
      </c>
      <c r="N8" s="144" t="n"/>
      <c r="O8" s="425">
        <f>L8-B8</f>
        <v/>
      </c>
      <c r="P8" s="30">
        <f>J8-K8</f>
        <v/>
      </c>
      <c r="Q8" s="426">
        <f>D8-F8</f>
        <v/>
      </c>
      <c r="R8" s="30" t="n"/>
    </row>
    <row r="9" ht="32.4" customHeight="1" s="53">
      <c r="A9" s="79" t="inlineStr">
        <is>
          <t xml:space="preserve">　　流動金融資產                                                </t>
        </is>
      </c>
      <c r="B9" s="427">
        <f>VLOOKUP(A9,$A$309:$AX$418,$K$1,FALSE)</f>
        <v/>
      </c>
      <c r="C9" s="375" t="n">
        <v>231</v>
      </c>
      <c r="D9" s="428">
        <f>J50*-1</f>
        <v/>
      </c>
      <c r="E9" s="430" t="n">
        <v>211</v>
      </c>
      <c r="F9" s="431">
        <f>J42</f>
        <v/>
      </c>
      <c r="G9" s="429">
        <f>B9+D9-F9+D10-F10</f>
        <v/>
      </c>
      <c r="H9" s="112" t="inlineStr">
        <is>
          <t xml:space="preserve">　　　利息收入                                                    </t>
        </is>
      </c>
      <c r="I9" s="8" t="n"/>
      <c r="J9" s="73">
        <f>OFFSET(A482,0,$K$1-1)</f>
        <v/>
      </c>
      <c r="K9" s="369">
        <f>J9</f>
        <v/>
      </c>
      <c r="L9" s="478">
        <f>VLOOKUP(A9,$A$140:$AX$249,$K$1,FALSE)</f>
        <v/>
      </c>
      <c r="M9" s="478">
        <f>L9-G9</f>
        <v/>
      </c>
      <c r="N9" s="144" t="n"/>
      <c r="O9" s="425">
        <f>L9-B9</f>
        <v/>
      </c>
      <c r="P9" s="30">
        <f>J9-K9</f>
        <v/>
      </c>
      <c r="Q9" s="426">
        <f>D9-F9</f>
        <v/>
      </c>
      <c r="R9" s="30" t="n"/>
    </row>
    <row r="10">
      <c r="A10" s="79" t="n"/>
      <c r="B10" s="427" t="n"/>
      <c r="C10" s="375" t="n">
        <v>125</v>
      </c>
      <c r="D10" s="428" t="n"/>
      <c r="E10" s="430" t="n"/>
      <c r="F10" s="432" t="n"/>
      <c r="G10" s="429" t="n"/>
      <c r="H10" s="112" t="inlineStr">
        <is>
          <t xml:space="preserve">　　　股利收入                                                    </t>
        </is>
      </c>
      <c r="I10" s="8" t="n"/>
      <c r="J10" s="73">
        <f>OFFSET(A483,0,$K$1-1)</f>
        <v/>
      </c>
      <c r="K10" s="369">
        <f>J10</f>
        <v/>
      </c>
      <c r="L10" s="478" t="n"/>
      <c r="M10" s="478">
        <f>L10-G10</f>
        <v/>
      </c>
      <c r="N10" s="144" t="n"/>
      <c r="O10" s="425">
        <f>L10-B10</f>
        <v/>
      </c>
      <c r="P10" s="30">
        <f>J10-K10</f>
        <v/>
      </c>
      <c r="Q10" s="426">
        <f>D10-F10</f>
        <v/>
      </c>
      <c r="R10" s="30" t="n"/>
    </row>
    <row r="11">
      <c r="A11" s="79" t="inlineStr">
        <is>
          <t xml:space="preserve">　　應收款項                                                    </t>
        </is>
      </c>
      <c r="B11" s="427">
        <f>VLOOKUP(A11,$A$309:$AX$418,$K$1,FALSE)</f>
        <v/>
      </c>
      <c r="C11" s="375" t="n">
        <v>151</v>
      </c>
      <c r="D11" s="428" t="n"/>
      <c r="E11" s="430" t="n">
        <v>151</v>
      </c>
      <c r="F11" s="432" t="n"/>
      <c r="G11" s="429">
        <f>B11+D11-F11</f>
        <v/>
      </c>
      <c r="H11" s="112" t="inlineStr">
        <is>
          <t xml:space="preserve">　　　利息費用                                                    </t>
        </is>
      </c>
      <c r="I11" s="8" t="n"/>
      <c r="J11" s="73">
        <f>OFFSET(A484,0,$K$1-1)</f>
        <v/>
      </c>
      <c r="K11" s="369">
        <f>J11</f>
        <v/>
      </c>
      <c r="L11" s="478">
        <f>VLOOKUP(A11,$A$140:$AX$249,$K$1,FALSE)</f>
        <v/>
      </c>
      <c r="M11" s="478">
        <f>L11-G11</f>
        <v/>
      </c>
      <c r="N11" s="144" t="n"/>
      <c r="O11" s="425">
        <f>L11-B11</f>
        <v/>
      </c>
      <c r="P11" s="30">
        <f>J11-K11</f>
        <v/>
      </c>
      <c r="Q11" s="426">
        <f>D11-F11</f>
        <v/>
      </c>
      <c r="R11" s="30" t="n"/>
    </row>
    <row r="12">
      <c r="A12" s="2" t="n">
        <v>0</v>
      </c>
      <c r="B12" s="427" t="n"/>
      <c r="C12" s="375" t="n"/>
      <c r="D12" s="428" t="n"/>
      <c r="E12" s="430" t="n"/>
      <c r="F12" s="432" t="n"/>
      <c r="G12" s="433" t="n"/>
      <c r="H12" s="112" t="inlineStr">
        <is>
          <t xml:space="preserve">　　未計利息股利之本期賸餘（短絀）                              </t>
        </is>
      </c>
      <c r="I12" s="8" t="n"/>
      <c r="J12" s="73">
        <f>OFFSET(A485,0,$K$1-1)</f>
        <v/>
      </c>
      <c r="K12" s="369">
        <f>K7+K8</f>
        <v/>
      </c>
      <c r="L12" s="478" t="n"/>
      <c r="M12" s="478">
        <f>L12-G12</f>
        <v/>
      </c>
      <c r="N12" s="144" t="n"/>
      <c r="O12" s="425">
        <f>L12-B12</f>
        <v/>
      </c>
      <c r="P12" s="30">
        <f>J12-K12</f>
        <v/>
      </c>
      <c r="Q12" s="426">
        <f>D12-F12</f>
        <v/>
      </c>
      <c r="R12" s="30" t="n"/>
    </row>
    <row r="13">
      <c r="A13" s="80" t="inlineStr">
        <is>
          <t xml:space="preserve">　　存貨                                                        </t>
        </is>
      </c>
      <c r="B13" s="427">
        <f>VLOOKUP(A13,$A$309:$AX$418,$K$1,FALSE)</f>
        <v/>
      </c>
      <c r="C13" s="375" t="n">
        <v>151</v>
      </c>
      <c r="D13" s="428" t="n"/>
      <c r="E13" s="430" t="n">
        <v>151</v>
      </c>
      <c r="F13" s="432" t="n"/>
      <c r="G13" s="429">
        <f>B13+D13-F13</f>
        <v/>
      </c>
      <c r="H13" s="112" t="inlineStr">
        <is>
          <t xml:space="preserve">　　調整項目                                                    </t>
        </is>
      </c>
      <c r="I13" s="8" t="n"/>
      <c r="J13" s="73">
        <f>OFFSET(A486,0,$K$1-1)</f>
        <v/>
      </c>
      <c r="K13" s="369">
        <f>SUM(K14,K24,K27,K34,K33)</f>
        <v/>
      </c>
      <c r="L13" s="478">
        <f>VLOOKUP(A13,$A$140:$AX$249,$K$1,FALSE)</f>
        <v/>
      </c>
      <c r="M13" s="478">
        <f>L13-G13</f>
        <v/>
      </c>
      <c r="N13" s="144" t="n"/>
      <c r="O13" s="425">
        <f>L13-B13</f>
        <v/>
      </c>
      <c r="P13" s="30">
        <f>J13-K13</f>
        <v/>
      </c>
      <c r="Q13" s="426">
        <f>D13-F13</f>
        <v/>
      </c>
      <c r="R13" s="30" t="n"/>
    </row>
    <row r="14">
      <c r="A14" s="81" t="inlineStr">
        <is>
          <t xml:space="preserve">　　生產性生物資產－流動                                        </t>
        </is>
      </c>
      <c r="B14" s="427">
        <f>VLOOKUP(A14,$A$309:$AX$418,$K$1,FALSE)</f>
        <v/>
      </c>
      <c r="C14" s="375" t="n">
        <v>151</v>
      </c>
      <c r="D14" s="428" t="n"/>
      <c r="E14" s="430" t="n">
        <v>151</v>
      </c>
      <c r="F14" s="432" t="n"/>
      <c r="G14" s="429">
        <f>B14+D14-F14</f>
        <v/>
      </c>
      <c r="H14" s="112" t="inlineStr">
        <is>
          <t xml:space="preserve">　　　折舊、減損及折耗                                            </t>
        </is>
      </c>
      <c r="I14" s="8" t="n"/>
      <c r="J14" s="73">
        <f>OFFSET(A487,0,$K$1-1)</f>
        <v/>
      </c>
      <c r="K14" s="369">
        <f>SUM(K15:K23)</f>
        <v/>
      </c>
      <c r="L14" s="478">
        <f>VLOOKUP(A14,$A$140:$AX$249,$K$1,FALSE)</f>
        <v/>
      </c>
      <c r="M14" s="478">
        <f>L14-G14</f>
        <v/>
      </c>
      <c r="N14" s="144" t="n"/>
      <c r="O14" s="425">
        <f>L14-B14</f>
        <v/>
      </c>
      <c r="P14" s="30">
        <f>J14-K14</f>
        <v/>
      </c>
      <c r="Q14" s="426">
        <f>D14-F14</f>
        <v/>
      </c>
      <c r="R14" s="30" t="n"/>
    </row>
    <row r="15">
      <c r="A15" s="80" t="inlineStr">
        <is>
          <t xml:space="preserve">　　預付款項                                                    </t>
        </is>
      </c>
      <c r="B15" s="427">
        <f>VLOOKUP(A15,$A$309:$AX$418,$K$1,FALSE)</f>
        <v/>
      </c>
      <c r="C15" s="375" t="n">
        <v>151</v>
      </c>
      <c r="D15" s="428" t="n"/>
      <c r="E15" s="430" t="n">
        <v>151</v>
      </c>
      <c r="F15" s="432" t="n"/>
      <c r="G15" s="429">
        <f>B15+D15-F15</f>
        <v/>
      </c>
      <c r="H15" s="112" t="inlineStr">
        <is>
          <t xml:space="preserve">　　　　土地改良物                                                  </t>
        </is>
      </c>
      <c r="I15" s="91" t="n">
        <v>101</v>
      </c>
      <c r="J15" s="121">
        <f>OFFSET(A488,0,$K$1-1)</f>
        <v/>
      </c>
      <c r="K15" s="369">
        <f>-SUMIF($C$7:$C$127,I15,$D$7:$D$127)+SUMIF($E$7:$E$127,I15,$F$7:$F$127)</f>
        <v/>
      </c>
      <c r="L15" s="478">
        <f>VLOOKUP(A15,$A$140:$AX$249,$K$1,FALSE)</f>
        <v/>
      </c>
      <c r="M15" s="478">
        <f>L15-G15</f>
        <v/>
      </c>
      <c r="N15" s="144" t="n"/>
      <c r="O15" s="425">
        <f>L15-B15</f>
        <v/>
      </c>
      <c r="P15" s="30">
        <f>J15-K15</f>
        <v/>
      </c>
      <c r="Q15" s="426">
        <f>D15-F15</f>
        <v/>
      </c>
      <c r="R15" s="30" t="n"/>
    </row>
    <row r="16">
      <c r="A16" s="80" t="inlineStr">
        <is>
          <t xml:space="preserve">　　短期貸墊款                                                  </t>
        </is>
      </c>
      <c r="B16" s="427">
        <f>VLOOKUP(A16,$A$309:$AX$418,$K$1,FALSE)</f>
        <v/>
      </c>
      <c r="C16" s="375" t="n">
        <v>151</v>
      </c>
      <c r="D16" s="428" t="n"/>
      <c r="E16" s="430" t="n">
        <v>212</v>
      </c>
      <c r="F16" s="432">
        <f>J43</f>
        <v/>
      </c>
      <c r="G16" s="429">
        <f>B16+D16-F16</f>
        <v/>
      </c>
      <c r="H16" s="112" t="inlineStr">
        <is>
          <t xml:space="preserve">　　　　房屋及建築                                                  </t>
        </is>
      </c>
      <c r="I16" s="91" t="n">
        <v>102</v>
      </c>
      <c r="J16" s="121">
        <f>OFFSET(A489,0,$K$1-1)</f>
        <v/>
      </c>
      <c r="K16" s="369">
        <f>-SUMIF($C$7:$C$127,I16,$D$7:$D$127)+SUMIF($E$7:$E$127,I16,$F$7:$F$127)</f>
        <v/>
      </c>
      <c r="L16" s="478">
        <f>VLOOKUP(A16,$A$140:$AX$249,$K$1,FALSE)</f>
        <v/>
      </c>
      <c r="M16" s="478">
        <f>L16-G16</f>
        <v/>
      </c>
      <c r="N16" s="144" t="n"/>
      <c r="O16" s="425">
        <f>L16-B16</f>
        <v/>
      </c>
      <c r="P16" s="30">
        <f>J16-K16</f>
        <v/>
      </c>
      <c r="Q16" s="426">
        <f>D16-F16</f>
        <v/>
      </c>
      <c r="R16" s="30" t="n"/>
    </row>
    <row r="17" ht="48.6" customHeight="1" s="53">
      <c r="A17" s="78" t="inlineStr">
        <is>
          <t xml:space="preserve">　投資、長期應收款、貸墊款及準備金                            </t>
        </is>
      </c>
      <c r="B17" s="422">
        <f>SUM(B18:B21)</f>
        <v/>
      </c>
      <c r="C17" s="380" t="n"/>
      <c r="D17" s="374" t="n"/>
      <c r="E17" s="434" t="n"/>
      <c r="F17" s="435" t="n"/>
      <c r="G17" s="423">
        <f>SUM(G18:G21)</f>
        <v/>
      </c>
      <c r="H17" s="112" t="inlineStr">
        <is>
          <t xml:space="preserve">　　　　機械及設備                                                  </t>
        </is>
      </c>
      <c r="I17" s="91" t="n">
        <v>103</v>
      </c>
      <c r="J17" s="121">
        <f>OFFSET(A490,0,$K$1-1)</f>
        <v/>
      </c>
      <c r="K17" s="369">
        <f>-SUMIF($C$7:$C$127,I17,$D$7:$D$127)+SUMIF($E$7:$E$127,I17,$F$7:$F$127)</f>
        <v/>
      </c>
      <c r="L17" s="478">
        <f>VLOOKUP(A17,$A$140:$AX$249,$K$1,FALSE)</f>
        <v/>
      </c>
      <c r="M17" s="478">
        <f>L17-G17</f>
        <v/>
      </c>
      <c r="N17" s="144" t="n"/>
      <c r="O17" s="425">
        <f>L17-B17</f>
        <v/>
      </c>
      <c r="P17" s="30">
        <f>J17-K17</f>
        <v/>
      </c>
      <c r="Q17" s="426">
        <f>D17-F17</f>
        <v/>
      </c>
      <c r="R17" s="30" t="n"/>
    </row>
    <row r="18" ht="32.4" customHeight="1" s="53">
      <c r="A18" s="80" t="inlineStr">
        <is>
          <t xml:space="preserve">　　採權益法之投資                                              </t>
        </is>
      </c>
      <c r="B18" s="427">
        <f>VLOOKUP(A18,$A$309:$AX$418,$K$1,FALSE)</f>
        <v/>
      </c>
      <c r="C18" s="380" t="n"/>
      <c r="D18" s="126" t="n"/>
      <c r="E18" s="127" t="n"/>
      <c r="F18" s="126" t="n"/>
      <c r="G18" s="429">
        <f>D18+F18+B18</f>
        <v/>
      </c>
      <c r="H18" s="112" t="inlineStr">
        <is>
          <t xml:space="preserve">　　　　交通及運輸設備                                              </t>
        </is>
      </c>
      <c r="I18" s="91" t="n">
        <v>104</v>
      </c>
      <c r="J18" s="121">
        <f>OFFSET(A491,0,$K$1-1)</f>
        <v/>
      </c>
      <c r="K18" s="369">
        <f>-SUMIF($C$7:$C$127,I18,$D$7:$D$127)+SUMIF($E$7:$E$127,I18,$F$7:$F$127)</f>
        <v/>
      </c>
      <c r="L18" s="478">
        <f>VLOOKUP(A18,$A$140:$AX$249,$K$1,FALSE)</f>
        <v/>
      </c>
      <c r="M18" s="478">
        <f>L18-G18</f>
        <v/>
      </c>
      <c r="N18" s="144" t="n"/>
      <c r="O18" s="425">
        <f>L18-B18</f>
        <v/>
      </c>
      <c r="P18" s="30">
        <f>J18-K18</f>
        <v/>
      </c>
      <c r="Q18" s="426">
        <f>D18-F18</f>
        <v/>
      </c>
      <c r="R18" s="30" t="n"/>
    </row>
    <row r="19" ht="32.4" customHeight="1" s="53">
      <c r="A19" s="80" t="inlineStr">
        <is>
          <t xml:space="preserve">　　非流動金融資產                                              </t>
        </is>
      </c>
      <c r="B19" s="427">
        <f>VLOOKUP(A19,$A$309:$AX$418,$K$1,FALSE)</f>
        <v/>
      </c>
      <c r="C19" s="381" t="n">
        <v>241</v>
      </c>
      <c r="D19" s="436">
        <f>J52*-1</f>
        <v/>
      </c>
      <c r="E19" s="437" t="n">
        <v>221</v>
      </c>
      <c r="F19" s="438">
        <f>J45</f>
        <v/>
      </c>
      <c r="G19" s="429">
        <f>B19+D19-F19</f>
        <v/>
      </c>
      <c r="H19" s="112" t="inlineStr">
        <is>
          <t xml:space="preserve">　　　　什項設備                                                    </t>
        </is>
      </c>
      <c r="I19" s="91" t="n">
        <v>105</v>
      </c>
      <c r="J19" s="121">
        <f>OFFSET(A492,0,$K$1-1)</f>
        <v/>
      </c>
      <c r="K19" s="369">
        <f>-SUMIF($C$7:$C$127,I19,$D$7:$D$127)+SUMIF($E$7:$E$127,I19,$F$7:$F$127)</f>
        <v/>
      </c>
      <c r="L19" s="478">
        <f>VLOOKUP(A19,$A$140:$AX$249,$K$1,FALSE)</f>
        <v/>
      </c>
      <c r="M19" s="478">
        <f>L19-G19</f>
        <v/>
      </c>
      <c r="N19" s="144" t="n"/>
      <c r="O19" s="425">
        <f>L19-B19</f>
        <v/>
      </c>
      <c r="P19" s="30">
        <f>J19-K19</f>
        <v/>
      </c>
      <c r="Q19" s="426">
        <f>D19-F19</f>
        <v/>
      </c>
      <c r="R19" s="30" t="n"/>
    </row>
    <row r="20">
      <c r="A20" s="80" t="inlineStr">
        <is>
          <t xml:space="preserve">　　長期應收款                                                  </t>
        </is>
      </c>
      <c r="B20" s="427">
        <f>VLOOKUP(A20,$A$309:$AX$418,$K$1,FALSE)</f>
        <v/>
      </c>
      <c r="C20" s="380" t="n"/>
      <c r="D20" s="374" t="n"/>
      <c r="E20" s="434" t="n"/>
      <c r="F20" s="435" t="n"/>
      <c r="G20" s="433">
        <f>B20+D20-F20</f>
        <v/>
      </c>
      <c r="H20" s="112" t="inlineStr">
        <is>
          <t xml:space="preserve">　　　　租賃資產                                                    </t>
        </is>
      </c>
      <c r="I20" s="91" t="n">
        <v>106</v>
      </c>
      <c r="J20" s="121">
        <f>OFFSET(A493,0,$K$1-1)</f>
        <v/>
      </c>
      <c r="K20" s="369">
        <f>-SUMIF($C$7:$C$127,I20,$D$7:$D$127)+SUMIF($E$7:$E$127,I20,$F$7:$F$127)</f>
        <v/>
      </c>
      <c r="L20" s="478">
        <f>VLOOKUP(A20,$A$140:$AX$249,$K$1,FALSE)</f>
        <v/>
      </c>
      <c r="M20" s="478">
        <f>L20-G20</f>
        <v/>
      </c>
      <c r="N20" s="144" t="n"/>
      <c r="O20" s="425">
        <f>L20-B20</f>
        <v/>
      </c>
      <c r="P20" s="30">
        <f>J20-K20</f>
        <v/>
      </c>
      <c r="Q20" s="426">
        <f>D20-F20</f>
        <v/>
      </c>
      <c r="R20" s="30" t="n"/>
    </row>
    <row r="21">
      <c r="A21" s="80" t="inlineStr">
        <is>
          <t xml:space="preserve">　　準備金                                                      </t>
        </is>
      </c>
      <c r="B21" s="427">
        <f>VLOOKUP(A21,$A$309:$AX$418,$K$1,FALSE)</f>
        <v/>
      </c>
      <c r="C21" s="380" t="n">
        <v>242</v>
      </c>
      <c r="D21" s="374">
        <f>J53*-1</f>
        <v/>
      </c>
      <c r="E21" s="434" t="n">
        <v>222</v>
      </c>
      <c r="F21" s="435">
        <f>J46</f>
        <v/>
      </c>
      <c r="G21" s="429">
        <f>B21+SUM(D21:D25)-SUM(F21:F25)</f>
        <v/>
      </c>
      <c r="H21" s="112" t="inlineStr">
        <is>
          <t xml:space="preserve">　　　　租賃權益改良                                                </t>
        </is>
      </c>
      <c r="I21" s="91" t="n">
        <v>107</v>
      </c>
      <c r="J21" s="121">
        <f>OFFSET(A494,0,$K$1-1)</f>
        <v/>
      </c>
      <c r="K21" s="369">
        <f>-SUMIF($C$7:$C$127,I21,$D$7:$D$127)+SUMIF($E$7:$E$127,I21,$F$7:$F$127)</f>
        <v/>
      </c>
      <c r="L21" s="478">
        <f>VLOOKUP(A21,$A$140:$AX$249,$K$1,FALSE)</f>
        <v/>
      </c>
      <c r="M21" s="478">
        <f>L21-G21</f>
        <v/>
      </c>
      <c r="N21" s="144" t="n"/>
      <c r="O21" s="425">
        <f>L21-B21</f>
        <v/>
      </c>
      <c r="P21" s="30">
        <f>J21-K21</f>
        <v/>
      </c>
      <c r="Q21" s="426">
        <f>D21-F21</f>
        <v/>
      </c>
      <c r="R21" s="30" t="n"/>
    </row>
    <row r="22">
      <c r="A22" s="3" t="n">
        <v>0</v>
      </c>
      <c r="B22" s="427" t="n"/>
      <c r="C22" s="382" t="n">
        <v>401</v>
      </c>
      <c r="D22" s="428">
        <f>J90</f>
        <v/>
      </c>
      <c r="E22" s="439" t="n">
        <v>402</v>
      </c>
      <c r="F22" s="432">
        <f>-J91</f>
        <v/>
      </c>
      <c r="G22" s="433" t="n"/>
      <c r="H22" s="112" t="inlineStr">
        <is>
          <t xml:space="preserve">　　　　代管資產                                                    </t>
        </is>
      </c>
      <c r="I22" s="91" t="n">
        <v>108</v>
      </c>
      <c r="J22" s="121">
        <f>OFFSET(A495,0,$K$1-1)</f>
        <v/>
      </c>
      <c r="K22" s="369">
        <f>-SUMIF($C$7:$C$127,I22,$D$7:$D$127)+SUMIF($E$7:$E$127,I22,$F$7:$F$127)</f>
        <v/>
      </c>
      <c r="L22" s="478" t="n"/>
      <c r="M22" s="478">
        <f>L22-G22</f>
        <v/>
      </c>
      <c r="N22" s="144" t="n"/>
      <c r="O22" s="425">
        <f>L22-B22</f>
        <v/>
      </c>
      <c r="P22" s="30">
        <f>J22-K22</f>
        <v/>
      </c>
      <c r="Q22" s="426">
        <f>D22-F22</f>
        <v/>
      </c>
      <c r="R22" s="30" t="n"/>
    </row>
    <row r="23">
      <c r="A23" s="3" t="n">
        <v>0</v>
      </c>
      <c r="B23" s="427" t="n"/>
      <c r="C23" s="382" t="n">
        <v>403</v>
      </c>
      <c r="D23" s="428">
        <f>J93</f>
        <v/>
      </c>
      <c r="E23" s="439" t="n"/>
      <c r="F23" s="431" t="n"/>
      <c r="G23" s="433" t="n"/>
      <c r="H23" s="112" t="inlineStr">
        <is>
          <t xml:space="preserve">　　　　生產性生物資產－非流動                                      </t>
        </is>
      </c>
      <c r="I23" s="91" t="n">
        <v>109</v>
      </c>
      <c r="J23" s="121">
        <f>OFFSET(A496,0,$K$1-1)</f>
        <v/>
      </c>
      <c r="K23" s="369">
        <f>-SUMIF($C$7:$C$127,I23,$D$7:$D$127)+SUMIF($E$7:$E$127,I23,$F$7:$F$127)</f>
        <v/>
      </c>
      <c r="L23" s="478" t="n"/>
      <c r="M23" s="478">
        <f>L23-G23</f>
        <v/>
      </c>
      <c r="N23" s="144" t="n"/>
      <c r="O23" s="425">
        <f>L23-B23</f>
        <v/>
      </c>
      <c r="P23" s="30">
        <f>J23-K23</f>
        <v/>
      </c>
      <c r="Q23" s="426">
        <f>D23-F23</f>
        <v/>
      </c>
      <c r="R23" s="30" t="n"/>
    </row>
    <row r="24">
      <c r="A24" s="3" t="n">
        <v>0</v>
      </c>
      <c r="B24" s="427" t="n"/>
      <c r="C24" s="382" t="n"/>
      <c r="D24" s="428" t="n"/>
      <c r="E24" s="439" t="n"/>
      <c r="F24" s="432" t="n"/>
      <c r="G24" s="433" t="n"/>
      <c r="H24" s="112" t="inlineStr">
        <is>
          <t xml:space="preserve">　　　攤銷                                                        </t>
        </is>
      </c>
      <c r="I24" s="91" t="n"/>
      <c r="J24" s="121">
        <f>OFFSET(A497,0,$K$1-1)</f>
        <v/>
      </c>
      <c r="K24" s="369">
        <f>SUM(K25:K26)</f>
        <v/>
      </c>
      <c r="L24" s="478" t="n"/>
      <c r="M24" s="478">
        <f>L24-G24</f>
        <v/>
      </c>
      <c r="N24" s="144" t="n"/>
      <c r="O24" s="425">
        <f>L24-B24</f>
        <v/>
      </c>
      <c r="P24" s="30">
        <f>J24-K24</f>
        <v/>
      </c>
      <c r="Q24" s="426">
        <f>D24-F24</f>
        <v/>
      </c>
      <c r="R24" s="30" t="n"/>
    </row>
    <row r="25">
      <c r="A25" s="78" t="n"/>
      <c r="B25" s="427" t="n"/>
      <c r="C25" s="382" t="n">
        <v>125</v>
      </c>
      <c r="D25" s="428">
        <f>J32*-1</f>
        <v/>
      </c>
      <c r="E25" s="439" t="n"/>
      <c r="F25" s="432" t="n"/>
      <c r="G25" s="433" t="n"/>
      <c r="H25" s="112" t="inlineStr">
        <is>
          <t xml:space="preserve">　　　　攤銷電腦軟體                                                </t>
        </is>
      </c>
      <c r="I25" s="8" t="n">
        <v>111</v>
      </c>
      <c r="J25" s="73">
        <f>OFFSET(A498,0,$K$1-1)</f>
        <v/>
      </c>
      <c r="K25" s="369">
        <f>-SUMIF($C$7:$C$127,I25,$D$7:$D$127)+SUMIF($E$7:$E$127,I25,$F$7:$F$127)</f>
        <v/>
      </c>
      <c r="L25" s="478" t="n"/>
      <c r="M25" s="478">
        <f>L25-G25</f>
        <v/>
      </c>
      <c r="N25" s="144" t="n"/>
      <c r="O25" s="425">
        <f>L25-B25</f>
        <v/>
      </c>
      <c r="P25" s="30">
        <f>J25-K25</f>
        <v/>
      </c>
      <c r="Q25" s="426">
        <f>D25-F25</f>
        <v/>
      </c>
      <c r="R25" s="30" t="n"/>
    </row>
    <row r="26" ht="32.4" customHeight="1" s="53">
      <c r="A26" s="78" t="inlineStr">
        <is>
          <t xml:space="preserve">　不動產、廠房及設備                                          </t>
        </is>
      </c>
      <c r="B26" s="422">
        <f>SUM(B27:B52)</f>
        <v/>
      </c>
      <c r="C26" s="375" t="n"/>
      <c r="D26" s="428" t="n"/>
      <c r="E26" s="430" t="n"/>
      <c r="F26" s="432" t="n"/>
      <c r="G26" s="423">
        <f>SUM(G27:G52)</f>
        <v/>
      </c>
      <c r="H26" s="112" t="inlineStr">
        <is>
          <t xml:space="preserve">　　　　其他攤銷費用                                                </t>
        </is>
      </c>
      <c r="I26" s="8" t="n">
        <v>112</v>
      </c>
      <c r="J26" s="73">
        <f>OFFSET(A499,0,$K$1-1)</f>
        <v/>
      </c>
      <c r="K26" s="369">
        <f>-SUMIF($C$7:$C$127,I26,$D$7:$D$127)+SUMIF($E$7:$E$127,I26,$F$7:$F$127)</f>
        <v/>
      </c>
      <c r="L26" s="478">
        <f>VLOOKUP(A26,$A$140:$AX$249,$K$1,FALSE)</f>
        <v/>
      </c>
      <c r="M26" s="478">
        <f>L26-G26</f>
        <v/>
      </c>
      <c r="N26" s="144" t="n"/>
      <c r="O26" s="425">
        <f>L26-B26</f>
        <v/>
      </c>
      <c r="P26" s="30">
        <f>J26-K26</f>
        <v/>
      </c>
      <c r="Q26" s="426">
        <f>D26-F26</f>
        <v/>
      </c>
      <c r="R26" s="30" t="n"/>
    </row>
    <row r="27">
      <c r="A27" s="80" t="inlineStr">
        <is>
          <t xml:space="preserve">　　土地                                                        </t>
        </is>
      </c>
      <c r="B27" s="427">
        <f>VLOOKUP(A27,$A$309:$AX$418,$K$1,FALSE)</f>
        <v/>
      </c>
      <c r="C27" s="384" t="n">
        <v>121</v>
      </c>
      <c r="D27" s="440" t="n"/>
      <c r="E27" s="441" t="n"/>
      <c r="F27" s="442" t="n"/>
      <c r="G27" s="429">
        <f>B27+SUM(D27)-SUM(F27)</f>
        <v/>
      </c>
      <c r="H27" s="112" t="inlineStr">
        <is>
          <t xml:space="preserve">　　　其他                                                        </t>
        </is>
      </c>
      <c r="I27" s="8" t="n"/>
      <c r="J27" s="73">
        <f>OFFSET(A500,0,$K$1-1)</f>
        <v/>
      </c>
      <c r="K27" s="369">
        <f>K28+K29+K32</f>
        <v/>
      </c>
      <c r="L27" s="478">
        <f>VLOOKUP(A27,$A$140:$AX$249,$K$1,FALSE)</f>
        <v/>
      </c>
      <c r="M27" s="478">
        <f>L27-G27</f>
        <v/>
      </c>
      <c r="N27" s="144" t="n"/>
      <c r="O27" s="425">
        <f>L27-B27</f>
        <v/>
      </c>
      <c r="P27" s="30">
        <f>J27-K27</f>
        <v/>
      </c>
      <c r="Q27" s="426">
        <f>D27-F27</f>
        <v/>
      </c>
      <c r="R27" s="30" t="n"/>
    </row>
    <row r="28">
      <c r="A28" s="2" t="n">
        <v>0</v>
      </c>
      <c r="B28" s="427" t="n"/>
      <c r="C28" s="384" t="n"/>
      <c r="D28" s="440" t="n"/>
      <c r="E28" s="441" t="n"/>
      <c r="F28" s="442" t="n"/>
      <c r="G28" s="433" t="n"/>
      <c r="H28" s="214" t="inlineStr">
        <is>
          <t xml:space="preserve">　　　　應付退休及離職金                                            </t>
        </is>
      </c>
      <c r="I28" s="215" t="n">
        <v>122</v>
      </c>
      <c r="J28" s="73">
        <f>OFFSET(A501,0,$K$1-1)</f>
        <v/>
      </c>
      <c r="K28" s="369">
        <f>-SUMIF($C$7:$C$127,I28,$D$7:$D$127)+SUMIF($E$7:$E$127,I28,$F$7:$F$127)</f>
        <v/>
      </c>
      <c r="L28" s="478" t="n"/>
      <c r="M28" s="478">
        <f>L28-G28</f>
        <v/>
      </c>
      <c r="N28" s="144" t="n"/>
      <c r="O28" s="425">
        <f>L28-B28</f>
        <v/>
      </c>
      <c r="P28" s="30">
        <f>J28-K28</f>
        <v/>
      </c>
      <c r="Q28" s="426">
        <f>D28-F28</f>
        <v/>
      </c>
      <c r="R28" s="30" t="n"/>
    </row>
    <row r="29">
      <c r="A29" s="80" t="inlineStr">
        <is>
          <t xml:space="preserve">　　土地改良物                                                  </t>
        </is>
      </c>
      <c r="B29" s="427">
        <f>VLOOKUP(A29,$A$309:$AX$418,$K$1,FALSE)</f>
        <v/>
      </c>
      <c r="C29" s="384" t="n">
        <v>251</v>
      </c>
      <c r="D29" s="440">
        <f>J57*-1</f>
        <v/>
      </c>
      <c r="E29" s="441" t="n">
        <v>101</v>
      </c>
      <c r="F29" s="442">
        <f>J15</f>
        <v/>
      </c>
      <c r="G29" s="429">
        <f>B29+SUM(D29:D32)-SUM(F29:F32)</f>
        <v/>
      </c>
      <c r="H29" s="214" t="inlineStr">
        <is>
          <t xml:space="preserve">　　　　遞延收入                                                    </t>
        </is>
      </c>
      <c r="I29" s="215" t="n"/>
      <c r="J29" s="73">
        <f>OFFSET(A502,0,$K$1-1)</f>
        <v/>
      </c>
      <c r="K29" s="369">
        <f>SUM(K30:K31)</f>
        <v/>
      </c>
      <c r="L29" s="478">
        <f>VLOOKUP(A29,$A$140:$AX$249,$K$1,FALSE)</f>
        <v/>
      </c>
      <c r="M29" s="478">
        <f>L29-G29</f>
        <v/>
      </c>
      <c r="N29" s="144" t="n"/>
      <c r="O29" s="425">
        <f>L29-B29</f>
        <v/>
      </c>
      <c r="P29" s="30">
        <f>J29-K29</f>
        <v/>
      </c>
      <c r="Q29" s="426">
        <f>D29-F29</f>
        <v/>
      </c>
      <c r="R29" s="30" t="n"/>
    </row>
    <row r="30">
      <c r="A30" s="80" t="n">
        <v>0</v>
      </c>
      <c r="B30" s="427" t="n"/>
      <c r="C30" s="384" t="n">
        <v>404</v>
      </c>
      <c r="D30" s="440">
        <f>J96</f>
        <v/>
      </c>
      <c r="E30" s="441" t="n"/>
      <c r="F30" s="442" t="n"/>
      <c r="G30" s="433" t="n"/>
      <c r="H30" s="214" t="inlineStr">
        <is>
          <t xml:space="preserve">　　　　　遞延收入-其他補助收入                                       </t>
        </is>
      </c>
      <c r="I30" s="215" t="n">
        <v>123</v>
      </c>
      <c r="J30" s="73">
        <f>OFFSET(A503,0,$K$1-1)</f>
        <v/>
      </c>
      <c r="K30" s="369">
        <f>-SUMIF($C$7:$C$127,I30,$D$7:$D$127)+SUMIF($E$7:$E$127,I30,$F$7:$F$127)</f>
        <v/>
      </c>
      <c r="L30" s="478" t="n"/>
      <c r="M30" s="478">
        <f>L30-G30</f>
        <v/>
      </c>
      <c r="N30" s="144" t="n"/>
      <c r="O30" s="425">
        <f>L30-B30</f>
        <v/>
      </c>
      <c r="P30" s="30">
        <f>J30-K30</f>
        <v/>
      </c>
      <c r="Q30" s="426">
        <f>D30-F30</f>
        <v/>
      </c>
      <c r="R30" s="30" t="n"/>
    </row>
    <row r="31">
      <c r="A31" s="2" t="n">
        <v>0</v>
      </c>
      <c r="B31" s="427" t="n"/>
      <c r="C31" s="384" t="n"/>
      <c r="D31" s="440" t="n"/>
      <c r="E31" s="441" t="n"/>
      <c r="F31" s="442" t="n"/>
      <c r="G31" s="433" t="n"/>
      <c r="H31" s="214" t="inlineStr">
        <is>
          <t xml:space="preserve">　　　　　遞延收入-受贈收入                                           </t>
        </is>
      </c>
      <c r="I31" s="215" t="n">
        <v>124</v>
      </c>
      <c r="J31" s="73">
        <f>OFFSET(A504,0,$K$1-1)</f>
        <v/>
      </c>
      <c r="K31" s="369">
        <f>-SUMIF($C$7:$C$127,I31,$D$7:$D$127)+SUMIF($E$7:$E$127,I31,$F$7:$F$127)</f>
        <v/>
      </c>
      <c r="L31" s="478" t="n"/>
      <c r="M31" s="478">
        <f>L31-G31</f>
        <v/>
      </c>
      <c r="N31" s="144" t="n"/>
      <c r="O31" s="425">
        <f>L31-B31</f>
        <v/>
      </c>
      <c r="P31" s="30">
        <f>J31-K31</f>
        <v/>
      </c>
      <c r="Q31" s="426">
        <f>D31-F31</f>
        <v/>
      </c>
      <c r="R31" s="30" t="n"/>
    </row>
    <row r="32">
      <c r="A32" s="3" t="n">
        <v>0</v>
      </c>
      <c r="B32" s="427" t="n"/>
      <c r="C32" s="385" t="n"/>
      <c r="D32" s="440" t="n"/>
      <c r="E32" s="443" t="n"/>
      <c r="F32" s="442" t="n"/>
      <c r="G32" s="433" t="n"/>
      <c r="H32" s="214" t="inlineStr">
        <is>
          <t xml:space="preserve">　　　　其他                                                        </t>
        </is>
      </c>
      <c r="I32" s="215" t="n">
        <v>125</v>
      </c>
      <c r="J32" s="73">
        <f>OFFSET(A505,0,$K$1-1)</f>
        <v/>
      </c>
      <c r="K32" s="369" t="n"/>
      <c r="L32" s="478" t="n"/>
      <c r="M32" s="478">
        <f>L32-G32</f>
        <v/>
      </c>
      <c r="N32" s="144" t="n"/>
      <c r="O32" s="425">
        <f>L32-B32</f>
        <v/>
      </c>
      <c r="P32" s="30">
        <f>J32-K32</f>
        <v/>
      </c>
      <c r="Q32" s="426">
        <f>D32-F32</f>
        <v/>
      </c>
      <c r="R32" s="30" t="n"/>
    </row>
    <row r="33">
      <c r="A33" s="80" t="inlineStr">
        <is>
          <t xml:space="preserve">　　房屋及建築                                                  </t>
        </is>
      </c>
      <c r="B33" s="427">
        <f>VLOOKUP(A33,$A$309:$AX$418,$K$1,FALSE)</f>
        <v/>
      </c>
      <c r="C33" s="384" t="n">
        <v>252</v>
      </c>
      <c r="D33" s="440">
        <f>J58*-1</f>
        <v/>
      </c>
      <c r="E33" s="441" t="n">
        <v>102</v>
      </c>
      <c r="F33" s="442">
        <f>J16</f>
        <v/>
      </c>
      <c r="G33" s="429">
        <f>B33+SUM(D33:D36)-SUM(F33:F36)</f>
        <v/>
      </c>
      <c r="H33" s="214" t="inlineStr">
        <is>
          <t xml:space="preserve">　　　流動資產淨減（淨增）                                        </t>
        </is>
      </c>
      <c r="I33" s="215" t="n">
        <v>151</v>
      </c>
      <c r="J33" s="73">
        <f>OFFSET(A506,0,$K$1-1)</f>
        <v/>
      </c>
      <c r="K33" s="369">
        <f>-SUMIF($C$7:$C$127,I33,$D$7:$D$127)+SUMIF($E$7:$E$127,I33,$F$7:$F$127)</f>
        <v/>
      </c>
      <c r="L33" s="478">
        <f>VLOOKUP(A33,$A$140:$AX$249,$K$1,FALSE)</f>
        <v/>
      </c>
      <c r="M33" s="478">
        <f>L33-G33</f>
        <v/>
      </c>
      <c r="N33" s="144" t="n"/>
      <c r="O33" s="425">
        <f>L33-B33</f>
        <v/>
      </c>
      <c r="P33" s="30">
        <f>J33-K33</f>
        <v/>
      </c>
      <c r="Q33" s="426">
        <f>D33-F33</f>
        <v/>
      </c>
      <c r="R33" s="30" t="n"/>
    </row>
    <row r="34">
      <c r="A34" s="2" t="n">
        <v>0</v>
      </c>
      <c r="B34" s="427" t="n"/>
      <c r="C34" s="384" t="n">
        <v>405</v>
      </c>
      <c r="D34" s="440">
        <f>J97</f>
        <v/>
      </c>
      <c r="E34" s="441" t="n"/>
      <c r="F34" s="442" t="n"/>
      <c r="G34" s="433" t="n"/>
      <c r="H34" s="214" t="inlineStr">
        <is>
          <t xml:space="preserve">　　　流動負債淨增（淨減）                                        </t>
        </is>
      </c>
      <c r="I34" s="215" t="n">
        <v>161</v>
      </c>
      <c r="J34" s="73">
        <f>OFFSET(A507,0,$K$1-1)</f>
        <v/>
      </c>
      <c r="K34" s="369">
        <f>-SUMIF($C$7:$C$127,I34,$D$7:$D$127)+SUMIF($E$7:$E$127,I34,$F$7:$F$127)</f>
        <v/>
      </c>
      <c r="L34" s="478" t="n"/>
      <c r="M34" s="478">
        <f>L34-G34</f>
        <v/>
      </c>
      <c r="N34" s="144" t="n"/>
      <c r="O34" s="425">
        <f>L34-B34</f>
        <v/>
      </c>
      <c r="P34" s="30">
        <f>J34-K34</f>
        <v/>
      </c>
      <c r="Q34" s="426">
        <f>D34-F34</f>
        <v/>
      </c>
      <c r="R34" s="30" t="n"/>
    </row>
    <row r="35">
      <c r="A35" s="2" t="n">
        <v>0</v>
      </c>
      <c r="B35" s="427" t="n"/>
      <c r="C35" s="384" t="n"/>
      <c r="D35" s="440" t="n"/>
      <c r="E35" s="441" t="n"/>
      <c r="F35" s="442" t="n"/>
      <c r="G35" s="433" t="n"/>
      <c r="H35" s="214" t="inlineStr">
        <is>
          <t xml:space="preserve">　　未計利息股利之現金流入（流出）                              </t>
        </is>
      </c>
      <c r="I35" s="215" t="n"/>
      <c r="J35" s="73">
        <f>OFFSET(A508,0,$K$1-1)</f>
        <v/>
      </c>
      <c r="K35" s="369">
        <f>K12+K13</f>
        <v/>
      </c>
      <c r="L35" s="478" t="n"/>
      <c r="M35" s="478">
        <f>L35-G35</f>
        <v/>
      </c>
      <c r="N35" s="144" t="n"/>
      <c r="O35" s="425">
        <f>L35-B35</f>
        <v/>
      </c>
      <c r="P35" s="30">
        <f>J35-K35</f>
        <v/>
      </c>
      <c r="Q35" s="426">
        <f>D35-F35</f>
        <v/>
      </c>
      <c r="R35" s="30" t="n"/>
    </row>
    <row r="36">
      <c r="A36" s="3" t="n">
        <v>0</v>
      </c>
      <c r="B36" s="427" t="n"/>
      <c r="C36" s="385" t="n"/>
      <c r="D36" s="440" t="n"/>
      <c r="E36" s="443" t="n"/>
      <c r="F36" s="442" t="n"/>
      <c r="G36" s="433" t="n"/>
      <c r="H36" s="112" t="inlineStr">
        <is>
          <t xml:space="preserve">　　收取利息                                                    </t>
        </is>
      </c>
      <c r="I36" s="180" t="n"/>
      <c r="J36" s="73">
        <f>OFFSET(A509,0,$K$1-1)</f>
        <v/>
      </c>
      <c r="K36" s="369">
        <f>J36</f>
        <v/>
      </c>
      <c r="L36" s="478" t="n"/>
      <c r="M36" s="478">
        <f>L36-G36</f>
        <v/>
      </c>
      <c r="N36" s="144" t="n"/>
      <c r="O36" s="425">
        <f>L36-B36</f>
        <v/>
      </c>
      <c r="P36" s="30">
        <f>J36-K36</f>
        <v/>
      </c>
      <c r="Q36" s="426">
        <f>D36-F36</f>
        <v/>
      </c>
      <c r="R36" s="30" t="n"/>
    </row>
    <row r="37">
      <c r="A37" s="80" t="inlineStr">
        <is>
          <t xml:space="preserve">　　機械及設備                                                  </t>
        </is>
      </c>
      <c r="B37" s="427">
        <f>VLOOKUP(A37,$A$309:$AX$418,$K$1,FALSE)</f>
        <v/>
      </c>
      <c r="C37" s="384" t="n">
        <v>253</v>
      </c>
      <c r="D37" s="440">
        <f>J59*-1</f>
        <v/>
      </c>
      <c r="E37" s="441" t="n">
        <v>103</v>
      </c>
      <c r="F37" s="442">
        <f>J17</f>
        <v/>
      </c>
      <c r="G37" s="429">
        <f>B37+SUM(D37:D41)-SUM(F37:F41)</f>
        <v/>
      </c>
      <c r="H37" s="112" t="inlineStr">
        <is>
          <t xml:space="preserve">　　收取股利                                                    </t>
        </is>
      </c>
      <c r="I37" s="180" t="n"/>
      <c r="J37" s="73">
        <f>OFFSET(A510,0,$K$1-1)</f>
        <v/>
      </c>
      <c r="K37" s="369">
        <f>J37</f>
        <v/>
      </c>
      <c r="L37" s="478">
        <f>VLOOKUP(A37,$A$140:$AX$249,$K$1,FALSE)</f>
        <v/>
      </c>
      <c r="M37" s="478">
        <f>L37-G37</f>
        <v/>
      </c>
      <c r="N37" s="144" t="n"/>
      <c r="O37" s="425">
        <f>L37-B37</f>
        <v/>
      </c>
      <c r="P37" s="30">
        <f>J37-K37</f>
        <v/>
      </c>
      <c r="Q37" s="426">
        <f>D37-F37</f>
        <v/>
      </c>
      <c r="R37" s="30" t="n"/>
    </row>
    <row r="38" ht="20.4" customHeight="1" s="53" thickBot="1">
      <c r="A38" s="2" t="n">
        <v>0</v>
      </c>
      <c r="B38" s="427" t="n"/>
      <c r="C38" s="385" t="n">
        <v>407</v>
      </c>
      <c r="D38" s="440">
        <f>J101</f>
        <v/>
      </c>
      <c r="E38" s="441" t="n"/>
      <c r="F38" s="442" t="n"/>
      <c r="G38" s="433" t="n"/>
      <c r="H38" s="112" t="inlineStr">
        <is>
          <t xml:space="preserve">　　支付利息                                                    </t>
        </is>
      </c>
      <c r="I38" s="180" t="n"/>
      <c r="J38" s="73">
        <f>OFFSET(A511,0,$K$1-1)</f>
        <v/>
      </c>
      <c r="K38" s="444">
        <f>J38</f>
        <v/>
      </c>
      <c r="L38" s="478" t="n"/>
      <c r="M38" s="478">
        <f>L38-G38</f>
        <v/>
      </c>
      <c r="N38" s="144" t="n"/>
      <c r="O38" s="425">
        <f>L38-B38</f>
        <v/>
      </c>
      <c r="P38" s="30">
        <f>J38-K38</f>
        <v/>
      </c>
      <c r="Q38" s="426">
        <f>D38-F38</f>
        <v/>
      </c>
      <c r="R38" s="30" t="n"/>
    </row>
    <row r="39">
      <c r="A39" s="3" t="n">
        <v>0</v>
      </c>
      <c r="B39" s="427" t="n"/>
      <c r="C39" s="385" t="n">
        <v>409</v>
      </c>
      <c r="D39" s="440">
        <f>J105</f>
        <v/>
      </c>
      <c r="E39" s="443" t="n">
        <v>412</v>
      </c>
      <c r="F39" s="442">
        <f>-J109</f>
        <v/>
      </c>
      <c r="G39" s="433" t="n"/>
      <c r="H39" s="111" t="inlineStr">
        <is>
          <t xml:space="preserve">▼業務活動之淨現金流入（流出）                                </t>
        </is>
      </c>
      <c r="I39" s="180" t="n"/>
      <c r="J39" s="73">
        <f>OFFSET(A512,0,$K$1-1)</f>
        <v/>
      </c>
      <c r="K39" s="445">
        <f>K36+K37+K38+K35</f>
        <v/>
      </c>
      <c r="L39" s="478" t="n"/>
      <c r="M39" s="478">
        <f>L39-G39</f>
        <v/>
      </c>
      <c r="N39" s="144" t="n"/>
      <c r="O39" s="425">
        <f>L39-B39</f>
        <v/>
      </c>
      <c r="P39" s="30">
        <f>J39-K39</f>
        <v/>
      </c>
      <c r="Q39" s="426">
        <f>D39-F39</f>
        <v/>
      </c>
      <c r="R39" s="30" t="n"/>
    </row>
    <row r="40">
      <c r="A40" s="3" t="n">
        <v>0</v>
      </c>
      <c r="B40" s="427" t="n"/>
      <c r="C40" s="261" t="n"/>
      <c r="D40" s="186" t="n"/>
      <c r="E40" s="446" t="n"/>
      <c r="F40" s="447" t="n"/>
      <c r="G40" s="433" t="n"/>
      <c r="H40" s="111" t="inlineStr">
        <is>
          <t xml:space="preserve">▼投資活動之現金流量                                          </t>
        </is>
      </c>
      <c r="I40" s="180" t="n"/>
      <c r="J40" s="73">
        <f>OFFSET(A513,0,$K$1-1)</f>
        <v/>
      </c>
      <c r="K40" s="448">
        <f>SUM(K41,K44,K47,K48,K49,K51,K54,K64)</f>
        <v/>
      </c>
      <c r="L40" s="478" t="n"/>
      <c r="M40" s="478">
        <f>L40-G40</f>
        <v/>
      </c>
      <c r="N40" s="144" t="n"/>
      <c r="O40" s="425">
        <f>L40-B40</f>
        <v/>
      </c>
      <c r="P40" s="30">
        <f>J40-K40</f>
        <v/>
      </c>
      <c r="Q40" s="426">
        <f>D40-F40</f>
        <v/>
      </c>
      <c r="R40" s="30" t="n"/>
    </row>
    <row r="41">
      <c r="A41" s="50" t="n"/>
      <c r="B41" s="50" t="n"/>
      <c r="C41" s="232" t="n"/>
      <c r="D41" s="440" t="n"/>
      <c r="E41" s="232" t="n"/>
      <c r="F41" s="233" t="n"/>
      <c r="H41" s="112" t="inlineStr">
        <is>
          <t xml:space="preserve">　　減少流動金融資產及短期貸墊款                                </t>
        </is>
      </c>
      <c r="I41" s="180" t="n"/>
      <c r="J41" s="73">
        <f>OFFSET(A514,0,$K$1-1)</f>
        <v/>
      </c>
      <c r="K41" s="449">
        <f>K42+K43</f>
        <v/>
      </c>
      <c r="L41" s="478" t="n"/>
      <c r="M41" s="478">
        <f>L41-G41</f>
        <v/>
      </c>
      <c r="N41" s="144" t="n"/>
      <c r="O41" s="425">
        <f>L41-B41</f>
        <v/>
      </c>
      <c r="P41" s="30">
        <f>J41-K41</f>
        <v/>
      </c>
      <c r="Q41" s="426">
        <f>D41-F41</f>
        <v/>
      </c>
      <c r="R41" s="30" t="n"/>
    </row>
    <row r="42" ht="20.4" customHeight="1" s="53" thickBot="1">
      <c r="A42" s="50" t="inlineStr">
        <is>
          <t xml:space="preserve">　　交通及運輸設備                                              </t>
        </is>
      </c>
      <c r="B42" s="427">
        <f>VLOOKUP(A42,$A$309:$AX$418,$K$1,FALSE)</f>
        <v/>
      </c>
      <c r="C42" s="384" t="n">
        <v>254</v>
      </c>
      <c r="D42" s="440">
        <f>J60*-1</f>
        <v/>
      </c>
      <c r="E42" s="441" t="n">
        <v>104</v>
      </c>
      <c r="F42" s="442">
        <f>J18</f>
        <v/>
      </c>
      <c r="G42" s="450">
        <f>B42+SUM(D42:D44)-SUM(F42:F44)</f>
        <v/>
      </c>
      <c r="H42" s="214" t="inlineStr">
        <is>
          <t xml:space="preserve">　　　減少流動金融資產                                            </t>
        </is>
      </c>
      <c r="I42" s="215" t="n">
        <v>211</v>
      </c>
      <c r="J42" s="248">
        <f>OFFSET(A515,0,$K$1-1)</f>
        <v/>
      </c>
      <c r="K42" s="451">
        <f>-SUMIF($C$7:$C$127,I42,$D$7:$D$127)+SUMIF($E$7:$E$135,I42,$F$7:$F$127)</f>
        <v/>
      </c>
      <c r="L42" s="478">
        <f>VLOOKUP(A42,$A$140:$AX$249,$K$1,FALSE)</f>
        <v/>
      </c>
      <c r="M42" s="478">
        <f>L42-G42</f>
        <v/>
      </c>
      <c r="N42" s="144" t="n"/>
      <c r="O42" s="425">
        <f>L42-B42</f>
        <v/>
      </c>
      <c r="P42" s="30">
        <f>J42-K42</f>
        <v/>
      </c>
      <c r="Q42" s="426">
        <f>D42-F42</f>
        <v/>
      </c>
      <c r="R42" s="30" t="n"/>
    </row>
    <row r="43">
      <c r="A43" s="50" t="n"/>
      <c r="B43" s="427" t="n"/>
      <c r="C43" s="385" t="n">
        <v>410</v>
      </c>
      <c r="D43" s="440">
        <f>J106</f>
        <v/>
      </c>
      <c r="E43" s="443" t="n">
        <v>413</v>
      </c>
      <c r="F43" s="442">
        <f>J110*-1</f>
        <v/>
      </c>
      <c r="G43" s="452" t="n"/>
      <c r="H43" s="216" t="inlineStr">
        <is>
          <t xml:space="preserve">　　　減少短期墊款                                                </t>
        </is>
      </c>
      <c r="I43" s="217" t="n">
        <v>212</v>
      </c>
      <c r="J43" s="73">
        <f>OFFSET(A516,0,$K$1-1)</f>
        <v/>
      </c>
      <c r="K43" s="453">
        <f>-SUMIF($C$7:$C$127,I43,$D$7:$D$127)+SUMIF($E$7:$E$135,I43,$F$7:$F$127)</f>
        <v/>
      </c>
      <c r="L43" s="478" t="n"/>
      <c r="M43" s="478">
        <f>L43-G43</f>
        <v/>
      </c>
      <c r="N43" s="144" t="n"/>
      <c r="O43" s="425">
        <f>L43-B43</f>
        <v/>
      </c>
      <c r="P43" s="30">
        <f>J43-K43</f>
        <v/>
      </c>
      <c r="Q43" s="426">
        <f>D43-F43</f>
        <v/>
      </c>
      <c r="R43" s="30" t="n"/>
    </row>
    <row r="44">
      <c r="A44" s="50" t="n"/>
      <c r="B44" s="427" t="n"/>
      <c r="C44" s="385" t="n"/>
      <c r="D44" s="440" t="n"/>
      <c r="E44" s="443" t="n"/>
      <c r="F44" s="442" t="n"/>
      <c r="G44" s="452" t="n"/>
      <c r="H44" s="112" t="inlineStr">
        <is>
          <t xml:space="preserve">　　減少投資、長期應收款、貸墊款及準備金                        </t>
        </is>
      </c>
      <c r="I44" s="180" t="n"/>
      <c r="J44" s="73">
        <f>OFFSET(A517,0,$K$1-1)</f>
        <v/>
      </c>
      <c r="K44" s="369">
        <f>SUM(K45:K46)</f>
        <v/>
      </c>
      <c r="L44" s="478" t="n"/>
      <c r="M44" s="478">
        <f>L44-G44</f>
        <v/>
      </c>
      <c r="N44" s="144" t="n"/>
      <c r="O44" s="425">
        <f>L44-B44</f>
        <v/>
      </c>
      <c r="P44" s="30">
        <f>J44-K44</f>
        <v/>
      </c>
      <c r="Q44" s="426">
        <f>D44-F44</f>
        <v/>
      </c>
      <c r="R44" s="30" t="n"/>
    </row>
    <row r="45">
      <c r="A45" s="80" t="inlineStr">
        <is>
          <t xml:space="preserve">　　什項設備                                                    </t>
        </is>
      </c>
      <c r="B45" s="427">
        <f>VLOOKUP(A45,$A$309:$AX$418,$K$1,FALSE)</f>
        <v/>
      </c>
      <c r="C45" s="384" t="n">
        <v>255</v>
      </c>
      <c r="D45" s="440">
        <f>J61*-1</f>
        <v/>
      </c>
      <c r="E45" s="441" t="n">
        <v>105</v>
      </c>
      <c r="F45" s="442">
        <f>J19</f>
        <v/>
      </c>
      <c r="G45" s="429">
        <f>B45+SUM(D45:D48)-SUM(F45:F48)</f>
        <v/>
      </c>
      <c r="H45" s="112" t="inlineStr">
        <is>
          <t xml:space="preserve">　　　減少投資                                                    </t>
        </is>
      </c>
      <c r="I45" s="180" t="n">
        <v>221</v>
      </c>
      <c r="J45" s="73">
        <f>OFFSET(A518,0,$K$1-1)</f>
        <v/>
      </c>
      <c r="K45" s="369">
        <f>-SUMIF($C$7:$C$127,I45,$D$7:$D$127)+SUMIF($E$7:$E$135,I45,$F$7:$F$127)</f>
        <v/>
      </c>
      <c r="L45" s="478">
        <f>VLOOKUP(A45,$A$140:$AX$249,$K$1,FALSE)</f>
        <v/>
      </c>
      <c r="M45" s="478">
        <f>L45-G45</f>
        <v/>
      </c>
      <c r="N45" s="144" t="n"/>
      <c r="O45" s="425">
        <f>L45-B45</f>
        <v/>
      </c>
      <c r="P45" s="30">
        <f>J45-K45</f>
        <v/>
      </c>
      <c r="Q45" s="426">
        <f>D45-F45</f>
        <v/>
      </c>
      <c r="R45" s="30" t="n"/>
    </row>
    <row r="46">
      <c r="A46" s="3" t="n">
        <v>0</v>
      </c>
      <c r="B46" s="427" t="n"/>
      <c r="C46" s="385" t="n">
        <v>408</v>
      </c>
      <c r="D46" s="440">
        <f>J102</f>
        <v/>
      </c>
      <c r="E46" s="443" t="n"/>
      <c r="F46" s="442" t="n"/>
      <c r="G46" s="433" t="n"/>
      <c r="H46" s="112" t="inlineStr">
        <is>
          <t xml:space="preserve">　　　減少準備金                                                  </t>
        </is>
      </c>
      <c r="I46" s="180" t="n">
        <v>222</v>
      </c>
      <c r="J46" s="73">
        <f>OFFSET(A519,0,$K$1-1)</f>
        <v/>
      </c>
      <c r="K46" s="369">
        <f>-SUMIF($C$7:$C$127,I46,$D$7:$D$127)+SUMIF($E$7:$E$135,I46,$F$7:$F$127)</f>
        <v/>
      </c>
      <c r="L46" s="478" t="n"/>
      <c r="M46" s="478">
        <f>L46-G46</f>
        <v/>
      </c>
      <c r="N46" s="144" t="n"/>
      <c r="O46" s="425">
        <f>L46-B46</f>
        <v/>
      </c>
      <c r="P46" s="30">
        <f>J46-K46</f>
        <v/>
      </c>
      <c r="Q46" s="426">
        <f>D46-F46</f>
        <v/>
      </c>
      <c r="R46" s="30" t="n"/>
    </row>
    <row r="47">
      <c r="A47" s="3" t="n">
        <v>0</v>
      </c>
      <c r="B47" s="427" t="n"/>
      <c r="C47" s="385" t="n">
        <v>411</v>
      </c>
      <c r="D47" s="440">
        <f>J107</f>
        <v/>
      </c>
      <c r="E47" s="443" t="n">
        <v>414</v>
      </c>
      <c r="F47" s="442">
        <f>-J111</f>
        <v/>
      </c>
      <c r="G47" s="433" t="n"/>
      <c r="H47" s="112" t="inlineStr">
        <is>
          <t xml:space="preserve">　　收取利息                                                    </t>
        </is>
      </c>
      <c r="I47" s="180" t="n"/>
      <c r="J47" s="73">
        <f>OFFSET(A520,0,$K$1-1)</f>
        <v/>
      </c>
      <c r="K47" s="369">
        <f>J47</f>
        <v/>
      </c>
      <c r="L47" s="478" t="n"/>
      <c r="M47" s="478">
        <f>L47-G47</f>
        <v/>
      </c>
      <c r="N47" s="144" t="n"/>
      <c r="O47" s="425">
        <f>L47-B47</f>
        <v/>
      </c>
      <c r="P47" s="30">
        <f>J47-K47</f>
        <v/>
      </c>
      <c r="Q47" s="426">
        <f>D47-F47</f>
        <v/>
      </c>
      <c r="R47" s="30" t="n"/>
    </row>
    <row r="48">
      <c r="A48" s="3" t="n">
        <v>0</v>
      </c>
      <c r="B48" s="427" t="n"/>
      <c r="C48" s="385" t="n">
        <v>406</v>
      </c>
      <c r="D48" s="440">
        <f>J98</f>
        <v/>
      </c>
      <c r="E48" s="443" t="n"/>
      <c r="F48" s="442" t="n"/>
      <c r="G48" s="433" t="n"/>
      <c r="H48" s="112" t="inlineStr">
        <is>
          <t xml:space="preserve">　　收取股利                                                    </t>
        </is>
      </c>
      <c r="I48" s="186" t="n"/>
      <c r="J48" s="73">
        <f>OFFSET(A521,0,$K$1-1)</f>
        <v/>
      </c>
      <c r="K48" s="369">
        <f>J48</f>
        <v/>
      </c>
      <c r="L48" s="478" t="n"/>
      <c r="M48" s="478">
        <f>L48-G48</f>
        <v/>
      </c>
      <c r="N48" s="144" t="n"/>
      <c r="O48" s="425">
        <f>L48-B48</f>
        <v/>
      </c>
      <c r="P48" s="30">
        <f>J48-K48</f>
        <v/>
      </c>
      <c r="Q48" s="426">
        <f>D48-F48</f>
        <v/>
      </c>
      <c r="R48" s="30" t="n"/>
    </row>
    <row r="49">
      <c r="A49" s="80" t="inlineStr">
        <is>
          <t xml:space="preserve">　　租賃資產                                                    </t>
        </is>
      </c>
      <c r="B49" s="427">
        <f>VLOOKUP(A49,$A$309:$AX$413,$K$1,FALSE)</f>
        <v/>
      </c>
      <c r="C49" s="384" t="n"/>
      <c r="D49" s="440" t="n"/>
      <c r="E49" s="441" t="n">
        <v>106</v>
      </c>
      <c r="F49" s="442">
        <f>J20</f>
        <v/>
      </c>
      <c r="G49" s="433">
        <f>B49+D49-F49</f>
        <v/>
      </c>
      <c r="H49" s="112" t="inlineStr">
        <is>
          <t xml:space="preserve">　　增加流動金融資產及短期貸墊款                                </t>
        </is>
      </c>
      <c r="I49" s="186" t="n"/>
      <c r="J49" s="121">
        <f>OFFSET(A522,0,$K$1-1)</f>
        <v/>
      </c>
      <c r="K49" s="369">
        <f>K50</f>
        <v/>
      </c>
      <c r="L49" s="478">
        <f>VLOOKUP(A49,$A$140:$AX$249,$K$1,FALSE)</f>
        <v/>
      </c>
      <c r="M49" s="478">
        <f>L49-G49</f>
        <v/>
      </c>
      <c r="N49" s="144" t="n"/>
      <c r="O49" s="425">
        <f>L49-B49</f>
        <v/>
      </c>
      <c r="P49" s="30">
        <f>J49-K49</f>
        <v/>
      </c>
      <c r="Q49" s="426">
        <f>D49-F49</f>
        <v/>
      </c>
      <c r="R49" s="30" t="n"/>
    </row>
    <row r="50" ht="32.4" customHeight="1" s="53">
      <c r="A50" s="80" t="inlineStr">
        <is>
          <t xml:space="preserve">　　租賃權益改良                                                </t>
        </is>
      </c>
      <c r="B50" s="427">
        <f>VLOOKUP(A50,$A$309:$AX$418,$K$1,FALSE)</f>
        <v/>
      </c>
      <c r="C50" s="384" t="n">
        <v>257</v>
      </c>
      <c r="D50" s="454">
        <f>J63*-1</f>
        <v/>
      </c>
      <c r="E50" s="441" t="n">
        <v>107</v>
      </c>
      <c r="F50" s="442">
        <f>J21</f>
        <v/>
      </c>
      <c r="G50" s="433">
        <f>B50+D50-F50</f>
        <v/>
      </c>
      <c r="H50" s="112" t="inlineStr">
        <is>
          <t xml:space="preserve">　　　增加流動金融資產                                            </t>
        </is>
      </c>
      <c r="I50" s="181" t="n">
        <v>231</v>
      </c>
      <c r="J50" s="121">
        <f>OFFSET(A523,0,$K$1-1)</f>
        <v/>
      </c>
      <c r="K50" s="369">
        <f>-SUMIF($C$7:$C$127,I50,$D$7:$D$127)+SUMIF($E$7:$E$135,I50,$F$7:$F$127)</f>
        <v/>
      </c>
      <c r="L50" s="478">
        <f>VLOOKUP(A50,$A$140:$AX$249,$K$1,FALSE)</f>
        <v/>
      </c>
      <c r="M50" s="478">
        <f>L50-G50</f>
        <v/>
      </c>
      <c r="N50" s="144" t="n"/>
      <c r="O50" s="425">
        <f>L50-B49</f>
        <v/>
      </c>
      <c r="P50" s="30">
        <f>J50-K50</f>
        <v/>
      </c>
      <c r="Q50" s="426">
        <f>D49-F49</f>
        <v/>
      </c>
      <c r="R50" s="30" t="n"/>
    </row>
    <row r="51" ht="32.4" customHeight="1" s="53">
      <c r="A51" s="79" t="inlineStr">
        <is>
          <t xml:space="preserve">　　購建中固定資產                                              </t>
        </is>
      </c>
      <c r="B51" s="427">
        <f>VLOOKUP(A51,$A$309:$AX$418,$K$1,FALSE)</f>
        <v/>
      </c>
      <c r="C51" s="384" t="n">
        <v>256</v>
      </c>
      <c r="D51" s="440">
        <f>J62*-1</f>
        <v/>
      </c>
      <c r="E51" s="441" t="n">
        <v>404</v>
      </c>
      <c r="F51" s="442">
        <f>J96</f>
        <v/>
      </c>
      <c r="G51" s="429">
        <f>B51+SUM(D51:D53)-SUM(F51:F53)</f>
        <v/>
      </c>
      <c r="H51" s="112" t="inlineStr">
        <is>
          <t xml:space="preserve">　　增加投資、長期應收款、貸墊款及準備金                        </t>
        </is>
      </c>
      <c r="I51" s="180" t="n"/>
      <c r="J51" s="73">
        <f>OFFSET(A524,0,$K$1-1)</f>
        <v/>
      </c>
      <c r="K51" s="369">
        <f>SUM(K52:K53)</f>
        <v/>
      </c>
      <c r="L51" s="478">
        <f>VLOOKUP(A51,$A$140:$AX$249,$K$1,FALSE)</f>
        <v/>
      </c>
      <c r="M51" s="478">
        <f>L51-G51</f>
        <v/>
      </c>
      <c r="N51" s="144" t="n"/>
      <c r="O51" s="425">
        <f>L51-B50</f>
        <v/>
      </c>
      <c r="P51" s="30">
        <f>J51-K51</f>
        <v/>
      </c>
      <c r="Q51" s="426">
        <f>D50-F50</f>
        <v/>
      </c>
      <c r="R51" s="30" t="n"/>
    </row>
    <row r="52">
      <c r="A52" s="3" t="n"/>
      <c r="B52" s="427" t="n"/>
      <c r="C52" s="385" t="n"/>
      <c r="D52" s="440" t="n"/>
      <c r="E52" s="441" t="n">
        <v>405</v>
      </c>
      <c r="F52" s="442">
        <f>J97</f>
        <v/>
      </c>
      <c r="G52" s="433" t="n"/>
      <c r="H52" s="112" t="inlineStr">
        <is>
          <t xml:space="preserve">　　　增加投資                                                    </t>
        </is>
      </c>
      <c r="I52" s="180" t="n">
        <v>241</v>
      </c>
      <c r="J52" s="73">
        <f>OFFSET(A525,0,$K$1-1)</f>
        <v/>
      </c>
      <c r="K52" s="369">
        <f>-SUMIF($C$7:$C$127,I52,$D$7:$D$127)+SUMIF($E$7:$E$135,I52,$F$7:$F$127)</f>
        <v/>
      </c>
      <c r="L52" s="478" t="n"/>
      <c r="M52" s="478">
        <f>L52-G52</f>
        <v/>
      </c>
      <c r="N52" s="144" t="n"/>
      <c r="O52" s="425">
        <f>L52-B51</f>
        <v/>
      </c>
      <c r="P52" s="30">
        <f>J52-K52</f>
        <v/>
      </c>
      <c r="Q52" s="426">
        <f>D51-F51</f>
        <v/>
      </c>
      <c r="R52" s="30" t="n"/>
    </row>
    <row r="53">
      <c r="A53" s="126" t="n"/>
      <c r="B53" s="126" t="n"/>
      <c r="C53" s="236" t="n"/>
      <c r="D53" s="455" t="n"/>
      <c r="E53" s="236" t="n">
        <v>406</v>
      </c>
      <c r="F53" s="291">
        <f>J98</f>
        <v/>
      </c>
      <c r="G53" s="126" t="n"/>
      <c r="H53" s="112" t="inlineStr">
        <is>
          <t xml:space="preserve">　　　增加準備金                                                  </t>
        </is>
      </c>
      <c r="I53" s="180" t="n">
        <v>242</v>
      </c>
      <c r="J53" s="73">
        <f>OFFSET(A526,0,$K$1-1)</f>
        <v/>
      </c>
      <c r="K53" s="369">
        <f>-SUMIF($C$7:$C$127,I53,$D$7:$D$127)+SUMIF($E$7:$E$135,I53,$F$7:$F$127)</f>
        <v/>
      </c>
      <c r="L53" s="478" t="n"/>
      <c r="M53" s="478">
        <f>L53-G52</f>
        <v/>
      </c>
      <c r="N53" s="144" t="n"/>
      <c r="O53" s="425">
        <f>L53-B52</f>
        <v/>
      </c>
      <c r="P53" s="30">
        <f>J53-K53</f>
        <v/>
      </c>
      <c r="Q53" s="426">
        <f>D52-F52</f>
        <v/>
      </c>
      <c r="R53" s="30" t="n"/>
    </row>
    <row r="54" ht="32.4" customHeight="1" s="53">
      <c r="A54" s="78" t="inlineStr">
        <is>
          <t xml:space="preserve">　生物資產－非流動                                            </t>
        </is>
      </c>
      <c r="B54" s="422">
        <f>SUM(B55)</f>
        <v/>
      </c>
      <c r="C54" s="384" t="n"/>
      <c r="D54" s="440" t="n"/>
      <c r="E54" s="441" t="n"/>
      <c r="F54" s="442" t="n"/>
      <c r="G54" s="423">
        <f>SUM(G55)</f>
        <v/>
      </c>
      <c r="H54" s="112" t="inlineStr">
        <is>
          <t xml:space="preserve">　　增加不動產、廠房及設備、礦產資源                            </t>
        </is>
      </c>
      <c r="I54" s="180" t="n"/>
      <c r="J54" s="73">
        <f>OFFSET(A527,0,$K$1-1)</f>
        <v/>
      </c>
      <c r="K54" s="369">
        <f>K55</f>
        <v/>
      </c>
      <c r="L54" s="478">
        <f>VLOOKUP(A54,$A$140:$AX$249,$K$1,FALSE)</f>
        <v/>
      </c>
      <c r="M54" s="478">
        <f>L54-G54</f>
        <v/>
      </c>
      <c r="N54" s="144" t="n"/>
      <c r="O54" s="425">
        <f>L54-B54</f>
        <v/>
      </c>
      <c r="P54" s="30">
        <f>J54-K54</f>
        <v/>
      </c>
      <c r="Q54" s="426">
        <f>D54-F54</f>
        <v/>
      </c>
      <c r="R54" s="30" t="n"/>
    </row>
    <row r="55" ht="27.6" customHeight="1" s="53">
      <c r="A55" s="82" t="inlineStr">
        <is>
          <t xml:space="preserve">　　生產性生物資產－非流動                                      </t>
        </is>
      </c>
      <c r="B55" s="427">
        <f>VLOOKUP(A55,$A$309:$AX$418,$K$1,FALSE)</f>
        <v/>
      </c>
      <c r="C55" s="384" t="n"/>
      <c r="D55" s="440" t="n"/>
      <c r="E55" s="441" t="n">
        <v>109</v>
      </c>
      <c r="F55" s="442">
        <f>J23</f>
        <v/>
      </c>
      <c r="G55" s="429">
        <f>B55+SUM(D55:D55)-SUM(F55:F55)</f>
        <v/>
      </c>
      <c r="H55" s="112" t="inlineStr">
        <is>
          <t xml:space="preserve">　　　增加不動產、廠房及設備                                      </t>
        </is>
      </c>
      <c r="I55" s="180" t="n"/>
      <c r="J55" s="73">
        <f>OFFSET(A528,0,$K$1-1)</f>
        <v/>
      </c>
      <c r="K55" s="369">
        <f>K56</f>
        <v/>
      </c>
      <c r="L55" s="478">
        <f>VLOOKUP(A55,$A$140:$AX$249,$K$1,FALSE)</f>
        <v/>
      </c>
      <c r="M55" s="478">
        <f>L55-G55</f>
        <v/>
      </c>
      <c r="N55" s="144" t="n"/>
      <c r="O55" s="425">
        <f>L55-B55</f>
        <v/>
      </c>
      <c r="P55" s="30">
        <f>J55-K55</f>
        <v/>
      </c>
      <c r="Q55" s="426">
        <f>D55-F55</f>
        <v/>
      </c>
      <c r="R55" s="30" t="n"/>
    </row>
    <row r="56">
      <c r="A56" s="78" t="inlineStr">
        <is>
          <t xml:space="preserve">　無形資產                                                    </t>
        </is>
      </c>
      <c r="B56" s="422">
        <f>SUM(B57)</f>
        <v/>
      </c>
      <c r="C56" s="384" t="n"/>
      <c r="D56" s="440" t="n"/>
      <c r="E56" s="441" t="n"/>
      <c r="F56" s="442" t="n"/>
      <c r="G56" s="423">
        <f>SUM(G57)</f>
        <v/>
      </c>
      <c r="H56" s="112" t="inlineStr">
        <is>
          <t xml:space="preserve">　　　　固定資產之增置                                              </t>
        </is>
      </c>
      <c r="I56" s="180" t="n"/>
      <c r="J56" s="73">
        <f>OFFSET(A529,0,$K$1-1)</f>
        <v/>
      </c>
      <c r="K56" s="369">
        <f>SUM(K57:K63)</f>
        <v/>
      </c>
      <c r="L56" s="478">
        <f>VLOOKUP(A56,$A$140:$AX$249,$K$1,FALSE)</f>
        <v/>
      </c>
      <c r="M56" s="478">
        <f>L56-G56</f>
        <v/>
      </c>
      <c r="N56" s="144" t="n"/>
      <c r="O56" s="425">
        <f>L56-B56</f>
        <v/>
      </c>
      <c r="P56" s="30">
        <f>J56-K56</f>
        <v/>
      </c>
      <c r="Q56" s="426">
        <f>D56-F56</f>
        <v/>
      </c>
      <c r="R56" s="30" t="n"/>
    </row>
    <row r="57">
      <c r="A57" s="80" t="inlineStr">
        <is>
          <t xml:space="preserve">　　無形資產                                                    </t>
        </is>
      </c>
      <c r="B57" s="427">
        <f>VLOOKUP(A57,$A$309:$AX$418,$K$1,FALSE)</f>
        <v/>
      </c>
      <c r="C57" s="384" t="n"/>
      <c r="D57" s="440" t="n"/>
      <c r="E57" s="441" t="n">
        <v>111</v>
      </c>
      <c r="F57" s="442">
        <f>J25</f>
        <v/>
      </c>
      <c r="G57" s="429">
        <f>B57+SUM(D57:D59)-SUM(F57:F59)</f>
        <v/>
      </c>
      <c r="H57" s="112" t="inlineStr">
        <is>
          <t xml:space="preserve">　　　　　土地改良物                                                  </t>
        </is>
      </c>
      <c r="I57" s="180" t="n">
        <v>251</v>
      </c>
      <c r="J57" s="73">
        <f>OFFSET(A530,0,$K$1-1)</f>
        <v/>
      </c>
      <c r="K57" s="369">
        <f>-SUMIF($C$7:$C$127,I57,$D$7:$D$127)+SUMIF($E$7:$E$127,I57,$F$7:$F$127)</f>
        <v/>
      </c>
      <c r="L57" s="478">
        <f>VLOOKUP(A57,$A$140:$AX$249,$K$1,FALSE)</f>
        <v/>
      </c>
      <c r="M57" s="478">
        <f>L57-G57</f>
        <v/>
      </c>
      <c r="N57" s="144" t="n"/>
      <c r="O57" s="425">
        <f>L57-B57</f>
        <v/>
      </c>
      <c r="P57" s="30">
        <f>J57-K57</f>
        <v/>
      </c>
      <c r="Q57" s="426">
        <f>D57-F57</f>
        <v/>
      </c>
      <c r="R57" s="30" t="n"/>
    </row>
    <row r="58">
      <c r="A58" s="2" t="n">
        <v>0</v>
      </c>
      <c r="B58" s="427" t="n"/>
      <c r="C58" s="384" t="n">
        <v>415</v>
      </c>
      <c r="D58" s="440">
        <f>J113</f>
        <v/>
      </c>
      <c r="E58" s="441" t="n">
        <v>416</v>
      </c>
      <c r="F58" s="442">
        <f>J114*-1</f>
        <v/>
      </c>
      <c r="G58" s="433" t="n"/>
      <c r="H58" s="112" t="inlineStr">
        <is>
          <t xml:space="preserve">　　　　　房屋及建築                                                  </t>
        </is>
      </c>
      <c r="I58" s="180" t="n">
        <v>252</v>
      </c>
      <c r="J58" s="73">
        <f>OFFSET(A531,0,$K$1-1)</f>
        <v/>
      </c>
      <c r="K58" s="369">
        <f>-SUMIF($C$7:$C$127,I58,$D$7:$D$127)+SUMIF($E$7:$E$127,I58,$F$7:$F$127)</f>
        <v/>
      </c>
      <c r="L58" s="478" t="n"/>
      <c r="M58" s="478">
        <f>L58-G58</f>
        <v/>
      </c>
      <c r="N58" s="144" t="n"/>
      <c r="O58" s="425">
        <f>L58-B58</f>
        <v/>
      </c>
      <c r="P58" s="30">
        <f>J58-K58</f>
        <v/>
      </c>
      <c r="Q58" s="426">
        <f>D58-F58</f>
        <v/>
      </c>
      <c r="R58" s="30" t="n"/>
    </row>
    <row r="59">
      <c r="A59" s="3" t="n">
        <v>0</v>
      </c>
      <c r="B59" s="427" t="n"/>
      <c r="C59" s="385" t="n">
        <v>258</v>
      </c>
      <c r="D59" s="440">
        <f>J65*-1</f>
        <v/>
      </c>
      <c r="E59" s="443" t="n">
        <v>112</v>
      </c>
      <c r="F59" s="456" t="n"/>
      <c r="G59" s="433" t="n"/>
      <c r="H59" s="112" t="inlineStr">
        <is>
          <t xml:space="preserve">　　　　　機械及設備                                                  </t>
        </is>
      </c>
      <c r="I59" s="180" t="n">
        <v>253</v>
      </c>
      <c r="J59" s="73">
        <f>OFFSET(A532,0,$K$1-1)</f>
        <v/>
      </c>
      <c r="K59" s="369">
        <f>-SUMIF($C$7:$C$127,I59,$D$7:$D$127)+SUMIF($E$7:$E$127,I59,$F$7:$F$127)</f>
        <v/>
      </c>
      <c r="L59" s="478" t="n"/>
      <c r="M59" s="478">
        <f>L59-G59</f>
        <v/>
      </c>
      <c r="N59" s="144" t="n"/>
      <c r="O59" s="425">
        <f>L59-B59</f>
        <v/>
      </c>
      <c r="P59" s="30">
        <f>J59-K59</f>
        <v/>
      </c>
      <c r="Q59" s="426">
        <f>D59-F59</f>
        <v/>
      </c>
      <c r="R59" s="30" t="n"/>
    </row>
    <row r="60">
      <c r="A60" s="3" t="n">
        <v>0</v>
      </c>
      <c r="B60" s="427" t="n"/>
      <c r="C60" s="385" t="n"/>
      <c r="D60" s="440" t="n"/>
      <c r="E60" s="443" t="n"/>
      <c r="F60" s="442" t="n"/>
      <c r="G60" s="433" t="n"/>
      <c r="H60" s="112" t="inlineStr">
        <is>
          <t xml:space="preserve">　　　　　交通及運輸設備                                              </t>
        </is>
      </c>
      <c r="I60" s="180" t="n">
        <v>254</v>
      </c>
      <c r="J60" s="73">
        <f>OFFSET(A533,0,$K$1-1)</f>
        <v/>
      </c>
      <c r="K60" s="369">
        <f>-SUMIF($C$7:$C$127,I60,$D$7:$D$127)+SUMIF($E$7:$E$127,I60,$F$7:$F$127)</f>
        <v/>
      </c>
      <c r="L60" s="478" t="n"/>
      <c r="M60" s="478">
        <f>L60-G60</f>
        <v/>
      </c>
      <c r="N60" s="144" t="n"/>
      <c r="O60" s="425">
        <f>L60-B60</f>
        <v/>
      </c>
      <c r="P60" s="30">
        <f>J60-K60</f>
        <v/>
      </c>
      <c r="Q60" s="426">
        <f>D60-F60</f>
        <v/>
      </c>
      <c r="R60" s="30" t="n"/>
    </row>
    <row r="61" ht="20.4" customHeight="1" s="53">
      <c r="A61" s="78" t="inlineStr">
        <is>
          <t xml:space="preserve">　其他資產                                                    </t>
        </is>
      </c>
      <c r="B61" s="457">
        <f>SUM(B62,B65,B68)</f>
        <v/>
      </c>
      <c r="C61" s="384" t="n"/>
      <c r="D61" s="440" t="n"/>
      <c r="E61" s="441" t="n"/>
      <c r="F61" s="442" t="n"/>
      <c r="G61" s="457">
        <f>SUM(G62,G65,G68)</f>
        <v/>
      </c>
      <c r="H61" s="112" t="inlineStr">
        <is>
          <t xml:space="preserve">　　　　　什項設備                                                    </t>
        </is>
      </c>
      <c r="I61" s="180" t="n">
        <v>255</v>
      </c>
      <c r="J61" s="73">
        <f>OFFSET(A534,0,$K$1-1)</f>
        <v/>
      </c>
      <c r="K61" s="369">
        <f>-SUMIF($C$7:$C$127,I61,$D$7:$D$127)+SUMIF($E$7:$E$127,I61,$F$7:$F$127)</f>
        <v/>
      </c>
      <c r="L61" s="478">
        <f>VLOOKUP(A61,$A$140:$AX$249,$K$1,FALSE)</f>
        <v/>
      </c>
      <c r="M61" s="478">
        <f>L61-G61</f>
        <v/>
      </c>
      <c r="N61" s="144" t="n"/>
      <c r="O61" s="425">
        <f>L61-B61</f>
        <v/>
      </c>
      <c r="P61" s="30">
        <f>J61-K61</f>
        <v/>
      </c>
      <c r="Q61" s="426">
        <f>D61-F61</f>
        <v/>
      </c>
      <c r="R61" s="30" t="n"/>
    </row>
    <row r="62">
      <c r="A62" s="80" t="inlineStr">
        <is>
          <t xml:space="preserve">　　遞延資產                                                    </t>
        </is>
      </c>
      <c r="B62" s="427">
        <f>VLOOKUP(A62,$A$309:$AX$418,$K$1,FALSE)</f>
        <v/>
      </c>
      <c r="C62" s="384" t="n"/>
      <c r="D62" s="440" t="n"/>
      <c r="E62" s="441" t="n">
        <v>112</v>
      </c>
      <c r="F62" s="442">
        <f>J26-F59</f>
        <v/>
      </c>
      <c r="G62" s="429">
        <f>B62+SUM(D62:D64)-SUM(F62:F64)</f>
        <v/>
      </c>
      <c r="H62" s="112" t="inlineStr">
        <is>
          <t xml:space="preserve">　　　　　購建中固定資產                                              </t>
        </is>
      </c>
      <c r="I62" s="180" t="n">
        <v>256</v>
      </c>
      <c r="J62" s="73">
        <f>OFFSET(A535,0,$K$1-1)</f>
        <v/>
      </c>
      <c r="K62" s="369">
        <f>-SUMIF($C$7:$C$127,I62,$D$7:$D$127)+SUMIF($E$7:$E$127,I62,$F$7:$F$127)</f>
        <v/>
      </c>
      <c r="L62" s="478">
        <f>VLOOKUP(A62,$A$140:$AX$249,$K$1,FALSE)</f>
        <v/>
      </c>
      <c r="M62" s="478">
        <f>L62-G62</f>
        <v/>
      </c>
      <c r="N62" s="144" t="n"/>
      <c r="O62" s="425">
        <f>L62-B62</f>
        <v/>
      </c>
      <c r="P62" s="30">
        <f>J62-K62</f>
        <v/>
      </c>
      <c r="Q62" s="426">
        <f>D62-F62</f>
        <v/>
      </c>
      <c r="R62" s="30" t="n"/>
    </row>
    <row r="63">
      <c r="A63" s="2" t="n">
        <v>0</v>
      </c>
      <c r="B63" s="427" t="n"/>
      <c r="C63" s="384" t="n"/>
      <c r="D63" s="440">
        <f>J126</f>
        <v/>
      </c>
      <c r="E63" s="441" t="n"/>
      <c r="F63" s="442">
        <f>J127*-1</f>
        <v/>
      </c>
      <c r="G63" s="429" t="n"/>
      <c r="H63" s="112" t="inlineStr">
        <is>
          <t xml:space="preserve">　　　　　租賃權益改良                                                </t>
        </is>
      </c>
      <c r="I63" s="180" t="n">
        <v>257</v>
      </c>
      <c r="J63" s="73">
        <f>OFFSET(A536,0,$K$1-1)</f>
        <v/>
      </c>
      <c r="K63" s="369">
        <f>-SUMIF($C$7:$C$127,I63,$D$7:$D$127)+SUMIF($E$7:$E$127,I63,$F$7:$F$127)</f>
        <v/>
      </c>
      <c r="L63" s="478" t="n"/>
      <c r="M63" s="478">
        <f>L63-G63</f>
        <v/>
      </c>
      <c r="N63" s="144" t="n"/>
      <c r="O63" s="425">
        <f>L63-B63</f>
        <v/>
      </c>
      <c r="P63" s="30">
        <f>J63-K63</f>
        <v/>
      </c>
      <c r="Q63" s="426">
        <f>D63-F63</f>
        <v/>
      </c>
      <c r="R63" s="30" t="n"/>
    </row>
    <row r="64">
      <c r="A64" s="2" t="n">
        <v>0</v>
      </c>
      <c r="B64" s="427" t="n"/>
      <c r="C64" s="384" t="n">
        <v>259</v>
      </c>
      <c r="D64" s="440">
        <f>J67*-1</f>
        <v/>
      </c>
      <c r="E64" s="441" t="n"/>
      <c r="F64" s="442" t="n"/>
      <c r="G64" s="429" t="n"/>
      <c r="H64" s="112" t="inlineStr">
        <is>
          <t xml:space="preserve">　　增加無形資產及其他資產                                      </t>
        </is>
      </c>
      <c r="I64" s="180" t="n"/>
      <c r="J64" s="73">
        <f>OFFSET(A537,0,$K$1-1)</f>
        <v/>
      </c>
      <c r="K64" s="369">
        <f>K65+K66</f>
        <v/>
      </c>
      <c r="L64" s="478" t="n"/>
      <c r="M64" s="478">
        <f>L64-G64</f>
        <v/>
      </c>
      <c r="N64" s="144" t="n"/>
      <c r="O64" s="425">
        <f>L64-B64</f>
        <v/>
      </c>
      <c r="P64" s="30">
        <f>J64-K64</f>
        <v/>
      </c>
      <c r="Q64" s="426">
        <f>D64-F64</f>
        <v/>
      </c>
      <c r="R64" s="30" t="n"/>
    </row>
    <row r="65">
      <c r="A65" s="80" t="inlineStr">
        <is>
          <t xml:space="preserve">　　什項資產                                                    </t>
        </is>
      </c>
      <c r="B65" s="427">
        <f>VLOOKUP(A65,$A$309:$AX$418,$K$1,FALSE)</f>
        <v/>
      </c>
      <c r="C65" s="384" t="n">
        <v>417</v>
      </c>
      <c r="D65" s="440">
        <f>F111</f>
        <v/>
      </c>
      <c r="E65" s="441" t="n">
        <v>108</v>
      </c>
      <c r="F65" s="442">
        <f>J22</f>
        <v/>
      </c>
      <c r="G65" s="429">
        <f>B65+SUM(D65:D67)-SUM(F65:F67)</f>
        <v/>
      </c>
      <c r="H65" s="112" t="inlineStr">
        <is>
          <t xml:space="preserve">　　　增加無形資產                                                </t>
        </is>
      </c>
      <c r="I65" s="180" t="n">
        <v>258</v>
      </c>
      <c r="J65" s="73">
        <f>OFFSET(A538,0,$K$1-1)</f>
        <v/>
      </c>
      <c r="K65" s="369">
        <f>-SUMIF($C$7:$C$127,I65,$D$7:$D$127)+SUMIF($E$7:$E$127,I65,$F$7:$F$127)</f>
        <v/>
      </c>
      <c r="L65" s="478">
        <f>VLOOKUP(A65,$A$140:$AX$249,$K$1,FALSE)</f>
        <v/>
      </c>
      <c r="M65" s="478">
        <f>L65-G65</f>
        <v/>
      </c>
      <c r="N65" s="144" t="n"/>
      <c r="O65" s="425">
        <f>L65-B65</f>
        <v/>
      </c>
      <c r="P65" s="30">
        <f>J65-K65</f>
        <v/>
      </c>
      <c r="Q65" s="426">
        <f>D65-F65</f>
        <v/>
      </c>
      <c r="R65" s="30" t="n"/>
    </row>
    <row r="66">
      <c r="A66" s="4" t="n">
        <v>0</v>
      </c>
      <c r="B66" s="427" t="n"/>
      <c r="C66" s="384" t="n"/>
      <c r="D66" s="440" t="n"/>
      <c r="E66" s="441" t="n"/>
      <c r="F66" s="442" t="n"/>
      <c r="G66" s="433" t="n"/>
      <c r="H66" s="112" t="inlineStr">
        <is>
          <t xml:space="preserve">　　　增加其他資產                                                </t>
        </is>
      </c>
      <c r="I66" s="180" t="n"/>
      <c r="J66" s="73">
        <f>OFFSET(A539,0,$K$1-1)</f>
        <v/>
      </c>
      <c r="K66" s="369">
        <f>K67</f>
        <v/>
      </c>
      <c r="L66" s="478" t="n"/>
      <c r="M66" s="478">
        <f>L66-G66</f>
        <v/>
      </c>
      <c r="N66" s="144" t="n"/>
      <c r="O66" s="425">
        <f>L66-B66</f>
        <v/>
      </c>
      <c r="P66" s="30">
        <f>J66-K66</f>
        <v/>
      </c>
      <c r="Q66" s="426">
        <f>D66-F66</f>
        <v/>
      </c>
      <c r="R66" s="30" t="n"/>
    </row>
    <row r="67">
      <c r="A67" s="3" t="n">
        <v>0</v>
      </c>
      <c r="B67" s="427" t="n"/>
      <c r="C67" s="385" t="n"/>
      <c r="D67" s="440" t="n"/>
      <c r="E67" s="443" t="n"/>
      <c r="F67" s="442" t="n"/>
      <c r="G67" s="433" t="n"/>
      <c r="H67" s="112" t="inlineStr">
        <is>
          <t xml:space="preserve">　　　　增加遞延費用                                                </t>
        </is>
      </c>
      <c r="I67" s="180" t="n">
        <v>259</v>
      </c>
      <c r="J67" s="73">
        <f>OFFSET(A540,0,$K$1-1)</f>
        <v/>
      </c>
      <c r="K67" s="369">
        <f>-SUMIF($C$7:$C$127,I67,$D$7:$D$127)+SUMIF($E$7:$E$127,I67,$F$7:$F$127)</f>
        <v/>
      </c>
      <c r="L67" s="478" t="n"/>
      <c r="M67" s="478">
        <f>L67-G67</f>
        <v/>
      </c>
      <c r="N67" s="144" t="n"/>
      <c r="O67" s="425">
        <f>L67-B67</f>
        <v/>
      </c>
      <c r="P67" s="30">
        <f>J67-K67</f>
        <v/>
      </c>
      <c r="Q67" s="426">
        <f>D67-F67</f>
        <v/>
      </c>
      <c r="R67" s="30" t="n"/>
    </row>
    <row r="68">
      <c r="A68" s="80" t="n"/>
      <c r="B68" s="427" t="n"/>
      <c r="C68" s="384" t="n"/>
      <c r="D68" s="440" t="n"/>
      <c r="E68" s="441" t="n"/>
      <c r="F68" s="442" t="n"/>
      <c r="G68" s="433">
        <f>B68+D68-F68</f>
        <v/>
      </c>
      <c r="H68" s="111" t="inlineStr">
        <is>
          <t xml:space="preserve">▼投資活動之淨現金流入（流出）                                </t>
        </is>
      </c>
      <c r="I68" s="180" t="n"/>
      <c r="J68" s="73">
        <f>OFFSET(A541,0,$K$1-1)</f>
        <v/>
      </c>
      <c r="K68" s="369">
        <f>K40</f>
        <v/>
      </c>
      <c r="L68" s="478" t="n"/>
      <c r="M68" s="478" t="n"/>
      <c r="N68" s="144" t="n"/>
      <c r="O68" s="425" t="n"/>
      <c r="P68" s="30">
        <f>J68-K68</f>
        <v/>
      </c>
      <c r="Q68" s="426">
        <f>D68-F68</f>
        <v/>
      </c>
      <c r="R68" s="30" t="n"/>
    </row>
    <row r="69">
      <c r="A69" s="4" t="inlineStr">
        <is>
          <t>合      計</t>
        </is>
      </c>
      <c r="B69" s="422">
        <f>B7+B17+B26+B54+B56+B61</f>
        <v/>
      </c>
      <c r="C69" s="384" t="n"/>
      <c r="D69" s="440" t="n"/>
      <c r="E69" s="441" t="n"/>
      <c r="F69" s="442" t="n"/>
      <c r="G69" s="458">
        <f>G7+G17+G26+G54+G56+G61</f>
        <v/>
      </c>
      <c r="H69" s="111" t="inlineStr">
        <is>
          <t xml:space="preserve">▼籌資活動之現金流量                                          </t>
        </is>
      </c>
      <c r="I69" s="180" t="n"/>
      <c r="J69" s="73">
        <f>OFFSET(A542,0,$K$1-1)</f>
        <v/>
      </c>
      <c r="K69" s="369">
        <f>K70+K72+K74+K81+K79+K83</f>
        <v/>
      </c>
      <c r="L69" s="478">
        <f>VLOOKUP(A69,$A$140:$AX$249,$K$1,FALSE)</f>
        <v/>
      </c>
      <c r="M69" s="478">
        <f>L69-G69</f>
        <v/>
      </c>
      <c r="N69" s="144" t="n"/>
      <c r="O69" s="425">
        <f>L69-B69</f>
        <v/>
      </c>
      <c r="P69" s="30">
        <f>J69-K69</f>
        <v/>
      </c>
      <c r="Q69" s="426">
        <f>D69-F69</f>
        <v/>
      </c>
      <c r="R69" s="30" t="n"/>
    </row>
    <row r="70">
      <c r="A70" s="4" t="inlineStr">
        <is>
          <t xml:space="preserve">負債                                                        </t>
        </is>
      </c>
      <c r="B70" s="422">
        <f>B71+B78+B83</f>
        <v/>
      </c>
      <c r="C70" s="384" t="n"/>
      <c r="D70" s="440" t="n"/>
      <c r="E70" s="441" t="n"/>
      <c r="F70" s="442" t="n"/>
      <c r="G70" s="423">
        <f>G71+G78+G83</f>
        <v/>
      </c>
      <c r="H70" s="112" t="inlineStr">
        <is>
          <t xml:space="preserve">　　增加短期債務、流動金融負債及其他負債                        </t>
        </is>
      </c>
      <c r="I70" s="180" t="n"/>
      <c r="J70" s="73">
        <f>OFFSET(A543,0,$K$1-1)</f>
        <v/>
      </c>
      <c r="K70" s="369">
        <f>K71</f>
        <v/>
      </c>
      <c r="L70" s="478">
        <f>VLOOKUP(A70,$A$253:$AX$305,$K$1,FALSE)</f>
        <v/>
      </c>
      <c r="M70" s="478">
        <f>L70-G70</f>
        <v/>
      </c>
      <c r="N70" s="144" t="n"/>
      <c r="O70" s="425">
        <f>L70-B70</f>
        <v/>
      </c>
      <c r="P70" s="30">
        <f>J70-K70</f>
        <v/>
      </c>
      <c r="Q70" s="426">
        <f>D70-F70</f>
        <v/>
      </c>
      <c r="R70" s="30" t="n"/>
    </row>
    <row r="71">
      <c r="A71" s="78" t="inlineStr">
        <is>
          <t xml:space="preserve">　流動負債                                                    </t>
        </is>
      </c>
      <c r="B71" s="422">
        <f>SUM(B72:B77)</f>
        <v/>
      </c>
      <c r="C71" s="384" t="n"/>
      <c r="D71" s="440" t="n"/>
      <c r="E71" s="441" t="n"/>
      <c r="F71" s="442" t="n"/>
      <c r="G71" s="423">
        <f>SUM(G72:G77)</f>
        <v/>
      </c>
      <c r="H71" s="112" t="inlineStr">
        <is>
          <t xml:space="preserve">　　　增加其他負債                                                </t>
        </is>
      </c>
      <c r="I71" s="180" t="n">
        <v>311</v>
      </c>
      <c r="J71" s="73">
        <f>OFFSET(A544,0,$K$1-1)</f>
        <v/>
      </c>
      <c r="K71" s="369">
        <f>-SUMIF($C$7:$C$127,I71,$D$7:$D$127)+SUMIF($E$7:$E$127,I71,$F$7:$F$127)</f>
        <v/>
      </c>
      <c r="L71" s="478">
        <f>VLOOKUP(A71,$A$253:$AX$305,$K$1,FALSE)</f>
        <v/>
      </c>
      <c r="M71" s="478">
        <f>L71-G71</f>
        <v/>
      </c>
      <c r="N71" s="144" t="n"/>
      <c r="O71" s="425">
        <f>L71-B71</f>
        <v/>
      </c>
      <c r="P71" s="30">
        <f>J71-K71</f>
        <v/>
      </c>
      <c r="Q71" s="426">
        <f>D71-F71</f>
        <v/>
      </c>
      <c r="R71" s="30" t="n"/>
    </row>
    <row r="72">
      <c r="A72" s="80" t="inlineStr">
        <is>
          <t xml:space="preserve">　　短期債務                                                    </t>
        </is>
      </c>
      <c r="B72" s="427">
        <f>VLOOKUP(A72,$A$423:$AX$475,$K$1,FALSE)</f>
        <v/>
      </c>
      <c r="C72" s="385" t="n">
        <v>322</v>
      </c>
      <c r="D72" s="454">
        <f>J82*-1</f>
        <v/>
      </c>
      <c r="E72" s="441" t="n">
        <v>418</v>
      </c>
      <c r="F72" s="442">
        <f>D81</f>
        <v/>
      </c>
      <c r="G72" s="429">
        <f>B72+SUM(F72:F73)-SUM(D72:D73)</f>
        <v/>
      </c>
      <c r="H72" s="112" t="inlineStr">
        <is>
          <t xml:space="preserve">　　增加長期負債                                                </t>
        </is>
      </c>
      <c r="I72" s="180" t="n"/>
      <c r="J72" s="73">
        <f>OFFSET(A545,0,$K$1-1)</f>
        <v/>
      </c>
      <c r="K72" s="369">
        <f>K73</f>
        <v/>
      </c>
      <c r="L72" s="478">
        <f>VLOOKUP(A72,$A$253:$AX$305,$K$1,FALSE)</f>
        <v/>
      </c>
      <c r="M72" s="478">
        <f>L72-G72</f>
        <v/>
      </c>
      <c r="N72" s="144" t="n"/>
      <c r="O72" s="425">
        <f>L72-B72</f>
        <v/>
      </c>
      <c r="P72" s="30">
        <f>J72-K72</f>
        <v/>
      </c>
      <c r="Q72" s="426">
        <f>D72-F72</f>
        <v/>
      </c>
      <c r="R72" s="30" t="n"/>
    </row>
    <row r="73" ht="20.25" customHeight="1" s="53">
      <c r="A73" s="3" t="n">
        <v>0</v>
      </c>
      <c r="B73" s="427" t="n"/>
      <c r="C73" s="385" t="n">
        <v>316</v>
      </c>
      <c r="D73" s="440" t="n"/>
      <c r="E73" s="443" t="n"/>
      <c r="F73" s="442" t="n"/>
      <c r="G73" s="433" t="n"/>
      <c r="H73" s="112" t="inlineStr">
        <is>
          <t xml:space="preserve">　　　增加長期債務                                                </t>
        </is>
      </c>
      <c r="I73" s="180" t="n">
        <v>312</v>
      </c>
      <c r="J73" s="73">
        <f>OFFSET(A546,0,$K$1-1)</f>
        <v/>
      </c>
      <c r="K73" s="369">
        <f>-SUMIF($C$7:$C$127,I73,$D$7:$D$127)+SUMIF($E$7:$E$127,I73,$F$7:$F$127)</f>
        <v/>
      </c>
      <c r="L73" s="478" t="n"/>
      <c r="M73" s="478">
        <f>L73-G73</f>
        <v/>
      </c>
      <c r="N73" s="144" t="n"/>
      <c r="O73" s="425">
        <f>L73-B73</f>
        <v/>
      </c>
      <c r="P73" s="30">
        <f>J73-K73</f>
        <v/>
      </c>
      <c r="Q73" s="426">
        <f>D73-F73</f>
        <v/>
      </c>
      <c r="R73" s="30" t="n"/>
    </row>
    <row r="74" ht="21" customHeight="1" s="53">
      <c r="A74" s="80" t="inlineStr">
        <is>
          <t xml:space="preserve">　　應付款項                                                    </t>
        </is>
      </c>
      <c r="B74" s="427">
        <f>VLOOKUP(A74,$A$423:$AX$475,$K$1,FALSE)</f>
        <v/>
      </c>
      <c r="C74" s="384" t="n"/>
      <c r="D74" s="440" t="n"/>
      <c r="E74" s="441" t="n">
        <v>161</v>
      </c>
      <c r="F74" s="442" t="n"/>
      <c r="G74" s="429">
        <f>B74+SUM(F74:F75)-SUM(D74:D75)</f>
        <v/>
      </c>
      <c r="H74" s="112" t="inlineStr">
        <is>
          <t xml:space="preserve">　　增加基金、公積及填補短絀                                    </t>
        </is>
      </c>
      <c r="I74" s="180" t="n"/>
      <c r="J74" s="73">
        <f>OFFSET(A547,0,$K$1-1)</f>
        <v/>
      </c>
      <c r="K74" s="369">
        <f>SUM(K75)</f>
        <v/>
      </c>
      <c r="L74" s="478">
        <f>VLOOKUP(A74,$A$253:$AX$305,$K$1,FALSE)</f>
        <v/>
      </c>
      <c r="M74" s="478">
        <f>L74-G74</f>
        <v/>
      </c>
      <c r="N74" s="144" t="n"/>
      <c r="O74" s="425">
        <f>L74-B74</f>
        <v/>
      </c>
      <c r="P74" s="30">
        <f>J74-K74</f>
        <v/>
      </c>
      <c r="Q74" s="426">
        <f>D74-F74</f>
        <v/>
      </c>
      <c r="R74" s="30" t="n"/>
    </row>
    <row r="75" ht="18.75" customHeight="1" s="53">
      <c r="A75" s="3" t="n">
        <v>0</v>
      </c>
      <c r="B75" s="427" t="n"/>
      <c r="C75" s="385" t="n"/>
      <c r="D75" s="440" t="n"/>
      <c r="E75" s="443" t="n"/>
      <c r="F75" s="442" t="n"/>
      <c r="G75" s="433" t="n"/>
      <c r="H75" s="112" t="inlineStr">
        <is>
          <t xml:space="preserve">　　　增加基金                                                    </t>
        </is>
      </c>
      <c r="I75" s="180" t="n"/>
      <c r="J75" s="73">
        <f>OFFSET(A548,0,$K$1-1)</f>
        <v/>
      </c>
      <c r="K75" s="369">
        <f>SUM(K76:K78)</f>
        <v/>
      </c>
      <c r="L75" s="478" t="n"/>
      <c r="M75" s="478">
        <f>L75-G75</f>
        <v/>
      </c>
      <c r="N75" s="144" t="n"/>
      <c r="O75" s="425">
        <f>L75-B75</f>
        <v/>
      </c>
      <c r="P75" s="30">
        <f>J75-K75</f>
        <v/>
      </c>
      <c r="Q75" s="426">
        <f>D75-F75</f>
        <v/>
      </c>
      <c r="R75" s="30" t="n"/>
    </row>
    <row r="76" ht="20.25" customHeight="1" s="53">
      <c r="A76" s="80" t="inlineStr">
        <is>
          <t xml:space="preserve">　　預收款項                                                    </t>
        </is>
      </c>
      <c r="B76" s="427">
        <f>VLOOKUP(A76,$A$423:$AX$475,$K$1,FALSE)</f>
        <v/>
      </c>
      <c r="C76" s="384" t="n"/>
      <c r="D76" s="440" t="n"/>
      <c r="E76" s="441" t="n">
        <v>161</v>
      </c>
      <c r="F76" s="442">
        <f>J34</f>
        <v/>
      </c>
      <c r="G76" s="429">
        <f>B76+SUM(F76:F77)-SUM(D76:D77)</f>
        <v/>
      </c>
      <c r="H76" s="112" t="inlineStr">
        <is>
          <t xml:space="preserve">　　　　國庫撥款增置固定資產                                        </t>
        </is>
      </c>
      <c r="I76" s="180" t="n">
        <v>313</v>
      </c>
      <c r="J76" s="73">
        <f>OFFSET(A549,0,$K$1-1)</f>
        <v/>
      </c>
      <c r="K76" s="369">
        <f>-SUMIF($C$7:$C$127,I76,$D$7:$D$127)+SUMIF($E$7:$E$127,I76,$F$7:$F$127)</f>
        <v/>
      </c>
      <c r="L76" s="478">
        <f>VLOOKUP(A76,$A$253:$AX$305,$K$1,FALSE)</f>
        <v/>
      </c>
      <c r="M76" s="478">
        <f>L76-G76</f>
        <v/>
      </c>
      <c r="N76" s="144" t="n"/>
      <c r="O76" s="425">
        <f>L76-B76</f>
        <v/>
      </c>
      <c r="P76" s="30">
        <f>J76-K76</f>
        <v/>
      </c>
      <c r="Q76" s="426">
        <f>D76-F76</f>
        <v/>
      </c>
      <c r="R76" s="30" t="n"/>
    </row>
    <row r="77">
      <c r="A77" s="3" t="n">
        <v>0</v>
      </c>
      <c r="B77" s="427" t="n"/>
      <c r="C77" s="385" t="n"/>
      <c r="D77" s="440" t="n"/>
      <c r="E77" s="443" t="n"/>
      <c r="F77" s="442" t="n"/>
      <c r="G77" s="433" t="n"/>
      <c r="H77" s="112" t="inlineStr">
        <is>
          <t xml:space="preserve">　　　　國庫增撥無形資產                                            </t>
        </is>
      </c>
      <c r="I77" s="180" t="n">
        <v>314</v>
      </c>
      <c r="J77" s="73">
        <f>OFFSET(A550,0,$K$1-1)</f>
        <v/>
      </c>
      <c r="K77" s="369">
        <f>-SUMIF($C$7:$C$127,I77,$D$7:$D$127)+SUMIF($E$7:$E$127,I77,$F$7:$F$127)</f>
        <v/>
      </c>
      <c r="L77" s="478" t="n"/>
      <c r="M77" s="478">
        <f>L77-G77</f>
        <v/>
      </c>
      <c r="N77" s="144" t="n"/>
      <c r="O77" s="425">
        <f>L77-B77</f>
        <v/>
      </c>
      <c r="P77" s="30">
        <f>J77-K77</f>
        <v/>
      </c>
      <c r="Q77" s="426">
        <f>D77-F77</f>
        <v/>
      </c>
      <c r="R77" s="30" t="n"/>
    </row>
    <row r="78">
      <c r="A78" s="78" t="inlineStr">
        <is>
          <t xml:space="preserve">　長期負債                                                    </t>
        </is>
      </c>
      <c r="B78" s="459">
        <f>SUM(B81)</f>
        <v/>
      </c>
      <c r="C78" s="384" t="n"/>
      <c r="D78" s="440" t="n"/>
      <c r="E78" s="441" t="n"/>
      <c r="F78" s="442" t="n"/>
      <c r="G78" s="460">
        <f>SUM(G81)</f>
        <v/>
      </c>
      <c r="H78" s="112" t="inlineStr">
        <is>
          <t xml:space="preserve">　　　　國庫增撥遞延資產                                            </t>
        </is>
      </c>
      <c r="I78" s="180" t="n">
        <v>315</v>
      </c>
      <c r="J78" s="73">
        <f>OFFSET(A551,0,$K$1-1)</f>
        <v/>
      </c>
      <c r="K78" s="369">
        <f>-SUMIF($C$7:$C$127,I78,$D$7:$D$127)+SUMIF($E$7:$E$127,I78,$F$7:$F$127)</f>
        <v/>
      </c>
      <c r="L78" s="478">
        <f>VLOOKUP(A78,$A$253:$AX$305,$K$1,FALSE)</f>
        <v/>
      </c>
      <c r="M78" s="478">
        <f>L78-G78</f>
        <v/>
      </c>
      <c r="N78" s="144" t="n"/>
      <c r="O78" s="425">
        <f>L78-B78</f>
        <v/>
      </c>
      <c r="P78" s="30">
        <f>J78-K78</f>
        <v/>
      </c>
      <c r="Q78" s="426">
        <f>D78-F78</f>
        <v/>
      </c>
      <c r="R78" s="30" t="n"/>
    </row>
    <row r="79">
      <c r="A79" s="169" t="n"/>
      <c r="B79" s="461" t="n"/>
      <c r="C79" s="395" t="n"/>
      <c r="D79" s="462" t="n"/>
      <c r="E79" s="463" t="n"/>
      <c r="F79" s="447" t="n"/>
      <c r="G79" s="394" t="n"/>
      <c r="H79" s="112" t="inlineStr">
        <is>
          <t xml:space="preserve">　　減少短期債務、流動金融負債及其他負債                        </t>
        </is>
      </c>
      <c r="I79" s="180" t="n"/>
      <c r="J79" s="73">
        <f>OFFSET(A552,0,$K$1-1)</f>
        <v/>
      </c>
      <c r="K79" s="387" t="n"/>
      <c r="L79" s="478" t="n"/>
      <c r="M79" s="478" t="n"/>
      <c r="N79" s="144" t="n"/>
      <c r="O79" s="425" t="n"/>
      <c r="P79" s="30" t="n"/>
      <c r="Q79" s="426" t="n"/>
      <c r="R79" s="30" t="n"/>
    </row>
    <row r="80">
      <c r="A80" s="169" t="n"/>
      <c r="B80" s="461" t="n"/>
      <c r="C80" s="395" t="n"/>
      <c r="D80" s="462" t="n"/>
      <c r="E80" s="463" t="n"/>
      <c r="F80" s="447" t="n"/>
      <c r="G80" s="394" t="n"/>
      <c r="H80" s="112" t="inlineStr">
        <is>
          <t xml:space="preserve">　　　減少短期債務                                                </t>
        </is>
      </c>
      <c r="I80" s="180" t="n">
        <v>316</v>
      </c>
      <c r="J80" s="73">
        <f>OFFSET(A553,0,$K$1-1)</f>
        <v/>
      </c>
      <c r="K80" s="369">
        <f>-SUMIF($C$7:$C$127,I80,$D$7:$D$127)+SUMIF($E$7:$E$127,I80,$F$7:$F$127)</f>
        <v/>
      </c>
      <c r="L80" s="478" t="n"/>
      <c r="M80" s="478" t="n"/>
      <c r="N80" s="144" t="n"/>
      <c r="O80" s="425" t="n"/>
      <c r="P80" s="30" t="n"/>
      <c r="Q80" s="426" t="n"/>
      <c r="R80" s="30" t="n"/>
    </row>
    <row r="81">
      <c r="A81" s="80" t="inlineStr">
        <is>
          <t xml:space="preserve">　　長期債務                                                    </t>
        </is>
      </c>
      <c r="B81" s="427">
        <f>VLOOKUP(A81,$A$423:$AX$475,$K$1,FALSE)</f>
        <v/>
      </c>
      <c r="C81" s="384" t="n">
        <v>418</v>
      </c>
      <c r="D81" s="440">
        <f>J116</f>
        <v/>
      </c>
      <c r="E81" s="441" t="n">
        <v>312</v>
      </c>
      <c r="F81" s="442">
        <f>J73</f>
        <v/>
      </c>
      <c r="G81" s="429">
        <f>B81+SUM(F81:F82)-SUM(D81:D82)</f>
        <v/>
      </c>
      <c r="H81" s="112" t="inlineStr">
        <is>
          <t xml:space="preserve">　　減少長期負債                                                </t>
        </is>
      </c>
      <c r="I81" s="180" t="n"/>
      <c r="J81" s="73">
        <f>OFFSET(A554,0,$K$1-1)</f>
        <v/>
      </c>
      <c r="K81" s="369">
        <f>K82</f>
        <v/>
      </c>
      <c r="L81" s="478">
        <f>VLOOKUP(A81,$A$253:$AX$305,$K$1,FALSE)</f>
        <v/>
      </c>
      <c r="M81" s="478">
        <f>L81-G81</f>
        <v/>
      </c>
      <c r="N81" s="144" t="n"/>
      <c r="O81" s="425">
        <f>L81-B81</f>
        <v/>
      </c>
      <c r="P81" s="30">
        <f>J81-K81</f>
        <v/>
      </c>
      <c r="Q81" s="426">
        <f>D81-F81</f>
        <v/>
      </c>
      <c r="R81" s="30" t="n"/>
    </row>
    <row r="82">
      <c r="A82" s="3" t="n">
        <v>0</v>
      </c>
      <c r="B82" s="427" t="n"/>
      <c r="C82" s="385" t="n">
        <v>322</v>
      </c>
      <c r="D82" s="440" t="n"/>
      <c r="E82" s="443" t="n"/>
      <c r="F82" s="442" t="n"/>
      <c r="G82" s="433" t="n"/>
      <c r="H82" s="112" t="inlineStr">
        <is>
          <t xml:space="preserve">　　　減少長期債務                                                </t>
        </is>
      </c>
      <c r="I82" s="180" t="n">
        <v>322</v>
      </c>
      <c r="J82" s="73">
        <f>OFFSET(A555,0,$K$1-1)</f>
        <v/>
      </c>
      <c r="K82" s="369">
        <f>-SUMIF($C$7:$C$127,I82,$D$7:$D$127)+SUMIF($E$7:$E$127,I82,$F$7:$F$127)</f>
        <v/>
      </c>
      <c r="L82" s="478" t="n"/>
      <c r="M82" s="478">
        <f>L82-G82</f>
        <v/>
      </c>
      <c r="N82" s="144" t="n"/>
      <c r="O82" s="425">
        <f>L82-B82</f>
        <v/>
      </c>
      <c r="P82" s="30">
        <f>J82-K82</f>
        <v/>
      </c>
      <c r="Q82" s="426">
        <f>D72-F82</f>
        <v/>
      </c>
      <c r="R82" s="30" t="n"/>
    </row>
    <row r="83">
      <c r="A83" s="78" t="inlineStr">
        <is>
          <t xml:space="preserve">　其他負債                                                    </t>
        </is>
      </c>
      <c r="B83" s="422">
        <f>SUM(B84,B90)</f>
        <v/>
      </c>
      <c r="C83" s="384" t="n"/>
      <c r="D83" s="440" t="n"/>
      <c r="E83" s="441" t="n"/>
      <c r="F83" s="442" t="n"/>
      <c r="G83" s="460">
        <f>SUM(G84,G90)</f>
        <v/>
      </c>
      <c r="H83" s="112" t="inlineStr">
        <is>
          <t xml:space="preserve">　　支付利息                                                    </t>
        </is>
      </c>
      <c r="I83" s="180" t="n"/>
      <c r="J83" s="73">
        <f>OFFSET(A556,0,$K$1-1)</f>
        <v/>
      </c>
      <c r="K83" s="369">
        <f>J83</f>
        <v/>
      </c>
      <c r="L83" s="478">
        <f>VLOOKUP(A83,$A$253:$AX$305,$K$1,FALSE)</f>
        <v/>
      </c>
      <c r="M83" s="478">
        <f>L83-G83</f>
        <v/>
      </c>
      <c r="N83" s="144" t="n"/>
      <c r="O83" s="425">
        <f>L83-B83</f>
        <v/>
      </c>
      <c r="P83" s="30">
        <f>J83-K83</f>
        <v/>
      </c>
      <c r="Q83" s="426">
        <f>D83-F83</f>
        <v/>
      </c>
      <c r="R83" s="30" t="n"/>
    </row>
    <row r="84">
      <c r="A84" s="80" t="inlineStr">
        <is>
          <t xml:space="preserve">　　什項負債                                                    </t>
        </is>
      </c>
      <c r="B84" s="427">
        <f>VLOOKUP(A84,$A$423:$AX$475,$K$1,FALSE)</f>
        <v/>
      </c>
      <c r="C84" s="384" t="n">
        <v>321</v>
      </c>
      <c r="D84" s="440" t="n"/>
      <c r="E84" s="441" t="n"/>
      <c r="F84" s="442" t="n"/>
      <c r="G84" s="429">
        <f>B84+SUM(F84:F89)-SUM(D84:D89)</f>
        <v/>
      </c>
      <c r="H84" s="111" t="inlineStr">
        <is>
          <t xml:space="preserve">▼籌資活動之淨現金流入（流出）                                </t>
        </is>
      </c>
      <c r="I84" s="180" t="n"/>
      <c r="J84" s="73">
        <f>OFFSET(A557,0,$K$1-1)</f>
        <v/>
      </c>
      <c r="K84" s="369">
        <f>K69</f>
        <v/>
      </c>
      <c r="L84" s="478">
        <f>VLOOKUP(A84,$A$253:$AX$305,$K$1,FALSE)</f>
        <v/>
      </c>
      <c r="M84" s="478">
        <f>L84-G84</f>
        <v/>
      </c>
      <c r="N84" s="144" t="n"/>
      <c r="O84" s="425">
        <f>L84-B84</f>
        <v/>
      </c>
      <c r="P84" s="30">
        <f>J84-K84</f>
        <v/>
      </c>
      <c r="Q84" s="426">
        <f>D84-F84</f>
        <v/>
      </c>
      <c r="R84" s="30" t="n"/>
    </row>
    <row r="85">
      <c r="A85" s="4" t="n">
        <v>0</v>
      </c>
      <c r="B85" s="427" t="n"/>
      <c r="C85" s="384" t="n">
        <v>402</v>
      </c>
      <c r="D85" s="440">
        <f>J91*-1</f>
        <v/>
      </c>
      <c r="E85" s="384" t="n">
        <v>122</v>
      </c>
      <c r="F85" s="442">
        <f>J28</f>
        <v/>
      </c>
      <c r="G85" s="433" t="n"/>
      <c r="H85" s="111" t="inlineStr">
        <is>
          <t xml:space="preserve">▼現金及約當現金之淨增（淨減）                                </t>
        </is>
      </c>
      <c r="I85" s="180" t="inlineStr">
        <is>
          <t>B</t>
        </is>
      </c>
      <c r="J85" s="73">
        <f>OFFSET(A558,0,$K$1-1)</f>
        <v/>
      </c>
      <c r="K85" s="369">
        <f>J85</f>
        <v/>
      </c>
      <c r="L85" s="478" t="n"/>
      <c r="M85" s="478">
        <f>L85-G85</f>
        <v/>
      </c>
      <c r="N85" s="144" t="n"/>
      <c r="O85" s="425">
        <f>L85-B85</f>
        <v/>
      </c>
      <c r="P85" s="30">
        <f>J85-K85</f>
        <v/>
      </c>
      <c r="Q85" s="426">
        <f>D85-F85</f>
        <v/>
      </c>
      <c r="R85" s="30" t="n"/>
    </row>
    <row r="86">
      <c r="A86" s="3" t="n">
        <v>0</v>
      </c>
      <c r="B86" s="427" t="n"/>
      <c r="C86" s="385" t="n"/>
      <c r="D86" s="440" t="n"/>
      <c r="E86" s="443" t="n">
        <v>401</v>
      </c>
      <c r="F86" s="442">
        <f>J90</f>
        <v/>
      </c>
      <c r="G86" s="433" t="n"/>
      <c r="H86" s="111" t="inlineStr">
        <is>
          <t xml:space="preserve">▼期初現金及約當現金                                          </t>
        </is>
      </c>
      <c r="I86" s="180" t="n"/>
      <c r="J86" s="73">
        <f>OFFSET(A559,0,$K$1-1)</f>
        <v/>
      </c>
      <c r="K86" s="369">
        <f>B8</f>
        <v/>
      </c>
      <c r="L86" s="478" t="n"/>
      <c r="M86" s="478">
        <f>L86-G86</f>
        <v/>
      </c>
      <c r="N86" s="144" t="n"/>
      <c r="O86" s="425">
        <f>L86-B86</f>
        <v/>
      </c>
      <c r="P86" s="30">
        <f>J86-K86</f>
        <v/>
      </c>
      <c r="Q86" s="426">
        <f>D86-F86</f>
        <v/>
      </c>
      <c r="R86" s="30" t="n"/>
    </row>
    <row r="87">
      <c r="A87" s="3" t="n">
        <v>0</v>
      </c>
      <c r="B87" s="427" t="n"/>
      <c r="C87" s="385" t="n"/>
      <c r="D87" s="440" t="n"/>
      <c r="E87" s="443" t="n"/>
      <c r="F87" s="442" t="n"/>
      <c r="G87" s="433" t="n"/>
      <c r="H87" s="111" t="inlineStr">
        <is>
          <t xml:space="preserve">▼期末現金及約當現金                                          </t>
        </is>
      </c>
      <c r="I87" s="180" t="n"/>
      <c r="J87" s="73">
        <f>OFFSET(A560,0,$K$1-1)</f>
        <v/>
      </c>
      <c r="K87" s="369">
        <f>G8</f>
        <v/>
      </c>
      <c r="L87" s="478" t="n"/>
      <c r="M87" s="478">
        <f>L87-G87</f>
        <v/>
      </c>
      <c r="N87" s="144" t="n"/>
      <c r="O87" s="425">
        <f>L87-B87</f>
        <v/>
      </c>
      <c r="P87" s="30">
        <f>J87-K87</f>
        <v/>
      </c>
      <c r="Q87" s="426">
        <f>D87-F87</f>
        <v/>
      </c>
      <c r="R87" s="30" t="n"/>
    </row>
    <row r="88">
      <c r="A88" s="3" t="n">
        <v>0</v>
      </c>
      <c r="B88" s="427" t="n"/>
      <c r="C88" s="385" t="n"/>
      <c r="D88" s="440" t="n"/>
      <c r="E88" s="443" t="n"/>
      <c r="F88" s="442" t="n"/>
      <c r="G88" s="433" t="n"/>
      <c r="H88" s="111" t="inlineStr">
        <is>
          <t xml:space="preserve">▼不影響現金流量之投資與籌資活動                              </t>
        </is>
      </c>
      <c r="J88" s="73">
        <f>OFFSET(A561,0,$K$1-1)</f>
        <v/>
      </c>
      <c r="K88" s="369" t="n"/>
      <c r="L88" s="478" t="n"/>
      <c r="M88" s="478">
        <f>L88-G88</f>
        <v/>
      </c>
      <c r="N88" s="144" t="n"/>
      <c r="O88" s="425">
        <f>L88-B88</f>
        <v/>
      </c>
      <c r="P88" s="30">
        <f>J88-K88</f>
        <v/>
      </c>
      <c r="Q88" s="426">
        <f>D88-F88</f>
        <v/>
      </c>
      <c r="R88" s="30" t="n"/>
    </row>
    <row r="89" ht="32.4" customHeight="1" s="53">
      <c r="A89" s="3" t="n">
        <v>0</v>
      </c>
      <c r="B89" s="427" t="n"/>
      <c r="C89" s="385" t="n"/>
      <c r="D89" s="440" t="n"/>
      <c r="E89" s="443" t="n"/>
      <c r="F89" s="442" t="n"/>
      <c r="G89" s="433" t="n"/>
      <c r="H89" s="112" t="inlineStr">
        <is>
          <t xml:space="preserve">　　退休離職準備金與應付退休及離職金同額增加(+)或減少(-)之金額  </t>
        </is>
      </c>
      <c r="I89" s="180" t="n"/>
      <c r="J89" s="73">
        <f>OFFSET(A562,0,$K$1-1)</f>
        <v/>
      </c>
      <c r="K89" s="369">
        <f>K90+K91</f>
        <v/>
      </c>
      <c r="L89" s="478" t="n"/>
      <c r="M89" s="478">
        <f>L89-G89</f>
        <v/>
      </c>
      <c r="N89" s="144" t="n"/>
      <c r="O89" s="425">
        <f>L89-B89</f>
        <v/>
      </c>
      <c r="P89" s="30">
        <f>J89-K89</f>
        <v/>
      </c>
      <c r="Q89" s="426">
        <f>D89-F89</f>
        <v/>
      </c>
      <c r="R89" s="30" t="n"/>
    </row>
    <row r="90">
      <c r="A90" s="80" t="inlineStr">
        <is>
          <t xml:space="preserve">　　遞延負債                                                    </t>
        </is>
      </c>
      <c r="B90" s="427">
        <f>VLOOKUP(A90,$A$423:$AX$475,$K$1,FALSE)</f>
        <v/>
      </c>
      <c r="C90" s="385" t="n">
        <v>124</v>
      </c>
      <c r="D90" s="440">
        <f>J31*-1</f>
        <v/>
      </c>
      <c r="E90" s="464" t="n">
        <v>311</v>
      </c>
      <c r="F90" s="442">
        <f>J71</f>
        <v/>
      </c>
      <c r="G90" s="429">
        <f>B90+SUM(F90:F96)-SUM(D90:D96)</f>
        <v/>
      </c>
      <c r="H90" s="112" t="inlineStr">
        <is>
          <t xml:space="preserve">　　　退休離職準備金與應付退休及離職金同額增加之金額(+)           </t>
        </is>
      </c>
      <c r="I90" s="180" t="n">
        <v>401</v>
      </c>
      <c r="J90" s="73">
        <f>OFFSET(A563,0,$K$1-1)</f>
        <v/>
      </c>
      <c r="K90" s="369">
        <f>(SUMIF($C$7:$C$127,I90,$D$7:$D$127)+SUMIF($E$7:$E$127,I90,$F$7:$F$127))/2</f>
        <v/>
      </c>
      <c r="L90" s="478">
        <f>VLOOKUP(A90,$A$253:$AX$305,$K$1,FALSE)</f>
        <v/>
      </c>
      <c r="M90" s="478">
        <f>L90-G90</f>
        <v/>
      </c>
      <c r="N90" s="144" t="n"/>
      <c r="O90" s="425">
        <f>L90-B90</f>
        <v/>
      </c>
      <c r="P90" s="30">
        <f>J90-K90</f>
        <v/>
      </c>
      <c r="Q90" s="426">
        <f>D90-F90</f>
        <v/>
      </c>
      <c r="R90" s="30" t="n"/>
    </row>
    <row r="91">
      <c r="A91" s="3" t="n">
        <v>0</v>
      </c>
      <c r="B91" s="427" t="n"/>
      <c r="C91" s="241" t="n">
        <v>123</v>
      </c>
      <c r="D91" s="440">
        <f>-J30</f>
        <v/>
      </c>
      <c r="E91" s="464" t="n">
        <v>403</v>
      </c>
      <c r="F91" s="442">
        <f>J93</f>
        <v/>
      </c>
      <c r="G91" s="433" t="n"/>
      <c r="H91" s="112" t="inlineStr">
        <is>
          <t xml:space="preserve">　　　退休離職準備金與應付退休及離職金同額減少之金額(-)           </t>
        </is>
      </c>
      <c r="I91" s="180" t="n">
        <v>402</v>
      </c>
      <c r="J91" s="73">
        <f>OFFSET(A564,0,$K$1-1)</f>
        <v/>
      </c>
      <c r="K91" s="387">
        <f>(SUMIF($C$7:$C$127,I91,$D$7:$D$127)+SUMIF($E$7:$E$127,I91,$F$7:$F$127))/2*-1</f>
        <v/>
      </c>
      <c r="L91" s="478" t="n"/>
      <c r="M91" s="478">
        <f>L91-G91</f>
        <v/>
      </c>
      <c r="N91" s="144" t="n"/>
      <c r="O91" s="425">
        <f>L91-B91</f>
        <v/>
      </c>
      <c r="P91" s="30">
        <f>J91-K91</f>
        <v/>
      </c>
      <c r="Q91" s="426">
        <f>D91-F91</f>
        <v/>
      </c>
      <c r="R91" s="30" t="n"/>
    </row>
    <row r="92">
      <c r="A92" s="3" t="n">
        <v>0</v>
      </c>
      <c r="B92" s="427" t="n"/>
      <c r="C92" s="385" t="n"/>
      <c r="D92" s="440" t="n"/>
      <c r="E92" s="325" t="n">
        <v>407</v>
      </c>
      <c r="F92" s="262">
        <f>J101</f>
        <v/>
      </c>
      <c r="G92" s="433" t="n"/>
      <c r="H92" s="112" t="inlineStr">
        <is>
          <t xml:space="preserve">　　其他準備金與遞延收入同額增加之金額                          </t>
        </is>
      </c>
      <c r="I92" s="180" t="n"/>
      <c r="J92" s="73">
        <f>OFFSET(A565,0,$K$1-1)</f>
        <v/>
      </c>
      <c r="K92" s="369">
        <f>K93</f>
        <v/>
      </c>
      <c r="L92" s="478" t="n"/>
      <c r="M92" s="478">
        <f>L92-G92</f>
        <v/>
      </c>
      <c r="N92" s="144" t="n"/>
      <c r="O92" s="425">
        <f>L92-B92</f>
        <v/>
      </c>
      <c r="P92" s="30">
        <f>J92-K92</f>
        <v/>
      </c>
      <c r="Q92" s="426">
        <f>D92-F92</f>
        <v/>
      </c>
      <c r="R92" s="30" t="n"/>
    </row>
    <row r="93">
      <c r="A93" s="3" t="n">
        <v>0</v>
      </c>
      <c r="B93" s="427" t="n"/>
      <c r="C93" s="385" t="n"/>
      <c r="D93" s="440" t="n"/>
      <c r="E93" s="464" t="n">
        <v>408</v>
      </c>
      <c r="F93" s="442">
        <f>J102</f>
        <v/>
      </c>
      <c r="G93" s="433" t="n"/>
      <c r="H93" s="112" t="inlineStr">
        <is>
          <t xml:space="preserve">　　　其他準備金與遞延收入同額增加之金額                          </t>
        </is>
      </c>
      <c r="I93" s="180" t="n">
        <v>403</v>
      </c>
      <c r="J93" s="73">
        <f>OFFSET(A566,0,$K$1-1)</f>
        <v/>
      </c>
      <c r="K93" s="369">
        <f>(SUMIF($C$7:$C$127,I93,$D$7:$D$127)+SUMIF($E$7:$E$127,I93,$F$7:$F$127))/2</f>
        <v/>
      </c>
      <c r="L93" s="478" t="n"/>
      <c r="M93" s="478">
        <f>L93-G93</f>
        <v/>
      </c>
      <c r="N93" s="144" t="n"/>
      <c r="O93" s="425">
        <f>L93-B93</f>
        <v/>
      </c>
      <c r="P93" s="30">
        <f>J93-K93</f>
        <v/>
      </c>
      <c r="Q93" s="426">
        <f>D93-F93</f>
        <v/>
      </c>
      <c r="R93" s="30" t="n"/>
    </row>
    <row r="94" ht="32.4" customHeight="1" s="53">
      <c r="A94" s="105" t="n"/>
      <c r="B94" s="465" t="n"/>
      <c r="C94" s="398" t="n"/>
      <c r="D94" s="455" t="n"/>
      <c r="E94" s="466" t="n">
        <v>410</v>
      </c>
      <c r="F94" s="467" t="n"/>
      <c r="G94" s="378" t="n"/>
      <c r="H94" s="112" t="inlineStr">
        <is>
          <t xml:space="preserve">　　以前年度購建中固定資產科目，調整轉入不動產、廠房及設備科目之</t>
        </is>
      </c>
      <c r="I94" s="180" t="n"/>
      <c r="J94" s="73">
        <f>OFFSET(A567,0,$K$1-1)</f>
        <v/>
      </c>
      <c r="K94" s="369">
        <f>K95</f>
        <v/>
      </c>
      <c r="N94" s="144" t="n"/>
      <c r="P94">
        <f>J94-K94</f>
        <v/>
      </c>
    </row>
    <row r="95">
      <c r="A95" s="105" t="n"/>
      <c r="B95" s="465" t="n"/>
      <c r="C95" s="398" t="n"/>
      <c r="D95" s="455" t="n"/>
      <c r="E95" s="468" t="n"/>
      <c r="F95" s="447" t="n"/>
      <c r="G95" s="378" t="n"/>
      <c r="H95" s="112" t="inlineStr">
        <is>
          <t xml:space="preserve">　　　調整轉入不動產、廠房及設備科目明細                          </t>
        </is>
      </c>
      <c r="I95" s="180" t="n"/>
      <c r="J95" s="73">
        <f>OFFSET(A568,0,$K$1-1)</f>
        <v/>
      </c>
      <c r="K95" s="369">
        <f>K96+K97+K98</f>
        <v/>
      </c>
      <c r="L95" s="478" t="n"/>
      <c r="N95" s="144" t="n"/>
      <c r="O95" s="425">
        <f>L95-B96</f>
        <v/>
      </c>
      <c r="P95" s="30">
        <f>J95-K95</f>
        <v/>
      </c>
      <c r="Q95" s="426">
        <f>D96-F96</f>
        <v/>
      </c>
      <c r="R95" s="30" t="n"/>
    </row>
    <row r="96">
      <c r="A96" s="3" t="n">
        <v>0</v>
      </c>
      <c r="B96" s="427" t="n"/>
      <c r="C96" s="385" t="n"/>
      <c r="D96" s="440" t="n"/>
      <c r="E96" s="261" t="n"/>
      <c r="F96" s="186" t="n"/>
      <c r="G96" s="433" t="n"/>
      <c r="H96" s="112" t="inlineStr">
        <is>
          <t xml:space="preserve">　　　　土地改良物                                                  </t>
        </is>
      </c>
      <c r="I96" s="180" t="n">
        <v>404</v>
      </c>
      <c r="J96" s="73">
        <f>OFFSET(A569,0,$K$1-1)</f>
        <v/>
      </c>
      <c r="K96" s="369">
        <f>(SUMIF($C$7:$C$127,I96,$D$7:$D$127)+SUMIF($E$7:$E$127,I96,$F$7:$F$127))/2</f>
        <v/>
      </c>
      <c r="N96" s="144" t="n"/>
      <c r="O96" s="425">
        <f>L97-B97</f>
        <v/>
      </c>
      <c r="P96" s="30">
        <f>J96-K96</f>
        <v/>
      </c>
      <c r="Q96" s="426">
        <f>D97-F97</f>
        <v/>
      </c>
      <c r="R96" s="30" t="n"/>
    </row>
    <row r="97">
      <c r="A97" s="84" t="inlineStr">
        <is>
          <t xml:space="preserve">淨值                                                        </t>
        </is>
      </c>
      <c r="B97" s="422">
        <f>B98+B110+B116+B125</f>
        <v/>
      </c>
      <c r="C97" s="384" t="n"/>
      <c r="D97" s="440" t="n"/>
      <c r="E97" s="441" t="n"/>
      <c r="F97" s="442" t="n"/>
      <c r="G97" s="422">
        <f>G98+G110+G116+G125</f>
        <v/>
      </c>
      <c r="H97" s="112" t="inlineStr">
        <is>
          <t xml:space="preserve">　　　　房屋及建築                                                  </t>
        </is>
      </c>
      <c r="I97" s="180" t="n">
        <v>405</v>
      </c>
      <c r="J97" s="73">
        <f>OFFSET(A570,0,$K$1-1)</f>
        <v/>
      </c>
      <c r="K97" s="369">
        <f>(SUMIF($C$7:$C$127,I97,$D$7:$D$127)+SUMIF($E$7:$E$127,I97,$F$7:$F$127))/2</f>
        <v/>
      </c>
      <c r="L97" s="478">
        <f>VLOOKUP(A97,$A$253:$AX$305,$K$1,FALSE)</f>
        <v/>
      </c>
      <c r="M97" s="478">
        <f>L97-G97</f>
        <v/>
      </c>
      <c r="N97" s="144" t="n"/>
      <c r="O97" s="425">
        <f>L98-B98</f>
        <v/>
      </c>
      <c r="P97" s="30">
        <f>J97-K97</f>
        <v/>
      </c>
      <c r="Q97" s="426">
        <f>D98-F98</f>
        <v/>
      </c>
      <c r="R97" s="30" t="n"/>
    </row>
    <row r="98">
      <c r="A98" s="85" t="inlineStr">
        <is>
          <t xml:space="preserve">　基金                                                        </t>
        </is>
      </c>
      <c r="B98" s="422">
        <f>SUM(B99:B101)</f>
        <v/>
      </c>
      <c r="C98" s="384" t="n"/>
      <c r="D98" s="440" t="n"/>
      <c r="E98" s="441" t="n"/>
      <c r="F98" s="442" t="n"/>
      <c r="G98" s="422">
        <f>SUM(G99:G101)</f>
        <v/>
      </c>
      <c r="H98" s="220" t="inlineStr">
        <is>
          <t xml:space="preserve">　　　　什項設備                                                    </t>
        </is>
      </c>
      <c r="I98" s="267" t="n">
        <v>406</v>
      </c>
      <c r="J98" s="73">
        <f>OFFSET(A571,0,$K$1-1)</f>
        <v/>
      </c>
      <c r="K98" s="369">
        <f>(SUMIF($C$7:$C$127,I98,$D$7:$D$127)+SUMIF($E$7:$E$127,I98,$F$7:$F$127))/2</f>
        <v/>
      </c>
      <c r="L98" s="478">
        <f>VLOOKUP(A98,$A$253:$AX$305,$K$1,FALSE)</f>
        <v/>
      </c>
      <c r="M98" s="478">
        <f>L98-G98</f>
        <v/>
      </c>
      <c r="N98" s="144" t="n"/>
      <c r="O98" s="425">
        <f>L99-B99</f>
        <v/>
      </c>
      <c r="P98" s="30">
        <f>J98-K98</f>
        <v/>
      </c>
      <c r="Q98" s="426">
        <f>D99-F99</f>
        <v/>
      </c>
      <c r="R98" s="30" t="n"/>
    </row>
    <row r="99">
      <c r="A99" s="86" t="inlineStr">
        <is>
          <t xml:space="preserve">　　基金                                                        </t>
        </is>
      </c>
      <c r="B99" s="427">
        <f>VLOOKUP(A99,$A$423:$AX$475,$K$1,FALSE)</f>
        <v/>
      </c>
      <c r="C99" s="245" t="n"/>
      <c r="D99" s="440" t="n"/>
      <c r="E99" s="384" t="n">
        <v>313</v>
      </c>
      <c r="F99" s="442">
        <f>J76</f>
        <v/>
      </c>
      <c r="G99" s="469">
        <f>B99+SUM(F99:F109)-SUM(D99:D109)</f>
        <v/>
      </c>
      <c r="H99" s="112" t="inlineStr">
        <is>
          <t xml:space="preserve">　不動產、廠房及設備與遞延收入同額增加(+)或減少(-)之金額    </t>
        </is>
      </c>
      <c r="I99" s="180" t="n"/>
      <c r="J99" s="73">
        <f>OFFSET(A572,0,$K$1-1)</f>
        <v/>
      </c>
      <c r="K99" s="369">
        <f>K100</f>
        <v/>
      </c>
      <c r="L99" s="478">
        <f>VLOOKUP(A99,$A$253:$AX$305,$K$1,FALSE)</f>
        <v/>
      </c>
      <c r="M99" s="478">
        <f>L99-G99</f>
        <v/>
      </c>
      <c r="N99" s="144" t="n"/>
      <c r="O99" s="425">
        <f>L100-B100</f>
        <v/>
      </c>
      <c r="P99" s="30">
        <f>J99-K99</f>
        <v/>
      </c>
      <c r="Q99" s="426">
        <f>D100-F100</f>
        <v/>
      </c>
      <c r="R99" s="30" t="n"/>
    </row>
    <row r="100">
      <c r="A100" s="89" t="n">
        <v>0</v>
      </c>
      <c r="B100" s="427" t="n"/>
      <c r="C100" s="375" t="n"/>
      <c r="D100" s="428" t="n"/>
      <c r="E100" s="87" t="n">
        <v>314</v>
      </c>
      <c r="F100" s="431">
        <f>J77</f>
        <v/>
      </c>
      <c r="G100" s="427" t="n"/>
      <c r="H100" s="112" t="inlineStr">
        <is>
          <t xml:space="preserve">　　不動產、廠房及設備與遞延收入同額增加明細(+)             </t>
        </is>
      </c>
      <c r="I100" s="180" t="n"/>
      <c r="J100" s="73">
        <f>OFFSET(A573,0,$K$1-1)</f>
        <v/>
      </c>
      <c r="K100" s="369">
        <f>K101+K102</f>
        <v/>
      </c>
      <c r="L100" s="478" t="n"/>
      <c r="M100" s="478">
        <f>L100-G100</f>
        <v/>
      </c>
      <c r="N100" s="144" t="n"/>
      <c r="O100" s="425">
        <f>L101-B101</f>
        <v/>
      </c>
      <c r="P100" s="30">
        <f>J100-K100</f>
        <v/>
      </c>
      <c r="Q100" s="426">
        <f>D101-F101</f>
        <v/>
      </c>
      <c r="R100" s="30" t="n"/>
    </row>
    <row r="101">
      <c r="A101" s="50" t="n">
        <v>0</v>
      </c>
      <c r="B101" s="427" t="n"/>
      <c r="C101" s="91" t="n">
        <v>412</v>
      </c>
      <c r="D101" s="428">
        <f>-J109</f>
        <v/>
      </c>
      <c r="E101" s="87" t="n">
        <v>315</v>
      </c>
      <c r="F101" s="431">
        <f>J78</f>
        <v/>
      </c>
      <c r="G101" s="427" t="n"/>
      <c r="H101" s="211" t="inlineStr">
        <is>
          <t xml:space="preserve">　　　　機械及設備                                                  </t>
        </is>
      </c>
      <c r="I101" s="268" t="n">
        <v>407</v>
      </c>
      <c r="J101" s="73">
        <f>OFFSET(A574,0,$K$1-1)</f>
        <v/>
      </c>
      <c r="K101" s="369">
        <f>(SUMIF($C$7:$C$127,I101,$D$7:$D$127)+SUMIF($E$7:$E$127,I101,$F$7:$F$127))/2</f>
        <v/>
      </c>
      <c r="L101" s="478" t="n"/>
      <c r="M101" s="478">
        <f>L101-G101</f>
        <v/>
      </c>
      <c r="N101" s="144" t="n"/>
      <c r="O101" s="425">
        <f>L102-B102</f>
        <v/>
      </c>
      <c r="P101" s="30">
        <f>J101-K101</f>
        <v/>
      </c>
      <c r="Q101" s="426">
        <f>D102-F102</f>
        <v/>
      </c>
      <c r="R101" s="30" t="n"/>
    </row>
    <row r="102">
      <c r="A102" s="50" t="n">
        <v>0</v>
      </c>
      <c r="B102" s="427" t="n"/>
      <c r="C102" s="91" t="n">
        <v>413</v>
      </c>
      <c r="D102" s="470">
        <f>-J110</f>
        <v/>
      </c>
      <c r="E102" s="87" t="n">
        <v>409</v>
      </c>
      <c r="F102" s="432">
        <f>J105</f>
        <v/>
      </c>
      <c r="G102" s="427" t="n"/>
      <c r="H102" s="211" t="inlineStr">
        <is>
          <t xml:space="preserve">　　　　什項設備                                                    </t>
        </is>
      </c>
      <c r="I102" s="180" t="n">
        <v>408</v>
      </c>
      <c r="J102" s="73">
        <f>OFFSET(A575,0,$K$1-1)</f>
        <v/>
      </c>
      <c r="K102" s="369">
        <f>(SUMIF($C$7:$C$127,I102,$D$7:$D$127)+SUMIF($E$7:$E$127,I102,$F$7:$F$127))/2</f>
        <v/>
      </c>
      <c r="L102" s="478" t="n"/>
      <c r="M102" s="478">
        <f>L102-G102</f>
        <v/>
      </c>
      <c r="N102" s="144" t="n"/>
      <c r="O102" s="425">
        <f>L103-B103</f>
        <v/>
      </c>
      <c r="P102" s="30">
        <f>J102-K102</f>
        <v/>
      </c>
      <c r="Q102" s="426">
        <f>D103-F103</f>
        <v/>
      </c>
      <c r="R102" s="30" t="n"/>
    </row>
    <row r="103">
      <c r="A103" s="50" t="n">
        <v>0</v>
      </c>
      <c r="B103" s="427" t="n"/>
      <c r="C103" s="91" t="n">
        <v>414</v>
      </c>
      <c r="D103" s="470">
        <f>-J111</f>
        <v/>
      </c>
      <c r="E103" s="375" t="n">
        <v>410</v>
      </c>
      <c r="F103" s="431">
        <f>J106</f>
        <v/>
      </c>
      <c r="G103" s="427" t="n"/>
      <c r="H103" s="211" t="inlineStr">
        <is>
          <t xml:space="preserve">　不動產、廠房及設備與基金同額增加(+)或減少(-)之金額        </t>
        </is>
      </c>
      <c r="I103" s="180" t="n"/>
      <c r="J103" s="73">
        <f>OFFSET(A576,0,$K$1-1)</f>
        <v/>
      </c>
      <c r="K103" s="369">
        <f>K104+K108</f>
        <v/>
      </c>
      <c r="L103" s="478" t="n"/>
      <c r="M103" s="478">
        <f>L103-G103</f>
        <v/>
      </c>
      <c r="N103" s="144" t="n"/>
      <c r="O103" s="425">
        <f>L104-B104</f>
        <v/>
      </c>
      <c r="P103" s="30">
        <f>J103-K103</f>
        <v/>
      </c>
      <c r="Q103" s="426">
        <f>D104-F104</f>
        <v/>
      </c>
      <c r="R103" s="30" t="n"/>
    </row>
    <row r="104">
      <c r="A104" s="50" t="n">
        <v>0</v>
      </c>
      <c r="B104" s="427" t="n"/>
      <c r="C104" s="91" t="n">
        <v>416</v>
      </c>
      <c r="D104" s="470">
        <f>F58</f>
        <v/>
      </c>
      <c r="E104" s="375" t="n">
        <v>411</v>
      </c>
      <c r="F104" s="431">
        <f>J107</f>
        <v/>
      </c>
      <c r="G104" s="427" t="n"/>
      <c r="H104" s="211" t="inlineStr">
        <is>
          <t xml:space="preserve">　　　撥入不動產、廠房及設備明細(+)                               </t>
        </is>
      </c>
      <c r="I104" s="180" t="n"/>
      <c r="J104" s="73">
        <f>OFFSET(A577,0,$K$1-1)</f>
        <v/>
      </c>
      <c r="K104" s="369">
        <f>SUM(K105:K107)</f>
        <v/>
      </c>
      <c r="L104" s="478" t="n"/>
      <c r="M104" s="478">
        <f>L104-G104</f>
        <v/>
      </c>
      <c r="N104" s="144" t="n"/>
      <c r="O104" s="425">
        <f>L105-B105</f>
        <v/>
      </c>
      <c r="P104" s="30">
        <f>J104-K104</f>
        <v/>
      </c>
      <c r="Q104" s="426">
        <f>D105-F105</f>
        <v/>
      </c>
      <c r="R104" s="30" t="n"/>
    </row>
    <row r="105">
      <c r="A105" s="50" t="n"/>
      <c r="B105" s="50" t="n"/>
      <c r="C105" s="91" t="n"/>
      <c r="D105" s="428" t="n"/>
      <c r="E105" s="375" t="n">
        <v>415</v>
      </c>
      <c r="F105" s="90">
        <f>J113</f>
        <v/>
      </c>
      <c r="G105" s="50" t="n"/>
      <c r="H105" s="112" t="inlineStr">
        <is>
          <t xml:space="preserve">　　　　機械及設備                                                  </t>
        </is>
      </c>
      <c r="I105" s="180" t="n">
        <v>409</v>
      </c>
      <c r="J105" s="73">
        <f>OFFSET(A578,0,$K$1-1)</f>
        <v/>
      </c>
      <c r="K105" s="369">
        <f>(SUMIF($C$7:$C$127,I105,$D$7:$D$127)+SUMIF($E$7:$E$127,I105,$F$7:$F$127))/2</f>
        <v/>
      </c>
      <c r="L105" s="478" t="n"/>
      <c r="M105" s="478">
        <f>L105-G105</f>
        <v/>
      </c>
      <c r="N105" s="144" t="n"/>
      <c r="O105" s="425">
        <f>L106-B106</f>
        <v/>
      </c>
      <c r="P105" s="30">
        <f>J105-K105</f>
        <v/>
      </c>
      <c r="Q105" s="426">
        <f>D106-F106</f>
        <v/>
      </c>
      <c r="R105" s="30" t="n"/>
    </row>
    <row r="106">
      <c r="A106" s="50" t="n"/>
      <c r="B106" s="50" t="n"/>
      <c r="C106" s="375" t="n"/>
      <c r="D106" s="428" t="n"/>
      <c r="G106" s="50" t="n"/>
      <c r="H106" s="112" t="inlineStr">
        <is>
          <t xml:space="preserve">　　　　交通及運輸設備                                              </t>
        </is>
      </c>
      <c r="I106" s="180" t="n">
        <v>410</v>
      </c>
      <c r="J106" s="73">
        <f>OFFSET(A579,0,$K$1-1)</f>
        <v/>
      </c>
      <c r="K106" s="369">
        <f>(SUMIF($C$7:$C$127,I106,$D$7:$D$127)+SUMIF($E$7:$E$127,I106,$F$7:$F$127))/2</f>
        <v/>
      </c>
      <c r="L106" s="478" t="n"/>
      <c r="M106" s="478">
        <f>L106-G106</f>
        <v/>
      </c>
      <c r="N106" s="144" t="n"/>
      <c r="O106" s="425">
        <f>L107-B107</f>
        <v/>
      </c>
      <c r="P106" s="30">
        <f>J106-K106</f>
        <v/>
      </c>
      <c r="Q106" s="426">
        <f>D107-F107</f>
        <v/>
      </c>
      <c r="R106" s="30" t="n"/>
    </row>
    <row r="107">
      <c r="A107" s="50" t="n"/>
      <c r="B107" s="50" t="n"/>
      <c r="C107" s="127" t="n">
        <v>72</v>
      </c>
      <c r="D107" s="471">
        <f>IF(J119&lt;0,J119*-1,0)</f>
        <v/>
      </c>
      <c r="E107" s="472" t="n"/>
      <c r="F107" s="396" t="n"/>
      <c r="G107" s="50" t="n"/>
      <c r="H107" s="112" t="inlineStr">
        <is>
          <t xml:space="preserve">　　　　什項設備                                                    </t>
        </is>
      </c>
      <c r="I107" s="180" t="n">
        <v>411</v>
      </c>
      <c r="J107" s="73">
        <f>OFFSET(A580,0,$K$1-1)</f>
        <v/>
      </c>
      <c r="K107" s="369">
        <f>(SUMIF($C$7:$C$127,I107,$D$7:$D$127)+SUMIF($E$7:$E$127,I107,$F$7:$F$127))/2</f>
        <v/>
      </c>
      <c r="L107" s="478" t="n"/>
      <c r="M107" s="478">
        <f>L107-G107</f>
        <v/>
      </c>
      <c r="N107" s="144" t="n"/>
      <c r="O107" s="425">
        <f>L108-B108</f>
        <v/>
      </c>
      <c r="P107" s="30">
        <f>J107-K107</f>
        <v/>
      </c>
      <c r="Q107" s="426">
        <f>D108-F108</f>
        <v/>
      </c>
      <c r="R107" s="30" t="n"/>
    </row>
    <row r="108">
      <c r="A108" s="89" t="n">
        <v>0</v>
      </c>
      <c r="B108" s="427" t="n"/>
      <c r="C108" s="127" t="n"/>
      <c r="D108" s="428" t="n"/>
      <c r="E108" s="375" t="n">
        <v>72</v>
      </c>
      <c r="F108" s="396">
        <f>IF(J119&gt;0,J119,0)</f>
        <v/>
      </c>
      <c r="G108" s="427" t="n"/>
      <c r="H108" s="211" t="inlineStr">
        <is>
          <t xml:space="preserve">　　　撥出不動產、廠房及設備明細(-)                               </t>
        </is>
      </c>
      <c r="I108" s="180" t="n"/>
      <c r="J108" s="73">
        <f>OFFSET(A581,0,$K$1-1)</f>
        <v/>
      </c>
      <c r="K108" s="369">
        <f>K109+K110+K111</f>
        <v/>
      </c>
      <c r="L108" s="478" t="n"/>
      <c r="M108" s="478">
        <f>L108-G108</f>
        <v/>
      </c>
      <c r="N108" s="144" t="n"/>
      <c r="O108" s="425">
        <f>L109-B109</f>
        <v/>
      </c>
      <c r="P108" s="30">
        <f>J108-K108</f>
        <v/>
      </c>
      <c r="Q108" s="426">
        <f>D109-F109</f>
        <v/>
      </c>
      <c r="R108" s="30" t="n"/>
    </row>
    <row r="109">
      <c r="A109" s="78" t="n"/>
      <c r="B109" s="427" t="n"/>
      <c r="D109" s="428" t="n"/>
      <c r="E109" s="375" t="n"/>
      <c r="F109" s="432">
        <f>J131</f>
        <v/>
      </c>
      <c r="G109" s="427" t="n"/>
      <c r="H109" s="112" t="inlineStr">
        <is>
          <t xml:space="preserve">　　　　機械及設備                                                  </t>
        </is>
      </c>
      <c r="I109" s="180" t="n">
        <v>412</v>
      </c>
      <c r="J109" s="73">
        <f>OFFSET(A582,0,$K$1-1)</f>
        <v/>
      </c>
      <c r="K109" s="387">
        <f>(SUMIF($C$7:$C$127,I109,$D$7:$D$127)+SUMIF($E$7:$E$127,I109,$F$7:$F$127))/2*-1</f>
        <v/>
      </c>
      <c r="L109" s="478" t="n"/>
      <c r="M109" s="478">
        <f>L109-G109</f>
        <v/>
      </c>
      <c r="N109" s="144" t="n"/>
      <c r="O109" s="425">
        <f>L110-B110</f>
        <v/>
      </c>
      <c r="P109" s="30">
        <f>J109-K109</f>
        <v/>
      </c>
      <c r="Q109" s="426">
        <f>D110-F110</f>
        <v/>
      </c>
      <c r="R109" s="30" t="n"/>
    </row>
    <row r="110">
      <c r="A110" s="78" t="inlineStr">
        <is>
          <t xml:space="preserve">　公積                                                        </t>
        </is>
      </c>
      <c r="B110" s="422">
        <f>SUM(B111:B115)</f>
        <v/>
      </c>
      <c r="C110" s="375" t="n"/>
      <c r="D110" s="428" t="n"/>
      <c r="E110" s="430" t="n"/>
      <c r="F110" s="432" t="n"/>
      <c r="G110" s="423">
        <f>SUM(G111:G115)</f>
        <v/>
      </c>
      <c r="H110" s="112" t="inlineStr">
        <is>
          <t xml:space="preserve">　　　　交通及運輸設備                                              </t>
        </is>
      </c>
      <c r="I110" s="180" t="n">
        <v>413</v>
      </c>
      <c r="J110" s="73">
        <f>OFFSET(A583,0,$K$1-1)</f>
        <v/>
      </c>
      <c r="K110" s="387">
        <f>(SUMIF($C$7:$C$127,I110,$D$7:$D$127)+SUMIF($E$7:$E$127,I110,$F$7:$F$127))/2*-1</f>
        <v/>
      </c>
      <c r="L110" s="478">
        <f>VLOOKUP(A110,$A$253:$AX$305,$K$1,FALSE)</f>
        <v/>
      </c>
      <c r="M110" s="478">
        <f>L110-G110</f>
        <v/>
      </c>
      <c r="N110" s="144" t="n"/>
      <c r="O110" s="425">
        <f>L111-B111</f>
        <v/>
      </c>
      <c r="P110" s="30">
        <f>J110-K110</f>
        <v/>
      </c>
      <c r="Q110" s="426">
        <f>D111-F111</f>
        <v/>
      </c>
      <c r="R110" s="30" t="n"/>
    </row>
    <row r="111">
      <c r="A111" s="80" t="inlineStr">
        <is>
          <t xml:space="preserve">　　資本公積                                                    </t>
        </is>
      </c>
      <c r="B111" s="427">
        <f>VLOOKUP(A111,$A$423:$AX$475,$K$1,FALSE)</f>
        <v/>
      </c>
      <c r="C111" s="375" t="n"/>
      <c r="D111" s="428" t="n"/>
      <c r="E111" s="430" t="n">
        <v>417</v>
      </c>
      <c r="F111" s="432">
        <f>J115</f>
        <v/>
      </c>
      <c r="G111" s="429">
        <f>B111+SUM(F111:F113)-SUM(D111:D113)</f>
        <v/>
      </c>
      <c r="H111" s="112" t="inlineStr">
        <is>
          <t xml:space="preserve">　　　　什項設備                                                    </t>
        </is>
      </c>
      <c r="I111" s="180" t="n">
        <v>414</v>
      </c>
      <c r="J111" s="73">
        <f>OFFSET(A584,0,$K$1-1)</f>
        <v/>
      </c>
      <c r="K111" s="387">
        <f>(SUMIF($C$7:$C$127,I111,$D$7:$D$127)+SUMIF($E$7:$E$127,I111,$F$7:$F$127))/2*-1</f>
        <v/>
      </c>
      <c r="L111" s="478">
        <f>VLOOKUP(A111,$A$253:$AX$305,$K$1,FALSE)</f>
        <v/>
      </c>
      <c r="M111" s="478">
        <f>L111-G111</f>
        <v/>
      </c>
      <c r="N111" s="144" t="n"/>
      <c r="O111" s="425">
        <f>L112-B112</f>
        <v/>
      </c>
      <c r="P111" s="30">
        <f>J111-K111</f>
        <v/>
      </c>
      <c r="Q111" s="426">
        <f>D112-F112</f>
        <v/>
      </c>
      <c r="R111" s="30" t="n"/>
    </row>
    <row r="112">
      <c r="A112" s="2" t="n">
        <v>0</v>
      </c>
      <c r="B112" s="427" t="n"/>
      <c r="C112" s="473" t="n">
        <v>71</v>
      </c>
      <c r="D112" s="471">
        <f>IF(J118&lt;0,J118*-1,0)</f>
        <v/>
      </c>
      <c r="E112" s="430" t="n">
        <v>71</v>
      </c>
      <c r="F112" s="431">
        <f>IF(J133&gt;0,J133,0)</f>
        <v/>
      </c>
      <c r="G112" s="433" t="n"/>
      <c r="H112" s="211" t="inlineStr">
        <is>
          <t xml:space="preserve">　無形資產與基金同額增加(+)或減少(-)之金額                  </t>
        </is>
      </c>
      <c r="I112" s="186" t="n"/>
      <c r="J112" s="73" t="n"/>
      <c r="K112" s="369">
        <f>K113+K114</f>
        <v/>
      </c>
      <c r="L112" s="478" t="n"/>
      <c r="M112" s="478">
        <f>L112-G112</f>
        <v/>
      </c>
      <c r="N112" s="144" t="n"/>
      <c r="O112" s="425">
        <f>L113-B113</f>
        <v/>
      </c>
      <c r="P112" s="30">
        <f>J112-K112</f>
        <v/>
      </c>
      <c r="Q112" s="426">
        <f>D113-F113</f>
        <v/>
      </c>
      <c r="R112" s="30" t="n"/>
    </row>
    <row r="113">
      <c r="A113" s="3" t="n">
        <v>0</v>
      </c>
      <c r="B113" s="427" t="n"/>
      <c r="C113" s="473" t="n"/>
      <c r="D113" s="428" t="n"/>
      <c r="E113" s="439" t="n"/>
      <c r="F113" s="432" t="n"/>
      <c r="G113" s="433" t="n"/>
      <c r="H113" s="112" t="inlineStr">
        <is>
          <t xml:space="preserve">　　　無形資產與基金同額增加之金額(+)                             </t>
        </is>
      </c>
      <c r="I113" s="180" t="n">
        <v>415</v>
      </c>
      <c r="J113" s="73">
        <f>OFFSET(A585,0,$K$1-1)</f>
        <v/>
      </c>
      <c r="K113" s="369">
        <f>(SUMIF($C$7:$C$127,I113,$D$7:$D$127)+SUMIF($E$7:$E$127,I113,$F$7:$F$127))/2</f>
        <v/>
      </c>
      <c r="L113" s="478" t="n"/>
      <c r="M113" s="478">
        <f>L113-G113</f>
        <v/>
      </c>
      <c r="N113" s="144" t="n"/>
      <c r="O113" s="425">
        <f>L114-B114</f>
        <v/>
      </c>
      <c r="P113" s="30">
        <f>J113-K113</f>
        <v/>
      </c>
      <c r="Q113" s="426">
        <f>D114-F114</f>
        <v/>
      </c>
      <c r="R113" s="30" t="n"/>
    </row>
    <row r="114">
      <c r="A114" s="80" t="inlineStr">
        <is>
          <t xml:space="preserve">　　特別公積                                                    </t>
        </is>
      </c>
      <c r="B114" s="427">
        <f>VLOOKUP(A114,$A$423:$AX$475,$K$1,FALSE)</f>
        <v/>
      </c>
      <c r="C114" s="474" t="n"/>
      <c r="D114" s="428">
        <f>J131</f>
        <v/>
      </c>
      <c r="E114" s="430" t="n"/>
      <c r="F114" s="432" t="n"/>
      <c r="G114" s="429">
        <f>B114+SUM(F114:F115)-SUM(D114:D115)</f>
        <v/>
      </c>
      <c r="H114" s="112" t="inlineStr">
        <is>
          <t xml:space="preserve">　　　無形資產與基金同額減少之金額(-)                             </t>
        </is>
      </c>
      <c r="I114" s="180" t="n">
        <v>416</v>
      </c>
      <c r="J114" s="73">
        <f>OFFSET(A586,0,$K$1-1)</f>
        <v/>
      </c>
      <c r="K114" s="369">
        <f>-(SUMIF($C$7:$C$127,I114,$D$7:$D$127)+SUMIF($E$7:$E$127,I114,$F$7:$F$127))/2</f>
        <v/>
      </c>
      <c r="L114" s="478">
        <f>VLOOKUP(A114,$A$253:$AX$305,$K$1,FALSE)</f>
        <v/>
      </c>
      <c r="M114" s="478">
        <f>L114-G114</f>
        <v/>
      </c>
      <c r="N114" s="144" t="n"/>
      <c r="O114" s="425">
        <f>L115-B115</f>
        <v/>
      </c>
      <c r="P114" s="30">
        <f>J114-K114</f>
        <v/>
      </c>
      <c r="Q114" s="426">
        <f>D115-F115</f>
        <v/>
      </c>
      <c r="R114" s="30" t="n"/>
    </row>
    <row r="115">
      <c r="A115" s="3" t="n">
        <v>0</v>
      </c>
      <c r="B115" s="427" t="n"/>
      <c r="C115" s="473" t="n"/>
      <c r="D115" s="428" t="n"/>
      <c r="E115" s="439" t="n"/>
      <c r="F115" s="432" t="n"/>
      <c r="G115" s="433" t="n"/>
      <c r="H115" s="112" t="inlineStr">
        <is>
          <t xml:space="preserve">　　應付代管資產轉列受贈公積之金額                              </t>
        </is>
      </c>
      <c r="I115" s="180" t="n">
        <v>417</v>
      </c>
      <c r="J115" s="73">
        <f>OFFSET(A587,0,$K$1-1)</f>
        <v/>
      </c>
      <c r="K115" s="369">
        <f>(SUMIF($C$7:$C$127,I115,$D$7:$D$127)+SUMIF($E$7:$E$127,I115,$F$7:$F$127))/2</f>
        <v/>
      </c>
      <c r="L115" s="478" t="n"/>
      <c r="M115" s="478">
        <f>L115-G115</f>
        <v/>
      </c>
      <c r="N115" s="144" t="n"/>
      <c r="O115" s="425">
        <f>L116-B116</f>
        <v/>
      </c>
      <c r="P115" s="30">
        <f>J115-K115</f>
        <v/>
      </c>
      <c r="Q115" s="426">
        <f>D116-F116</f>
        <v/>
      </c>
      <c r="R115" s="30" t="n"/>
    </row>
    <row r="116">
      <c r="A116" s="78" t="inlineStr">
        <is>
          <t xml:space="preserve">　累積餘絀                                                    </t>
        </is>
      </c>
      <c r="B116" s="422">
        <f>SUM(B117:B121)</f>
        <v/>
      </c>
      <c r="C116" s="474" t="n"/>
      <c r="D116" s="428" t="n"/>
      <c r="E116" s="430" t="n"/>
      <c r="F116" s="432" t="n"/>
      <c r="G116" s="423">
        <f>SUM(G117:G121)</f>
        <v/>
      </c>
      <c r="H116" s="112" t="inlineStr">
        <is>
          <t xml:space="preserve">　　長期債務1年內到期部分轉列應付到期長期負債之金額             </t>
        </is>
      </c>
      <c r="I116" s="180" t="n">
        <v>418</v>
      </c>
      <c r="J116" s="73">
        <f>OFFSET(A588,0,$K$1-1)</f>
        <v/>
      </c>
      <c r="K116" s="369">
        <f>(SUMIF($C$7:$C$127,I116,$D$7:$D$127)+SUMIF($E$7:$E$127,I116,$F$7:$F$127))/2</f>
        <v/>
      </c>
      <c r="L116" s="478">
        <f>VLOOKUP(A116,$A$253:$AX$305,$K$1,FALSE)</f>
        <v/>
      </c>
      <c r="M116" s="478">
        <f>L116-G116</f>
        <v/>
      </c>
      <c r="N116" s="144" t="n"/>
      <c r="O116" s="425">
        <f>L117-B117</f>
        <v/>
      </c>
      <c r="P116" s="30">
        <f>J116-K116</f>
        <v/>
      </c>
      <c r="Q116" s="426">
        <f>D117-F117</f>
        <v/>
      </c>
      <c r="R116" s="30" t="n"/>
    </row>
    <row r="117">
      <c r="A117" s="80" t="inlineStr">
        <is>
          <t xml:space="preserve">　　累積賸餘                                                    </t>
        </is>
      </c>
      <c r="B117" s="427">
        <f>VLOOKUP(A117,$A$423:$AX$475,$K$1,FALSE)</f>
        <v/>
      </c>
      <c r="C117" s="474" t="n"/>
      <c r="D117" s="428" t="n"/>
      <c r="E117" s="375" t="inlineStr">
        <is>
          <t>A</t>
        </is>
      </c>
      <c r="F117" s="432">
        <f>IF(J7&gt;0,J7,0)</f>
        <v/>
      </c>
      <c r="G117" s="429">
        <f>B117+SUM(F117:F120)-SUM(D117:D120)</f>
        <v/>
      </c>
      <c r="H117" s="112" t="inlineStr">
        <is>
          <t xml:space="preserve">　　盈餘分配與虧損填補之金額                                    </t>
        </is>
      </c>
      <c r="I117" s="180" t="n"/>
      <c r="J117" s="73">
        <f>OFFSET(A589,0,$K$1-1)</f>
        <v/>
      </c>
      <c r="K117" s="369">
        <f>K118+K119</f>
        <v/>
      </c>
      <c r="L117" s="478">
        <f>VLOOKUP(A117,$A$253:$AX$305,$K$1,FALSE)</f>
        <v/>
      </c>
      <c r="M117" s="478">
        <f>L117-G117</f>
        <v/>
      </c>
      <c r="N117" s="144" t="n"/>
      <c r="O117" s="425">
        <f>L118-B118</f>
        <v/>
      </c>
      <c r="P117" s="30">
        <f>J117-K117</f>
        <v/>
      </c>
      <c r="Q117" s="426">
        <f>D118-F118</f>
        <v/>
      </c>
      <c r="R117" s="30" t="n"/>
    </row>
    <row r="118">
      <c r="A118" s="3" t="n">
        <v>0</v>
      </c>
      <c r="B118" s="427" t="n"/>
      <c r="C118" s="474" t="n">
        <v>71</v>
      </c>
      <c r="D118" s="428">
        <f>IF(J123&gt;0,J123,0)</f>
        <v/>
      </c>
      <c r="E118" s="375" t="n"/>
      <c r="F118" s="431" t="n"/>
      <c r="G118" s="401" t="n"/>
      <c r="H118" s="112" t="inlineStr">
        <is>
          <t xml:space="preserve">　　　提存(撥用-)公積                                             </t>
        </is>
      </c>
      <c r="I118" s="180" t="n">
        <v>71</v>
      </c>
      <c r="J118" s="73">
        <f>OFFSET(A590,0,$K$1-1)</f>
        <v/>
      </c>
      <c r="K118" s="387">
        <f>-(SUMIF($C$7:$C$127,I118,$D$7:$D$127)+SUMIF($E$7:$E$127,I118,$F$7:$F$127))/2</f>
        <v/>
      </c>
      <c r="L118" s="478" t="n"/>
      <c r="M118" s="478">
        <f>L118-G118</f>
        <v/>
      </c>
      <c r="N118" s="144" t="n"/>
      <c r="O118" s="425">
        <f>L119-B119</f>
        <v/>
      </c>
      <c r="P118" s="30">
        <f>J118-K118</f>
        <v/>
      </c>
      <c r="Q118" s="426">
        <f>D119-F119</f>
        <v/>
      </c>
      <c r="R118" s="30" t="n"/>
    </row>
    <row r="119" ht="20.4" customHeight="1" s="53" thickBot="1">
      <c r="A119" s="3" t="n"/>
      <c r="B119" s="427" t="n"/>
      <c r="C119" s="430" t="n">
        <v>72</v>
      </c>
      <c r="D119" s="471">
        <f>IF(J119&gt;0,J119,0)</f>
        <v/>
      </c>
      <c r="E119" s="434" t="n"/>
      <c r="F119" s="376" t="n"/>
      <c r="G119" s="401" t="n"/>
      <c r="H119" s="198" t="inlineStr">
        <is>
          <t xml:space="preserve">　　　賸餘撥充(折減-)基金                                         </t>
        </is>
      </c>
      <c r="I119" s="180" t="n">
        <v>72</v>
      </c>
      <c r="J119" s="73">
        <f>OFFSET(A591,0,$K$1-1)</f>
        <v/>
      </c>
      <c r="K119" s="387">
        <f>-(SUMIF($C$7:$C$127,I119,$D$7:$D$127)+SUMIF($E$7:$E$127,I119,$F$7:$F$127))/2</f>
        <v/>
      </c>
      <c r="L119" s="478" t="n"/>
      <c r="M119" s="478">
        <f>L119-G119</f>
        <v/>
      </c>
      <c r="N119" s="144" t="n"/>
      <c r="O119" s="425">
        <f>L120-B121</f>
        <v/>
      </c>
      <c r="P119" s="30">
        <f>J119-K119</f>
        <v/>
      </c>
      <c r="Q119" s="426">
        <f>D121-F121</f>
        <v/>
      </c>
      <c r="R119" s="30" t="n"/>
    </row>
    <row r="120">
      <c r="A120" s="100" t="n"/>
      <c r="B120" s="465" t="n"/>
      <c r="C120" s="430" t="n"/>
      <c r="D120" s="432" t="n"/>
      <c r="E120" s="434" t="n"/>
      <c r="F120" s="376" t="n"/>
      <c r="G120" s="401" t="n"/>
      <c r="H120" s="112" t="n"/>
      <c r="I120" s="180" t="n"/>
      <c r="J120" s="121" t="n"/>
      <c r="K120" s="369">
        <f>(SUMIF($C$7:$C$127,I120,$D$7:$D$127)+SUMIF($E$7:$E$127,I120,$F$7:$F$127))/2</f>
        <v/>
      </c>
      <c r="L120" s="478" t="n"/>
      <c r="M120" s="478">
        <f>L120-G120</f>
        <v/>
      </c>
      <c r="N120" s="144" t="n"/>
      <c r="O120" s="425">
        <f>L123-B122</f>
        <v/>
      </c>
      <c r="P120" s="30" t="n"/>
      <c r="Q120" s="426">
        <f>D122-F122</f>
        <v/>
      </c>
      <c r="R120" s="30" t="n"/>
    </row>
    <row r="121">
      <c r="A121" s="80" t="inlineStr">
        <is>
          <t xml:space="preserve">　　累積短絀                                                    </t>
        </is>
      </c>
      <c r="B121" s="427">
        <f>VLOOKUP(A121,$A$423:$AX$475,$K$1,FALSE)</f>
        <v/>
      </c>
      <c r="C121" s="375" t="inlineStr">
        <is>
          <t>A</t>
        </is>
      </c>
      <c r="D121" s="428">
        <f>IF(J7&lt;0,J7*-1,0)</f>
        <v/>
      </c>
      <c r="E121" s="430" t="n"/>
      <c r="F121" s="431" t="n"/>
      <c r="G121" s="488">
        <f>B121+SUM(F121:F124)-SUM(D121:D124)</f>
        <v/>
      </c>
      <c r="H121" s="112" t="n"/>
      <c r="I121" s="180" t="n"/>
      <c r="J121" s="121" t="n"/>
      <c r="K121" s="369">
        <f>(SUMIF($C$7:$C$127,I121,$D$7:$D$127)+SUMIF($E$7:$E$127,I121,$F$7:$F$127))/2</f>
        <v/>
      </c>
      <c r="L121" s="478">
        <f>VLOOKUP(A121,$A$253:$AX$305,$K$1,FALSE)</f>
        <v/>
      </c>
      <c r="M121" s="478">
        <f>L121-G121</f>
        <v/>
      </c>
      <c r="N121" s="144" t="n"/>
      <c r="O121" s="425">
        <f>L124-B123</f>
        <v/>
      </c>
      <c r="P121" s="30" t="n"/>
      <c r="Q121" s="426">
        <f>D123-F123</f>
        <v/>
      </c>
      <c r="R121" s="30" t="n"/>
    </row>
    <row r="122">
      <c r="A122" s="3" t="n">
        <v>0</v>
      </c>
      <c r="B122" s="427" t="n"/>
      <c r="C122" s="382" t="n"/>
      <c r="D122" s="428" t="n"/>
      <c r="E122" s="430" t="n">
        <v>71</v>
      </c>
      <c r="F122" s="432">
        <f>IF(J118&lt;0,J118*-1,0)</f>
        <v/>
      </c>
      <c r="G122" s="401" t="n"/>
      <c r="H122" s="112" t="n"/>
      <c r="I122" s="180" t="n"/>
      <c r="J122" s="121" t="n"/>
      <c r="K122" s="369">
        <f>SUM(K123:K124)</f>
        <v/>
      </c>
      <c r="L122" s="478" t="n"/>
      <c r="M122" s="478">
        <f>L122-G122</f>
        <v/>
      </c>
      <c r="N122" s="144" t="n"/>
      <c r="O122" s="425">
        <f>L125-B124</f>
        <v/>
      </c>
      <c r="P122" s="30" t="n"/>
      <c r="Q122" s="426">
        <f>D125-F125</f>
        <v/>
      </c>
      <c r="R122" s="30" t="n"/>
    </row>
    <row r="123">
      <c r="A123" s="3" t="n"/>
      <c r="B123" s="427" t="n"/>
      <c r="C123" s="382" t="n"/>
      <c r="D123" s="428" t="n"/>
      <c r="E123" s="430" t="n">
        <v>72</v>
      </c>
      <c r="F123" s="396">
        <f>IF(J119&lt;0,J119*-1,0)</f>
        <v/>
      </c>
      <c r="G123" s="401" t="n"/>
      <c r="H123" s="112" t="n"/>
      <c r="I123" s="180" t="n"/>
      <c r="J123" s="121" t="n"/>
      <c r="K123" s="369">
        <f>-(SUMIF($C$7:$C$127,I123,$D$7:$D$127)+SUMIF($E$7:$E$127,I123,$F$7:$F$127))/2</f>
        <v/>
      </c>
      <c r="L123" s="478" t="n"/>
      <c r="M123" s="478">
        <f>L123-G123</f>
        <v/>
      </c>
      <c r="N123" s="144" t="n"/>
      <c r="O123" s="425">
        <f>L126-B125</f>
        <v/>
      </c>
      <c r="P123" s="30" t="n"/>
      <c r="Q123" s="426">
        <f>D126-F126</f>
        <v/>
      </c>
    </row>
    <row r="124" ht="20.4" customHeight="1" s="53" thickBot="1">
      <c r="A124" s="100" t="n"/>
      <c r="B124" s="465" t="n"/>
      <c r="C124" s="475" t="n"/>
      <c r="D124" s="428" t="n"/>
      <c r="E124" s="434" t="n">
        <v>73</v>
      </c>
      <c r="F124" s="435">
        <f>D120</f>
        <v/>
      </c>
      <c r="G124" s="401" t="n"/>
      <c r="H124" s="198" t="n"/>
      <c r="I124" s="199" t="n"/>
      <c r="J124" s="122" t="n"/>
      <c r="K124" s="444">
        <f>-(SUMIF($C$7:$C$127,I124,$D$7:$D$127)+SUMIF($E$7:$E$127,I124,$F$7:$F$127))/2</f>
        <v/>
      </c>
      <c r="L124" s="478" t="n"/>
      <c r="M124" s="478">
        <f>L124-G124</f>
        <v/>
      </c>
      <c r="N124" s="144" t="n"/>
      <c r="O124" s="425">
        <f>L127-B126</f>
        <v/>
      </c>
      <c r="Q124" s="426">
        <f>D127-F127</f>
        <v/>
      </c>
    </row>
    <row r="125">
      <c r="A125" s="78" t="inlineStr">
        <is>
          <t xml:space="preserve">　淨值其他項目                                                </t>
        </is>
      </c>
      <c r="B125" s="422">
        <f>SUM(B126:B127)</f>
        <v/>
      </c>
      <c r="C125" s="375" t="n"/>
      <c r="D125" s="428" t="n"/>
      <c r="E125" s="430" t="n"/>
      <c r="F125" s="432" t="n"/>
      <c r="G125" s="402">
        <f>SUM(G126:G127)</f>
        <v/>
      </c>
      <c r="H125" s="220" t="n"/>
      <c r="I125" s="180" t="n"/>
      <c r="J125" s="246" t="n"/>
      <c r="K125" s="489" t="n"/>
      <c r="L125" s="478">
        <f>VLOOKUP(A125,$A$253:$AX$305,$K$1,FALSE)</f>
        <v/>
      </c>
      <c r="M125" s="478">
        <f>L124-G124</f>
        <v/>
      </c>
      <c r="N125" s="144" t="n"/>
      <c r="O125" s="425">
        <f>L127-B128</f>
        <v/>
      </c>
      <c r="Q125" s="426">
        <f>D128-F128</f>
        <v/>
      </c>
    </row>
    <row r="126">
      <c r="A126" s="81" t="inlineStr">
        <is>
          <t xml:space="preserve">　　累積其他綜合餘絀                                            </t>
        </is>
      </c>
      <c r="B126" s="427">
        <f>VLOOKUP(A126,$A$423:$AX$475,$K$1,FALSE)</f>
        <v/>
      </c>
      <c r="C126" s="375" t="n"/>
      <c r="D126" s="428" t="n"/>
      <c r="E126" s="430" t="n"/>
      <c r="F126" s="432" t="n"/>
      <c r="G126" s="488">
        <f>B126+F126-D126</f>
        <v/>
      </c>
      <c r="H126" s="220" t="n"/>
      <c r="I126" s="180" t="n"/>
      <c r="J126" s="246" t="n"/>
      <c r="K126" s="489" t="n"/>
      <c r="L126" s="478">
        <f>VLOOKUP(A126,$A$253:$AX$305,$K$1,FALSE)</f>
        <v/>
      </c>
      <c r="M126" s="478">
        <f>L125-G125</f>
        <v/>
      </c>
    </row>
    <row r="127">
      <c r="A127" s="80" t="n">
        <v>0</v>
      </c>
      <c r="B127" s="427" t="n"/>
      <c r="C127" s="375" t="n"/>
      <c r="D127" s="428" t="n"/>
      <c r="E127" s="430" t="n"/>
      <c r="F127" s="432" t="n"/>
      <c r="G127" s="488" t="n"/>
      <c r="H127" s="220" t="n"/>
      <c r="I127" s="180" t="n"/>
      <c r="J127" s="246" t="n"/>
      <c r="K127" s="489" t="n"/>
      <c r="L127" s="478">
        <f>VLOOKUP(A128,$A$253:$AX$305,$K$1,FALSE)</f>
        <v/>
      </c>
      <c r="M127" s="478">
        <f>L126-G126</f>
        <v/>
      </c>
    </row>
    <row r="128" ht="20.4" customHeight="1" s="53" thickBot="1">
      <c r="A128" s="83" t="inlineStr">
        <is>
          <t>合      計</t>
        </is>
      </c>
      <c r="B128" s="479">
        <f>B70+B97</f>
        <v/>
      </c>
      <c r="C128" s="480" t="n"/>
      <c r="D128" s="481" t="n"/>
      <c r="E128" s="482" t="n"/>
      <c r="F128" s="481" t="n"/>
      <c r="G128" s="490">
        <f>G70+G97</f>
        <v/>
      </c>
      <c r="H128" s="220" t="n"/>
      <c r="I128" s="180" t="n"/>
      <c r="J128" s="246" t="n"/>
      <c r="K128" s="489" t="n"/>
      <c r="M128" s="478">
        <f>L127-G128</f>
        <v/>
      </c>
    </row>
    <row r="129">
      <c r="A129" s="74" t="n"/>
      <c r="B129" s="74" t="n"/>
      <c r="C129" s="74" t="n"/>
      <c r="D129" s="74" t="n"/>
      <c r="E129" s="74" t="n"/>
      <c r="F129" s="74" t="n"/>
      <c r="G129" s="74" t="n"/>
      <c r="H129" s="220" t="n"/>
      <c r="I129" s="180" t="n"/>
      <c r="J129" s="246" t="n"/>
      <c r="K129" s="489" t="n"/>
      <c r="M129" s="478">
        <f>L131-G133</f>
        <v/>
      </c>
    </row>
    <row r="130">
      <c r="A130" s="74" t="n"/>
      <c r="D130" s="483">
        <f>SUM(D6:D127)</f>
        <v/>
      </c>
      <c r="E130" s="19" t="n"/>
      <c r="F130" s="483">
        <f>SUM(F6:F127)</f>
        <v/>
      </c>
      <c r="H130" s="220" t="n"/>
      <c r="I130" s="180" t="n"/>
      <c r="J130" s="246" t="n"/>
      <c r="K130" s="489" t="n"/>
      <c r="M130" s="478">
        <f>L132-G134</f>
        <v/>
      </c>
    </row>
    <row r="131">
      <c r="A131" s="74" t="n"/>
      <c r="C131" s="6" t="n"/>
      <c r="D131" s="483">
        <f>D130-F130</f>
        <v/>
      </c>
      <c r="E131" s="15" t="n"/>
      <c r="F131" s="483">
        <f>F130-D130</f>
        <v/>
      </c>
      <c r="H131" s="119" t="n"/>
      <c r="I131" s="115" t="n"/>
      <c r="J131" s="116" t="n"/>
      <c r="K131" s="411" t="n"/>
      <c r="M131" s="478">
        <f>L133-G135</f>
        <v/>
      </c>
    </row>
    <row r="132">
      <c r="A132" s="74" t="n"/>
      <c r="B132" s="484">
        <f>B69-B70-B97</f>
        <v/>
      </c>
      <c r="C132" s="6" t="n"/>
      <c r="E132" s="15" t="n"/>
      <c r="G132" s="484">
        <f>G69-G70-G97</f>
        <v/>
      </c>
      <c r="H132" s="119" t="n"/>
      <c r="I132" s="115" t="n"/>
      <c r="J132" s="116" t="n"/>
      <c r="K132" s="411" t="n"/>
      <c r="M132" s="478">
        <f>L134-G136</f>
        <v/>
      </c>
    </row>
    <row r="133">
      <c r="A133" s="74" t="n"/>
      <c r="C133" s="30" t="n"/>
      <c r="D133" s="30" t="n"/>
      <c r="E133" s="30" t="n"/>
      <c r="F133" s="30" t="n"/>
      <c r="G133" s="30" t="n"/>
      <c r="H133" s="119" t="n"/>
      <c r="I133" s="115" t="n"/>
      <c r="J133" s="116" t="n"/>
      <c r="K133" s="411" t="n"/>
      <c r="M133" s="478">
        <f>L135-G137</f>
        <v/>
      </c>
    </row>
    <row r="134">
      <c r="A134" s="74" t="n"/>
      <c r="B134" s="74" t="n"/>
      <c r="C134" s="74" t="n"/>
      <c r="D134" s="74" t="n"/>
      <c r="E134" s="74" t="n"/>
      <c r="F134" s="74" t="n"/>
      <c r="G134" s="74" t="n"/>
      <c r="H134" s="119" t="n"/>
      <c r="I134" s="115" t="n"/>
      <c r="J134" s="116" t="n"/>
      <c r="K134" s="411" t="n"/>
      <c r="M134" s="478">
        <f>L136-G136</f>
        <v/>
      </c>
    </row>
    <row r="135">
      <c r="A135" s="74" t="n"/>
      <c r="B135" s="74" t="n"/>
      <c r="C135" s="74" t="n"/>
      <c r="D135" s="74" t="n"/>
      <c r="E135" s="74" t="n"/>
      <c r="F135" s="74" t="n"/>
      <c r="G135" s="74" t="n"/>
      <c r="H135" s="119" t="n"/>
      <c r="I135" s="115" t="n"/>
      <c r="J135" s="116" t="n"/>
      <c r="K135" s="411" t="n"/>
    </row>
    <row r="254" ht="16.2" customHeight="1" s="53"/>
    <row r="255" ht="16.2" customHeight="1" s="53"/>
    <row r="256" ht="16.2" customHeight="1" s="53"/>
    <row r="257" ht="16.2" customHeight="1" s="53"/>
    <row r="258" ht="16.2" customHeight="1" s="53"/>
    <row r="259" ht="16.2" customHeight="1" s="53"/>
    <row r="260" ht="16.2" customHeight="1" s="53"/>
    <row r="261" ht="16.2" customHeight="1" s="53"/>
    <row r="262" ht="16.2" customHeight="1" s="53"/>
    <row r="263" ht="16.2" customHeight="1" s="53"/>
    <row r="264" ht="16.2" customHeight="1" s="53"/>
    <row r="265" ht="16.2" customHeight="1" s="53"/>
    <row r="266" ht="16.2" customHeight="1" s="53"/>
    <row r="267" ht="16.2" customHeight="1" s="53"/>
    <row r="268" ht="16.2" customHeight="1" s="53"/>
    <row r="269" ht="16.2" customHeight="1" s="53"/>
    <row r="270" ht="16.2" customHeight="1" s="53"/>
    <row r="271" ht="16.2" customHeight="1" s="53"/>
    <row r="272" ht="16.2" customHeight="1" s="53"/>
    <row r="273" ht="16.2" customHeight="1" s="53"/>
    <row r="274" ht="16.2" customHeight="1" s="53"/>
    <row r="275" ht="16.2" customHeight="1" s="53"/>
    <row r="276" ht="16.2" customHeight="1" s="53"/>
    <row r="277" ht="16.2" customHeight="1" s="53"/>
    <row r="278" ht="16.2" customHeight="1" s="53"/>
    <row r="279" ht="16.2" customHeight="1" s="53"/>
    <row r="280" ht="16.2" customHeight="1" s="53"/>
    <row r="281" ht="16.2" customHeight="1" s="53"/>
    <row r="282" ht="16.2" customHeight="1" s="53"/>
    <row r="283" ht="16.2" customHeight="1" s="53"/>
    <row r="284" ht="16.2" customHeight="1" s="53"/>
    <row r="285" ht="16.2" customHeight="1" s="53"/>
    <row r="286" ht="16.2" customHeight="1" s="53"/>
    <row r="287" ht="16.2" customHeight="1" s="53"/>
    <row r="288" ht="16.2" customHeight="1" s="53"/>
    <row r="289" ht="16.2" customHeight="1" s="53"/>
    <row r="290" ht="16.2" customHeight="1" s="53"/>
    <row r="291" ht="16.2" customHeight="1" s="53"/>
    <row r="292" ht="16.2" customHeight="1" s="53"/>
    <row r="293" ht="16.2" customHeight="1" s="53"/>
    <row r="294" ht="16.2" customHeight="1" s="53"/>
    <row r="295" ht="16.2" customHeight="1" s="53"/>
    <row r="296" ht="16.2" customHeight="1" s="53"/>
    <row r="297" ht="16.2" customHeight="1" s="53"/>
    <row r="298" ht="16.2" customHeight="1" s="53"/>
    <row r="299" ht="16.2" customHeight="1" s="53"/>
    <row r="300" ht="16.2" customHeight="1" s="53"/>
    <row r="301" ht="16.2" customHeight="1" s="53"/>
    <row r="302" ht="16.2" customHeight="1" s="53"/>
    <row r="303" ht="16.2" customHeight="1" s="53"/>
    <row r="304" ht="16.2" customHeight="1" s="53"/>
    <row r="305" ht="16.2" customHeight="1" s="53"/>
    <row r="306" ht="16.2" customHeight="1" s="53"/>
    <row r="307" ht="16.2" customHeight="1" s="53"/>
    <row r="308" ht="16.2" customHeight="1" s="53"/>
    <row r="311" ht="16.2" customHeight="1" s="53"/>
    <row r="312" ht="16.2" customHeight="1" s="53"/>
    <row r="313" ht="16.2" customHeight="1" s="53"/>
    <row r="314" ht="16.2" customHeight="1" s="53"/>
    <row r="315" ht="16.2" customHeight="1" s="53"/>
    <row r="316" ht="16.2" customHeight="1" s="53"/>
    <row r="317" ht="16.2" customHeight="1" s="53"/>
    <row r="318" ht="16.2" customHeight="1" s="53"/>
    <row r="319" ht="16.2" customHeight="1" s="53"/>
    <row r="320" ht="16.2" customHeight="1" s="53"/>
    <row r="321" ht="16.2" customHeight="1" s="53"/>
    <row r="322" ht="16.2" customHeight="1" s="53"/>
    <row r="323" ht="16.2" customHeight="1" s="53"/>
    <row r="324" ht="16.2" customHeight="1" s="53"/>
    <row r="325" ht="16.2" customHeight="1" s="53"/>
    <row r="326" ht="16.2" customHeight="1" s="53"/>
    <row r="327" ht="16.2" customHeight="1" s="53"/>
    <row r="328" ht="16.2" customHeight="1" s="53"/>
    <row r="329" ht="16.2" customHeight="1" s="53"/>
    <row r="330" ht="16.2" customHeight="1" s="53"/>
    <row r="331" ht="16.2" customHeight="1" s="53"/>
    <row r="332" ht="16.2" customHeight="1" s="53"/>
    <row r="333" ht="16.2" customHeight="1" s="53"/>
    <row r="334" ht="16.2" customHeight="1" s="53"/>
    <row r="335" ht="16.2" customHeight="1" s="53"/>
    <row r="336" ht="16.2" customHeight="1" s="53"/>
    <row r="337" ht="16.2" customHeight="1" s="53"/>
    <row r="338" ht="16.2" customHeight="1" s="53"/>
    <row r="339" ht="16.2" customHeight="1" s="53"/>
    <row r="340" ht="16.2" customHeight="1" s="53"/>
    <row r="341" ht="16.2" customHeight="1" s="53"/>
    <row r="342" ht="16.2" customHeight="1" s="53"/>
    <row r="343" ht="16.2" customHeight="1" s="53"/>
    <row r="344" ht="16.2" customHeight="1" s="53"/>
    <row r="345" ht="16.2" customHeight="1" s="53"/>
    <row r="346" ht="16.2" customHeight="1" s="53"/>
    <row r="347" ht="16.2" customHeight="1" s="53"/>
    <row r="348" ht="16.2" customHeight="1" s="53"/>
    <row r="349" ht="16.2" customHeight="1" s="53"/>
    <row r="350" ht="16.2" customHeight="1" s="53"/>
    <row r="351" ht="16.2" customHeight="1" s="53"/>
    <row r="352" ht="16.2" customHeight="1" s="53"/>
    <row r="353" ht="16.2" customHeight="1" s="53"/>
    <row r="354" ht="16.2" customHeight="1" s="53"/>
    <row r="355" ht="16.2" customHeight="1" s="53"/>
    <row r="356" ht="16.2" customHeight="1" s="53"/>
    <row r="357" ht="16.2" customHeight="1" s="53"/>
    <row r="358" ht="16.2" customHeight="1" s="53"/>
    <row r="359" ht="16.2" customHeight="1" s="53"/>
    <row r="360" ht="16.2" customHeight="1" s="53"/>
    <row r="361" ht="16.2" customHeight="1" s="53"/>
    <row r="362" ht="16.2" customHeight="1" s="53"/>
    <row r="363" ht="16.2" customHeight="1" s="53"/>
    <row r="364" ht="16.2" customHeight="1" s="53"/>
    <row r="365" ht="16.2" customHeight="1" s="53"/>
    <row r="366" ht="16.2" customHeight="1" s="53"/>
    <row r="367" ht="16.2" customHeight="1" s="53"/>
    <row r="368" ht="16.2" customHeight="1" s="53"/>
    <row r="369" ht="16.2" customHeight="1" s="53"/>
    <row r="370" ht="16.2" customHeight="1" s="53"/>
    <row r="371" ht="16.2" customHeight="1" s="53"/>
    <row r="372" ht="16.2" customHeight="1" s="53"/>
    <row r="373" ht="16.2" customHeight="1" s="53"/>
    <row r="374" ht="16.2" customHeight="1" s="53"/>
    <row r="375" ht="16.2" customHeight="1" s="53"/>
    <row r="376" ht="16.2" customHeight="1" s="53"/>
    <row r="377" ht="16.2" customHeight="1" s="53"/>
    <row r="378" ht="16.2" customHeight="1" s="53"/>
    <row r="379" ht="16.2" customHeight="1" s="53"/>
    <row r="380" ht="16.2" customHeight="1" s="53"/>
    <row r="381" ht="16.2" customHeight="1" s="53"/>
    <row r="382" ht="16.2" customHeight="1" s="53"/>
    <row r="383" ht="16.2" customHeight="1" s="53"/>
    <row r="384" ht="16.2" customHeight="1" s="53"/>
    <row r="385" ht="16.2" customHeight="1" s="53"/>
    <row r="386" ht="16.2" customHeight="1" s="53"/>
    <row r="387" ht="16.2" customHeight="1" s="53"/>
    <row r="388" ht="16.2" customHeight="1" s="53"/>
    <row r="389" ht="16.2" customHeight="1" s="53"/>
    <row r="390" ht="16.2" customHeight="1" s="53"/>
    <row r="391" ht="16.2" customHeight="1" s="53"/>
    <row r="392" ht="16.2" customHeight="1" s="53"/>
    <row r="393" ht="16.2" customHeight="1" s="53"/>
    <row r="394" ht="16.2" customHeight="1" s="53"/>
    <row r="395" ht="16.2" customHeight="1" s="53"/>
    <row r="396" ht="16.2" customHeight="1" s="53"/>
    <row r="397" ht="16.2" customHeight="1" s="53"/>
    <row r="398" ht="16.2" customHeight="1" s="53"/>
    <row r="399" ht="16.2" customHeight="1" s="53"/>
    <row r="400" ht="16.2" customHeight="1" s="53"/>
    <row r="401" ht="16.2" customHeight="1" s="53"/>
    <row r="402" ht="16.2" customHeight="1" s="53"/>
    <row r="403" ht="16.2" customHeight="1" s="53"/>
    <row r="404" ht="16.2" customHeight="1" s="53"/>
    <row r="405" ht="16.2" customHeight="1" s="53"/>
    <row r="406" ht="16.2" customHeight="1" s="53"/>
    <row r="407" ht="16.2" customHeight="1" s="53"/>
    <row r="408" ht="16.2" customHeight="1" s="53"/>
    <row r="409" ht="16.2" customHeight="1" s="53"/>
    <row r="410" ht="16.2" customHeight="1" s="53"/>
    <row r="427" ht="16.2" customHeight="1" s="53"/>
    <row r="428" ht="16.2" customHeight="1" s="53"/>
    <row r="429" ht="16.2" customHeight="1" s="53"/>
    <row r="430" ht="16.2" customHeight="1" s="53"/>
    <row r="431" ht="16.2" customHeight="1" s="53"/>
    <row r="432" ht="16.2" customHeight="1" s="53"/>
    <row r="433" ht="16.2" customHeight="1" s="53"/>
    <row r="434" ht="16.2" customHeight="1" s="53"/>
    <row r="435" ht="16.2" customHeight="1" s="53"/>
    <row r="436" ht="16.2" customHeight="1" s="53"/>
    <row r="437" ht="16.2" customHeight="1" s="53"/>
    <row r="438" ht="16.2" customHeight="1" s="53"/>
    <row r="439" ht="16.2" customHeight="1" s="53"/>
    <row r="440" ht="16.2" customHeight="1" s="53"/>
    <row r="441" ht="16.2" customHeight="1" s="53"/>
    <row r="442" ht="16.2" customHeight="1" s="53"/>
    <row r="443" ht="16.2" customHeight="1" s="53"/>
    <row r="444" ht="16.2" customHeight="1" s="53"/>
    <row r="445" ht="16.2" customHeight="1" s="53"/>
    <row r="446" ht="16.2" customHeight="1" s="53"/>
    <row r="447" ht="16.2" customHeight="1" s="53"/>
    <row r="448" ht="16.2" customHeight="1" s="53"/>
    <row r="449" ht="16.2" customHeight="1" s="53"/>
    <row r="450" ht="16.2" customHeight="1" s="53"/>
    <row r="451" ht="16.2" customHeight="1" s="53"/>
    <row r="452" ht="16.2" customHeight="1" s="53"/>
    <row r="453" ht="16.2" customHeight="1" s="53"/>
    <row r="454" ht="16.2" customHeight="1" s="53"/>
    <row r="455" ht="16.2" customHeight="1" s="53"/>
    <row r="456" ht="16.2" customHeight="1" s="53"/>
    <row r="457" ht="16.2" customHeight="1" s="53"/>
    <row r="458" ht="16.2" customHeight="1" s="53"/>
    <row r="459" ht="16.2" customHeight="1" s="53"/>
    <row r="460" ht="16.2" customHeight="1" s="53"/>
    <row r="461" ht="16.2" customHeight="1" s="53"/>
    <row r="462" ht="16.2" customHeight="1" s="53"/>
    <row r="463" ht="16.2" customHeight="1" s="53"/>
    <row r="464" ht="16.2" customHeight="1" s="53"/>
    <row r="465" ht="16.2" customHeight="1" s="53"/>
    <row r="466" ht="16.2" customHeight="1" s="53"/>
    <row r="467" ht="16.2" customHeight="1" s="53"/>
    <row r="468" ht="16.2" customHeight="1" s="53"/>
    <row r="469" ht="16.2" customHeight="1" s="53"/>
    <row r="470" ht="16.2" customHeight="1" s="53"/>
    <row r="471" ht="16.2" customHeight="1" s="53"/>
    <row r="472" ht="16.2" customHeight="1" s="53"/>
    <row r="473" ht="16.2" customHeight="1" s="53"/>
    <row r="474" ht="16.2" customHeight="1" s="53"/>
    <row r="475" ht="16.2" customHeight="1" s="53"/>
    <row r="476" ht="16.2" customHeight="1" s="53"/>
    <row r="477" ht="16.2" customHeight="1" s="53"/>
    <row r="478" ht="16.2" customHeight="1" s="53"/>
    <row r="479" ht="16.2" customHeight="1" s="53"/>
    <row r="480" ht="16.2" customHeight="1" s="53"/>
    <row r="481" ht="16.2" customHeight="1" s="53"/>
    <row r="484" ht="16.2" customHeight="1" s="53"/>
    <row r="485" ht="16.2" customHeight="1" s="53"/>
    <row r="486" ht="16.2" customHeight="1" s="53"/>
    <row r="487" ht="16.2" customHeight="1" s="53"/>
    <row r="488" ht="16.2" customHeight="1" s="53"/>
    <row r="489" ht="16.2" customHeight="1" s="53"/>
    <row r="490" ht="16.2" customHeight="1" s="53"/>
    <row r="491" ht="16.2" customHeight="1" s="53"/>
    <row r="492" ht="16.2" customHeight="1" s="53"/>
    <row r="493" ht="16.2" customHeight="1" s="53"/>
    <row r="494" ht="16.2" customHeight="1" s="53"/>
    <row r="495" ht="16.2" customHeight="1" s="53"/>
    <row r="496" ht="16.2" customHeight="1" s="53"/>
    <row r="497" ht="16.2" customHeight="1" s="53"/>
    <row r="498" ht="16.2" customHeight="1" s="53"/>
    <row r="499" ht="16.2" customHeight="1" s="53"/>
    <row r="500" ht="16.2" customHeight="1" s="53"/>
    <row r="501" ht="16.2" customHeight="1" s="53"/>
    <row r="502" ht="16.2" customHeight="1" s="53"/>
    <row r="503" ht="16.2" customHeight="1" s="53"/>
    <row r="504" ht="16.2" customHeight="1" s="53"/>
    <row r="505" ht="16.2" customHeight="1" s="53"/>
    <row r="506" ht="16.2" customHeight="1" s="53"/>
    <row r="507" ht="16.2" customHeight="1" s="53"/>
    <row r="508" ht="16.2" customHeight="1" s="53"/>
    <row r="509" ht="16.2" customHeight="1" s="53"/>
    <row r="510" ht="16.2" customHeight="1" s="53"/>
    <row r="511" ht="16.2" customHeight="1" s="53"/>
    <row r="512" ht="16.2" customHeight="1" s="53"/>
    <row r="513" ht="16.2" customHeight="1" s="53"/>
    <row r="514" ht="16.2" customHeight="1" s="53"/>
    <row r="515" ht="16.2" customHeight="1" s="53"/>
    <row r="516" ht="16.2" customHeight="1" s="53"/>
    <row r="517" ht="16.2" customHeight="1" s="53"/>
    <row r="518" ht="16.2" customHeight="1" s="53"/>
    <row r="519" ht="16.2" customHeight="1" s="53"/>
    <row r="520" ht="16.2" customHeight="1" s="53"/>
    <row r="521" ht="16.2" customHeight="1" s="53"/>
    <row r="522" ht="16.2" customHeight="1" s="53"/>
    <row r="523" ht="16.2" customHeight="1" s="53"/>
    <row r="524" ht="16.2" customHeight="1" s="53"/>
    <row r="525" ht="16.2" customHeight="1" s="53"/>
    <row r="526" ht="16.2" customHeight="1" s="53"/>
    <row r="527" ht="16.2" customHeight="1" s="53"/>
    <row r="528" ht="16.2" customHeight="1" s="53"/>
    <row r="529" ht="16.2" customHeight="1" s="53"/>
    <row r="530" ht="16.2" customHeight="1" s="53"/>
    <row r="531" ht="16.2" customHeight="1" s="53"/>
    <row r="532" ht="16.2" customHeight="1" s="53"/>
    <row r="533" ht="16.2" customHeight="1" s="53"/>
    <row r="534" ht="16.2" customHeight="1" s="53"/>
    <row r="535" ht="16.2" customHeight="1" s="53"/>
    <row r="536" ht="16.2" customHeight="1" s="53"/>
    <row r="537" ht="16.2" customHeight="1" s="53"/>
    <row r="538" ht="16.2" customHeight="1" s="53"/>
    <row r="539" ht="16.2" customHeight="1" s="53"/>
    <row r="540" ht="16.2" customHeight="1" s="53"/>
    <row r="541" ht="16.2" customHeight="1" s="53"/>
    <row r="542" ht="16.2" customHeight="1" s="53"/>
    <row r="543" ht="16.2" customHeight="1" s="53"/>
    <row r="544" ht="16.2" customHeight="1" s="53"/>
    <row r="545" ht="16.2" customHeight="1" s="53"/>
    <row r="546" ht="16.2" customHeight="1" s="53"/>
    <row r="547" ht="16.2" customHeight="1" s="53"/>
    <row r="548" ht="16.2" customHeight="1" s="53"/>
    <row r="549" ht="16.2" customHeight="1" s="53"/>
    <row r="550" ht="16.2" customHeight="1" s="53"/>
    <row r="551" ht="16.2" customHeight="1" s="53"/>
    <row r="552" ht="16.2" customHeight="1" s="53"/>
    <row r="553" ht="16.2" customHeight="1" s="53"/>
    <row r="554" ht="16.2" customHeight="1" s="53"/>
    <row r="555" ht="16.2" customHeight="1" s="53"/>
    <row r="556" ht="16.2" customHeight="1" s="53"/>
    <row r="557" ht="16.2" customHeight="1" s="53"/>
    <row r="558" ht="16.2" customHeight="1" s="53"/>
    <row r="559" ht="16.2" customHeight="1" s="53"/>
    <row r="560" ht="16.2" customHeight="1" s="53"/>
    <row r="561" ht="16.2" customHeight="1" s="53"/>
    <row r="562" ht="16.2" customHeight="1" s="53"/>
    <row r="563" ht="16.2" customHeight="1" s="53"/>
    <row r="564" ht="16.2" customHeight="1" s="53"/>
    <row r="565" ht="16.2" customHeight="1" s="53"/>
    <row r="566" ht="16.2" customHeight="1" s="53"/>
    <row r="567" ht="16.2" customHeight="1" s="53"/>
    <row r="568" ht="16.2" customHeight="1" s="53"/>
    <row r="569" ht="16.2" customHeight="1" s="53"/>
    <row r="570" ht="16.2" customHeight="1" s="53"/>
    <row r="571" ht="16.2" customHeight="1" s="53"/>
    <row r="572" ht="16.2" customHeight="1" s="53"/>
    <row r="573" ht="16.2" customHeight="1" s="53"/>
    <row r="574" ht="16.2" customHeight="1" s="53"/>
    <row r="575" ht="16.2" customHeight="1" s="53"/>
    <row r="576" ht="16.2" customHeight="1" s="53"/>
    <row r="577" ht="16.2" customHeight="1" s="53"/>
    <row r="578" ht="16.2" customHeight="1" s="53"/>
    <row r="579" ht="16.2" customHeight="1" s="53"/>
    <row r="580" ht="16.2" customHeight="1" s="53"/>
    <row r="581" ht="16.2" customHeight="1" s="53"/>
    <row r="582" ht="16.2" customHeight="1" s="53"/>
    <row r="583" ht="16.2" customHeight="1" s="53"/>
    <row r="584" ht="16.2" customHeight="1" s="53"/>
    <row r="585" ht="16.2" customHeight="1" s="53"/>
    <row r="586" ht="16.2" customHeight="1" s="53"/>
    <row r="587" ht="16.2" customHeight="1" s="53"/>
    <row r="588" ht="16.2" customHeight="1" s="53"/>
    <row r="589" ht="16.2" customHeight="1" s="53"/>
    <row r="590" ht="16.2" customHeight="1" s="53"/>
    <row r="591" ht="16.2" customHeight="1" s="53"/>
    <row r="592" ht="16.2" customHeight="1" s="53"/>
  </sheetData>
  <mergeCells count="6">
    <mergeCell ref="A1:J1"/>
    <mergeCell ref="C4:F4"/>
    <mergeCell ref="A4:A5"/>
    <mergeCell ref="A3:J3"/>
    <mergeCell ref="A2:J2"/>
    <mergeCell ref="H4:J5"/>
  </mergeCells>
  <conditionalFormatting sqref="D8:D15">
    <cfRule type="expression" priority="5" dxfId="4">
      <formula>"""=if(IF(ISBLANK(c8),0, 1) *IF(ISBLANK(d8),0, 1)=1)"""</formula>
    </cfRule>
  </conditionalFormatting>
  <conditionalFormatting sqref="J7:J136">
    <cfRule type="cellIs" priority="1" operator="notEqual" dxfId="0" stopIfTrue="1">
      <formula>$K7</formula>
    </cfRule>
  </conditionalFormatting>
  <conditionalFormatting sqref="M7:M93 M97:M134">
    <cfRule type="cellIs" priority="22" operator="notEqual" dxfId="0" stopIfTrue="1">
      <formula>0</formula>
    </cfRule>
  </conditionalFormatting>
  <printOptions horizontalCentered="1"/>
  <pageMargins left="0.5511811023622047" right="0.4724409448818898" top="0.4330708661417323" bottom="0.2755905511811024" header="0.3937007874015748" footer="0.1181102362204725"/>
  <pageSetup orientation="portrait" paperSize="9" scale="38" horizontalDpi="1200" verticalDpi="1200"/>
  <headerFooter alignWithMargins="0">
    <oddHeader/>
    <oddFooter>&amp;C&amp;16 1-1</oddFooter>
    <evenHeader/>
    <evenFooter/>
    <firstHeader/>
    <firstFooter/>
  </headerFooter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 codeName="Sheet22">
    <tabColor theme="0" tint="-0.1499984740745262"/>
    <outlinePr summaryBelow="1" summaryRight="1"/>
    <pageSetUpPr/>
  </sheetPr>
  <dimension ref="A1:R135"/>
  <sheetViews>
    <sheetView showZeros="0" zoomScale="70" zoomScaleNormal="70" zoomScaleSheetLayoutView="120" workbookViewId="0">
      <selection activeCell="G14" sqref="G14"/>
    </sheetView>
  </sheetViews>
  <sheetFormatPr baseColWidth="8" defaultColWidth="9" defaultRowHeight="19.8"/>
  <cols>
    <col width="21.6640625" customWidth="1" style="5" min="1" max="1"/>
    <col width="16" customWidth="1" style="5" min="2" max="2"/>
    <col width="5" customWidth="1" style="325" min="3" max="3"/>
    <col width="11.88671875" customWidth="1" style="5" min="4" max="4"/>
    <col width="5" customWidth="1" style="325" min="5" max="5"/>
    <col width="12.21875" customWidth="1" style="5" min="6" max="6"/>
    <col width="12.33203125" customWidth="1" style="5" min="7" max="7"/>
    <col width="64.44140625" customWidth="1" style="5" min="8" max="8"/>
    <col width="5.21875" customWidth="1" style="5" min="9" max="9"/>
    <col width="10.6640625" customWidth="1" style="5" min="10" max="10"/>
    <col width="10.33203125" customWidth="1" style="1" min="11" max="11"/>
    <col width="12.44140625" customWidth="1" style="1" min="12" max="12"/>
    <col width="19.109375" bestFit="1" customWidth="1" style="1" min="13" max="13"/>
    <col width="9" customWidth="1" style="1" min="14" max="14"/>
    <col width="20.109375" bestFit="1" customWidth="1" style="1" min="15" max="15"/>
    <col width="9" customWidth="1" style="1" min="16" max="16"/>
    <col width="15.109375" bestFit="1" customWidth="1" style="1" min="17" max="17"/>
    <col width="9" customWidth="1" style="1" min="18" max="16384"/>
  </cols>
  <sheetData>
    <row r="1" ht="22.2" customHeight="1" s="53">
      <c r="A1" s="322">
        <f>OFFSET(A139,0,K1-1)</f>
        <v/>
      </c>
      <c r="K1" s="13">
        <f>L1+2</f>
        <v/>
      </c>
      <c r="L1" s="1" t="n">
        <v>15</v>
      </c>
    </row>
    <row r="2" ht="22.2" customHeight="1" s="53">
      <c r="A2" s="322" t="inlineStr">
        <is>
          <t>預計平衡表與現金流量表勾稽底稿</t>
        </is>
      </c>
    </row>
    <row r="3" ht="20.4" customHeight="1" s="53" thickBot="1">
      <c r="A3" s="324" t="inlineStr">
        <is>
          <t>中華民國115年度</t>
        </is>
      </c>
    </row>
    <row r="4" ht="22.2" customHeight="1" s="53">
      <c r="A4" s="348" t="inlineStr">
        <is>
          <t>科目</t>
        </is>
      </c>
      <c r="B4" s="349" t="inlineStr">
        <is>
          <t>114.12.31</t>
        </is>
      </c>
      <c r="C4" s="328" t="inlineStr">
        <is>
          <t>調整項目</t>
        </is>
      </c>
      <c r="D4" s="350" t="n"/>
      <c r="E4" s="350" t="n"/>
      <c r="F4" s="351" t="n"/>
      <c r="G4" s="349" t="inlineStr">
        <is>
          <t>115.12.31</t>
        </is>
      </c>
      <c r="H4" s="329" t="inlineStr">
        <is>
          <t>現金流量表勾稽項目</t>
        </is>
      </c>
      <c r="I4" s="352" t="n"/>
      <c r="J4" s="353" t="n"/>
    </row>
    <row r="5" ht="22.8" customHeight="1" s="53" thickBot="1">
      <c r="A5" s="354" t="n"/>
      <c r="B5" s="75" t="inlineStr">
        <is>
          <t>預計數</t>
        </is>
      </c>
      <c r="C5" s="485" t="n"/>
      <c r="D5" s="486" t="inlineStr">
        <is>
          <t>借方</t>
        </is>
      </c>
      <c r="E5" s="487" t="n"/>
      <c r="F5" s="486" t="inlineStr">
        <is>
          <t>貸方</t>
        </is>
      </c>
      <c r="G5" s="77" t="inlineStr">
        <is>
          <t>預計數</t>
        </is>
      </c>
      <c r="H5" s="358" t="n"/>
      <c r="I5" s="359" t="n"/>
      <c r="J5" s="360" t="n"/>
    </row>
    <row r="6">
      <c r="A6" s="4" t="inlineStr">
        <is>
          <t xml:space="preserve">資產                                                        </t>
        </is>
      </c>
      <c r="B6" s="419" t="n"/>
      <c r="C6" s="367" t="n"/>
      <c r="D6" s="420" t="n"/>
      <c r="E6" s="368" t="n"/>
      <c r="F6" s="420" t="n"/>
      <c r="G6" s="421" t="n"/>
      <c r="H6" s="111" t="inlineStr">
        <is>
          <t xml:space="preserve">▼業務活動之現金流量                                          </t>
        </is>
      </c>
      <c r="I6" s="129" t="n"/>
      <c r="J6" s="130" t="n"/>
      <c r="L6" s="30" t="inlineStr">
        <is>
          <t>114年12月</t>
        </is>
      </c>
      <c r="M6" s="27" t="inlineStr">
        <is>
          <t>差異數要再加(減)</t>
        </is>
      </c>
      <c r="N6" s="30" t="n"/>
      <c r="O6" s="27" t="inlineStr">
        <is>
          <t>比較增減</t>
        </is>
      </c>
      <c r="P6" s="30" t="n"/>
      <c r="Q6" s="27" t="inlineStr">
        <is>
          <t>調整項目</t>
        </is>
      </c>
      <c r="R6" s="30" t="n"/>
    </row>
    <row r="7">
      <c r="A7" s="78" t="inlineStr">
        <is>
          <t xml:space="preserve">　流動資產                                                    </t>
        </is>
      </c>
      <c r="B7" s="422">
        <f>SUM(B8:B16)</f>
        <v/>
      </c>
      <c r="C7" s="367" t="n"/>
      <c r="D7" s="420" t="n"/>
      <c r="E7" s="368" t="n"/>
      <c r="F7" s="420" t="n"/>
      <c r="G7" s="423">
        <f>SUM(G8:G16)</f>
        <v/>
      </c>
      <c r="H7" s="112" t="inlineStr">
        <is>
          <t xml:space="preserve">　　本期賸餘（短絀）                                            </t>
        </is>
      </c>
      <c r="I7" s="8" t="inlineStr">
        <is>
          <t>A</t>
        </is>
      </c>
      <c r="J7" s="73">
        <f>OFFSET(A480,0,$K$1-1)</f>
        <v/>
      </c>
      <c r="K7" s="369">
        <f>-SUMIF($C$7:$C$127,I7,$D$7:$D$127)+SUMIF($E$7:$E$127,I7,$F$7:$F$127)</f>
        <v/>
      </c>
      <c r="L7" s="478">
        <f>VLOOKUP(A7,$A$140:$AX$249,$K$1,FALSE)</f>
        <v/>
      </c>
      <c r="M7" s="478">
        <f>L7-G7</f>
        <v/>
      </c>
      <c r="N7" s="30" t="n"/>
      <c r="O7" s="425">
        <f>L7-B7</f>
        <v/>
      </c>
      <c r="P7" s="426">
        <f>J7-K7</f>
        <v/>
      </c>
      <c r="Q7" s="426">
        <f>D7-F7</f>
        <v/>
      </c>
      <c r="R7" s="30" t="n"/>
    </row>
    <row r="8">
      <c r="A8" s="79" t="inlineStr">
        <is>
          <t xml:space="preserve">　　現金                                                        </t>
        </is>
      </c>
      <c r="B8" s="427">
        <f>VLOOKUP(A8,$A$309:$AX$418,$K$1,FALSE)</f>
        <v/>
      </c>
      <c r="C8" s="367" t="inlineStr">
        <is>
          <t>B</t>
        </is>
      </c>
      <c r="D8" s="428">
        <f>IF(G8-B8&gt;0,G8-B8,"0")</f>
        <v/>
      </c>
      <c r="E8" s="375" t="inlineStr">
        <is>
          <t>B</t>
        </is>
      </c>
      <c r="F8" s="428">
        <f>IF(G8-B8&lt;0,B8-G8,"0")</f>
        <v/>
      </c>
      <c r="G8" s="429">
        <f>J87</f>
        <v/>
      </c>
      <c r="H8" s="112" t="inlineStr">
        <is>
          <t xml:space="preserve">　　利息股利之調整                                              </t>
        </is>
      </c>
      <c r="I8" s="8" t="n"/>
      <c r="J8" s="73">
        <f>OFFSET(A481,0,$K$1-1)</f>
        <v/>
      </c>
      <c r="K8" s="369">
        <f>SUM(K9:K11)</f>
        <v/>
      </c>
      <c r="L8" s="478">
        <f>VLOOKUP(A8,$A$140:$AX$249,$K$1,FALSE)</f>
        <v/>
      </c>
      <c r="M8" s="478">
        <f>L8-G8</f>
        <v/>
      </c>
      <c r="N8" s="30" t="n"/>
      <c r="O8" s="425">
        <f>L8-B8</f>
        <v/>
      </c>
      <c r="P8" s="426">
        <f>J8-K8</f>
        <v/>
      </c>
      <c r="Q8" s="426">
        <f>D8-F8</f>
        <v/>
      </c>
      <c r="R8" s="30" t="n"/>
    </row>
    <row r="9" ht="32.4" customHeight="1" s="53">
      <c r="A9" s="79" t="inlineStr">
        <is>
          <t xml:space="preserve">　　流動金融資產                                                </t>
        </is>
      </c>
      <c r="B9" s="427">
        <f>VLOOKUP(A9,$A$309:$AX$418,$K$1,FALSE)</f>
        <v/>
      </c>
      <c r="C9" s="375" t="n">
        <v>231</v>
      </c>
      <c r="D9" s="428">
        <f>J50*-1</f>
        <v/>
      </c>
      <c r="E9" s="430" t="n">
        <v>211</v>
      </c>
      <c r="F9" s="431">
        <f>J42</f>
        <v/>
      </c>
      <c r="G9" s="429">
        <f>B9+D9-F9+D10-F10</f>
        <v/>
      </c>
      <c r="H9" s="112" t="inlineStr">
        <is>
          <t xml:space="preserve">　　　利息收入                                                    </t>
        </is>
      </c>
      <c r="I9" s="8" t="n"/>
      <c r="J9" s="73">
        <f>OFFSET(A482,0,$K$1-1)</f>
        <v/>
      </c>
      <c r="K9" s="369">
        <f>J9</f>
        <v/>
      </c>
      <c r="L9" s="478">
        <f>VLOOKUP(A9,$A$140:$AX$249,$K$1,FALSE)</f>
        <v/>
      </c>
      <c r="M9" s="478">
        <f>L9-G9</f>
        <v/>
      </c>
      <c r="N9" s="30" t="n"/>
      <c r="O9" s="425">
        <f>L9-B9</f>
        <v/>
      </c>
      <c r="P9" s="426">
        <f>J9-K9</f>
        <v/>
      </c>
      <c r="Q9" s="426">
        <f>D9-F9</f>
        <v/>
      </c>
      <c r="R9" s="30" t="n"/>
    </row>
    <row r="10">
      <c r="A10" s="79" t="n"/>
      <c r="B10" s="427" t="n"/>
      <c r="C10" s="375" t="n">
        <v>125</v>
      </c>
      <c r="D10" s="428" t="n"/>
      <c r="E10" s="430" t="n"/>
      <c r="F10" s="432" t="n"/>
      <c r="G10" s="429" t="n"/>
      <c r="H10" s="112" t="inlineStr">
        <is>
          <t xml:space="preserve">　　　股利收入                                                    </t>
        </is>
      </c>
      <c r="I10" s="8" t="n"/>
      <c r="J10" s="73">
        <f>OFFSET(A483,0,$K$1-1)</f>
        <v/>
      </c>
      <c r="K10" s="369">
        <f>J10</f>
        <v/>
      </c>
      <c r="L10" s="478" t="n"/>
      <c r="M10" s="478">
        <f>L10-G10</f>
        <v/>
      </c>
      <c r="N10" s="30" t="n"/>
      <c r="O10" s="425">
        <f>L10-B10</f>
        <v/>
      </c>
      <c r="P10" s="426">
        <f>J10-K10</f>
        <v/>
      </c>
      <c r="Q10" s="426">
        <f>D10-F10</f>
        <v/>
      </c>
      <c r="R10" s="30" t="n"/>
    </row>
    <row r="11">
      <c r="A11" s="79" t="inlineStr">
        <is>
          <t xml:space="preserve">　　應收款項                                                    </t>
        </is>
      </c>
      <c r="B11" s="427">
        <f>VLOOKUP(A11,$A$309:$AX$418,$K$1,FALSE)</f>
        <v/>
      </c>
      <c r="C11" s="375" t="n">
        <v>151</v>
      </c>
      <c r="D11" s="428" t="n"/>
      <c r="E11" s="430" t="n">
        <v>151</v>
      </c>
      <c r="F11" s="432" t="n"/>
      <c r="G11" s="429">
        <f>B11+D11-F11</f>
        <v/>
      </c>
      <c r="H11" s="112" t="inlineStr">
        <is>
          <t xml:space="preserve">　　　利息費用                                                    </t>
        </is>
      </c>
      <c r="I11" s="8" t="n"/>
      <c r="J11" s="73">
        <f>OFFSET(A484,0,$K$1-1)</f>
        <v/>
      </c>
      <c r="K11" s="369">
        <f>J11</f>
        <v/>
      </c>
      <c r="L11" s="478">
        <f>VLOOKUP(A11,$A$140:$AX$249,$K$1,FALSE)</f>
        <v/>
      </c>
      <c r="M11" s="478">
        <f>L11-G11</f>
        <v/>
      </c>
      <c r="N11" s="30" t="n"/>
      <c r="O11" s="425">
        <f>L11-B11</f>
        <v/>
      </c>
      <c r="P11" s="426">
        <f>J11-K11</f>
        <v/>
      </c>
      <c r="Q11" s="426">
        <f>D11-F11</f>
        <v/>
      </c>
      <c r="R11" s="30" t="n"/>
    </row>
    <row r="12">
      <c r="A12" s="2" t="n">
        <v>0</v>
      </c>
      <c r="B12" s="427" t="n"/>
      <c r="C12" s="375" t="n"/>
      <c r="D12" s="428" t="n"/>
      <c r="E12" s="430" t="n"/>
      <c r="F12" s="432" t="n"/>
      <c r="G12" s="433" t="n"/>
      <c r="H12" s="112" t="inlineStr">
        <is>
          <t xml:space="preserve">　　未計利息股利之本期賸餘（短絀）                              </t>
        </is>
      </c>
      <c r="I12" s="8" t="n"/>
      <c r="J12" s="73">
        <f>OFFSET(A485,0,$K$1-1)</f>
        <v/>
      </c>
      <c r="K12" s="369">
        <f>K7+K8</f>
        <v/>
      </c>
      <c r="L12" s="478" t="n"/>
      <c r="M12" s="478">
        <f>L12-G12</f>
        <v/>
      </c>
      <c r="N12" s="30" t="n"/>
      <c r="O12" s="425">
        <f>L12-B12</f>
        <v/>
      </c>
      <c r="P12" s="426">
        <f>J12-K12</f>
        <v/>
      </c>
      <c r="Q12" s="426">
        <f>D12-F12</f>
        <v/>
      </c>
      <c r="R12" s="30" t="n"/>
    </row>
    <row r="13">
      <c r="A13" s="80" t="inlineStr">
        <is>
          <t xml:space="preserve">　　存貨                                                        </t>
        </is>
      </c>
      <c r="B13" s="427">
        <f>VLOOKUP(A13,$A$309:$AX$418,$K$1,FALSE)</f>
        <v/>
      </c>
      <c r="C13" s="375" t="n">
        <v>151</v>
      </c>
      <c r="D13" s="428" t="n"/>
      <c r="E13" s="430" t="n">
        <v>151</v>
      </c>
      <c r="F13" s="432" t="n"/>
      <c r="G13" s="429">
        <f>B13+D13-F13</f>
        <v/>
      </c>
      <c r="H13" s="112" t="inlineStr">
        <is>
          <t xml:space="preserve">　　調整項目                                                    </t>
        </is>
      </c>
      <c r="I13" s="8" t="n"/>
      <c r="J13" s="73">
        <f>OFFSET(A486,0,$K$1-1)</f>
        <v/>
      </c>
      <c r="K13" s="369">
        <f>SUM(K14,K24,K27,K34,K33)</f>
        <v/>
      </c>
      <c r="L13" s="478">
        <f>VLOOKUP(A13,$A$140:$AX$249,$K$1,FALSE)</f>
        <v/>
      </c>
      <c r="M13" s="478">
        <f>L13-G13</f>
        <v/>
      </c>
      <c r="N13" s="30" t="n"/>
      <c r="O13" s="425">
        <f>L13-B13</f>
        <v/>
      </c>
      <c r="P13" s="426">
        <f>J13-K13</f>
        <v/>
      </c>
      <c r="Q13" s="426">
        <f>D13-F13</f>
        <v/>
      </c>
      <c r="R13" s="30" t="n"/>
    </row>
    <row r="14">
      <c r="A14" s="81" t="inlineStr">
        <is>
          <t xml:space="preserve">　　生產性生物資產－流動                                        </t>
        </is>
      </c>
      <c r="B14" s="427">
        <f>VLOOKUP(A14,$A$309:$AX$418,$K$1,FALSE)</f>
        <v/>
      </c>
      <c r="C14" s="375" t="n">
        <v>151</v>
      </c>
      <c r="D14" s="428" t="n"/>
      <c r="E14" s="430" t="n">
        <v>151</v>
      </c>
      <c r="F14" s="432" t="n"/>
      <c r="G14" s="429">
        <f>B14+D14-F14</f>
        <v/>
      </c>
      <c r="H14" s="112" t="inlineStr">
        <is>
          <t xml:space="preserve">　　　折舊、減損及折耗                                            </t>
        </is>
      </c>
      <c r="I14" s="8" t="n"/>
      <c r="J14" s="73">
        <f>OFFSET(A487,0,$K$1-1)</f>
        <v/>
      </c>
      <c r="K14" s="369">
        <f>SUM(K15:K23)</f>
        <v/>
      </c>
      <c r="L14" s="478">
        <f>VLOOKUP(A14,$A$140:$AX$249,$K$1,FALSE)</f>
        <v/>
      </c>
      <c r="M14" s="478">
        <f>L14-G14</f>
        <v/>
      </c>
      <c r="N14" s="30" t="n"/>
      <c r="O14" s="425">
        <f>L14-B14</f>
        <v/>
      </c>
      <c r="P14" s="426">
        <f>J14-K14</f>
        <v/>
      </c>
      <c r="Q14" s="426">
        <f>D14-F14</f>
        <v/>
      </c>
      <c r="R14" s="30" t="n"/>
    </row>
    <row r="15">
      <c r="A15" s="80" t="inlineStr">
        <is>
          <t xml:space="preserve">　　預付款項                                                    </t>
        </is>
      </c>
      <c r="B15" s="427">
        <f>VLOOKUP(A15,$A$309:$AX$418,$K$1,FALSE)</f>
        <v/>
      </c>
      <c r="C15" s="375" t="n">
        <v>151</v>
      </c>
      <c r="D15" s="428" t="n"/>
      <c r="E15" s="430" t="n">
        <v>151</v>
      </c>
      <c r="F15" s="432" t="n"/>
      <c r="G15" s="429">
        <f>B15+D15-F15</f>
        <v/>
      </c>
      <c r="H15" s="112" t="inlineStr">
        <is>
          <t xml:space="preserve">　　　　土地改良物                                                  </t>
        </is>
      </c>
      <c r="I15" s="91" t="n">
        <v>101</v>
      </c>
      <c r="J15" s="121">
        <f>OFFSET(A488,0,$K$1-1)</f>
        <v/>
      </c>
      <c r="K15" s="369">
        <f>-SUMIF($C$7:$C$127,I15,$D$7:$D$127)+SUMIF($E$7:$E$127,I15,$F$7:$F$127)</f>
        <v/>
      </c>
      <c r="L15" s="478">
        <f>VLOOKUP(A15,$A$140:$AX$249,$K$1,FALSE)</f>
        <v/>
      </c>
      <c r="M15" s="478">
        <f>L15-G15</f>
        <v/>
      </c>
      <c r="N15" s="30" t="n"/>
      <c r="O15" s="425">
        <f>L15-B15</f>
        <v/>
      </c>
      <c r="P15" s="426">
        <f>J15-K15</f>
        <v/>
      </c>
      <c r="Q15" s="426">
        <f>D15-F15</f>
        <v/>
      </c>
      <c r="R15" s="30" t="n"/>
    </row>
    <row r="16">
      <c r="A16" s="80" t="inlineStr">
        <is>
          <t xml:space="preserve">　　短期貸墊款                                                  </t>
        </is>
      </c>
      <c r="B16" s="427">
        <f>VLOOKUP(A16,$A$309:$AX$418,$K$1,FALSE)</f>
        <v/>
      </c>
      <c r="C16" s="375" t="n">
        <v>151</v>
      </c>
      <c r="D16" s="428" t="n"/>
      <c r="E16" s="430" t="n">
        <v>212</v>
      </c>
      <c r="F16" s="432">
        <f>J43</f>
        <v/>
      </c>
      <c r="G16" s="429">
        <f>B16+D16-F16</f>
        <v/>
      </c>
      <c r="H16" s="112" t="inlineStr">
        <is>
          <t xml:space="preserve">　　　　房屋及建築                                                  </t>
        </is>
      </c>
      <c r="I16" s="91" t="n">
        <v>102</v>
      </c>
      <c r="J16" s="121">
        <f>OFFSET(A489,0,$K$1-1)</f>
        <v/>
      </c>
      <c r="K16" s="369">
        <f>-SUMIF($C$7:$C$127,I16,$D$7:$D$127)+SUMIF($E$7:$E$127,I16,$F$7:$F$127)</f>
        <v/>
      </c>
      <c r="L16" s="478">
        <f>VLOOKUP(A16,$A$140:$AX$249,$K$1,FALSE)</f>
        <v/>
      </c>
      <c r="M16" s="478">
        <f>L16-G16</f>
        <v/>
      </c>
      <c r="N16" s="30" t="n"/>
      <c r="O16" s="425">
        <f>L16-B16</f>
        <v/>
      </c>
      <c r="P16" s="426">
        <f>J16-K16</f>
        <v/>
      </c>
      <c r="Q16" s="426">
        <f>D16-F16</f>
        <v/>
      </c>
      <c r="R16" s="30" t="n"/>
    </row>
    <row r="17" ht="48.6" customHeight="1" s="53">
      <c r="A17" s="78" t="inlineStr">
        <is>
          <t xml:space="preserve">　投資、長期應收款、貸墊款及準備金                            </t>
        </is>
      </c>
      <c r="B17" s="422">
        <f>SUM(B18:B21)</f>
        <v/>
      </c>
      <c r="C17" s="380" t="n"/>
      <c r="D17" s="374" t="n"/>
      <c r="E17" s="434" t="n"/>
      <c r="F17" s="435" t="n"/>
      <c r="G17" s="423">
        <f>SUM(G18:G21)</f>
        <v/>
      </c>
      <c r="H17" s="112" t="inlineStr">
        <is>
          <t xml:space="preserve">　　　　機械及設備                                                  </t>
        </is>
      </c>
      <c r="I17" s="91" t="n">
        <v>103</v>
      </c>
      <c r="J17" s="121">
        <f>OFFSET(A490,0,$K$1-1)</f>
        <v/>
      </c>
      <c r="K17" s="369">
        <f>-SUMIF($C$7:$C$127,I17,$D$7:$D$127)+SUMIF($E$7:$E$127,I17,$F$7:$F$127)</f>
        <v/>
      </c>
      <c r="L17" s="478">
        <f>VLOOKUP(A17,$A$140:$AX$249,$K$1,FALSE)</f>
        <v/>
      </c>
      <c r="M17" s="478">
        <f>L17-G17</f>
        <v/>
      </c>
      <c r="N17" s="30" t="n"/>
      <c r="O17" s="425">
        <f>L17-B17</f>
        <v/>
      </c>
      <c r="P17" s="426">
        <f>J17-K17</f>
        <v/>
      </c>
      <c r="Q17" s="426">
        <f>D17-F17</f>
        <v/>
      </c>
      <c r="R17" s="30" t="n"/>
    </row>
    <row r="18" ht="32.4" customHeight="1" s="53">
      <c r="A18" s="80" t="inlineStr">
        <is>
          <t xml:space="preserve">　　採權益法之投資                                              </t>
        </is>
      </c>
      <c r="B18" s="427">
        <f>VLOOKUP(A18,$A$309:$AX$418,$K$1,FALSE)</f>
        <v/>
      </c>
      <c r="C18" s="380" t="n"/>
      <c r="D18" s="126" t="n"/>
      <c r="E18" s="127" t="n"/>
      <c r="F18" s="126" t="n"/>
      <c r="G18" s="429">
        <f>D18+F18+B18</f>
        <v/>
      </c>
      <c r="H18" s="112" t="inlineStr">
        <is>
          <t xml:space="preserve">　　　　交通及運輸設備                                              </t>
        </is>
      </c>
      <c r="I18" s="91" t="n">
        <v>104</v>
      </c>
      <c r="J18" s="121">
        <f>OFFSET(A491,0,$K$1-1)</f>
        <v/>
      </c>
      <c r="K18" s="369">
        <f>-SUMIF($C$7:$C$127,I18,$D$7:$D$127)+SUMIF($E$7:$E$127,I18,$F$7:$F$127)</f>
        <v/>
      </c>
      <c r="L18" s="478">
        <f>VLOOKUP(A18,$A$140:$AX$249,$K$1,FALSE)</f>
        <v/>
      </c>
      <c r="M18" s="478">
        <f>L18-G18</f>
        <v/>
      </c>
      <c r="N18" s="30" t="n"/>
      <c r="O18" s="425">
        <f>L18-B18</f>
        <v/>
      </c>
      <c r="P18" s="426">
        <f>J18-K18</f>
        <v/>
      </c>
      <c r="Q18" s="426">
        <f>D18-F18</f>
        <v/>
      </c>
      <c r="R18" s="30" t="n"/>
    </row>
    <row r="19" ht="32.4" customHeight="1" s="53">
      <c r="A19" s="80" t="inlineStr">
        <is>
          <t xml:space="preserve">　　非流動金融資產                                              </t>
        </is>
      </c>
      <c r="B19" s="427">
        <f>VLOOKUP(A19,$A$309:$AX$418,$K$1,FALSE)</f>
        <v/>
      </c>
      <c r="C19" s="381" t="n">
        <v>241</v>
      </c>
      <c r="D19" s="436">
        <f>J52*-1</f>
        <v/>
      </c>
      <c r="E19" s="437" t="n">
        <v>221</v>
      </c>
      <c r="F19" s="438">
        <f>J45</f>
        <v/>
      </c>
      <c r="G19" s="429">
        <f>B19+D19-F19</f>
        <v/>
      </c>
      <c r="H19" s="112" t="inlineStr">
        <is>
          <t xml:space="preserve">　　　　什項設備                                                    </t>
        </is>
      </c>
      <c r="I19" s="91" t="n">
        <v>105</v>
      </c>
      <c r="J19" s="121">
        <f>OFFSET(A492,0,$K$1-1)</f>
        <v/>
      </c>
      <c r="K19" s="369">
        <f>-SUMIF($C$7:$C$127,I19,$D$7:$D$127)+SUMIF($E$7:$E$127,I19,$F$7:$F$127)</f>
        <v/>
      </c>
      <c r="L19" s="478">
        <f>VLOOKUP(A19,$A$140:$AX$249,$K$1,FALSE)</f>
        <v/>
      </c>
      <c r="M19" s="478">
        <f>L19-G19</f>
        <v/>
      </c>
      <c r="N19" s="30" t="n"/>
      <c r="O19" s="425">
        <f>L19-B19</f>
        <v/>
      </c>
      <c r="P19" s="426">
        <f>J19-K19</f>
        <v/>
      </c>
      <c r="Q19" s="426">
        <f>D19-F19</f>
        <v/>
      </c>
      <c r="R19" s="30" t="n"/>
    </row>
    <row r="20">
      <c r="A20" s="80" t="inlineStr">
        <is>
          <t xml:space="preserve">　　長期應收款                                                  </t>
        </is>
      </c>
      <c r="B20" s="427">
        <f>VLOOKUP(A20,$A$309:$AX$418,$K$1,FALSE)</f>
        <v/>
      </c>
      <c r="C20" s="380" t="n"/>
      <c r="D20" s="374" t="n"/>
      <c r="E20" s="434" t="n"/>
      <c r="F20" s="435" t="n"/>
      <c r="G20" s="433">
        <f>B20+D20-F20</f>
        <v/>
      </c>
      <c r="H20" s="112" t="inlineStr">
        <is>
          <t xml:space="preserve">　　　　租賃資產                                                    </t>
        </is>
      </c>
      <c r="I20" s="91" t="n">
        <v>106</v>
      </c>
      <c r="J20" s="121">
        <f>OFFSET(A493,0,$K$1-1)</f>
        <v/>
      </c>
      <c r="K20" s="369">
        <f>-SUMIF($C$7:$C$127,I20,$D$7:$D$127)+SUMIF($E$7:$E$127,I20,$F$7:$F$127)</f>
        <v/>
      </c>
      <c r="L20" s="478">
        <f>VLOOKUP(A20,$A$140:$AX$249,$K$1,FALSE)</f>
        <v/>
      </c>
      <c r="M20" s="478">
        <f>L20-G20</f>
        <v/>
      </c>
      <c r="N20" s="30" t="n"/>
      <c r="O20" s="425">
        <f>L20-B20</f>
        <v/>
      </c>
      <c r="P20" s="426">
        <f>J20-K20</f>
        <v/>
      </c>
      <c r="Q20" s="426">
        <f>D20-F20</f>
        <v/>
      </c>
      <c r="R20" s="30" t="n"/>
    </row>
    <row r="21">
      <c r="A21" s="80" t="inlineStr">
        <is>
          <t xml:space="preserve">　　準備金                                                      </t>
        </is>
      </c>
      <c r="B21" s="427">
        <f>VLOOKUP(A21,$A$309:$AX$418,$K$1,FALSE)</f>
        <v/>
      </c>
      <c r="C21" s="380" t="n">
        <v>242</v>
      </c>
      <c r="D21" s="374">
        <f>J53*-1</f>
        <v/>
      </c>
      <c r="E21" s="434" t="n">
        <v>222</v>
      </c>
      <c r="F21" s="435">
        <f>J46</f>
        <v/>
      </c>
      <c r="G21" s="429">
        <f>B21+SUM(D21:D25)-SUM(F21:F25)</f>
        <v/>
      </c>
      <c r="H21" s="112" t="inlineStr">
        <is>
          <t xml:space="preserve">　　　　租賃權益改良                                                </t>
        </is>
      </c>
      <c r="I21" s="91" t="n">
        <v>107</v>
      </c>
      <c r="J21" s="121">
        <f>OFFSET(A494,0,$K$1-1)</f>
        <v/>
      </c>
      <c r="K21" s="369">
        <f>-SUMIF($C$7:$C$127,I21,$D$7:$D$127)+SUMIF($E$7:$E$127,I21,$F$7:$F$127)</f>
        <v/>
      </c>
      <c r="L21" s="478">
        <f>VLOOKUP(A21,$A$140:$AX$249,$K$1,FALSE)</f>
        <v/>
      </c>
      <c r="M21" s="478">
        <f>L21-G21</f>
        <v/>
      </c>
      <c r="N21" s="30" t="n"/>
      <c r="O21" s="425">
        <f>L21-B21</f>
        <v/>
      </c>
      <c r="P21" s="426">
        <f>J21-K21</f>
        <v/>
      </c>
      <c r="Q21" s="426">
        <f>D21-F21</f>
        <v/>
      </c>
      <c r="R21" s="30" t="n"/>
    </row>
    <row r="22">
      <c r="A22" s="3" t="n">
        <v>0</v>
      </c>
      <c r="B22" s="427" t="n"/>
      <c r="C22" s="382" t="n">
        <v>401</v>
      </c>
      <c r="D22" s="428">
        <f>J90</f>
        <v/>
      </c>
      <c r="E22" s="439" t="n">
        <v>402</v>
      </c>
      <c r="F22" s="432">
        <f>-J91</f>
        <v/>
      </c>
      <c r="G22" s="433" t="n"/>
      <c r="H22" s="112" t="inlineStr">
        <is>
          <t xml:space="preserve">　　　　代管資產                                                    </t>
        </is>
      </c>
      <c r="I22" s="91" t="n">
        <v>108</v>
      </c>
      <c r="J22" s="121">
        <f>OFFSET(A495,0,$K$1-1)</f>
        <v/>
      </c>
      <c r="K22" s="369">
        <f>-SUMIF($C$7:$C$127,I22,$D$7:$D$127)+SUMIF($E$7:$E$127,I22,$F$7:$F$127)</f>
        <v/>
      </c>
      <c r="L22" s="478" t="n"/>
      <c r="M22" s="478">
        <f>L22-G22</f>
        <v/>
      </c>
      <c r="N22" s="30" t="n"/>
      <c r="O22" s="425">
        <f>L22-B22</f>
        <v/>
      </c>
      <c r="P22" s="426">
        <f>J22-K22</f>
        <v/>
      </c>
      <c r="Q22" s="426">
        <f>D22-F22</f>
        <v/>
      </c>
      <c r="R22" s="30" t="n"/>
    </row>
    <row r="23">
      <c r="A23" s="3" t="n">
        <v>0</v>
      </c>
      <c r="B23" s="427" t="n"/>
      <c r="C23" s="382" t="n">
        <v>403</v>
      </c>
      <c r="D23" s="428">
        <f>J93</f>
        <v/>
      </c>
      <c r="E23" s="439" t="n"/>
      <c r="F23" s="431" t="n"/>
      <c r="G23" s="433" t="n"/>
      <c r="H23" s="112" t="inlineStr">
        <is>
          <t xml:space="preserve">　　　　生產性生物資產－非流動                                      </t>
        </is>
      </c>
      <c r="I23" s="91" t="n">
        <v>109</v>
      </c>
      <c r="J23" s="121">
        <f>OFFSET(A496,0,$K$1-1)</f>
        <v/>
      </c>
      <c r="K23" s="369">
        <f>-SUMIF($C$7:$C$127,I23,$D$7:$D$127)+SUMIF($E$7:$E$127,I23,$F$7:$F$127)</f>
        <v/>
      </c>
      <c r="L23" s="478" t="n"/>
      <c r="M23" s="478">
        <f>L23-G23</f>
        <v/>
      </c>
      <c r="N23" s="30" t="n"/>
      <c r="O23" s="425">
        <f>L23-B23</f>
        <v/>
      </c>
      <c r="P23" s="426">
        <f>J23-K23</f>
        <v/>
      </c>
      <c r="Q23" s="426">
        <f>D23-F23</f>
        <v/>
      </c>
      <c r="R23" s="30" t="n"/>
    </row>
    <row r="24">
      <c r="A24" s="3" t="n">
        <v>0</v>
      </c>
      <c r="B24" s="427" t="n"/>
      <c r="C24" s="382" t="n"/>
      <c r="D24" s="428" t="n"/>
      <c r="E24" s="439" t="n"/>
      <c r="F24" s="432" t="n"/>
      <c r="G24" s="433" t="n"/>
      <c r="H24" s="112" t="inlineStr">
        <is>
          <t xml:space="preserve">　　　攤銷                                                        </t>
        </is>
      </c>
      <c r="I24" s="91" t="n"/>
      <c r="J24" s="121">
        <f>OFFSET(A497,0,$K$1-1)</f>
        <v/>
      </c>
      <c r="K24" s="369">
        <f>SUM(K25:K26)</f>
        <v/>
      </c>
      <c r="L24" s="478" t="n"/>
      <c r="M24" s="478">
        <f>L24-G24</f>
        <v/>
      </c>
      <c r="N24" s="30" t="n"/>
      <c r="O24" s="425">
        <f>L24-B24</f>
        <v/>
      </c>
      <c r="P24" s="426">
        <f>J24-K24</f>
        <v/>
      </c>
      <c r="Q24" s="426">
        <f>D24-F24</f>
        <v/>
      </c>
      <c r="R24" s="30" t="n"/>
    </row>
    <row r="25">
      <c r="A25" s="78" t="n"/>
      <c r="B25" s="427" t="n"/>
      <c r="C25" s="382" t="n">
        <v>125</v>
      </c>
      <c r="D25" s="428">
        <f>J32*-1</f>
        <v/>
      </c>
      <c r="E25" s="439" t="n"/>
      <c r="F25" s="432" t="n"/>
      <c r="G25" s="433" t="n"/>
      <c r="H25" s="112" t="inlineStr">
        <is>
          <t xml:space="preserve">　　　　攤銷電腦軟體                                                </t>
        </is>
      </c>
      <c r="I25" s="8" t="n">
        <v>111</v>
      </c>
      <c r="J25" s="73">
        <f>OFFSET(A498,0,$K$1-1)</f>
        <v/>
      </c>
      <c r="K25" s="369">
        <f>-SUMIF($C$7:$C$127,I25,$D$7:$D$127)+SUMIF($E$7:$E$127,I25,$F$7:$F$127)</f>
        <v/>
      </c>
      <c r="L25" s="478" t="n"/>
      <c r="M25" s="478">
        <f>L25-G25</f>
        <v/>
      </c>
      <c r="N25" s="30" t="n"/>
      <c r="O25" s="425">
        <f>L25-B25</f>
        <v/>
      </c>
      <c r="P25" s="426">
        <f>J25-K25</f>
        <v/>
      </c>
      <c r="Q25" s="426">
        <f>D25-F25</f>
        <v/>
      </c>
      <c r="R25" s="30" t="n"/>
    </row>
    <row r="26" ht="32.4" customHeight="1" s="53">
      <c r="A26" s="78" t="inlineStr">
        <is>
          <t xml:space="preserve">　不動產、廠房及設備                                          </t>
        </is>
      </c>
      <c r="B26" s="422">
        <f>SUM(B27:B52)</f>
        <v/>
      </c>
      <c r="C26" s="375" t="n"/>
      <c r="D26" s="428" t="n"/>
      <c r="E26" s="430" t="n"/>
      <c r="F26" s="432" t="n"/>
      <c r="G26" s="423">
        <f>SUM(G27:G52)</f>
        <v/>
      </c>
      <c r="H26" s="112" t="inlineStr">
        <is>
          <t xml:space="preserve">　　　　其他攤銷費用                                                </t>
        </is>
      </c>
      <c r="I26" s="8" t="n">
        <v>112</v>
      </c>
      <c r="J26" s="73">
        <f>OFFSET(A499,0,$K$1-1)</f>
        <v/>
      </c>
      <c r="K26" s="369">
        <f>-SUMIF($C$7:$C$127,I26,$D$7:$D$127)+SUMIF($E$7:$E$127,I26,$F$7:$F$127)</f>
        <v/>
      </c>
      <c r="L26" s="478">
        <f>VLOOKUP(A26,$A$140:$AX$249,$K$1,FALSE)</f>
        <v/>
      </c>
      <c r="M26" s="478">
        <f>L26-G26</f>
        <v/>
      </c>
      <c r="N26" s="30" t="n"/>
      <c r="O26" s="425">
        <f>L26-B26</f>
        <v/>
      </c>
      <c r="P26" s="426">
        <f>J26-K26</f>
        <v/>
      </c>
      <c r="Q26" s="426">
        <f>D26-F26</f>
        <v/>
      </c>
      <c r="R26" s="30" t="n"/>
    </row>
    <row r="27">
      <c r="A27" s="80" t="inlineStr">
        <is>
          <t xml:space="preserve">　　土地                                                        </t>
        </is>
      </c>
      <c r="B27" s="427">
        <f>VLOOKUP(A27,$A$309:$AX$418,$K$1,FALSE)</f>
        <v/>
      </c>
      <c r="C27" s="384" t="n">
        <v>121</v>
      </c>
      <c r="D27" s="440" t="n"/>
      <c r="E27" s="441" t="n"/>
      <c r="F27" s="442" t="n"/>
      <c r="G27" s="429">
        <f>B27+SUM(D27)-SUM(F27)</f>
        <v/>
      </c>
      <c r="H27" s="112" t="inlineStr">
        <is>
          <t xml:space="preserve">　　　其他                                                        </t>
        </is>
      </c>
      <c r="I27" s="8" t="n"/>
      <c r="J27" s="73">
        <f>OFFSET(A500,0,$K$1-1)</f>
        <v/>
      </c>
      <c r="K27" s="369">
        <f>K28+K29+K32</f>
        <v/>
      </c>
      <c r="L27" s="478">
        <f>VLOOKUP(A27,$A$140:$AX$249,$K$1,FALSE)</f>
        <v/>
      </c>
      <c r="M27" s="478">
        <f>L27-G27</f>
        <v/>
      </c>
      <c r="N27" s="30" t="n"/>
      <c r="O27" s="425">
        <f>L27-B27</f>
        <v/>
      </c>
      <c r="P27" s="426">
        <f>J27-K27</f>
        <v/>
      </c>
      <c r="Q27" s="426">
        <f>D27-F27</f>
        <v/>
      </c>
      <c r="R27" s="30" t="n"/>
    </row>
    <row r="28">
      <c r="A28" s="2" t="n">
        <v>0</v>
      </c>
      <c r="B28" s="427" t="n"/>
      <c r="C28" s="384" t="n"/>
      <c r="D28" s="440" t="n"/>
      <c r="E28" s="441" t="n"/>
      <c r="F28" s="442" t="n"/>
      <c r="G28" s="433" t="n"/>
      <c r="H28" s="214" t="inlineStr">
        <is>
          <t xml:space="preserve">　　　　應付退休及離職金                                            </t>
        </is>
      </c>
      <c r="I28" s="215" t="n">
        <v>122</v>
      </c>
      <c r="J28" s="73">
        <f>OFFSET(A501,0,$K$1-1)</f>
        <v/>
      </c>
      <c r="K28" s="369">
        <f>-SUMIF($C$7:$C$127,I28,$D$7:$D$127)+SUMIF($E$7:$E$127,I28,$F$7:$F$127)</f>
        <v/>
      </c>
      <c r="L28" s="478" t="n"/>
      <c r="M28" s="478">
        <f>L28-G28</f>
        <v/>
      </c>
      <c r="N28" s="30" t="n"/>
      <c r="O28" s="425">
        <f>L28-B28</f>
        <v/>
      </c>
      <c r="P28" s="426">
        <f>J28-K28</f>
        <v/>
      </c>
      <c r="Q28" s="426">
        <f>D28-F28</f>
        <v/>
      </c>
      <c r="R28" s="30" t="n"/>
    </row>
    <row r="29">
      <c r="A29" s="80" t="inlineStr">
        <is>
          <t xml:space="preserve">　　土地改良物                                                  </t>
        </is>
      </c>
      <c r="B29" s="427">
        <f>VLOOKUP(A29,$A$309:$AX$418,$K$1,FALSE)</f>
        <v/>
      </c>
      <c r="C29" s="384" t="n">
        <v>251</v>
      </c>
      <c r="D29" s="440">
        <f>J57*-1</f>
        <v/>
      </c>
      <c r="E29" s="441" t="n">
        <v>101</v>
      </c>
      <c r="F29" s="442">
        <f>J15</f>
        <v/>
      </c>
      <c r="G29" s="429">
        <f>B29+SUM(D29:D32)-SUM(F29:F32)</f>
        <v/>
      </c>
      <c r="H29" s="214" t="inlineStr">
        <is>
          <t xml:space="preserve">　　　　遞延收入                                                    </t>
        </is>
      </c>
      <c r="I29" s="215" t="n"/>
      <c r="J29" s="73">
        <f>OFFSET(A502,0,$K$1-1)</f>
        <v/>
      </c>
      <c r="K29" s="369">
        <f>SUM(K30:K31)</f>
        <v/>
      </c>
      <c r="L29" s="478">
        <f>VLOOKUP(A29,$A$140:$AX$249,$K$1,FALSE)</f>
        <v/>
      </c>
      <c r="M29" s="478">
        <f>L29-G29</f>
        <v/>
      </c>
      <c r="N29" s="30" t="n"/>
      <c r="O29" s="425">
        <f>L29-B29</f>
        <v/>
      </c>
      <c r="P29" s="426">
        <f>J29-K29</f>
        <v/>
      </c>
      <c r="Q29" s="426">
        <f>D29-F29</f>
        <v/>
      </c>
      <c r="R29" s="30" t="n"/>
    </row>
    <row r="30">
      <c r="A30" s="80" t="n">
        <v>0</v>
      </c>
      <c r="B30" s="427" t="n"/>
      <c r="C30" s="384" t="n">
        <v>404</v>
      </c>
      <c r="D30" s="440">
        <f>J96</f>
        <v/>
      </c>
      <c r="E30" s="441" t="n"/>
      <c r="F30" s="442" t="n"/>
      <c r="G30" s="433" t="n"/>
      <c r="H30" s="214" t="inlineStr">
        <is>
          <t xml:space="preserve">　　　　　遞延收入-其他補助收入                                       </t>
        </is>
      </c>
      <c r="I30" s="215" t="n">
        <v>123</v>
      </c>
      <c r="J30" s="73">
        <f>OFFSET(A503,0,$K$1-1)</f>
        <v/>
      </c>
      <c r="K30" s="369">
        <f>-SUMIF($C$7:$C$127,I30,$D$7:$D$127)+SUMIF($E$7:$E$127,I30,$F$7:$F$127)</f>
        <v/>
      </c>
      <c r="L30" s="478" t="n"/>
      <c r="M30" s="478">
        <f>L30-G30</f>
        <v/>
      </c>
      <c r="N30" s="30" t="n"/>
      <c r="O30" s="425">
        <f>L30-B30</f>
        <v/>
      </c>
      <c r="P30" s="426">
        <f>J30-K30</f>
        <v/>
      </c>
      <c r="Q30" s="426">
        <f>D30-F30</f>
        <v/>
      </c>
      <c r="R30" s="30" t="n"/>
    </row>
    <row r="31">
      <c r="A31" s="2" t="n">
        <v>0</v>
      </c>
      <c r="B31" s="427" t="n"/>
      <c r="C31" s="384" t="n"/>
      <c r="D31" s="440" t="n"/>
      <c r="E31" s="441" t="n"/>
      <c r="F31" s="442" t="n"/>
      <c r="G31" s="433" t="n"/>
      <c r="H31" s="214" t="inlineStr">
        <is>
          <t xml:space="preserve">　　　　　遞延收入-受贈收入                                           </t>
        </is>
      </c>
      <c r="I31" s="215" t="n">
        <v>124</v>
      </c>
      <c r="J31" s="73">
        <f>OFFSET(A504,0,$K$1-1)</f>
        <v/>
      </c>
      <c r="K31" s="369">
        <f>-SUMIF($C$7:$C$127,I31,$D$7:$D$127)+SUMIF($E$7:$E$127,I31,$F$7:$F$127)</f>
        <v/>
      </c>
      <c r="L31" s="478" t="n"/>
      <c r="M31" s="478">
        <f>L31-G31</f>
        <v/>
      </c>
      <c r="N31" s="30" t="n"/>
      <c r="O31" s="425">
        <f>L31-B31</f>
        <v/>
      </c>
      <c r="P31" s="426">
        <f>J31-K31</f>
        <v/>
      </c>
      <c r="Q31" s="426">
        <f>D31-F31</f>
        <v/>
      </c>
      <c r="R31" s="30" t="n"/>
    </row>
    <row r="32">
      <c r="A32" s="3" t="n">
        <v>0</v>
      </c>
      <c r="B32" s="427" t="n"/>
      <c r="C32" s="385" t="n"/>
      <c r="D32" s="440" t="n"/>
      <c r="E32" s="443" t="n"/>
      <c r="F32" s="442" t="n"/>
      <c r="G32" s="433" t="n"/>
      <c r="H32" s="214" t="inlineStr">
        <is>
          <t xml:space="preserve">　　　　其他                                                        </t>
        </is>
      </c>
      <c r="I32" s="215" t="n">
        <v>125</v>
      </c>
      <c r="J32" s="73">
        <f>OFFSET(A505,0,$K$1-1)</f>
        <v/>
      </c>
      <c r="K32" s="369" t="n"/>
      <c r="L32" s="478" t="n"/>
      <c r="M32" s="478">
        <f>L32-G32</f>
        <v/>
      </c>
      <c r="N32" s="30" t="n"/>
      <c r="O32" s="425">
        <f>L32-B32</f>
        <v/>
      </c>
      <c r="P32" s="426">
        <f>J32-K32</f>
        <v/>
      </c>
      <c r="Q32" s="426">
        <f>D32-F32</f>
        <v/>
      </c>
      <c r="R32" s="30" t="n"/>
    </row>
    <row r="33">
      <c r="A33" s="80" t="inlineStr">
        <is>
          <t xml:space="preserve">　　房屋及建築                                                  </t>
        </is>
      </c>
      <c r="B33" s="427">
        <f>VLOOKUP(A33,$A$309:$AX$418,$K$1,FALSE)</f>
        <v/>
      </c>
      <c r="C33" s="384" t="n">
        <v>252</v>
      </c>
      <c r="D33" s="440">
        <f>J58*-1</f>
        <v/>
      </c>
      <c r="E33" s="441" t="n">
        <v>102</v>
      </c>
      <c r="F33" s="442">
        <f>J16</f>
        <v/>
      </c>
      <c r="G33" s="429">
        <f>B33+SUM(D33:D36)-SUM(F33:F36)</f>
        <v/>
      </c>
      <c r="H33" s="214" t="inlineStr">
        <is>
          <t xml:space="preserve">　　　流動資產淨減（淨增）                                        </t>
        </is>
      </c>
      <c r="I33" s="215" t="n">
        <v>151</v>
      </c>
      <c r="J33" s="73">
        <f>OFFSET(A506,0,$K$1-1)</f>
        <v/>
      </c>
      <c r="K33" s="369">
        <f>-SUMIF($C$7:$C$127,I33,$D$7:$D$127)+SUMIF($E$7:$E$127,I33,$F$7:$F$127)</f>
        <v/>
      </c>
      <c r="L33" s="478">
        <f>VLOOKUP(A33,$A$140:$AX$249,$K$1,FALSE)</f>
        <v/>
      </c>
      <c r="M33" s="478">
        <f>L33-G33</f>
        <v/>
      </c>
      <c r="N33" s="30" t="n"/>
      <c r="O33" s="425">
        <f>L33-B33</f>
        <v/>
      </c>
      <c r="P33" s="426">
        <f>J33-K33</f>
        <v/>
      </c>
      <c r="Q33" s="426">
        <f>D33-F33</f>
        <v/>
      </c>
      <c r="R33" s="30" t="n"/>
    </row>
    <row r="34">
      <c r="A34" s="2" t="n">
        <v>0</v>
      </c>
      <c r="B34" s="427" t="n"/>
      <c r="C34" s="384" t="n">
        <v>405</v>
      </c>
      <c r="D34" s="440">
        <f>J97</f>
        <v/>
      </c>
      <c r="E34" s="441" t="n"/>
      <c r="F34" s="442" t="n"/>
      <c r="G34" s="433" t="n"/>
      <c r="H34" s="214" t="inlineStr">
        <is>
          <t xml:space="preserve">　　　流動負債淨增（淨減）                                        </t>
        </is>
      </c>
      <c r="I34" s="215" t="n">
        <v>161</v>
      </c>
      <c r="J34" s="73">
        <f>OFFSET(A507,0,$K$1-1)</f>
        <v/>
      </c>
      <c r="K34" s="369">
        <f>-SUMIF($C$7:$C$127,I34,$D$7:$D$127)+SUMIF($E$7:$E$127,I34,$F$7:$F$127)</f>
        <v/>
      </c>
      <c r="L34" s="478" t="n"/>
      <c r="M34" s="478">
        <f>L34-G34</f>
        <v/>
      </c>
      <c r="N34" s="30" t="n"/>
      <c r="O34" s="425">
        <f>L34-B34</f>
        <v/>
      </c>
      <c r="P34" s="426">
        <f>J34-K34</f>
        <v/>
      </c>
      <c r="Q34" s="426">
        <f>D34-F34</f>
        <v/>
      </c>
      <c r="R34" s="30" t="n"/>
    </row>
    <row r="35">
      <c r="A35" s="2" t="n">
        <v>0</v>
      </c>
      <c r="B35" s="427" t="n"/>
      <c r="C35" s="384" t="n"/>
      <c r="D35" s="440" t="n"/>
      <c r="E35" s="441" t="n"/>
      <c r="F35" s="442" t="n"/>
      <c r="G35" s="433" t="n"/>
      <c r="H35" s="214" t="inlineStr">
        <is>
          <t xml:space="preserve">　　未計利息股利之現金流入（流出）                              </t>
        </is>
      </c>
      <c r="I35" s="215" t="n"/>
      <c r="J35" s="73">
        <f>OFFSET(A508,0,$K$1-1)</f>
        <v/>
      </c>
      <c r="K35" s="369">
        <f>K12+K13</f>
        <v/>
      </c>
      <c r="L35" s="478" t="n"/>
      <c r="M35" s="478">
        <f>L35-G35</f>
        <v/>
      </c>
      <c r="N35" s="30" t="n"/>
      <c r="O35" s="425">
        <f>L35-B35</f>
        <v/>
      </c>
      <c r="P35" s="426">
        <f>J35-K35</f>
        <v/>
      </c>
      <c r="Q35" s="426">
        <f>D35-F35</f>
        <v/>
      </c>
      <c r="R35" s="30" t="n"/>
    </row>
    <row r="36">
      <c r="A36" s="3" t="n">
        <v>0</v>
      </c>
      <c r="B36" s="427" t="n"/>
      <c r="C36" s="385" t="n"/>
      <c r="D36" s="440" t="n"/>
      <c r="E36" s="443" t="n"/>
      <c r="F36" s="442" t="n"/>
      <c r="G36" s="433" t="n"/>
      <c r="H36" s="112" t="inlineStr">
        <is>
          <t xml:space="preserve">　　收取利息                                                    </t>
        </is>
      </c>
      <c r="I36" s="180" t="n"/>
      <c r="J36" s="73">
        <f>OFFSET(A509,0,$K$1-1)</f>
        <v/>
      </c>
      <c r="K36" s="369">
        <f>J36</f>
        <v/>
      </c>
      <c r="L36" s="478" t="n"/>
      <c r="M36" s="478">
        <f>L36-G36</f>
        <v/>
      </c>
      <c r="N36" s="30" t="n"/>
      <c r="O36" s="425">
        <f>L36-B36</f>
        <v/>
      </c>
      <c r="P36" s="426">
        <f>J36-K36</f>
        <v/>
      </c>
      <c r="Q36" s="426">
        <f>D36-F36</f>
        <v/>
      </c>
      <c r="R36" s="30" t="n"/>
    </row>
    <row r="37">
      <c r="A37" s="80" t="inlineStr">
        <is>
          <t xml:space="preserve">　　機械及設備                                                  </t>
        </is>
      </c>
      <c r="B37" s="427">
        <f>VLOOKUP(A37,$A$309:$AX$418,$K$1,FALSE)</f>
        <v/>
      </c>
      <c r="C37" s="384" t="n">
        <v>253</v>
      </c>
      <c r="D37" s="440">
        <f>J59*-1</f>
        <v/>
      </c>
      <c r="E37" s="441" t="n">
        <v>103</v>
      </c>
      <c r="F37" s="442">
        <f>J17</f>
        <v/>
      </c>
      <c r="G37" s="429">
        <f>B37+SUM(D37:D41)-SUM(F37:F41)</f>
        <v/>
      </c>
      <c r="H37" s="112" t="inlineStr">
        <is>
          <t xml:space="preserve">　　收取股利                                                    </t>
        </is>
      </c>
      <c r="I37" s="180" t="n"/>
      <c r="J37" s="73">
        <f>OFFSET(A510,0,$K$1-1)</f>
        <v/>
      </c>
      <c r="K37" s="369">
        <f>J37</f>
        <v/>
      </c>
      <c r="L37" s="478">
        <f>VLOOKUP(A37,$A$140:$AX$249,$K$1,FALSE)</f>
        <v/>
      </c>
      <c r="M37" s="478">
        <f>L37-G37</f>
        <v/>
      </c>
      <c r="N37" s="30" t="n"/>
      <c r="O37" s="425">
        <f>L37-B37</f>
        <v/>
      </c>
      <c r="P37" s="426">
        <f>J37-K37</f>
        <v/>
      </c>
      <c r="Q37" s="426">
        <f>D37-F37</f>
        <v/>
      </c>
      <c r="R37" s="30" t="n"/>
    </row>
    <row r="38" ht="20.4" customHeight="1" s="53" thickBot="1">
      <c r="A38" s="2" t="n">
        <v>0</v>
      </c>
      <c r="B38" s="427" t="n"/>
      <c r="C38" s="385" t="n">
        <v>407</v>
      </c>
      <c r="D38" s="440">
        <f>J101</f>
        <v/>
      </c>
      <c r="E38" s="441" t="n"/>
      <c r="F38" s="442" t="n"/>
      <c r="G38" s="433" t="n"/>
      <c r="H38" s="112" t="inlineStr">
        <is>
          <t xml:space="preserve">　　支付利息                                                    </t>
        </is>
      </c>
      <c r="I38" s="180" t="n"/>
      <c r="J38" s="73">
        <f>OFFSET(A511,0,$K$1-1)</f>
        <v/>
      </c>
      <c r="K38" s="444">
        <f>J38</f>
        <v/>
      </c>
      <c r="L38" s="478" t="n"/>
      <c r="M38" s="478">
        <f>L38-G38</f>
        <v/>
      </c>
      <c r="N38" s="30" t="n"/>
      <c r="O38" s="425">
        <f>L38-B38</f>
        <v/>
      </c>
      <c r="P38" s="426">
        <f>J38-K38</f>
        <v/>
      </c>
      <c r="Q38" s="426">
        <f>D38-F38</f>
        <v/>
      </c>
      <c r="R38" s="30" t="n"/>
    </row>
    <row r="39">
      <c r="A39" s="3" t="n">
        <v>0</v>
      </c>
      <c r="B39" s="427" t="n"/>
      <c r="C39" s="385" t="n">
        <v>409</v>
      </c>
      <c r="D39" s="440">
        <f>J105</f>
        <v/>
      </c>
      <c r="E39" s="443" t="n">
        <v>412</v>
      </c>
      <c r="F39" s="442">
        <f>-J109</f>
        <v/>
      </c>
      <c r="G39" s="433" t="n"/>
      <c r="H39" s="111" t="inlineStr">
        <is>
          <t xml:space="preserve">▼業務活動之淨現金流入（流出）                                </t>
        </is>
      </c>
      <c r="I39" s="180" t="n"/>
      <c r="J39" s="73">
        <f>OFFSET(A512,0,$K$1-1)</f>
        <v/>
      </c>
      <c r="K39" s="445">
        <f>K36+K37+K38+K35</f>
        <v/>
      </c>
      <c r="L39" s="478" t="n"/>
      <c r="M39" s="478">
        <f>L39-G39</f>
        <v/>
      </c>
      <c r="N39" s="30" t="n"/>
      <c r="O39" s="425">
        <f>L39-B39</f>
        <v/>
      </c>
      <c r="P39" s="426">
        <f>J39-K39</f>
        <v/>
      </c>
      <c r="Q39" s="426">
        <f>D39-F39</f>
        <v/>
      </c>
      <c r="R39" s="30" t="n"/>
    </row>
    <row r="40">
      <c r="A40" s="3" t="n">
        <v>0</v>
      </c>
      <c r="B40" s="427" t="n"/>
      <c r="C40" s="261" t="n"/>
      <c r="D40" s="186" t="n"/>
      <c r="E40" s="446" t="n"/>
      <c r="F40" s="447" t="n"/>
      <c r="G40" s="433" t="n"/>
      <c r="H40" s="111" t="inlineStr">
        <is>
          <t xml:space="preserve">▼投資活動之現金流量                                          </t>
        </is>
      </c>
      <c r="I40" s="180" t="n"/>
      <c r="J40" s="73">
        <f>OFFSET(A513,0,$K$1-1)</f>
        <v/>
      </c>
      <c r="K40" s="448">
        <f>SUM(K41,K44,K47,K48,K49,K51,K54,K64)</f>
        <v/>
      </c>
      <c r="L40" s="478" t="n"/>
      <c r="M40" s="478">
        <f>L40-G40</f>
        <v/>
      </c>
      <c r="N40" s="30" t="n"/>
      <c r="O40" s="425">
        <f>L40-B40</f>
        <v/>
      </c>
      <c r="P40" s="426">
        <f>J40-K40</f>
        <v/>
      </c>
      <c r="Q40" s="426">
        <f>D40-F40</f>
        <v/>
      </c>
      <c r="R40" s="30" t="n"/>
    </row>
    <row r="41">
      <c r="A41" s="50" t="n"/>
      <c r="B41" s="50" t="n"/>
      <c r="C41" s="232" t="n"/>
      <c r="D41" s="440" t="n"/>
      <c r="E41" s="232" t="n"/>
      <c r="F41" s="233" t="n"/>
      <c r="H41" s="112" t="inlineStr">
        <is>
          <t xml:space="preserve">　　減少流動金融資產及短期貸墊款                                </t>
        </is>
      </c>
      <c r="I41" s="180" t="n"/>
      <c r="J41" s="73">
        <f>OFFSET(A514,0,$K$1-1)</f>
        <v/>
      </c>
      <c r="K41" s="497">
        <f>K42+K43</f>
        <v/>
      </c>
      <c r="L41" s="478" t="n"/>
      <c r="M41" s="478">
        <f>L41-G41</f>
        <v/>
      </c>
      <c r="N41" s="30" t="n"/>
      <c r="O41" s="425">
        <f>L41-B41</f>
        <v/>
      </c>
      <c r="P41" s="426">
        <f>J41-K41</f>
        <v/>
      </c>
      <c r="Q41" s="426">
        <f>D41-F41</f>
        <v/>
      </c>
      <c r="R41" s="30" t="n"/>
    </row>
    <row r="42" ht="20.4" customHeight="1" s="53" thickBot="1">
      <c r="A42" s="50" t="inlineStr">
        <is>
          <t xml:space="preserve">　　交通及運輸設備                                              </t>
        </is>
      </c>
      <c r="B42" s="427">
        <f>VLOOKUP(A42,$A$309:$AX$418,$K$1,FALSE)</f>
        <v/>
      </c>
      <c r="C42" s="384" t="n">
        <v>254</v>
      </c>
      <c r="D42" s="440">
        <f>J60*-1</f>
        <v/>
      </c>
      <c r="E42" s="441" t="n">
        <v>104</v>
      </c>
      <c r="F42" s="442">
        <f>J18</f>
        <v/>
      </c>
      <c r="G42" s="450">
        <f>B42+SUM(D42:D44)-SUM(F42:F44)</f>
        <v/>
      </c>
      <c r="H42" s="214" t="inlineStr">
        <is>
          <t xml:space="preserve">　　　減少流動金融資產                                            </t>
        </is>
      </c>
      <c r="I42" s="215" t="n">
        <v>211</v>
      </c>
      <c r="J42" s="73">
        <f>OFFSET(A515,0,$K$1-1)</f>
        <v/>
      </c>
      <c r="K42" s="451">
        <f>-SUMIF($C$7:$C$127,I42,$D$7:$D$127)+SUMIF($E$7:$E$135,I42,$F$7:$F$127)</f>
        <v/>
      </c>
      <c r="L42" s="478">
        <f>VLOOKUP(A42,$A$140:$AX$249,$K$1,FALSE)</f>
        <v/>
      </c>
      <c r="M42" s="478">
        <f>L42-G42</f>
        <v/>
      </c>
      <c r="N42" s="30" t="n"/>
      <c r="O42" s="425">
        <f>L42-B42</f>
        <v/>
      </c>
      <c r="P42" s="426">
        <f>J42-K42</f>
        <v/>
      </c>
      <c r="Q42" s="426">
        <f>D42-F42</f>
        <v/>
      </c>
      <c r="R42" s="30" t="n"/>
    </row>
    <row r="43">
      <c r="A43" s="50" t="n"/>
      <c r="B43" s="427" t="n"/>
      <c r="C43" s="385" t="n">
        <v>410</v>
      </c>
      <c r="D43" s="440">
        <f>J106</f>
        <v/>
      </c>
      <c r="E43" s="443" t="n">
        <v>413</v>
      </c>
      <c r="F43" s="442">
        <f>J110*-1</f>
        <v/>
      </c>
      <c r="G43" s="452" t="n"/>
      <c r="H43" s="216" t="inlineStr">
        <is>
          <t xml:space="preserve">　　　減少短期墊款                                                </t>
        </is>
      </c>
      <c r="I43" s="217" t="n">
        <v>212</v>
      </c>
      <c r="J43" s="73">
        <f>OFFSET(A516,0,$K$1-1)</f>
        <v/>
      </c>
      <c r="K43" s="453">
        <f>-SUMIF($C$7:$C$127,I43,$D$7:$D$127)+SUMIF($E$7:$E$135,I43,$F$7:$F$127)</f>
        <v/>
      </c>
      <c r="L43" s="478" t="n"/>
      <c r="M43" s="478">
        <f>L43-G43</f>
        <v/>
      </c>
      <c r="N43" s="30" t="n"/>
      <c r="O43" s="425">
        <f>L43-B43</f>
        <v/>
      </c>
      <c r="P43" s="426">
        <f>J43-K43</f>
        <v/>
      </c>
      <c r="Q43" s="426">
        <f>D43-F43</f>
        <v/>
      </c>
      <c r="R43" s="30" t="n"/>
    </row>
    <row r="44">
      <c r="A44" s="50" t="n"/>
      <c r="B44" s="427" t="n"/>
      <c r="C44" s="385" t="n"/>
      <c r="D44" s="440" t="n"/>
      <c r="E44" s="443" t="n"/>
      <c r="F44" s="442" t="n"/>
      <c r="G44" s="452" t="n"/>
      <c r="H44" s="112" t="inlineStr">
        <is>
          <t xml:space="preserve">　　減少投資、長期應收款、貸墊款及準備金                        </t>
        </is>
      </c>
      <c r="I44" s="180" t="n"/>
      <c r="J44" s="73">
        <f>OFFSET(A517,0,$K$1-1)</f>
        <v/>
      </c>
      <c r="K44" s="369">
        <f>SUM(K45:K46)</f>
        <v/>
      </c>
      <c r="L44" s="478" t="n"/>
      <c r="M44" s="478">
        <f>L44-G44</f>
        <v/>
      </c>
      <c r="N44" s="30" t="n"/>
      <c r="O44" s="425">
        <f>L44-B44</f>
        <v/>
      </c>
      <c r="P44" s="426">
        <f>J44-K44</f>
        <v/>
      </c>
      <c r="Q44" s="426">
        <f>D44-F44</f>
        <v/>
      </c>
      <c r="R44" s="30" t="n"/>
    </row>
    <row r="45">
      <c r="A45" s="80" t="inlineStr">
        <is>
          <t xml:space="preserve">　　什項設備                                                    </t>
        </is>
      </c>
      <c r="B45" s="427">
        <f>VLOOKUP(A45,$A$309:$AX$418,$K$1,FALSE)</f>
        <v/>
      </c>
      <c r="C45" s="384" t="n">
        <v>255</v>
      </c>
      <c r="D45" s="440">
        <f>J61*-1</f>
        <v/>
      </c>
      <c r="E45" s="441" t="n">
        <v>105</v>
      </c>
      <c r="F45" s="442">
        <f>J19</f>
        <v/>
      </c>
      <c r="G45" s="429">
        <f>B45+SUM(D45:D48)-SUM(F45:F48)</f>
        <v/>
      </c>
      <c r="H45" s="112" t="inlineStr">
        <is>
          <t xml:space="preserve">　　　減少投資                                                    </t>
        </is>
      </c>
      <c r="I45" s="180" t="n">
        <v>221</v>
      </c>
      <c r="J45" s="73">
        <f>OFFSET(A518,0,$K$1-1)</f>
        <v/>
      </c>
      <c r="K45" s="369">
        <f>-SUMIF($C$7:$C$127,I45,$D$7:$D$127)+SUMIF($E$7:$E$135,I45,$F$7:$F$127)</f>
        <v/>
      </c>
      <c r="L45" s="478">
        <f>VLOOKUP(A45,$A$140:$AX$249,$K$1,FALSE)</f>
        <v/>
      </c>
      <c r="M45" s="478">
        <f>L45-G45</f>
        <v/>
      </c>
      <c r="N45" s="30" t="n"/>
      <c r="O45" s="425">
        <f>L45-B45</f>
        <v/>
      </c>
      <c r="P45" s="426">
        <f>J45-K45</f>
        <v/>
      </c>
      <c r="Q45" s="426">
        <f>D45-F45</f>
        <v/>
      </c>
      <c r="R45" s="30" t="n"/>
    </row>
    <row r="46">
      <c r="A46" s="3" t="n">
        <v>0</v>
      </c>
      <c r="B46" s="427" t="n"/>
      <c r="C46" s="385" t="n">
        <v>408</v>
      </c>
      <c r="D46" s="440">
        <f>J102</f>
        <v/>
      </c>
      <c r="E46" s="443" t="n"/>
      <c r="F46" s="442" t="n"/>
      <c r="G46" s="433" t="n"/>
      <c r="H46" s="112" t="inlineStr">
        <is>
          <t xml:space="preserve">　　　減少準備金                                                  </t>
        </is>
      </c>
      <c r="I46" s="180" t="n">
        <v>222</v>
      </c>
      <c r="J46" s="73">
        <f>OFFSET(A519,0,$K$1-1)</f>
        <v/>
      </c>
      <c r="K46" s="369">
        <f>-SUMIF($C$7:$C$127,I46,$D$7:$D$127)+SUMIF($E$7:$E$135,I46,$F$7:$F$127)</f>
        <v/>
      </c>
      <c r="L46" s="478" t="n"/>
      <c r="M46" s="478">
        <f>L46-G46</f>
        <v/>
      </c>
      <c r="N46" s="30" t="n"/>
      <c r="O46" s="425">
        <f>L46-B46</f>
        <v/>
      </c>
      <c r="P46" s="426">
        <f>J46-K46</f>
        <v/>
      </c>
      <c r="Q46" s="426">
        <f>D46-F46</f>
        <v/>
      </c>
      <c r="R46" s="30" t="n"/>
    </row>
    <row r="47">
      <c r="A47" s="3" t="n">
        <v>0</v>
      </c>
      <c r="B47" s="427" t="n"/>
      <c r="C47" s="385" t="n">
        <v>411</v>
      </c>
      <c r="D47" s="440">
        <f>J107</f>
        <v/>
      </c>
      <c r="E47" s="443" t="n">
        <v>414</v>
      </c>
      <c r="F47" s="442">
        <f>-J111</f>
        <v/>
      </c>
      <c r="G47" s="433" t="n"/>
      <c r="H47" s="112" t="inlineStr">
        <is>
          <t xml:space="preserve">　　收取利息                                                    </t>
        </is>
      </c>
      <c r="I47" s="180" t="n"/>
      <c r="J47" s="73">
        <f>OFFSET(A520,0,$K$1-1)</f>
        <v/>
      </c>
      <c r="K47" s="369">
        <f>J47</f>
        <v/>
      </c>
      <c r="L47" s="478" t="n"/>
      <c r="M47" s="478">
        <f>L47-G47</f>
        <v/>
      </c>
      <c r="N47" s="30" t="n"/>
      <c r="O47" s="425">
        <f>L47-B47</f>
        <v/>
      </c>
      <c r="P47" s="426">
        <f>J47-K47</f>
        <v/>
      </c>
      <c r="Q47" s="426">
        <f>D47-F47</f>
        <v/>
      </c>
      <c r="R47" s="30" t="n"/>
    </row>
    <row r="48">
      <c r="A48" s="3" t="n">
        <v>0</v>
      </c>
      <c r="B48" s="427" t="n"/>
      <c r="C48" s="385" t="n">
        <v>406</v>
      </c>
      <c r="D48" s="440">
        <f>J98</f>
        <v/>
      </c>
      <c r="E48" s="443" t="n"/>
      <c r="F48" s="442" t="n"/>
      <c r="G48" s="433" t="n"/>
      <c r="H48" s="112" t="inlineStr">
        <is>
          <t xml:space="preserve">　　收取股利                                                    </t>
        </is>
      </c>
      <c r="I48" s="186" t="n"/>
      <c r="J48" s="73">
        <f>OFFSET(A521,0,$K$1-1)</f>
        <v/>
      </c>
      <c r="K48" s="369">
        <f>J48</f>
        <v/>
      </c>
      <c r="L48" s="478" t="n"/>
      <c r="M48" s="478">
        <f>L48-G48</f>
        <v/>
      </c>
      <c r="N48" s="30" t="n"/>
      <c r="O48" s="425">
        <f>L48-B48</f>
        <v/>
      </c>
      <c r="P48" s="426">
        <f>J48-K48</f>
        <v/>
      </c>
      <c r="Q48" s="426">
        <f>D48-F48</f>
        <v/>
      </c>
      <c r="R48" s="30" t="n"/>
    </row>
    <row r="49">
      <c r="A49" s="80" t="inlineStr">
        <is>
          <t xml:space="preserve">　　租賃資產                                                    </t>
        </is>
      </c>
      <c r="B49" s="427">
        <f>VLOOKUP(A49,$A$309:$AX$413,$K$1,FALSE)</f>
        <v/>
      </c>
      <c r="C49" s="384" t="n"/>
      <c r="D49" s="440" t="n"/>
      <c r="E49" s="441" t="n">
        <v>106</v>
      </c>
      <c r="F49" s="442">
        <f>J20</f>
        <v/>
      </c>
      <c r="G49" s="433">
        <f>B49+D49-F49</f>
        <v/>
      </c>
      <c r="H49" s="112" t="inlineStr">
        <is>
          <t xml:space="preserve">　　增加流動金融資產及短期貸墊款                                </t>
        </is>
      </c>
      <c r="I49" s="186" t="n"/>
      <c r="J49" s="121">
        <f>OFFSET(A522,0,$K$1-1)</f>
        <v/>
      </c>
      <c r="K49" s="369">
        <f>K50</f>
        <v/>
      </c>
      <c r="L49" s="478">
        <f>VLOOKUP(A49,$A$140:$AX$249,$K$1,FALSE)</f>
        <v/>
      </c>
      <c r="M49" s="478">
        <f>L49-G49</f>
        <v/>
      </c>
      <c r="N49" s="30" t="n"/>
      <c r="O49" s="425">
        <f>L49-B49</f>
        <v/>
      </c>
      <c r="P49" s="426">
        <f>J49-K49</f>
        <v/>
      </c>
      <c r="Q49" s="426">
        <f>D49-F49</f>
        <v/>
      </c>
      <c r="R49" s="30" t="n"/>
    </row>
    <row r="50" ht="32.4" customHeight="1" s="53">
      <c r="A50" s="80" t="inlineStr">
        <is>
          <t xml:space="preserve">　　租賃權益改良                                                </t>
        </is>
      </c>
      <c r="B50" s="427">
        <f>VLOOKUP(A50,$A$309:$AX$418,$K$1,FALSE)</f>
        <v/>
      </c>
      <c r="C50" s="384" t="n">
        <v>257</v>
      </c>
      <c r="D50" s="454">
        <f>J63*-1</f>
        <v/>
      </c>
      <c r="E50" s="441" t="n">
        <v>107</v>
      </c>
      <c r="F50" s="442">
        <f>J21</f>
        <v/>
      </c>
      <c r="G50" s="433">
        <f>B50+D50-F50</f>
        <v/>
      </c>
      <c r="H50" s="112" t="inlineStr">
        <is>
          <t xml:space="preserve">　　　增加流動金融資產                                            </t>
        </is>
      </c>
      <c r="I50" s="181" t="n">
        <v>231</v>
      </c>
      <c r="J50" s="121">
        <f>OFFSET(A523,0,$K$1-1)</f>
        <v/>
      </c>
      <c r="K50" s="369">
        <f>-SUMIF($C$7:$C$127,I50,$D$7:$D$127)+SUMIF($E$7:$E$135,I50,$F$7:$F$127)</f>
        <v/>
      </c>
      <c r="L50" s="478">
        <f>VLOOKUP(A50,$A$140:$AX$249,$K$1,FALSE)</f>
        <v/>
      </c>
      <c r="M50" s="478">
        <f>L50-G50</f>
        <v/>
      </c>
      <c r="N50" s="30" t="n"/>
      <c r="O50" s="425">
        <f>L50-B49</f>
        <v/>
      </c>
      <c r="P50" s="426">
        <f>J50-K50</f>
        <v/>
      </c>
      <c r="Q50" s="426">
        <f>D49-F49</f>
        <v/>
      </c>
      <c r="R50" s="30" t="n"/>
    </row>
    <row r="51" ht="32.4" customHeight="1" s="53">
      <c r="A51" s="79" t="inlineStr">
        <is>
          <t xml:space="preserve">　　購建中固定資產                                              </t>
        </is>
      </c>
      <c r="B51" s="427">
        <f>VLOOKUP(A51,$A$309:$AX$418,$K$1,FALSE)</f>
        <v/>
      </c>
      <c r="C51" s="384" t="n">
        <v>256</v>
      </c>
      <c r="D51" s="440">
        <f>J62*-1</f>
        <v/>
      </c>
      <c r="E51" s="441" t="n">
        <v>404</v>
      </c>
      <c r="F51" s="442">
        <f>J96</f>
        <v/>
      </c>
      <c r="G51" s="429">
        <f>B51+SUM(D51:D53)-SUM(F51:F53)</f>
        <v/>
      </c>
      <c r="H51" s="112" t="inlineStr">
        <is>
          <t xml:space="preserve">　　增加投資、長期應收款、貸墊款及準備金                        </t>
        </is>
      </c>
      <c r="I51" s="180" t="n"/>
      <c r="J51" s="73">
        <f>OFFSET(A524,0,$K$1-1)</f>
        <v/>
      </c>
      <c r="K51" s="369">
        <f>SUM(K52:K53)</f>
        <v/>
      </c>
      <c r="L51" s="478">
        <f>VLOOKUP(A51,$A$140:$AX$249,$K$1,FALSE)</f>
        <v/>
      </c>
      <c r="M51" s="478">
        <f>L51-G51</f>
        <v/>
      </c>
      <c r="N51" s="30" t="n"/>
      <c r="O51" s="425">
        <f>L51-B50</f>
        <v/>
      </c>
      <c r="P51" s="426">
        <f>J51-K51</f>
        <v/>
      </c>
      <c r="Q51" s="426">
        <f>D50-F50</f>
        <v/>
      </c>
      <c r="R51" s="30" t="n"/>
    </row>
    <row r="52">
      <c r="A52" s="3" t="n"/>
      <c r="B52" s="427" t="n"/>
      <c r="C52" s="385" t="n"/>
      <c r="D52" s="440" t="n"/>
      <c r="E52" s="441" t="n">
        <v>405</v>
      </c>
      <c r="F52" s="442">
        <f>J97</f>
        <v/>
      </c>
      <c r="G52" s="433" t="n"/>
      <c r="H52" s="112" t="inlineStr">
        <is>
          <t xml:space="preserve">　　　增加投資                                                    </t>
        </is>
      </c>
      <c r="I52" s="180" t="n">
        <v>241</v>
      </c>
      <c r="J52" s="73">
        <f>OFFSET(A525,0,$K$1-1)</f>
        <v/>
      </c>
      <c r="K52" s="369">
        <f>-SUMIF($C$7:$C$127,I52,$D$7:$D$127)+SUMIF($E$7:$E$135,I52,$F$7:$F$127)</f>
        <v/>
      </c>
      <c r="L52" s="478" t="n"/>
      <c r="M52" s="478">
        <f>L52-G52</f>
        <v/>
      </c>
      <c r="N52" s="30" t="n"/>
      <c r="O52" s="425">
        <f>L52-B51</f>
        <v/>
      </c>
      <c r="P52" s="426">
        <f>J52-K52</f>
        <v/>
      </c>
      <c r="Q52" s="426">
        <f>D51-F51</f>
        <v/>
      </c>
      <c r="R52" s="30" t="n"/>
    </row>
    <row r="53">
      <c r="A53" s="126" t="n"/>
      <c r="B53" s="126" t="n"/>
      <c r="C53" s="236" t="n"/>
      <c r="D53" s="455" t="n"/>
      <c r="E53" s="236" t="n">
        <v>406</v>
      </c>
      <c r="F53" s="291">
        <f>J98</f>
        <v/>
      </c>
      <c r="G53" s="126" t="n"/>
      <c r="H53" s="112" t="inlineStr">
        <is>
          <t xml:space="preserve">　　　增加準備金                                                  </t>
        </is>
      </c>
      <c r="I53" s="180" t="n">
        <v>242</v>
      </c>
      <c r="J53" s="73">
        <f>OFFSET(A526,0,$K$1-1)</f>
        <v/>
      </c>
      <c r="K53" s="369">
        <f>-SUMIF($C$7:$C$127,I53,$D$7:$D$127)+SUMIF($E$7:$E$135,I53,$F$7:$F$127)</f>
        <v/>
      </c>
      <c r="L53" s="478" t="n"/>
      <c r="M53" s="478">
        <f>L53-G52</f>
        <v/>
      </c>
      <c r="N53" s="30" t="n"/>
      <c r="O53" s="425">
        <f>L53-B52</f>
        <v/>
      </c>
      <c r="P53" s="426">
        <f>J53-K53</f>
        <v/>
      </c>
      <c r="Q53" s="426">
        <f>D52-F52</f>
        <v/>
      </c>
      <c r="R53" s="30" t="n"/>
    </row>
    <row r="54" ht="32.4" customHeight="1" s="53">
      <c r="A54" s="78" t="inlineStr">
        <is>
          <t xml:space="preserve">　生物資產－非流動                                            </t>
        </is>
      </c>
      <c r="B54" s="422">
        <f>SUM(B55)</f>
        <v/>
      </c>
      <c r="C54" s="384" t="n"/>
      <c r="D54" s="440" t="n"/>
      <c r="E54" s="441" t="n"/>
      <c r="F54" s="442" t="n"/>
      <c r="G54" s="423">
        <f>SUM(G55)</f>
        <v/>
      </c>
      <c r="H54" s="112" t="inlineStr">
        <is>
          <t xml:space="preserve">　　增加不動產、廠房及設備、礦產資源                            </t>
        </is>
      </c>
      <c r="I54" s="180" t="n"/>
      <c r="J54" s="73">
        <f>OFFSET(A527,0,$K$1-1)</f>
        <v/>
      </c>
      <c r="K54" s="369">
        <f>K55</f>
        <v/>
      </c>
      <c r="L54" s="478">
        <f>VLOOKUP(A54,$A$140:$AX$249,$K$1,FALSE)</f>
        <v/>
      </c>
      <c r="M54" s="478">
        <f>L54-G54</f>
        <v/>
      </c>
      <c r="N54" s="30" t="n"/>
      <c r="O54" s="425">
        <f>L54-B54</f>
        <v/>
      </c>
      <c r="P54" s="426">
        <f>J54-K54</f>
        <v/>
      </c>
      <c r="Q54" s="426">
        <f>D54-F54</f>
        <v/>
      </c>
      <c r="R54" s="30" t="n"/>
    </row>
    <row r="55" ht="27.6" customHeight="1" s="53">
      <c r="A55" s="82" t="inlineStr">
        <is>
          <t xml:space="preserve">　　生產性生物資產－非流動                                      </t>
        </is>
      </c>
      <c r="B55" s="427">
        <f>VLOOKUP(A55,$A$309:$AX$418,$K$1,FALSE)</f>
        <v/>
      </c>
      <c r="C55" s="384" t="n"/>
      <c r="D55" s="440" t="n"/>
      <c r="E55" s="441" t="n">
        <v>109</v>
      </c>
      <c r="F55" s="442">
        <f>J23</f>
        <v/>
      </c>
      <c r="G55" s="429">
        <f>B55+SUM(D55:D55)-SUM(F55:F55)</f>
        <v/>
      </c>
      <c r="H55" s="112" t="inlineStr">
        <is>
          <t xml:space="preserve">　　　增加不動產、廠房及設備                                      </t>
        </is>
      </c>
      <c r="I55" s="180" t="n"/>
      <c r="J55" s="73">
        <f>OFFSET(A528,0,$K$1-1)</f>
        <v/>
      </c>
      <c r="K55" s="369">
        <f>K56</f>
        <v/>
      </c>
      <c r="L55" s="478">
        <f>VLOOKUP(A55,$A$140:$AX$249,$K$1,FALSE)</f>
        <v/>
      </c>
      <c r="M55" s="478">
        <f>L55-G55</f>
        <v/>
      </c>
      <c r="N55" s="30" t="n"/>
      <c r="O55" s="425">
        <f>L55-B55</f>
        <v/>
      </c>
      <c r="P55" s="426">
        <f>J55-K55</f>
        <v/>
      </c>
      <c r="Q55" s="426">
        <f>D55-F55</f>
        <v/>
      </c>
      <c r="R55" s="30" t="n"/>
    </row>
    <row r="56">
      <c r="A56" s="78" t="inlineStr">
        <is>
          <t xml:space="preserve">　無形資產                                                    </t>
        </is>
      </c>
      <c r="B56" s="422">
        <f>SUM(B57)</f>
        <v/>
      </c>
      <c r="C56" s="384" t="n"/>
      <c r="D56" s="440" t="n"/>
      <c r="E56" s="441" t="n"/>
      <c r="F56" s="442" t="n"/>
      <c r="G56" s="423">
        <f>SUM(G57)</f>
        <v/>
      </c>
      <c r="H56" s="112" t="inlineStr">
        <is>
          <t xml:space="preserve">　　　　固定資產之增置                                              </t>
        </is>
      </c>
      <c r="I56" s="180" t="n"/>
      <c r="J56" s="73">
        <f>OFFSET(A529,0,$K$1-1)</f>
        <v/>
      </c>
      <c r="K56" s="369">
        <f>SUM(K57:K63)</f>
        <v/>
      </c>
      <c r="L56" s="478">
        <f>VLOOKUP(A56,$A$140:$AX$249,$K$1,FALSE)</f>
        <v/>
      </c>
      <c r="M56" s="478">
        <f>L56-G56</f>
        <v/>
      </c>
      <c r="N56" s="30" t="n"/>
      <c r="O56" s="425">
        <f>L56-B56</f>
        <v/>
      </c>
      <c r="P56" s="426">
        <f>J56-K56</f>
        <v/>
      </c>
      <c r="Q56" s="426">
        <f>D56-F56</f>
        <v/>
      </c>
      <c r="R56" s="30" t="n"/>
    </row>
    <row r="57">
      <c r="A57" s="80" t="inlineStr">
        <is>
          <t xml:space="preserve">　　無形資產                                                    </t>
        </is>
      </c>
      <c r="B57" s="427">
        <f>VLOOKUP(A57,$A$309:$AX$418,$K$1,FALSE)</f>
        <v/>
      </c>
      <c r="C57" s="384" t="n"/>
      <c r="D57" s="440" t="n"/>
      <c r="E57" s="441" t="n">
        <v>111</v>
      </c>
      <c r="F57" s="442">
        <f>J25</f>
        <v/>
      </c>
      <c r="G57" s="429">
        <f>B57+SUM(D57:D59)-SUM(F57:F59)</f>
        <v/>
      </c>
      <c r="H57" s="112" t="inlineStr">
        <is>
          <t xml:space="preserve">　　　　　土地改良物                                                  </t>
        </is>
      </c>
      <c r="I57" s="180" t="n">
        <v>251</v>
      </c>
      <c r="J57" s="73">
        <f>OFFSET(A530,0,$K$1-1)</f>
        <v/>
      </c>
      <c r="K57" s="369">
        <f>-SUMIF($C$7:$C$127,I57,$D$7:$D$127)+SUMIF($E$7:$E$127,I57,$F$7:$F$127)</f>
        <v/>
      </c>
      <c r="L57" s="478">
        <f>VLOOKUP(A57,$A$140:$AX$249,$K$1,FALSE)</f>
        <v/>
      </c>
      <c r="M57" s="478">
        <f>L57-G57</f>
        <v/>
      </c>
      <c r="N57" s="30" t="n"/>
      <c r="O57" s="425">
        <f>L57-B57</f>
        <v/>
      </c>
      <c r="P57" s="426">
        <f>J57-K57</f>
        <v/>
      </c>
      <c r="Q57" s="426">
        <f>D57-F57</f>
        <v/>
      </c>
      <c r="R57" s="30" t="n"/>
    </row>
    <row r="58">
      <c r="A58" s="2" t="n">
        <v>0</v>
      </c>
      <c r="B58" s="427" t="n"/>
      <c r="C58" s="384" t="n">
        <v>415</v>
      </c>
      <c r="D58" s="440">
        <f>J113</f>
        <v/>
      </c>
      <c r="E58" s="441" t="n">
        <v>416</v>
      </c>
      <c r="F58" s="442">
        <f>J114*-1</f>
        <v/>
      </c>
      <c r="G58" s="433" t="n"/>
      <c r="H58" s="112" t="inlineStr">
        <is>
          <t xml:space="preserve">　　　　　房屋及建築                                                  </t>
        </is>
      </c>
      <c r="I58" s="180" t="n">
        <v>252</v>
      </c>
      <c r="J58" s="73">
        <f>OFFSET(A531,0,$K$1-1)</f>
        <v/>
      </c>
      <c r="K58" s="369">
        <f>-SUMIF($C$7:$C$127,I58,$D$7:$D$127)+SUMIF($E$7:$E$127,I58,$F$7:$F$127)</f>
        <v/>
      </c>
      <c r="L58" s="478" t="n"/>
      <c r="M58" s="478">
        <f>L58-G58</f>
        <v/>
      </c>
      <c r="N58" s="30" t="n"/>
      <c r="O58" s="425">
        <f>L58-B58</f>
        <v/>
      </c>
      <c r="P58" s="426">
        <f>J58-K58</f>
        <v/>
      </c>
      <c r="Q58" s="426">
        <f>D58-F58</f>
        <v/>
      </c>
      <c r="R58" s="30" t="n"/>
    </row>
    <row r="59">
      <c r="A59" s="3" t="n">
        <v>0</v>
      </c>
      <c r="B59" s="427" t="n"/>
      <c r="C59" s="385" t="n">
        <v>258</v>
      </c>
      <c r="D59" s="440">
        <f>J65*-1</f>
        <v/>
      </c>
      <c r="E59" s="443" t="n">
        <v>112</v>
      </c>
      <c r="F59" s="456" t="n"/>
      <c r="G59" s="433" t="n"/>
      <c r="H59" s="112" t="inlineStr">
        <is>
          <t xml:space="preserve">　　　　　機械及設備                                                  </t>
        </is>
      </c>
      <c r="I59" s="180" t="n">
        <v>253</v>
      </c>
      <c r="J59" s="73">
        <f>OFFSET(A532,0,$K$1-1)</f>
        <v/>
      </c>
      <c r="K59" s="369">
        <f>-SUMIF($C$7:$C$127,I59,$D$7:$D$127)+SUMIF($E$7:$E$127,I59,$F$7:$F$127)</f>
        <v/>
      </c>
      <c r="L59" s="478" t="n"/>
      <c r="M59" s="478">
        <f>L59-G59</f>
        <v/>
      </c>
      <c r="N59" s="30" t="n"/>
      <c r="O59" s="425">
        <f>L59-B59</f>
        <v/>
      </c>
      <c r="P59" s="426">
        <f>J59-K59</f>
        <v/>
      </c>
      <c r="Q59" s="426">
        <f>D59-F59</f>
        <v/>
      </c>
      <c r="R59" s="30" t="n"/>
    </row>
    <row r="60">
      <c r="A60" s="3" t="n">
        <v>0</v>
      </c>
      <c r="B60" s="427" t="n"/>
      <c r="C60" s="385" t="n"/>
      <c r="D60" s="440" t="n"/>
      <c r="E60" s="443" t="n"/>
      <c r="F60" s="442" t="n"/>
      <c r="G60" s="433" t="n"/>
      <c r="H60" s="112" t="inlineStr">
        <is>
          <t xml:space="preserve">　　　　　交通及運輸設備                                              </t>
        </is>
      </c>
      <c r="I60" s="180" t="n">
        <v>254</v>
      </c>
      <c r="J60" s="73">
        <f>OFFSET(A533,0,$K$1-1)</f>
        <v/>
      </c>
      <c r="K60" s="369">
        <f>-SUMIF($C$7:$C$127,I60,$D$7:$D$127)+SUMIF($E$7:$E$127,I60,$F$7:$F$127)</f>
        <v/>
      </c>
      <c r="L60" s="478" t="n"/>
      <c r="M60" s="478">
        <f>L60-G60</f>
        <v/>
      </c>
      <c r="N60" s="30" t="n"/>
      <c r="O60" s="425">
        <f>L60-B60</f>
        <v/>
      </c>
      <c r="P60" s="426">
        <f>J60-K60</f>
        <v/>
      </c>
      <c r="Q60" s="426">
        <f>D60-F60</f>
        <v/>
      </c>
      <c r="R60" s="30" t="n"/>
    </row>
    <row r="61" ht="20.4" customHeight="1" s="53">
      <c r="A61" s="78" t="inlineStr">
        <is>
          <t xml:space="preserve">　其他資產                                                    </t>
        </is>
      </c>
      <c r="B61" s="457">
        <f>SUM(B62,B65,B68)</f>
        <v/>
      </c>
      <c r="C61" s="384" t="n"/>
      <c r="D61" s="440" t="n"/>
      <c r="E61" s="441" t="n"/>
      <c r="F61" s="442" t="n"/>
      <c r="G61" s="457">
        <f>SUM(G62,G65,G68)</f>
        <v/>
      </c>
      <c r="H61" s="112" t="inlineStr">
        <is>
          <t xml:space="preserve">　　　　　什項設備                                                    </t>
        </is>
      </c>
      <c r="I61" s="180" t="n">
        <v>255</v>
      </c>
      <c r="J61" s="73">
        <f>OFFSET(A534,0,$K$1-1)</f>
        <v/>
      </c>
      <c r="K61" s="369">
        <f>-SUMIF($C$7:$C$127,I61,$D$7:$D$127)+SUMIF($E$7:$E$127,I61,$F$7:$F$127)</f>
        <v/>
      </c>
      <c r="L61" s="478">
        <f>VLOOKUP(A61,$A$140:$AX$249,$K$1,FALSE)</f>
        <v/>
      </c>
      <c r="M61" s="478">
        <f>L61-G61</f>
        <v/>
      </c>
      <c r="N61" s="30" t="n"/>
      <c r="O61" s="425">
        <f>L61-B61</f>
        <v/>
      </c>
      <c r="P61" s="426">
        <f>J61-K61</f>
        <v/>
      </c>
      <c r="Q61" s="426">
        <f>D61-F61</f>
        <v/>
      </c>
      <c r="R61" s="30" t="n"/>
    </row>
    <row r="62">
      <c r="A62" s="80" t="inlineStr">
        <is>
          <t xml:space="preserve">　　遞延資產                                                    </t>
        </is>
      </c>
      <c r="B62" s="427">
        <f>VLOOKUP(A62,$A$309:$AX$418,$K$1,FALSE)</f>
        <v/>
      </c>
      <c r="C62" s="384" t="n"/>
      <c r="D62" s="440" t="n"/>
      <c r="E62" s="441" t="n">
        <v>112</v>
      </c>
      <c r="F62" s="442">
        <f>J26-F59</f>
        <v/>
      </c>
      <c r="G62" s="429">
        <f>B62+SUM(D62:D64)-SUM(F62:F64)</f>
        <v/>
      </c>
      <c r="H62" s="112" t="inlineStr">
        <is>
          <t xml:space="preserve">　　　　　購建中固定資產                                              </t>
        </is>
      </c>
      <c r="I62" s="180" t="n">
        <v>256</v>
      </c>
      <c r="J62" s="73">
        <f>OFFSET(A535,0,$K$1-1)</f>
        <v/>
      </c>
      <c r="K62" s="369">
        <f>-SUMIF($C$7:$C$127,I62,$D$7:$D$127)+SUMIF($E$7:$E$127,I62,$F$7:$F$127)</f>
        <v/>
      </c>
      <c r="L62" s="478">
        <f>VLOOKUP(A62,$A$140:$AX$249,$K$1,FALSE)</f>
        <v/>
      </c>
      <c r="M62" s="478">
        <f>L62-G62</f>
        <v/>
      </c>
      <c r="N62" s="30" t="n"/>
      <c r="O62" s="425">
        <f>L62-B62</f>
        <v/>
      </c>
      <c r="P62" s="426">
        <f>J62-K62</f>
        <v/>
      </c>
      <c r="Q62" s="426">
        <f>D62-F62</f>
        <v/>
      </c>
      <c r="R62" s="30" t="n"/>
    </row>
    <row r="63">
      <c r="A63" s="2" t="n">
        <v>0</v>
      </c>
      <c r="B63" s="427" t="n"/>
      <c r="C63" s="384" t="n"/>
      <c r="D63" s="440">
        <f>J126</f>
        <v/>
      </c>
      <c r="E63" s="441" t="n"/>
      <c r="F63" s="442">
        <f>J127*-1</f>
        <v/>
      </c>
      <c r="G63" s="429" t="n"/>
      <c r="H63" s="112" t="inlineStr">
        <is>
          <t xml:space="preserve">　　　　　租賃權益改良                                                </t>
        </is>
      </c>
      <c r="I63" s="180" t="n">
        <v>257</v>
      </c>
      <c r="J63" s="73">
        <f>OFFSET(A536,0,$K$1-1)</f>
        <v/>
      </c>
      <c r="K63" s="369">
        <f>-SUMIF($C$7:$C$127,I63,$D$7:$D$127)+SUMIF($E$7:$E$127,I63,$F$7:$F$127)</f>
        <v/>
      </c>
      <c r="L63" s="478" t="n"/>
      <c r="M63" s="478">
        <f>L63-G63</f>
        <v/>
      </c>
      <c r="N63" s="30" t="n"/>
      <c r="O63" s="425">
        <f>L63-B63</f>
        <v/>
      </c>
      <c r="P63" s="426">
        <f>J63-K63</f>
        <v/>
      </c>
      <c r="Q63" s="426">
        <f>D63-F63</f>
        <v/>
      </c>
      <c r="R63" s="30" t="n"/>
    </row>
    <row r="64">
      <c r="A64" s="2" t="n">
        <v>0</v>
      </c>
      <c r="B64" s="427" t="n"/>
      <c r="C64" s="384" t="n">
        <v>259</v>
      </c>
      <c r="D64" s="440">
        <f>J67*-1</f>
        <v/>
      </c>
      <c r="E64" s="441" t="n"/>
      <c r="F64" s="442" t="n"/>
      <c r="G64" s="429" t="n"/>
      <c r="H64" s="112" t="inlineStr">
        <is>
          <t xml:space="preserve">　　增加無形資產及其他資產                                      </t>
        </is>
      </c>
      <c r="I64" s="180" t="n"/>
      <c r="J64" s="73">
        <f>OFFSET(A537,0,$K$1-1)</f>
        <v/>
      </c>
      <c r="K64" s="369">
        <f>K65+K66</f>
        <v/>
      </c>
      <c r="L64" s="478" t="n"/>
      <c r="M64" s="478">
        <f>L64-G64</f>
        <v/>
      </c>
      <c r="N64" s="30" t="n"/>
      <c r="O64" s="425">
        <f>L64-B64</f>
        <v/>
      </c>
      <c r="P64" s="426">
        <f>J64-K64</f>
        <v/>
      </c>
      <c r="Q64" s="426">
        <f>D64-F64</f>
        <v/>
      </c>
      <c r="R64" s="30" t="n"/>
    </row>
    <row r="65">
      <c r="A65" s="80" t="inlineStr">
        <is>
          <t xml:space="preserve">　　什項資產                                                    </t>
        </is>
      </c>
      <c r="B65" s="427">
        <f>VLOOKUP(A65,$A$309:$AX$418,$K$1,FALSE)</f>
        <v/>
      </c>
      <c r="C65" s="384" t="n">
        <v>417</v>
      </c>
      <c r="D65" s="440">
        <f>F111</f>
        <v/>
      </c>
      <c r="E65" s="441" t="n">
        <v>108</v>
      </c>
      <c r="F65" s="442">
        <f>J22</f>
        <v/>
      </c>
      <c r="G65" s="429">
        <f>B65+SUM(D65:D67)-SUM(F65:F67)</f>
        <v/>
      </c>
      <c r="H65" s="112" t="inlineStr">
        <is>
          <t xml:space="preserve">　　　增加無形資產                                                </t>
        </is>
      </c>
      <c r="I65" s="180" t="n">
        <v>258</v>
      </c>
      <c r="J65" s="73">
        <f>OFFSET(A538,0,$K$1-1)</f>
        <v/>
      </c>
      <c r="K65" s="369">
        <f>-SUMIF($C$7:$C$127,I65,$D$7:$D$127)+SUMIF($E$7:$E$127,I65,$F$7:$F$127)</f>
        <v/>
      </c>
      <c r="L65" s="478">
        <f>VLOOKUP(A65,$A$140:$AX$249,$K$1,FALSE)</f>
        <v/>
      </c>
      <c r="M65" s="478">
        <f>L65-G65</f>
        <v/>
      </c>
      <c r="N65" s="30" t="n"/>
      <c r="O65" s="425">
        <f>L65-B65</f>
        <v/>
      </c>
      <c r="P65" s="426">
        <f>J65-K65</f>
        <v/>
      </c>
      <c r="Q65" s="426">
        <f>D65-F65</f>
        <v/>
      </c>
      <c r="R65" s="30" t="n"/>
    </row>
    <row r="66">
      <c r="A66" s="4" t="n">
        <v>0</v>
      </c>
      <c r="B66" s="427" t="n"/>
      <c r="C66" s="384" t="n"/>
      <c r="D66" s="440" t="n"/>
      <c r="E66" s="441" t="n"/>
      <c r="F66" s="442" t="n"/>
      <c r="G66" s="433" t="n"/>
      <c r="H66" s="112" t="inlineStr">
        <is>
          <t xml:space="preserve">　　　增加其他資產                                                </t>
        </is>
      </c>
      <c r="I66" s="180" t="n"/>
      <c r="J66" s="73">
        <f>OFFSET(A539,0,$K$1-1)</f>
        <v/>
      </c>
      <c r="K66" s="369">
        <f>K67</f>
        <v/>
      </c>
      <c r="L66" s="478" t="n"/>
      <c r="M66" s="478">
        <f>L66-G66</f>
        <v/>
      </c>
      <c r="N66" s="30" t="n"/>
      <c r="O66" s="425">
        <f>L66-B66</f>
        <v/>
      </c>
      <c r="P66" s="426">
        <f>J66-K66</f>
        <v/>
      </c>
      <c r="Q66" s="426">
        <f>D66-F66</f>
        <v/>
      </c>
      <c r="R66" s="30" t="n"/>
    </row>
    <row r="67">
      <c r="A67" s="3" t="n">
        <v>0</v>
      </c>
      <c r="B67" s="427" t="n"/>
      <c r="C67" s="385" t="n"/>
      <c r="D67" s="440" t="n"/>
      <c r="E67" s="443" t="n"/>
      <c r="F67" s="442" t="n"/>
      <c r="G67" s="433" t="n"/>
      <c r="H67" s="112" t="inlineStr">
        <is>
          <t xml:space="preserve">　　　　增加遞延費用                                                </t>
        </is>
      </c>
      <c r="I67" s="180" t="n">
        <v>259</v>
      </c>
      <c r="J67" s="73">
        <f>OFFSET(A540,0,$K$1-1)</f>
        <v/>
      </c>
      <c r="K67" s="369">
        <f>-SUMIF($C$7:$C$127,I67,$D$7:$D$127)+SUMIF($E$7:$E$127,I67,$F$7:$F$127)</f>
        <v/>
      </c>
      <c r="L67" s="478" t="n"/>
      <c r="M67" s="478">
        <f>L67-G67</f>
        <v/>
      </c>
      <c r="N67" s="30" t="n"/>
      <c r="O67" s="425">
        <f>L67-B67</f>
        <v/>
      </c>
      <c r="P67" s="426">
        <f>J67-K67</f>
        <v/>
      </c>
      <c r="Q67" s="426">
        <f>D67-F67</f>
        <v/>
      </c>
      <c r="R67" s="30" t="n"/>
    </row>
    <row r="68">
      <c r="A68" s="80" t="n"/>
      <c r="B68" s="427" t="n"/>
      <c r="C68" s="384" t="n"/>
      <c r="D68" s="440" t="n"/>
      <c r="E68" s="441" t="n"/>
      <c r="F68" s="442" t="n"/>
      <c r="G68" s="433">
        <f>B68+D68-F68</f>
        <v/>
      </c>
      <c r="H68" s="111" t="inlineStr">
        <is>
          <t xml:space="preserve">▼投資活動之淨現金流入（流出）                                </t>
        </is>
      </c>
      <c r="I68" s="180" t="n"/>
      <c r="J68" s="73">
        <f>OFFSET(A541,0,$K$1-1)</f>
        <v/>
      </c>
      <c r="K68" s="369">
        <f>K40</f>
        <v/>
      </c>
      <c r="L68" s="478" t="n"/>
      <c r="M68" s="478" t="n"/>
      <c r="N68" s="30" t="n"/>
      <c r="O68" s="425" t="n"/>
      <c r="P68" s="426">
        <f>J68-K68</f>
        <v/>
      </c>
      <c r="Q68" s="426">
        <f>D68-F68</f>
        <v/>
      </c>
      <c r="R68" s="30" t="n"/>
    </row>
    <row r="69">
      <c r="A69" s="4" t="inlineStr">
        <is>
          <t>合      計</t>
        </is>
      </c>
      <c r="B69" s="422">
        <f>B7+B17+B26+B54+B56+B61</f>
        <v/>
      </c>
      <c r="C69" s="384" t="n"/>
      <c r="D69" s="440" t="n"/>
      <c r="E69" s="441" t="n"/>
      <c r="F69" s="442" t="n"/>
      <c r="G69" s="458">
        <f>G7+G17+G26+G54+G56+G61</f>
        <v/>
      </c>
      <c r="H69" s="111" t="inlineStr">
        <is>
          <t xml:space="preserve">▼籌資活動之現金流量                                          </t>
        </is>
      </c>
      <c r="I69" s="180" t="n"/>
      <c r="J69" s="73">
        <f>OFFSET(A542,0,$K$1-1)</f>
        <v/>
      </c>
      <c r="K69" s="369">
        <f>K70+K72+K74+K81+K79+K83</f>
        <v/>
      </c>
      <c r="L69" s="478">
        <f>VLOOKUP(A69,$A$140:$AX$249,$K$1,FALSE)</f>
        <v/>
      </c>
      <c r="M69" s="478">
        <f>L69-G69</f>
        <v/>
      </c>
      <c r="N69" s="30" t="n"/>
      <c r="O69" s="425">
        <f>L69-B69</f>
        <v/>
      </c>
      <c r="P69" s="426">
        <f>J69-K69</f>
        <v/>
      </c>
      <c r="Q69" s="426">
        <f>D69-F69</f>
        <v/>
      </c>
      <c r="R69" s="30" t="n"/>
    </row>
    <row r="70">
      <c r="A70" s="4" t="inlineStr">
        <is>
          <t xml:space="preserve">負債                                                        </t>
        </is>
      </c>
      <c r="B70" s="422">
        <f>B71+B78+B83</f>
        <v/>
      </c>
      <c r="C70" s="384" t="n"/>
      <c r="D70" s="440" t="n"/>
      <c r="E70" s="441" t="n"/>
      <c r="F70" s="442" t="n"/>
      <c r="G70" s="423">
        <f>G71+G78+G83</f>
        <v/>
      </c>
      <c r="H70" s="112" t="inlineStr">
        <is>
          <t xml:space="preserve">　　增加短期債務、流動金融負債及其他負債                        </t>
        </is>
      </c>
      <c r="I70" s="180" t="n"/>
      <c r="J70" s="73">
        <f>OFFSET(A543,0,$K$1-1)</f>
        <v/>
      </c>
      <c r="K70" s="369">
        <f>K71</f>
        <v/>
      </c>
      <c r="L70" s="478">
        <f>VLOOKUP(A70,$A$253:$AX$305,$K$1,FALSE)</f>
        <v/>
      </c>
      <c r="M70" s="478">
        <f>L70-G70</f>
        <v/>
      </c>
      <c r="N70" s="30" t="n"/>
      <c r="O70" s="425">
        <f>L70-B70</f>
        <v/>
      </c>
      <c r="P70" s="426">
        <f>J70-K70</f>
        <v/>
      </c>
      <c r="Q70" s="426">
        <f>D70-F70</f>
        <v/>
      </c>
      <c r="R70" s="30" t="n"/>
    </row>
    <row r="71">
      <c r="A71" s="78" t="inlineStr">
        <is>
          <t xml:space="preserve">　流動負債                                                    </t>
        </is>
      </c>
      <c r="B71" s="422">
        <f>SUM(B72:B77)</f>
        <v/>
      </c>
      <c r="C71" s="384" t="n"/>
      <c r="D71" s="440" t="n"/>
      <c r="E71" s="441" t="n"/>
      <c r="F71" s="442" t="n"/>
      <c r="G71" s="423">
        <f>SUM(G72:G77)</f>
        <v/>
      </c>
      <c r="H71" s="112" t="inlineStr">
        <is>
          <t xml:space="preserve">　　　增加其他負債                                                </t>
        </is>
      </c>
      <c r="I71" s="180" t="n">
        <v>311</v>
      </c>
      <c r="J71" s="73">
        <f>OFFSET(A544,0,$K$1-1)</f>
        <v/>
      </c>
      <c r="K71" s="369">
        <f>-SUMIF($C$7:$C$127,I71,$D$7:$D$127)+SUMIF($E$7:$E$127,I71,$F$7:$F$127)</f>
        <v/>
      </c>
      <c r="L71" s="478">
        <f>VLOOKUP(A71,$A$253:$AX$305,$K$1,FALSE)</f>
        <v/>
      </c>
      <c r="M71" s="478">
        <f>L71-G71</f>
        <v/>
      </c>
      <c r="N71" s="30" t="n"/>
      <c r="O71" s="425">
        <f>L71-B71</f>
        <v/>
      </c>
      <c r="P71" s="426">
        <f>J71-K71</f>
        <v/>
      </c>
      <c r="Q71" s="426">
        <f>D71-F71</f>
        <v/>
      </c>
      <c r="R71" s="30" t="n"/>
    </row>
    <row r="72">
      <c r="A72" s="80" t="inlineStr">
        <is>
          <t xml:space="preserve">　　短期債務                                                    </t>
        </is>
      </c>
      <c r="B72" s="427">
        <f>VLOOKUP(A72,$A$423:$AX$475,$K$1,FALSE)</f>
        <v/>
      </c>
      <c r="C72" s="385" t="n">
        <v>322</v>
      </c>
      <c r="D72" s="454">
        <f>J82*-1</f>
        <v/>
      </c>
      <c r="E72" s="441" t="n">
        <v>418</v>
      </c>
      <c r="F72" s="442">
        <f>D81</f>
        <v/>
      </c>
      <c r="G72" s="429">
        <f>B72+SUM(F72:F73)-SUM(D72:D73)</f>
        <v/>
      </c>
      <c r="H72" s="112" t="inlineStr">
        <is>
          <t xml:space="preserve">　　增加長期負債                                                </t>
        </is>
      </c>
      <c r="I72" s="180" t="n"/>
      <c r="J72" s="73">
        <f>OFFSET(A545,0,$K$1-1)</f>
        <v/>
      </c>
      <c r="K72" s="369">
        <f>K73</f>
        <v/>
      </c>
      <c r="L72" s="478">
        <f>VLOOKUP(A72,$A$253:$AX$305,$K$1,FALSE)</f>
        <v/>
      </c>
      <c r="M72" s="478">
        <f>L72-G72</f>
        <v/>
      </c>
      <c r="N72" s="30" t="n"/>
      <c r="O72" s="425">
        <f>L72-B72</f>
        <v/>
      </c>
      <c r="P72" s="426">
        <f>J72-K72</f>
        <v/>
      </c>
      <c r="Q72" s="426">
        <f>D72-F72</f>
        <v/>
      </c>
      <c r="R72" s="30" t="n"/>
    </row>
    <row r="73">
      <c r="A73" s="3" t="n">
        <v>0</v>
      </c>
      <c r="B73" s="427" t="n"/>
      <c r="C73" s="385" t="n">
        <v>316</v>
      </c>
      <c r="D73" s="440" t="n"/>
      <c r="E73" s="443" t="n"/>
      <c r="F73" s="442" t="n"/>
      <c r="G73" s="433" t="n"/>
      <c r="H73" s="112" t="inlineStr">
        <is>
          <t xml:space="preserve">　　　增加長期債務                                                </t>
        </is>
      </c>
      <c r="I73" s="180" t="n">
        <v>312</v>
      </c>
      <c r="J73" s="73">
        <f>OFFSET(A546,0,$K$1-1)</f>
        <v/>
      </c>
      <c r="K73" s="369">
        <f>-SUMIF($C$7:$C$127,I73,$D$7:$D$127)+SUMIF($E$7:$E$127,I73,$F$7:$F$127)</f>
        <v/>
      </c>
      <c r="L73" s="478" t="n"/>
      <c r="M73" s="478">
        <f>L73-G73</f>
        <v/>
      </c>
      <c r="N73" s="30" t="n"/>
      <c r="O73" s="425">
        <f>L73-B73</f>
        <v/>
      </c>
      <c r="P73" s="426">
        <f>J73-K73</f>
        <v/>
      </c>
      <c r="Q73" s="426">
        <f>D73-F73</f>
        <v/>
      </c>
      <c r="R73" s="30" t="n"/>
    </row>
    <row r="74">
      <c r="A74" s="80" t="inlineStr">
        <is>
          <t xml:space="preserve">　　應付款項                                                    </t>
        </is>
      </c>
      <c r="B74" s="427">
        <f>VLOOKUP(A74,$A$423:$AX$475,$K$1,FALSE)</f>
        <v/>
      </c>
      <c r="C74" s="384" t="n"/>
      <c r="D74" s="440" t="n"/>
      <c r="E74" s="441" t="n">
        <v>161</v>
      </c>
      <c r="F74" s="442" t="n"/>
      <c r="G74" s="429">
        <f>B74+SUM(F74:F75)-SUM(D74:D75)</f>
        <v/>
      </c>
      <c r="H74" s="112" t="inlineStr">
        <is>
          <t xml:space="preserve">　　增加基金、公積及填補短絀                                    </t>
        </is>
      </c>
      <c r="I74" s="180" t="n"/>
      <c r="J74" s="73">
        <f>OFFSET(A547,0,$K$1-1)</f>
        <v/>
      </c>
      <c r="K74" s="369">
        <f>SUM(K75)</f>
        <v/>
      </c>
      <c r="L74" s="478">
        <f>VLOOKUP(A74,$A$253:$AX$305,$K$1,FALSE)</f>
        <v/>
      </c>
      <c r="M74" s="478">
        <f>L74-G74</f>
        <v/>
      </c>
      <c r="N74" s="30" t="n"/>
      <c r="O74" s="425">
        <f>L74-B74</f>
        <v/>
      </c>
      <c r="P74" s="426">
        <f>J74-K74</f>
        <v/>
      </c>
      <c r="Q74" s="426">
        <f>D74-F74</f>
        <v/>
      </c>
      <c r="R74" s="30" t="n"/>
    </row>
    <row r="75" ht="20.25" customHeight="1" s="53">
      <c r="A75" s="3" t="n">
        <v>0</v>
      </c>
      <c r="B75" s="427" t="n"/>
      <c r="C75" s="385" t="n"/>
      <c r="D75" s="440" t="n"/>
      <c r="E75" s="443" t="n"/>
      <c r="F75" s="442" t="n"/>
      <c r="G75" s="433" t="n"/>
      <c r="H75" s="112" t="inlineStr">
        <is>
          <t xml:space="preserve">　　　增加基金                                                    </t>
        </is>
      </c>
      <c r="I75" s="180" t="n"/>
      <c r="J75" s="73">
        <f>OFFSET(A548,0,$K$1-1)</f>
        <v/>
      </c>
      <c r="K75" s="369">
        <f>SUM(K76:K78)</f>
        <v/>
      </c>
      <c r="L75" s="478" t="n"/>
      <c r="M75" s="478">
        <f>L75-G75</f>
        <v/>
      </c>
      <c r="N75" s="30" t="n"/>
      <c r="O75" s="425">
        <f>L75-B75</f>
        <v/>
      </c>
      <c r="P75" s="426">
        <f>J75-K75</f>
        <v/>
      </c>
      <c r="Q75" s="426">
        <f>D75-F75</f>
        <v/>
      </c>
      <c r="R75" s="30" t="n"/>
    </row>
    <row r="76" ht="21" customHeight="1" s="53">
      <c r="A76" s="80" t="inlineStr">
        <is>
          <t xml:space="preserve">　　預收款項                                                    </t>
        </is>
      </c>
      <c r="B76" s="427">
        <f>VLOOKUP(A76,$A$423:$AX$475,$K$1,FALSE)</f>
        <v/>
      </c>
      <c r="C76" s="384" t="n"/>
      <c r="D76" s="440" t="n"/>
      <c r="E76" s="441" t="n">
        <v>161</v>
      </c>
      <c r="F76" s="442">
        <f>J34</f>
        <v/>
      </c>
      <c r="G76" s="429">
        <f>B76+SUM(F76:F77)-SUM(D76:D77)</f>
        <v/>
      </c>
      <c r="H76" s="112" t="inlineStr">
        <is>
          <t xml:space="preserve">　　　　國庫撥款增置固定資產                                        </t>
        </is>
      </c>
      <c r="I76" s="180" t="n">
        <v>313</v>
      </c>
      <c r="J76" s="73">
        <f>OFFSET(A549,0,$K$1-1)</f>
        <v/>
      </c>
      <c r="K76" s="369">
        <f>-SUMIF($C$7:$C$127,I76,$D$7:$D$127)+SUMIF($E$7:$E$127,I76,$F$7:$F$127)</f>
        <v/>
      </c>
      <c r="L76" s="478">
        <f>VLOOKUP(A76,$A$253:$AX$305,$K$1,FALSE)</f>
        <v/>
      </c>
      <c r="M76" s="478">
        <f>L76-G76</f>
        <v/>
      </c>
      <c r="N76" s="30" t="n"/>
      <c r="O76" s="425">
        <f>L76-B76</f>
        <v/>
      </c>
      <c r="P76" s="426">
        <f>J76-K76</f>
        <v/>
      </c>
      <c r="Q76" s="426">
        <f>D76-F76</f>
        <v/>
      </c>
      <c r="R76" s="30" t="n"/>
    </row>
    <row r="77" ht="18.75" customHeight="1" s="53">
      <c r="A77" s="3" t="n">
        <v>0</v>
      </c>
      <c r="B77" s="427" t="n"/>
      <c r="C77" s="385" t="n"/>
      <c r="D77" s="440" t="n"/>
      <c r="E77" s="443" t="n"/>
      <c r="F77" s="442" t="n"/>
      <c r="G77" s="433" t="n"/>
      <c r="H77" s="112" t="inlineStr">
        <is>
          <t xml:space="preserve">　　　　國庫增撥無形資產                                            </t>
        </is>
      </c>
      <c r="I77" s="180" t="n">
        <v>314</v>
      </c>
      <c r="J77" s="73">
        <f>OFFSET(A550,0,$K$1-1)</f>
        <v/>
      </c>
      <c r="K77" s="369">
        <f>-SUMIF($C$7:$C$127,I77,$D$7:$D$127)+SUMIF($E$7:$E$127,I77,$F$7:$F$127)</f>
        <v/>
      </c>
      <c r="L77" s="478" t="n"/>
      <c r="M77" s="478">
        <f>L77-G77</f>
        <v/>
      </c>
      <c r="N77" s="30" t="n"/>
      <c r="O77" s="425">
        <f>L77-B77</f>
        <v/>
      </c>
      <c r="P77" s="426">
        <f>J77-K77</f>
        <v/>
      </c>
      <c r="Q77" s="426">
        <f>D77-F77</f>
        <v/>
      </c>
      <c r="R77" s="30" t="n"/>
    </row>
    <row r="78" ht="20.25" customHeight="1" s="53">
      <c r="A78" s="78" t="inlineStr">
        <is>
          <t xml:space="preserve">　長期負債                                                    </t>
        </is>
      </c>
      <c r="B78" s="459">
        <f>SUM(B81)</f>
        <v/>
      </c>
      <c r="C78" s="384" t="n"/>
      <c r="D78" s="440" t="n"/>
      <c r="E78" s="441" t="n"/>
      <c r="F78" s="442" t="n"/>
      <c r="G78" s="460">
        <f>SUM(G81)</f>
        <v/>
      </c>
      <c r="H78" s="112" t="inlineStr">
        <is>
          <t xml:space="preserve">　　　　國庫增撥遞延資產                                            </t>
        </is>
      </c>
      <c r="I78" s="180" t="n">
        <v>315</v>
      </c>
      <c r="J78" s="73">
        <f>OFFSET(A551,0,$K$1-1)</f>
        <v/>
      </c>
      <c r="K78" s="369">
        <f>-SUMIF($C$7:$C$127,I78,$D$7:$D$127)+SUMIF($E$7:$E$127,I78,$F$7:$F$127)</f>
        <v/>
      </c>
      <c r="L78" s="478">
        <f>VLOOKUP(A78,$A$253:$AX$305,$K$1,FALSE)</f>
        <v/>
      </c>
      <c r="M78" s="478">
        <f>L78-G78</f>
        <v/>
      </c>
      <c r="N78" s="30" t="n"/>
      <c r="O78" s="425">
        <f>L78-B78</f>
        <v/>
      </c>
      <c r="P78" s="426">
        <f>J78-K78</f>
        <v/>
      </c>
      <c r="Q78" s="426">
        <f>D78-F78</f>
        <v/>
      </c>
      <c r="R78" s="30" t="n"/>
    </row>
    <row r="79" ht="20.25" customHeight="1" s="53">
      <c r="A79" s="169" t="n"/>
      <c r="B79" s="461" t="n"/>
      <c r="C79" s="395" t="n"/>
      <c r="D79" s="462" t="n"/>
      <c r="E79" s="463" t="n"/>
      <c r="F79" s="447" t="n"/>
      <c r="G79" s="394" t="n"/>
      <c r="H79" s="112" t="inlineStr">
        <is>
          <t xml:space="preserve">　　減少短期債務、流動金融負債及其他負債                        </t>
        </is>
      </c>
      <c r="I79" s="180" t="n"/>
      <c r="J79" s="73">
        <f>OFFSET(A552,0,$K$1-1)</f>
        <v/>
      </c>
      <c r="K79" s="387" t="n"/>
      <c r="L79" s="478" t="n"/>
      <c r="M79" s="478" t="n"/>
      <c r="N79" s="30" t="n"/>
      <c r="O79" s="425" t="n"/>
      <c r="P79" s="426" t="n"/>
      <c r="Q79" s="426" t="n"/>
      <c r="R79" s="30" t="n"/>
    </row>
    <row r="80" ht="20.25" customHeight="1" s="53">
      <c r="A80" s="169" t="n"/>
      <c r="B80" s="461" t="n"/>
      <c r="C80" s="395" t="n"/>
      <c r="D80" s="462" t="n"/>
      <c r="E80" s="463" t="n"/>
      <c r="F80" s="447" t="n"/>
      <c r="G80" s="394" t="n"/>
      <c r="H80" s="112" t="inlineStr">
        <is>
          <t xml:space="preserve">　　　減少短期債務                                                </t>
        </is>
      </c>
      <c r="I80" s="180" t="n">
        <v>316</v>
      </c>
      <c r="J80" s="73">
        <f>OFFSET(A553,0,$K$1-1)</f>
        <v/>
      </c>
      <c r="K80" s="369">
        <f>-SUMIF($C$7:$C$127,I80,$D$7:$D$127)+SUMIF($E$7:$E$127,I80,$F$7:$F$127)</f>
        <v/>
      </c>
      <c r="L80" s="478" t="n"/>
      <c r="M80" s="478" t="n"/>
      <c r="N80" s="30" t="n"/>
      <c r="O80" s="425" t="n"/>
      <c r="P80" s="426" t="n"/>
      <c r="Q80" s="426" t="n"/>
      <c r="R80" s="30" t="n"/>
    </row>
    <row r="81">
      <c r="A81" s="80" t="inlineStr">
        <is>
          <t xml:space="preserve">　　長期債務                                                    </t>
        </is>
      </c>
      <c r="B81" s="427">
        <f>VLOOKUP(A81,$A$423:$AX$475,$K$1,FALSE)</f>
        <v/>
      </c>
      <c r="C81" s="384" t="n">
        <v>418</v>
      </c>
      <c r="D81" s="440">
        <f>J116</f>
        <v/>
      </c>
      <c r="E81" s="441" t="n">
        <v>312</v>
      </c>
      <c r="F81" s="442">
        <f>J73</f>
        <v/>
      </c>
      <c r="G81" s="429">
        <f>B81+SUM(F81:F82)-SUM(D81:D82)</f>
        <v/>
      </c>
      <c r="H81" s="112" t="inlineStr">
        <is>
          <t xml:space="preserve">　　減少長期負債                                                </t>
        </is>
      </c>
      <c r="I81" s="180" t="n"/>
      <c r="J81" s="73">
        <f>OFFSET(A554,0,$K$1-1)</f>
        <v/>
      </c>
      <c r="K81" s="369">
        <f>K82</f>
        <v/>
      </c>
      <c r="L81" s="478">
        <f>VLOOKUP(A81,$A$253:$AX$305,$K$1,FALSE)</f>
        <v/>
      </c>
      <c r="M81" s="478">
        <f>L81-G81</f>
        <v/>
      </c>
      <c r="N81" s="30" t="n"/>
      <c r="O81" s="425">
        <f>L81-B81</f>
        <v/>
      </c>
      <c r="P81" s="426">
        <f>J81-K81</f>
        <v/>
      </c>
      <c r="Q81" s="426">
        <f>D81-F81</f>
        <v/>
      </c>
      <c r="R81" s="30" t="n"/>
    </row>
    <row r="82">
      <c r="A82" s="3" t="n">
        <v>0</v>
      </c>
      <c r="B82" s="427" t="n"/>
      <c r="C82" s="385" t="n">
        <v>322</v>
      </c>
      <c r="D82" s="440" t="n"/>
      <c r="E82" s="443" t="n"/>
      <c r="F82" s="442" t="n"/>
      <c r="G82" s="433" t="n"/>
      <c r="H82" s="112" t="inlineStr">
        <is>
          <t xml:space="preserve">　　　減少長期債務                                                </t>
        </is>
      </c>
      <c r="I82" s="180" t="n">
        <v>322</v>
      </c>
      <c r="J82" s="73">
        <f>OFFSET(A555,0,$K$1-1)</f>
        <v/>
      </c>
      <c r="K82" s="369">
        <f>-SUMIF($C$7:$C$127,I82,$D$7:$D$127)+SUMIF($E$7:$E$127,I82,$F$7:$F$127)</f>
        <v/>
      </c>
      <c r="L82" s="478" t="n"/>
      <c r="M82" s="478">
        <f>L82-G82</f>
        <v/>
      </c>
      <c r="N82" s="30" t="n"/>
      <c r="O82" s="425">
        <f>L82-B82</f>
        <v/>
      </c>
      <c r="P82" s="426">
        <f>J82-K82</f>
        <v/>
      </c>
      <c r="Q82" s="426">
        <f>D72-F82</f>
        <v/>
      </c>
      <c r="R82" s="30" t="n"/>
    </row>
    <row r="83">
      <c r="A83" s="78" t="inlineStr">
        <is>
          <t xml:space="preserve">　其他負債                                                    </t>
        </is>
      </c>
      <c r="B83" s="422">
        <f>SUM(B84,B90)</f>
        <v/>
      </c>
      <c r="C83" s="384" t="n"/>
      <c r="D83" s="440" t="n"/>
      <c r="E83" s="441" t="n"/>
      <c r="F83" s="442" t="n"/>
      <c r="G83" s="460">
        <f>SUM(G84,G90)</f>
        <v/>
      </c>
      <c r="H83" s="112" t="inlineStr">
        <is>
          <t xml:space="preserve">　　支付利息                                                    </t>
        </is>
      </c>
      <c r="I83" s="180" t="n"/>
      <c r="J83" s="73">
        <f>OFFSET(A556,0,$K$1-1)</f>
        <v/>
      </c>
      <c r="K83" s="369">
        <f>J83</f>
        <v/>
      </c>
      <c r="L83" s="478">
        <f>VLOOKUP(A83,$A$253:$AX$305,$K$1,FALSE)</f>
        <v/>
      </c>
      <c r="M83" s="478">
        <f>L83-G83</f>
        <v/>
      </c>
      <c r="N83" s="30" t="n"/>
      <c r="O83" s="425">
        <f>L83-B83</f>
        <v/>
      </c>
      <c r="P83" s="426">
        <f>J83-K83</f>
        <v/>
      </c>
      <c r="Q83" s="426">
        <f>D83-F83</f>
        <v/>
      </c>
      <c r="R83" s="30" t="n"/>
    </row>
    <row r="84">
      <c r="A84" s="80" t="inlineStr">
        <is>
          <t xml:space="preserve">　　什項負債                                                    </t>
        </is>
      </c>
      <c r="B84" s="427">
        <f>VLOOKUP(A84,$A$423:$AX$475,$K$1,FALSE)</f>
        <v/>
      </c>
      <c r="C84" s="384" t="n">
        <v>321</v>
      </c>
      <c r="D84" s="440" t="n"/>
      <c r="E84" s="441" t="n"/>
      <c r="F84" s="442" t="n"/>
      <c r="G84" s="429">
        <f>B84+SUM(F84:F89)-SUM(D84:D89)</f>
        <v/>
      </c>
      <c r="H84" s="111" t="inlineStr">
        <is>
          <t xml:space="preserve">▼籌資活動之淨現金流入（流出）                                </t>
        </is>
      </c>
      <c r="I84" s="180" t="n"/>
      <c r="J84" s="73">
        <f>OFFSET(A557,0,$K$1-1)</f>
        <v/>
      </c>
      <c r="K84" s="369">
        <f>K69</f>
        <v/>
      </c>
      <c r="L84" s="478">
        <f>VLOOKUP(A84,$A$253:$AX$305,$K$1,FALSE)</f>
        <v/>
      </c>
      <c r="M84" s="478">
        <f>L84-G84</f>
        <v/>
      </c>
      <c r="N84" s="30" t="n"/>
      <c r="O84" s="425">
        <f>L84-B84</f>
        <v/>
      </c>
      <c r="P84" s="426">
        <f>J84-K84</f>
        <v/>
      </c>
      <c r="Q84" s="426">
        <f>D84-F84</f>
        <v/>
      </c>
      <c r="R84" s="30" t="n"/>
    </row>
    <row r="85">
      <c r="A85" s="4" t="n">
        <v>0</v>
      </c>
      <c r="B85" s="427" t="n"/>
      <c r="C85" s="384" t="n">
        <v>402</v>
      </c>
      <c r="D85" s="440">
        <f>J91*-1</f>
        <v/>
      </c>
      <c r="E85" s="384" t="n">
        <v>122</v>
      </c>
      <c r="F85" s="442">
        <f>J28</f>
        <v/>
      </c>
      <c r="G85" s="433" t="n"/>
      <c r="H85" s="111" t="inlineStr">
        <is>
          <t xml:space="preserve">▼現金及約當現金之淨增（淨減）                                </t>
        </is>
      </c>
      <c r="I85" s="180" t="inlineStr">
        <is>
          <t>B</t>
        </is>
      </c>
      <c r="J85" s="73">
        <f>OFFSET(A558,0,$K$1-1)</f>
        <v/>
      </c>
      <c r="K85" s="369">
        <f>J85</f>
        <v/>
      </c>
      <c r="L85" s="478" t="n"/>
      <c r="M85" s="478">
        <f>L85-G85</f>
        <v/>
      </c>
      <c r="N85" s="30" t="n"/>
      <c r="O85" s="425">
        <f>L85-B85</f>
        <v/>
      </c>
      <c r="P85" s="426">
        <f>J85-K85</f>
        <v/>
      </c>
      <c r="Q85" s="426">
        <f>D85-F85</f>
        <v/>
      </c>
      <c r="R85" s="30" t="n"/>
    </row>
    <row r="86">
      <c r="A86" s="3" t="n">
        <v>0</v>
      </c>
      <c r="B86" s="427" t="n"/>
      <c r="C86" s="385" t="n"/>
      <c r="D86" s="440" t="n"/>
      <c r="E86" s="443" t="n">
        <v>401</v>
      </c>
      <c r="F86" s="442">
        <f>J90</f>
        <v/>
      </c>
      <c r="G86" s="433" t="n"/>
      <c r="H86" s="111" t="inlineStr">
        <is>
          <t xml:space="preserve">▼期初現金及約當現金                                          </t>
        </is>
      </c>
      <c r="I86" s="180" t="n"/>
      <c r="J86" s="73">
        <f>OFFSET(A559,0,$K$1-1)</f>
        <v/>
      </c>
      <c r="K86" s="369">
        <f>B8</f>
        <v/>
      </c>
      <c r="L86" s="478" t="n"/>
      <c r="M86" s="478">
        <f>L86-G86</f>
        <v/>
      </c>
      <c r="N86" s="30" t="n"/>
      <c r="O86" s="425">
        <f>L86-B86</f>
        <v/>
      </c>
      <c r="P86" s="426">
        <f>J86-K86</f>
        <v/>
      </c>
      <c r="Q86" s="426">
        <f>D86-F86</f>
        <v/>
      </c>
      <c r="R86" s="30" t="n"/>
    </row>
    <row r="87">
      <c r="A87" s="3" t="n">
        <v>0</v>
      </c>
      <c r="B87" s="427" t="n"/>
      <c r="C87" s="385" t="n"/>
      <c r="D87" s="440" t="n"/>
      <c r="E87" s="443" t="n"/>
      <c r="F87" s="442" t="n"/>
      <c r="G87" s="433" t="n"/>
      <c r="H87" s="111" t="inlineStr">
        <is>
          <t xml:space="preserve">▼期末現金及約當現金                                          </t>
        </is>
      </c>
      <c r="I87" s="180" t="n"/>
      <c r="J87" s="73">
        <f>OFFSET(A560,0,$K$1-1)</f>
        <v/>
      </c>
      <c r="K87" s="369">
        <f>G8</f>
        <v/>
      </c>
      <c r="L87" s="478" t="n"/>
      <c r="M87" s="478">
        <f>L87-G87</f>
        <v/>
      </c>
      <c r="N87" s="30" t="n"/>
      <c r="O87" s="425">
        <f>L87-B87</f>
        <v/>
      </c>
      <c r="P87" s="426">
        <f>J87-K87</f>
        <v/>
      </c>
      <c r="Q87" s="426">
        <f>D87-F87</f>
        <v/>
      </c>
      <c r="R87" s="30" t="n"/>
    </row>
    <row r="88">
      <c r="A88" s="3" t="n">
        <v>0</v>
      </c>
      <c r="B88" s="427" t="n"/>
      <c r="C88" s="385" t="n"/>
      <c r="D88" s="440" t="n"/>
      <c r="E88" s="443" t="n"/>
      <c r="F88" s="442" t="n"/>
      <c r="G88" s="433" t="n"/>
      <c r="H88" s="111" t="inlineStr">
        <is>
          <t xml:space="preserve">▼不影響現金流量之投資與籌資活動                              </t>
        </is>
      </c>
      <c r="J88" s="73">
        <f>OFFSET(A561,0,$K$1-1)</f>
        <v/>
      </c>
      <c r="K88" s="369" t="n"/>
      <c r="L88" s="478" t="n"/>
      <c r="M88" s="478">
        <f>L88-G88</f>
        <v/>
      </c>
      <c r="N88" s="30" t="n"/>
      <c r="O88" s="425">
        <f>L88-B88</f>
        <v/>
      </c>
      <c r="P88" s="426">
        <f>J88-K88</f>
        <v/>
      </c>
      <c r="Q88" s="426">
        <f>D88-F88</f>
        <v/>
      </c>
      <c r="R88" s="30" t="n"/>
    </row>
    <row r="89" ht="32.4" customHeight="1" s="53">
      <c r="A89" s="3" t="n">
        <v>0</v>
      </c>
      <c r="B89" s="427" t="n"/>
      <c r="C89" s="385" t="n"/>
      <c r="D89" s="440" t="n"/>
      <c r="E89" s="443" t="n"/>
      <c r="F89" s="442" t="n"/>
      <c r="G89" s="433" t="n"/>
      <c r="H89" s="112" t="inlineStr">
        <is>
          <t xml:space="preserve">　　退休離職準備金與應付退休及離職金同額增加(+)或減少(-)之金額  </t>
        </is>
      </c>
      <c r="I89" s="180" t="n"/>
      <c r="J89" s="73">
        <f>OFFSET(A562,0,$K$1-1)</f>
        <v/>
      </c>
      <c r="K89" s="369">
        <f>K90+K91</f>
        <v/>
      </c>
      <c r="L89" s="478" t="n"/>
      <c r="M89" s="478">
        <f>L89-G89</f>
        <v/>
      </c>
      <c r="N89" s="30" t="n"/>
      <c r="O89" s="425">
        <f>L89-B89</f>
        <v/>
      </c>
      <c r="P89" s="426">
        <f>J89-K89</f>
        <v/>
      </c>
      <c r="Q89" s="426">
        <f>D89-F89</f>
        <v/>
      </c>
      <c r="R89" s="30" t="n"/>
    </row>
    <row r="90">
      <c r="A90" s="80" t="inlineStr">
        <is>
          <t xml:space="preserve">　　遞延負債                                                    </t>
        </is>
      </c>
      <c r="B90" s="427">
        <f>VLOOKUP(A90,$A$423:$AX$475,$K$1,FALSE)</f>
        <v/>
      </c>
      <c r="C90" s="385" t="n">
        <v>124</v>
      </c>
      <c r="D90" s="440">
        <f>J31*-1</f>
        <v/>
      </c>
      <c r="E90" s="464" t="n">
        <v>311</v>
      </c>
      <c r="F90" s="442">
        <f>J71</f>
        <v/>
      </c>
      <c r="G90" s="429">
        <f>B90+SUM(F90:F96)-SUM(D90:D96)</f>
        <v/>
      </c>
      <c r="H90" s="112" t="inlineStr">
        <is>
          <t xml:space="preserve">　　　退休離職準備金與應付退休及離職金同額增加之金額(+)           </t>
        </is>
      </c>
      <c r="I90" s="180" t="n">
        <v>401</v>
      </c>
      <c r="J90" s="73">
        <f>OFFSET(A563,0,$K$1-1)</f>
        <v/>
      </c>
      <c r="K90" s="369">
        <f>(SUMIF($C$7:$C$127,I90,$D$7:$D$127)+SUMIF($E$7:$E$127,I90,$F$7:$F$127))/2</f>
        <v/>
      </c>
      <c r="L90" s="478">
        <f>VLOOKUP(A90,$A$253:$AX$305,$K$1,FALSE)</f>
        <v/>
      </c>
      <c r="M90" s="478">
        <f>L90-G90</f>
        <v/>
      </c>
      <c r="N90" s="30" t="n"/>
      <c r="O90" s="425">
        <f>L90-B90</f>
        <v/>
      </c>
      <c r="P90" s="426">
        <f>J90-K90</f>
        <v/>
      </c>
      <c r="Q90" s="426">
        <f>D90-F90</f>
        <v/>
      </c>
      <c r="R90" s="30" t="n"/>
    </row>
    <row r="91">
      <c r="A91" s="3" t="n">
        <v>0</v>
      </c>
      <c r="B91" s="427" t="n"/>
      <c r="C91" s="241" t="n">
        <v>123</v>
      </c>
      <c r="D91" s="440">
        <f>-J30</f>
        <v/>
      </c>
      <c r="E91" s="464" t="n">
        <v>403</v>
      </c>
      <c r="F91" s="442">
        <f>J93</f>
        <v/>
      </c>
      <c r="G91" s="433" t="n"/>
      <c r="H91" s="112" t="inlineStr">
        <is>
          <t xml:space="preserve">　　　退休離職準備金與應付退休及離職金同額減少之金額(-)           </t>
        </is>
      </c>
      <c r="I91" s="180" t="n">
        <v>402</v>
      </c>
      <c r="J91" s="73">
        <f>OFFSET(A564,0,$K$1-1)</f>
        <v/>
      </c>
      <c r="K91" s="387">
        <f>(SUMIF($C$7:$C$127,I91,$D$7:$D$127)+SUMIF($E$7:$E$127,I91,$F$7:$F$127))/2*-1</f>
        <v/>
      </c>
      <c r="L91" s="478" t="n"/>
      <c r="M91" s="478">
        <f>L91-G91</f>
        <v/>
      </c>
      <c r="N91" s="30" t="n"/>
      <c r="O91" s="425">
        <f>L91-B91</f>
        <v/>
      </c>
      <c r="P91" s="426">
        <f>J91-K91</f>
        <v/>
      </c>
      <c r="Q91" s="426">
        <f>D91-F91</f>
        <v/>
      </c>
      <c r="R91" s="30" t="n"/>
    </row>
    <row r="92">
      <c r="A92" s="3" t="n">
        <v>0</v>
      </c>
      <c r="B92" s="427" t="n"/>
      <c r="C92" s="385" t="n"/>
      <c r="D92" s="440" t="n"/>
      <c r="E92" s="325" t="n">
        <v>407</v>
      </c>
      <c r="F92" s="262">
        <f>J101</f>
        <v/>
      </c>
      <c r="G92" s="433" t="n"/>
      <c r="H92" s="112" t="inlineStr">
        <is>
          <t xml:space="preserve">　　其他準備金與遞延收入同額增加之金額                          </t>
        </is>
      </c>
      <c r="I92" s="180" t="n"/>
      <c r="J92" s="73">
        <f>OFFSET(A565,0,$K$1-1)</f>
        <v/>
      </c>
      <c r="K92" s="369">
        <f>K93</f>
        <v/>
      </c>
      <c r="L92" s="478" t="n"/>
      <c r="M92" s="478">
        <f>L92-G92</f>
        <v/>
      </c>
      <c r="N92" s="30" t="n"/>
      <c r="O92" s="425">
        <f>L92-B92</f>
        <v/>
      </c>
      <c r="P92" s="426">
        <f>J92-K92</f>
        <v/>
      </c>
      <c r="Q92" s="426">
        <f>D92-F92</f>
        <v/>
      </c>
      <c r="R92" s="30" t="n"/>
    </row>
    <row r="93">
      <c r="A93" s="3" t="n">
        <v>0</v>
      </c>
      <c r="B93" s="427" t="n"/>
      <c r="C93" s="385" t="n"/>
      <c r="D93" s="440" t="n"/>
      <c r="E93" s="464" t="n">
        <v>408</v>
      </c>
      <c r="F93" s="442">
        <f>J102</f>
        <v/>
      </c>
      <c r="G93" s="433" t="n"/>
      <c r="H93" s="112" t="inlineStr">
        <is>
          <t xml:space="preserve">　　　其他準備金與遞延收入同額增加之金額                          </t>
        </is>
      </c>
      <c r="I93" s="180" t="n">
        <v>403</v>
      </c>
      <c r="J93" s="73">
        <f>OFFSET(A566,0,$K$1-1)</f>
        <v/>
      </c>
      <c r="K93" s="369">
        <f>(SUMIF($C$7:$C$127,I93,$D$7:$D$127)+SUMIF($E$7:$E$127,I93,$F$7:$F$127))/2</f>
        <v/>
      </c>
      <c r="L93" s="478" t="n"/>
      <c r="M93" s="478">
        <f>L93-G93</f>
        <v/>
      </c>
      <c r="N93" s="30" t="n"/>
      <c r="O93" s="425">
        <f>L93-B93</f>
        <v/>
      </c>
      <c r="P93" s="426">
        <f>J93-K93</f>
        <v/>
      </c>
      <c r="Q93" s="426">
        <f>D93-F93</f>
        <v/>
      </c>
      <c r="R93" s="30" t="n"/>
    </row>
    <row r="94" ht="32.4" customHeight="1" s="53">
      <c r="A94" s="105" t="n"/>
      <c r="B94" s="465" t="n"/>
      <c r="C94" s="398" t="n"/>
      <c r="D94" s="455" t="n"/>
      <c r="E94" s="466" t="n">
        <v>410</v>
      </c>
      <c r="F94" s="467" t="n"/>
      <c r="G94" s="378" t="n"/>
      <c r="H94" s="112" t="inlineStr">
        <is>
          <t xml:space="preserve">　　以前年度購建中固定資產科目，調整轉入不動產、廠房及設備科目之</t>
        </is>
      </c>
      <c r="I94" s="180" t="n"/>
      <c r="J94" s="73">
        <f>OFFSET(A567,0,$K$1-1)</f>
        <v/>
      </c>
      <c r="K94" s="369">
        <f>K95</f>
        <v/>
      </c>
      <c r="P94" s="426">
        <f>J94-K94</f>
        <v/>
      </c>
    </row>
    <row r="95">
      <c r="A95" s="105" t="n"/>
      <c r="B95" s="465" t="n"/>
      <c r="C95" s="398" t="n"/>
      <c r="D95" s="455" t="n"/>
      <c r="E95" s="468" t="n"/>
      <c r="F95" s="447" t="n"/>
      <c r="G95" s="378" t="n"/>
      <c r="H95" s="112" t="inlineStr">
        <is>
          <t xml:space="preserve">　　　調整轉入不動產、廠房及設備科目明細                          </t>
        </is>
      </c>
      <c r="I95" s="180" t="n"/>
      <c r="J95" s="73">
        <f>OFFSET(A568,0,$K$1-1)</f>
        <v/>
      </c>
      <c r="K95" s="369">
        <f>K96+K97+K98</f>
        <v/>
      </c>
      <c r="L95" s="478" t="n"/>
      <c r="N95" s="30" t="n"/>
      <c r="O95" s="425">
        <f>L95-B96</f>
        <v/>
      </c>
      <c r="P95" s="426">
        <f>J95-K95</f>
        <v/>
      </c>
      <c r="Q95" s="426">
        <f>D96-F96</f>
        <v/>
      </c>
      <c r="R95" s="30" t="n"/>
    </row>
    <row r="96">
      <c r="A96" s="3" t="n">
        <v>0</v>
      </c>
      <c r="B96" s="427" t="n"/>
      <c r="C96" s="385" t="n"/>
      <c r="D96" s="440" t="n"/>
      <c r="E96" s="261" t="n"/>
      <c r="F96" s="186" t="n"/>
      <c r="G96" s="433" t="n"/>
      <c r="H96" s="112" t="inlineStr">
        <is>
          <t xml:space="preserve">　　　　土地改良物                                                  </t>
        </is>
      </c>
      <c r="I96" s="180" t="n">
        <v>404</v>
      </c>
      <c r="J96" s="73">
        <f>OFFSET(A569,0,$K$1-1)</f>
        <v/>
      </c>
      <c r="K96" s="369">
        <f>(SUMIF($C$7:$C$127,I96,$D$7:$D$127)+SUMIF($E$7:$E$127,I96,$F$7:$F$127))/2</f>
        <v/>
      </c>
      <c r="N96" s="30" t="n"/>
      <c r="O96" s="425">
        <f>L97-B97</f>
        <v/>
      </c>
      <c r="P96" s="426">
        <f>J96-K96</f>
        <v/>
      </c>
      <c r="Q96" s="426">
        <f>D97-F97</f>
        <v/>
      </c>
      <c r="R96" s="30" t="n"/>
    </row>
    <row r="97">
      <c r="A97" s="84" t="inlineStr">
        <is>
          <t xml:space="preserve">淨值                                                        </t>
        </is>
      </c>
      <c r="B97" s="422">
        <f>B98+B110+B116+B125</f>
        <v/>
      </c>
      <c r="C97" s="384" t="n"/>
      <c r="D97" s="440" t="n"/>
      <c r="E97" s="441" t="n"/>
      <c r="F97" s="442" t="n"/>
      <c r="G97" s="422">
        <f>G98+G110+G116+G125</f>
        <v/>
      </c>
      <c r="H97" s="112" t="inlineStr">
        <is>
          <t xml:space="preserve">　　　　房屋及建築                                                  </t>
        </is>
      </c>
      <c r="I97" s="180" t="n">
        <v>405</v>
      </c>
      <c r="J97" s="73">
        <f>OFFSET(A570,0,$K$1-1)</f>
        <v/>
      </c>
      <c r="K97" s="369">
        <f>(SUMIF($C$7:$C$127,I97,$D$7:$D$127)+SUMIF($E$7:$E$127,I97,$F$7:$F$127))/2</f>
        <v/>
      </c>
      <c r="L97" s="478">
        <f>VLOOKUP(A97,$A$253:$AX$305,$K$1,FALSE)</f>
        <v/>
      </c>
      <c r="M97" s="478">
        <f>L97-G97</f>
        <v/>
      </c>
      <c r="N97" s="30" t="n"/>
      <c r="O97" s="425">
        <f>L98-B98</f>
        <v/>
      </c>
      <c r="P97" s="426">
        <f>J97-K97</f>
        <v/>
      </c>
      <c r="Q97" s="426">
        <f>D98-F98</f>
        <v/>
      </c>
      <c r="R97" s="30" t="n"/>
    </row>
    <row r="98">
      <c r="A98" s="85" t="inlineStr">
        <is>
          <t xml:space="preserve">　基金                                                        </t>
        </is>
      </c>
      <c r="B98" s="422">
        <f>SUM(B99:B101)</f>
        <v/>
      </c>
      <c r="C98" s="384" t="n"/>
      <c r="D98" s="440" t="n"/>
      <c r="E98" s="441" t="n"/>
      <c r="F98" s="442" t="n"/>
      <c r="G98" s="422">
        <f>SUM(G99:G101)</f>
        <v/>
      </c>
      <c r="H98" s="220" t="inlineStr">
        <is>
          <t xml:space="preserve">　　　　什項設備                                                    </t>
        </is>
      </c>
      <c r="I98" s="267" t="n">
        <v>406</v>
      </c>
      <c r="J98" s="73">
        <f>OFFSET(A571,0,$K$1-1)</f>
        <v/>
      </c>
      <c r="K98" s="369">
        <f>(SUMIF($C$7:$C$127,I98,$D$7:$D$127)+SUMIF($E$7:$E$127,I98,$F$7:$F$127))/2</f>
        <v/>
      </c>
      <c r="L98" s="478">
        <f>VLOOKUP(A98,$A$253:$AX$305,$K$1,FALSE)</f>
        <v/>
      </c>
      <c r="M98" s="478">
        <f>L98-G98</f>
        <v/>
      </c>
      <c r="N98" s="30" t="n"/>
      <c r="O98" s="425">
        <f>L99-B99</f>
        <v/>
      </c>
      <c r="P98" s="426">
        <f>J98-K98</f>
        <v/>
      </c>
      <c r="Q98" s="426">
        <f>D99-F99</f>
        <v/>
      </c>
      <c r="R98" s="30" t="n"/>
    </row>
    <row r="99">
      <c r="A99" s="86" t="inlineStr">
        <is>
          <t xml:space="preserve">　　基金                                                        </t>
        </is>
      </c>
      <c r="B99" s="427">
        <f>VLOOKUP(A99,$A$423:$AX$475,$K$1,FALSE)</f>
        <v/>
      </c>
      <c r="C99" s="245" t="n"/>
      <c r="D99" s="440" t="n"/>
      <c r="E99" s="384" t="n">
        <v>313</v>
      </c>
      <c r="F99" s="442">
        <f>J76</f>
        <v/>
      </c>
      <c r="G99" s="469">
        <f>B99+SUM(F99:F109)-SUM(D99:D109)</f>
        <v/>
      </c>
      <c r="H99" s="112" t="inlineStr">
        <is>
          <t xml:space="preserve">　不動產、廠房及設備與遞延收入同額增加(+)或減少(-)之金額    </t>
        </is>
      </c>
      <c r="I99" s="180" t="n"/>
      <c r="J99" s="73">
        <f>OFFSET(A572,0,$K$1-1)</f>
        <v/>
      </c>
      <c r="K99" s="369">
        <f>K100</f>
        <v/>
      </c>
      <c r="L99" s="478">
        <f>VLOOKUP(A99,$A$253:$AX$305,$K$1,FALSE)</f>
        <v/>
      </c>
      <c r="M99" s="478">
        <f>L99-G99</f>
        <v/>
      </c>
      <c r="N99" s="30" t="n"/>
      <c r="O99" s="425">
        <f>L100-B100</f>
        <v/>
      </c>
      <c r="P99" s="426">
        <f>J99-K99</f>
        <v/>
      </c>
      <c r="Q99" s="426">
        <f>D100-F100</f>
        <v/>
      </c>
      <c r="R99" s="30" t="n"/>
    </row>
    <row r="100">
      <c r="A100" s="89" t="n">
        <v>0</v>
      </c>
      <c r="B100" s="427" t="n"/>
      <c r="C100" s="375" t="n"/>
      <c r="D100" s="428" t="n"/>
      <c r="E100" s="87" t="n">
        <v>314</v>
      </c>
      <c r="F100" s="431">
        <f>J77</f>
        <v/>
      </c>
      <c r="G100" s="427" t="n"/>
      <c r="H100" s="112" t="inlineStr">
        <is>
          <t xml:space="preserve">　　不動產、廠房及設備與遞延收入同額增加明細(+)             </t>
        </is>
      </c>
      <c r="I100" s="180" t="n"/>
      <c r="J100" s="73">
        <f>OFFSET(A573,0,$K$1-1)</f>
        <v/>
      </c>
      <c r="K100" s="369">
        <f>K101+K102</f>
        <v/>
      </c>
      <c r="L100" s="478" t="n"/>
      <c r="M100" s="478">
        <f>L100-G100</f>
        <v/>
      </c>
      <c r="N100" s="30" t="n"/>
      <c r="O100" s="425">
        <f>L101-B101</f>
        <v/>
      </c>
      <c r="P100" s="426">
        <f>J100-K100</f>
        <v/>
      </c>
      <c r="Q100" s="426">
        <f>D101-F101</f>
        <v/>
      </c>
      <c r="R100" s="30" t="n"/>
    </row>
    <row r="101">
      <c r="A101" s="50" t="n">
        <v>0</v>
      </c>
      <c r="B101" s="427" t="n"/>
      <c r="C101" s="91" t="n">
        <v>412</v>
      </c>
      <c r="D101" s="428">
        <f>-J109</f>
        <v/>
      </c>
      <c r="E101" s="87" t="n">
        <v>315</v>
      </c>
      <c r="F101" s="431">
        <f>J78</f>
        <v/>
      </c>
      <c r="G101" s="427" t="n"/>
      <c r="H101" s="211" t="inlineStr">
        <is>
          <t xml:space="preserve">　　　　機械及設備                                                  </t>
        </is>
      </c>
      <c r="I101" s="268" t="n">
        <v>407</v>
      </c>
      <c r="J101" s="73">
        <f>OFFSET(A574,0,$K$1-1)</f>
        <v/>
      </c>
      <c r="K101" s="369">
        <f>(SUMIF($C$7:$C$127,I101,$D$7:$D$127)+SUMIF($E$7:$E$127,I101,$F$7:$F$127))/2</f>
        <v/>
      </c>
      <c r="L101" s="478" t="n"/>
      <c r="M101" s="478">
        <f>L101-G101</f>
        <v/>
      </c>
      <c r="N101" s="30" t="n"/>
      <c r="O101" s="425">
        <f>L102-B102</f>
        <v/>
      </c>
      <c r="P101" s="426">
        <f>J101-K101</f>
        <v/>
      </c>
      <c r="Q101" s="426">
        <f>D102-F102</f>
        <v/>
      </c>
      <c r="R101" s="30" t="n"/>
    </row>
    <row r="102">
      <c r="A102" s="50" t="n">
        <v>0</v>
      </c>
      <c r="B102" s="427" t="n"/>
      <c r="C102" s="91" t="n">
        <v>413</v>
      </c>
      <c r="D102" s="470">
        <f>-J110</f>
        <v/>
      </c>
      <c r="E102" s="87" t="n">
        <v>409</v>
      </c>
      <c r="F102" s="432">
        <f>J105</f>
        <v/>
      </c>
      <c r="G102" s="427" t="n"/>
      <c r="H102" s="211" t="inlineStr">
        <is>
          <t xml:space="preserve">　　　　什項設備                                                    </t>
        </is>
      </c>
      <c r="I102" s="180" t="n">
        <v>408</v>
      </c>
      <c r="J102" s="73">
        <f>OFFSET(A575,0,$K$1-1)</f>
        <v/>
      </c>
      <c r="K102" s="369">
        <f>(SUMIF($C$7:$C$127,I102,$D$7:$D$127)+SUMIF($E$7:$E$127,I102,$F$7:$F$127))/2</f>
        <v/>
      </c>
      <c r="L102" s="478" t="n"/>
      <c r="M102" s="478">
        <f>L102-G102</f>
        <v/>
      </c>
      <c r="N102" s="30" t="n"/>
      <c r="O102" s="425">
        <f>L103-B103</f>
        <v/>
      </c>
      <c r="P102" s="426">
        <f>J102-K102</f>
        <v/>
      </c>
      <c r="Q102" s="426">
        <f>D103-F103</f>
        <v/>
      </c>
      <c r="R102" s="30" t="n"/>
    </row>
    <row r="103">
      <c r="A103" s="50" t="n">
        <v>0</v>
      </c>
      <c r="B103" s="427" t="n"/>
      <c r="C103" s="91" t="n">
        <v>414</v>
      </c>
      <c r="D103" s="470">
        <f>-J111</f>
        <v/>
      </c>
      <c r="E103" s="375" t="n">
        <v>410</v>
      </c>
      <c r="F103" s="431">
        <f>J106</f>
        <v/>
      </c>
      <c r="G103" s="427" t="n"/>
      <c r="H103" s="211" t="inlineStr">
        <is>
          <t xml:space="preserve">　不動產、廠房及設備與基金同額增加(+)或減少(-)之金額        </t>
        </is>
      </c>
      <c r="I103" s="180" t="n"/>
      <c r="J103" s="73">
        <f>OFFSET(A576,0,$K$1-1)</f>
        <v/>
      </c>
      <c r="K103" s="369">
        <f>K104+K108</f>
        <v/>
      </c>
      <c r="L103" s="478" t="n"/>
      <c r="M103" s="478">
        <f>L103-G103</f>
        <v/>
      </c>
      <c r="N103" s="30" t="n"/>
      <c r="O103" s="425">
        <f>L104-B104</f>
        <v/>
      </c>
      <c r="P103" s="426">
        <f>J103-K103</f>
        <v/>
      </c>
      <c r="Q103" s="426">
        <f>D104-F104</f>
        <v/>
      </c>
      <c r="R103" s="30" t="n"/>
    </row>
    <row r="104">
      <c r="A104" s="50" t="n">
        <v>0</v>
      </c>
      <c r="B104" s="427" t="n"/>
      <c r="C104" s="91" t="n">
        <v>416</v>
      </c>
      <c r="D104" s="470">
        <f>F58</f>
        <v/>
      </c>
      <c r="E104" s="375" t="n">
        <v>411</v>
      </c>
      <c r="F104" s="431">
        <f>J107</f>
        <v/>
      </c>
      <c r="G104" s="427" t="n"/>
      <c r="H104" s="211" t="inlineStr">
        <is>
          <t xml:space="preserve">　　　撥入不動產、廠房及設備明細(+)                               </t>
        </is>
      </c>
      <c r="I104" s="180" t="n"/>
      <c r="J104" s="73">
        <f>OFFSET(A577,0,$K$1-1)</f>
        <v/>
      </c>
      <c r="K104" s="369">
        <f>SUM(K105:K107)</f>
        <v/>
      </c>
      <c r="L104" s="478" t="n"/>
      <c r="M104" s="478">
        <f>L104-G104</f>
        <v/>
      </c>
      <c r="N104" s="30" t="n"/>
      <c r="O104" s="425">
        <f>L105-B105</f>
        <v/>
      </c>
      <c r="P104" s="426">
        <f>J104-K104</f>
        <v/>
      </c>
      <c r="Q104" s="426">
        <f>D105-F105</f>
        <v/>
      </c>
      <c r="R104" s="30" t="n"/>
    </row>
    <row r="105">
      <c r="A105" s="50" t="n"/>
      <c r="B105" s="50" t="n"/>
      <c r="C105" s="91" t="n"/>
      <c r="D105" s="428" t="n"/>
      <c r="E105" s="375" t="n">
        <v>415</v>
      </c>
      <c r="F105" s="90">
        <f>J113</f>
        <v/>
      </c>
      <c r="G105" s="50" t="n"/>
      <c r="H105" s="112" t="inlineStr">
        <is>
          <t xml:space="preserve">　　　　機械及設備                                                  </t>
        </is>
      </c>
      <c r="I105" s="180" t="n">
        <v>409</v>
      </c>
      <c r="J105" s="73">
        <f>OFFSET(A578,0,$K$1-1)</f>
        <v/>
      </c>
      <c r="K105" s="369">
        <f>(SUMIF($C$7:$C$127,I105,$D$7:$D$127)+SUMIF($E$7:$E$127,I105,$F$7:$F$127))/2</f>
        <v/>
      </c>
      <c r="L105" s="478" t="n"/>
      <c r="M105" s="478">
        <f>L105-G105</f>
        <v/>
      </c>
      <c r="N105" s="30" t="n"/>
      <c r="O105" s="425">
        <f>L106-B106</f>
        <v/>
      </c>
      <c r="P105" s="426">
        <f>J105-K105</f>
        <v/>
      </c>
      <c r="Q105" s="426">
        <f>D106-F106</f>
        <v/>
      </c>
      <c r="R105" s="30" t="n"/>
    </row>
    <row r="106">
      <c r="A106" s="50" t="n"/>
      <c r="B106" s="50" t="n"/>
      <c r="C106" s="375" t="n"/>
      <c r="D106" s="428" t="n"/>
      <c r="G106" s="50" t="n"/>
      <c r="H106" s="112" t="inlineStr">
        <is>
          <t xml:space="preserve">　　　　交通及運輸設備                                              </t>
        </is>
      </c>
      <c r="I106" s="180" t="n">
        <v>410</v>
      </c>
      <c r="J106" s="73">
        <f>OFFSET(A579,0,$K$1-1)</f>
        <v/>
      </c>
      <c r="K106" s="369">
        <f>(SUMIF($C$7:$C$127,I106,$D$7:$D$127)+SUMIF($E$7:$E$127,I106,$F$7:$F$127))/2</f>
        <v/>
      </c>
      <c r="L106" s="478" t="n"/>
      <c r="M106" s="478">
        <f>L106-G106</f>
        <v/>
      </c>
      <c r="N106" s="30" t="n"/>
      <c r="O106" s="425">
        <f>L107-B107</f>
        <v/>
      </c>
      <c r="P106" s="426">
        <f>J106-K106</f>
        <v/>
      </c>
      <c r="Q106" s="426">
        <f>D107-F107</f>
        <v/>
      </c>
      <c r="R106" s="30" t="n"/>
    </row>
    <row r="107">
      <c r="A107" s="50" t="n"/>
      <c r="B107" s="50" t="n"/>
      <c r="C107" s="127" t="n">
        <v>72</v>
      </c>
      <c r="D107" s="471">
        <f>IF(J119&lt;0,J119*-1,0)</f>
        <v/>
      </c>
      <c r="E107" s="472" t="n"/>
      <c r="F107" s="396" t="n"/>
      <c r="G107" s="50" t="n"/>
      <c r="H107" s="112" t="inlineStr">
        <is>
          <t xml:space="preserve">　　　　什項設備                                                    </t>
        </is>
      </c>
      <c r="I107" s="180" t="n">
        <v>411</v>
      </c>
      <c r="J107" s="73">
        <f>OFFSET(A580,0,$K$1-1)</f>
        <v/>
      </c>
      <c r="K107" s="369">
        <f>(SUMIF($C$7:$C$127,I107,$D$7:$D$127)+SUMIF($E$7:$E$127,I107,$F$7:$F$127))/2</f>
        <v/>
      </c>
      <c r="L107" s="478" t="n"/>
      <c r="M107" s="478">
        <f>L107-G107</f>
        <v/>
      </c>
      <c r="N107" s="30" t="n"/>
      <c r="O107" s="425">
        <f>L108-B108</f>
        <v/>
      </c>
      <c r="P107" s="426">
        <f>J107-K107</f>
        <v/>
      </c>
      <c r="Q107" s="426">
        <f>D108-F108</f>
        <v/>
      </c>
      <c r="R107" s="30" t="n"/>
    </row>
    <row r="108">
      <c r="A108" s="89" t="n">
        <v>0</v>
      </c>
      <c r="B108" s="427" t="n"/>
      <c r="C108" s="127" t="n"/>
      <c r="D108" s="428" t="n"/>
      <c r="E108" s="375" t="n">
        <v>72</v>
      </c>
      <c r="F108" s="396">
        <f>IF(J119&gt;0,J119,0)</f>
        <v/>
      </c>
      <c r="G108" s="427" t="n"/>
      <c r="H108" s="211" t="inlineStr">
        <is>
          <t xml:space="preserve">　　　撥出不動產、廠房及設備明細(-)                               </t>
        </is>
      </c>
      <c r="I108" s="180" t="n"/>
      <c r="J108" s="73">
        <f>OFFSET(A581,0,$K$1-1)</f>
        <v/>
      </c>
      <c r="K108" s="369">
        <f>K109+K110+K111</f>
        <v/>
      </c>
      <c r="L108" s="478" t="n"/>
      <c r="M108" s="478">
        <f>L108-G108</f>
        <v/>
      </c>
      <c r="N108" s="30" t="n"/>
      <c r="O108" s="425">
        <f>L109-B109</f>
        <v/>
      </c>
      <c r="P108" s="426">
        <f>J108-K108</f>
        <v/>
      </c>
      <c r="Q108" s="426">
        <f>D109-F109</f>
        <v/>
      </c>
      <c r="R108" s="30" t="n"/>
    </row>
    <row r="109">
      <c r="A109" s="78" t="n"/>
      <c r="B109" s="427" t="n"/>
      <c r="D109" s="428" t="n"/>
      <c r="E109" s="375" t="n"/>
      <c r="F109" s="432">
        <f>J131</f>
        <v/>
      </c>
      <c r="G109" s="427" t="n"/>
      <c r="H109" s="112" t="inlineStr">
        <is>
          <t xml:space="preserve">　　　　機械及設備                                                  </t>
        </is>
      </c>
      <c r="I109" s="180" t="n">
        <v>412</v>
      </c>
      <c r="J109" s="73">
        <f>OFFSET(A582,0,$K$1-1)</f>
        <v/>
      </c>
      <c r="K109" s="387">
        <f>(SUMIF($C$7:$C$127,I109,$D$7:$D$127)+SUMIF($E$7:$E$127,I109,$F$7:$F$127))/2*-1</f>
        <v/>
      </c>
      <c r="L109" s="478" t="n"/>
      <c r="M109" s="478">
        <f>L109-G109</f>
        <v/>
      </c>
      <c r="N109" s="30" t="n"/>
      <c r="O109" s="425">
        <f>L110-B110</f>
        <v/>
      </c>
      <c r="P109" s="426">
        <f>J109-K109</f>
        <v/>
      </c>
      <c r="Q109" s="426">
        <f>D110-F110</f>
        <v/>
      </c>
      <c r="R109" s="30" t="n"/>
    </row>
    <row r="110">
      <c r="A110" s="78" t="inlineStr">
        <is>
          <t xml:space="preserve">　公積                                                        </t>
        </is>
      </c>
      <c r="B110" s="422">
        <f>SUM(B111:B115)</f>
        <v/>
      </c>
      <c r="C110" s="375" t="n"/>
      <c r="D110" s="428" t="n"/>
      <c r="E110" s="430" t="n"/>
      <c r="F110" s="432" t="n"/>
      <c r="G110" s="423">
        <f>SUM(G111:G115)</f>
        <v/>
      </c>
      <c r="H110" s="112" t="inlineStr">
        <is>
          <t xml:space="preserve">　　　　交通及運輸設備                                              </t>
        </is>
      </c>
      <c r="I110" s="180" t="n">
        <v>413</v>
      </c>
      <c r="J110" s="73">
        <f>OFFSET(A583,0,$K$1-1)</f>
        <v/>
      </c>
      <c r="K110" s="387">
        <f>(SUMIF($C$7:$C$127,I110,$D$7:$D$127)+SUMIF($E$7:$E$127,I110,$F$7:$F$127))/2*-1</f>
        <v/>
      </c>
      <c r="L110" s="478">
        <f>VLOOKUP(A110,$A$253:$AX$305,$K$1,FALSE)</f>
        <v/>
      </c>
      <c r="M110" s="478">
        <f>L110-G110</f>
        <v/>
      </c>
      <c r="N110" s="30" t="n"/>
      <c r="O110" s="425">
        <f>L111-B111</f>
        <v/>
      </c>
      <c r="P110" s="426">
        <f>J110-K110</f>
        <v/>
      </c>
      <c r="Q110" s="426">
        <f>D111-F111</f>
        <v/>
      </c>
      <c r="R110" s="30" t="n"/>
    </row>
    <row r="111">
      <c r="A111" s="80" t="inlineStr">
        <is>
          <t xml:space="preserve">　　資本公積                                                    </t>
        </is>
      </c>
      <c r="B111" s="427">
        <f>VLOOKUP(A111,$A$423:$AX$475,$K$1,FALSE)</f>
        <v/>
      </c>
      <c r="C111" s="375" t="n"/>
      <c r="D111" s="428" t="n"/>
      <c r="E111" s="430" t="n">
        <v>417</v>
      </c>
      <c r="F111" s="432">
        <f>J115</f>
        <v/>
      </c>
      <c r="G111" s="429">
        <f>B111+SUM(F111:F113)-SUM(D111:D113)</f>
        <v/>
      </c>
      <c r="H111" s="112" t="inlineStr">
        <is>
          <t xml:space="preserve">　　　　什項設備                                                    </t>
        </is>
      </c>
      <c r="I111" s="180" t="n">
        <v>414</v>
      </c>
      <c r="J111" s="73">
        <f>OFFSET(A584,0,$K$1-1)</f>
        <v/>
      </c>
      <c r="K111" s="387">
        <f>(SUMIF($C$7:$C$127,I111,$D$7:$D$127)+SUMIF($E$7:$E$127,I111,$F$7:$F$127))/2*-1</f>
        <v/>
      </c>
      <c r="L111" s="478">
        <f>VLOOKUP(A111,$A$253:$AX$305,$K$1,FALSE)</f>
        <v/>
      </c>
      <c r="M111" s="478">
        <f>L111-G111</f>
        <v/>
      </c>
      <c r="N111" s="30" t="n"/>
      <c r="O111" s="425">
        <f>L112-B112</f>
        <v/>
      </c>
      <c r="P111" s="426">
        <f>J111-K111</f>
        <v/>
      </c>
      <c r="Q111" s="426">
        <f>D112-F112</f>
        <v/>
      </c>
      <c r="R111" s="30" t="n"/>
    </row>
    <row r="112">
      <c r="A112" s="2" t="n">
        <v>0</v>
      </c>
      <c r="B112" s="427" t="n"/>
      <c r="C112" s="473" t="n">
        <v>71</v>
      </c>
      <c r="D112" s="471">
        <f>IF(J118&lt;0,J118*-1,0)</f>
        <v/>
      </c>
      <c r="E112" s="430" t="n">
        <v>71</v>
      </c>
      <c r="F112" s="431">
        <f>IF(J133&gt;0,J133,0)</f>
        <v/>
      </c>
      <c r="G112" s="433" t="n"/>
      <c r="H112" s="211" t="inlineStr">
        <is>
          <t xml:space="preserve">　無形資產與基金同額增加(+)或減少(-)之金額                  </t>
        </is>
      </c>
      <c r="I112" s="186" t="n"/>
      <c r="J112" s="73" t="n"/>
      <c r="K112" s="369">
        <f>K113+K114</f>
        <v/>
      </c>
      <c r="L112" s="478" t="n"/>
      <c r="M112" s="478">
        <f>L112-G112</f>
        <v/>
      </c>
      <c r="N112" s="30" t="n"/>
      <c r="O112" s="425">
        <f>L113-B113</f>
        <v/>
      </c>
      <c r="P112" s="426">
        <f>J112-K112</f>
        <v/>
      </c>
      <c r="Q112" s="426">
        <f>D113-F113</f>
        <v/>
      </c>
      <c r="R112" s="30" t="n"/>
    </row>
    <row r="113">
      <c r="A113" s="3" t="n">
        <v>0</v>
      </c>
      <c r="B113" s="427" t="n"/>
      <c r="C113" s="473" t="n"/>
      <c r="D113" s="428" t="n"/>
      <c r="E113" s="439" t="n"/>
      <c r="F113" s="432" t="n"/>
      <c r="G113" s="433" t="n"/>
      <c r="H113" s="112" t="inlineStr">
        <is>
          <t xml:space="preserve">　　　無形資產與基金同額增加之金額(+)                             </t>
        </is>
      </c>
      <c r="I113" s="180" t="n">
        <v>415</v>
      </c>
      <c r="J113" s="73">
        <f>OFFSET(A585,0,$K$1-1)</f>
        <v/>
      </c>
      <c r="K113" s="369">
        <f>(SUMIF($C$7:$C$127,I113,$D$7:$D$127)+SUMIF($E$7:$E$127,I113,$F$7:$F$127))/2</f>
        <v/>
      </c>
      <c r="L113" s="478" t="n"/>
      <c r="M113" s="478">
        <f>L113-G113</f>
        <v/>
      </c>
      <c r="N113" s="30" t="n"/>
      <c r="O113" s="425">
        <f>L114-B114</f>
        <v/>
      </c>
      <c r="P113" s="426">
        <f>J113-K113</f>
        <v/>
      </c>
      <c r="Q113" s="426">
        <f>D114-F114</f>
        <v/>
      </c>
      <c r="R113" s="30" t="n"/>
    </row>
    <row r="114">
      <c r="A114" s="80" t="inlineStr">
        <is>
          <t xml:space="preserve">　　特別公積                                                    </t>
        </is>
      </c>
      <c r="B114" s="427">
        <f>VLOOKUP(A114,$A$423:$AX$475,$K$1,FALSE)</f>
        <v/>
      </c>
      <c r="C114" s="474" t="n"/>
      <c r="D114" s="428">
        <f>J131</f>
        <v/>
      </c>
      <c r="E114" s="430" t="n"/>
      <c r="F114" s="432" t="n"/>
      <c r="G114" s="429">
        <f>B114+SUM(F114:F115)-SUM(D114:D115)</f>
        <v/>
      </c>
      <c r="H114" s="112" t="inlineStr">
        <is>
          <t xml:space="preserve">　　　無形資產與基金同額減少之金額(-)                             </t>
        </is>
      </c>
      <c r="I114" s="180" t="n">
        <v>416</v>
      </c>
      <c r="J114" s="73">
        <f>OFFSET(A586,0,$K$1-1)</f>
        <v/>
      </c>
      <c r="K114" s="369">
        <f>-(SUMIF($C$7:$C$127,I114,$D$7:$D$127)+SUMIF($E$7:$E$127,I114,$F$7:$F$127))/2</f>
        <v/>
      </c>
      <c r="L114" s="478">
        <f>VLOOKUP(A114,$A$253:$AX$305,$K$1,FALSE)</f>
        <v/>
      </c>
      <c r="M114" s="478">
        <f>L114-G114</f>
        <v/>
      </c>
      <c r="N114" s="30" t="n"/>
      <c r="O114" s="425">
        <f>L115-B115</f>
        <v/>
      </c>
      <c r="P114" s="426">
        <f>J114-K114</f>
        <v/>
      </c>
      <c r="Q114" s="426">
        <f>D115-F115</f>
        <v/>
      </c>
      <c r="R114" s="30" t="n"/>
    </row>
    <row r="115">
      <c r="A115" s="3" t="n">
        <v>0</v>
      </c>
      <c r="B115" s="427" t="n"/>
      <c r="C115" s="473" t="n"/>
      <c r="D115" s="428" t="n"/>
      <c r="E115" s="439" t="n"/>
      <c r="F115" s="432" t="n"/>
      <c r="G115" s="433" t="n"/>
      <c r="H115" s="112" t="inlineStr">
        <is>
          <t xml:space="preserve">　　應付代管資產轉列受贈公積之金額                              </t>
        </is>
      </c>
      <c r="I115" s="180" t="n">
        <v>417</v>
      </c>
      <c r="J115" s="73">
        <f>OFFSET(A587,0,$K$1-1)</f>
        <v/>
      </c>
      <c r="K115" s="369">
        <f>(SUMIF($C$7:$C$127,I115,$D$7:$D$127)+SUMIF($E$7:$E$127,I115,$F$7:$F$127))/2</f>
        <v/>
      </c>
      <c r="L115" s="478" t="n"/>
      <c r="M115" s="478">
        <f>L115-G115</f>
        <v/>
      </c>
      <c r="N115" s="30" t="n"/>
      <c r="O115" s="425">
        <f>L116-B116</f>
        <v/>
      </c>
      <c r="P115" s="426">
        <f>J115-K115</f>
        <v/>
      </c>
      <c r="Q115" s="426">
        <f>D116-F116</f>
        <v/>
      </c>
      <c r="R115" s="30" t="n"/>
    </row>
    <row r="116">
      <c r="A116" s="78" t="inlineStr">
        <is>
          <t xml:space="preserve">　累積餘絀                                                    </t>
        </is>
      </c>
      <c r="B116" s="422">
        <f>SUM(B117:B121)</f>
        <v/>
      </c>
      <c r="C116" s="474" t="n"/>
      <c r="D116" s="428" t="n"/>
      <c r="E116" s="430" t="n"/>
      <c r="F116" s="432" t="n"/>
      <c r="G116" s="423">
        <f>SUM(G117:G121)</f>
        <v/>
      </c>
      <c r="H116" s="112" t="inlineStr">
        <is>
          <t xml:space="preserve">　　長期債務1年內到期部分轉列應付到期長期負債之金額             </t>
        </is>
      </c>
      <c r="I116" s="180" t="n">
        <v>418</v>
      </c>
      <c r="J116" s="73">
        <f>OFFSET(A588,0,$K$1-1)</f>
        <v/>
      </c>
      <c r="K116" s="369">
        <f>(SUMIF($C$7:$C$127,I116,$D$7:$D$127)+SUMIF($E$7:$E$127,I116,$F$7:$F$127))/2</f>
        <v/>
      </c>
      <c r="L116" s="478">
        <f>VLOOKUP(A116,$A$253:$AX$305,$K$1,FALSE)</f>
        <v/>
      </c>
      <c r="M116" s="478">
        <f>L116-G116</f>
        <v/>
      </c>
      <c r="N116" s="30" t="n"/>
      <c r="O116" s="425">
        <f>L117-B117</f>
        <v/>
      </c>
      <c r="P116" s="426">
        <f>J116-K116</f>
        <v/>
      </c>
      <c r="Q116" s="426">
        <f>D117-F117</f>
        <v/>
      </c>
      <c r="R116" s="30" t="n"/>
    </row>
    <row r="117">
      <c r="A117" s="80" t="inlineStr">
        <is>
          <t xml:space="preserve">　　累積賸餘                                                    </t>
        </is>
      </c>
      <c r="B117" s="427">
        <f>VLOOKUP(A117,$A$423:$AX$475,$K$1,FALSE)</f>
        <v/>
      </c>
      <c r="C117" s="474" t="n"/>
      <c r="D117" s="428" t="n"/>
      <c r="E117" s="375" t="inlineStr">
        <is>
          <t>A</t>
        </is>
      </c>
      <c r="F117" s="432">
        <f>IF(J7&gt;0,J7,0)</f>
        <v/>
      </c>
      <c r="G117" s="429">
        <f>B117+SUM(F117:F120)-SUM(D117:D120)</f>
        <v/>
      </c>
      <c r="H117" s="112" t="inlineStr">
        <is>
          <t xml:space="preserve">　　盈餘分配與虧損填補之金額                                    </t>
        </is>
      </c>
      <c r="I117" s="180" t="n"/>
      <c r="J117" s="73">
        <f>OFFSET(A589,0,$K$1-1)</f>
        <v/>
      </c>
      <c r="K117" s="369">
        <f>K118+K119</f>
        <v/>
      </c>
      <c r="L117" s="478">
        <f>VLOOKUP(A117,$A$253:$AX$305,$K$1,FALSE)</f>
        <v/>
      </c>
      <c r="M117" s="478">
        <f>L117-G117</f>
        <v/>
      </c>
      <c r="N117" s="30" t="n"/>
      <c r="O117" s="425">
        <f>L118-B118</f>
        <v/>
      </c>
      <c r="P117" s="426">
        <f>J117-K117</f>
        <v/>
      </c>
      <c r="Q117" s="426">
        <f>D118-F118</f>
        <v/>
      </c>
      <c r="R117" s="30" t="n"/>
    </row>
    <row r="118">
      <c r="A118" s="3" t="n">
        <v>0</v>
      </c>
      <c r="B118" s="427" t="n"/>
      <c r="C118" s="474" t="n">
        <v>71</v>
      </c>
      <c r="D118" s="428">
        <f>IF(J123&gt;0,J123,0)</f>
        <v/>
      </c>
      <c r="E118" s="375" t="n"/>
      <c r="F118" s="431" t="n"/>
      <c r="G118" s="401" t="n"/>
      <c r="H118" s="112" t="inlineStr">
        <is>
          <t xml:space="preserve">　　　提存(撥用-)公積                                             </t>
        </is>
      </c>
      <c r="I118" s="180" t="n">
        <v>71</v>
      </c>
      <c r="J118" s="73">
        <f>OFFSET(A590,0,$K$1-1)</f>
        <v/>
      </c>
      <c r="K118" s="387">
        <f>-(SUMIF($C$7:$C$127,I118,$D$7:$D$127)+SUMIF($E$7:$E$127,I118,$F$7:$F$127))/2</f>
        <v/>
      </c>
      <c r="L118" s="478" t="n"/>
      <c r="M118" s="478">
        <f>L118-G118</f>
        <v/>
      </c>
      <c r="N118" s="30" t="n"/>
      <c r="O118" s="425">
        <f>L119-B119</f>
        <v/>
      </c>
      <c r="P118" s="426">
        <f>J118-K118</f>
        <v/>
      </c>
      <c r="Q118" s="426">
        <f>D119-F119</f>
        <v/>
      </c>
      <c r="R118" s="30" t="n"/>
    </row>
    <row r="119" ht="20.4" customHeight="1" s="53" thickBot="1">
      <c r="A119" s="3" t="n"/>
      <c r="B119" s="427" t="n"/>
      <c r="C119" s="430" t="n">
        <v>72</v>
      </c>
      <c r="D119" s="471">
        <f>IF(J119&gt;0,J119,0)</f>
        <v/>
      </c>
      <c r="E119" s="434" t="n"/>
      <c r="F119" s="376" t="n"/>
      <c r="G119" s="401" t="n"/>
      <c r="H119" s="198" t="inlineStr">
        <is>
          <t xml:space="preserve">　　　賸餘撥充(折減-)基金                                         </t>
        </is>
      </c>
      <c r="I119" s="180" t="n">
        <v>72</v>
      </c>
      <c r="J119" s="73">
        <f>OFFSET(A591,0,$K$1-1)</f>
        <v/>
      </c>
      <c r="K119" s="387">
        <f>-(SUMIF($C$7:$C$127,I119,$D$7:$D$127)+SUMIF($E$7:$E$127,I119,$F$7:$F$127))/2</f>
        <v/>
      </c>
      <c r="L119" s="478" t="n"/>
      <c r="M119" s="478">
        <f>L119-G119</f>
        <v/>
      </c>
      <c r="N119" s="30" t="n"/>
      <c r="O119" s="425">
        <f>L120-B121</f>
        <v/>
      </c>
      <c r="P119" s="426">
        <f>J119-K119</f>
        <v/>
      </c>
      <c r="Q119" s="426">
        <f>D121-F121</f>
        <v/>
      </c>
      <c r="R119" s="30" t="n"/>
    </row>
    <row r="120">
      <c r="A120" s="100" t="n"/>
      <c r="B120" s="465" t="n"/>
      <c r="C120" s="430" t="n"/>
      <c r="D120" s="432" t="n"/>
      <c r="E120" s="434" t="n"/>
      <c r="F120" s="376" t="n"/>
      <c r="G120" s="401" t="n"/>
      <c r="H120" s="112" t="n"/>
      <c r="I120" s="180" t="n"/>
      <c r="J120" s="121" t="n"/>
      <c r="K120" s="369">
        <f>(SUMIF($C$7:$C$127,I120,$D$7:$D$127)+SUMIF($E$7:$E$127,I120,$F$7:$F$127))/2</f>
        <v/>
      </c>
      <c r="L120" s="478" t="n"/>
      <c r="M120" s="478">
        <f>L120-G120</f>
        <v/>
      </c>
      <c r="N120" s="30" t="n"/>
      <c r="O120" s="425">
        <f>L123-B122</f>
        <v/>
      </c>
      <c r="P120" s="426" t="n"/>
      <c r="Q120" s="426">
        <f>D122-F122</f>
        <v/>
      </c>
      <c r="R120" s="30" t="n"/>
    </row>
    <row r="121">
      <c r="A121" s="80" t="inlineStr">
        <is>
          <t xml:space="preserve">　　累積短絀                                                    </t>
        </is>
      </c>
      <c r="B121" s="427">
        <f>VLOOKUP(A121,$A$423:$AX$475,$K$1,FALSE)</f>
        <v/>
      </c>
      <c r="C121" s="375" t="inlineStr">
        <is>
          <t>A</t>
        </is>
      </c>
      <c r="D121" s="428">
        <f>IF(J7&lt;0,J7*-1,0)</f>
        <v/>
      </c>
      <c r="E121" s="430" t="n"/>
      <c r="F121" s="431" t="n"/>
      <c r="G121" s="488">
        <f>B121+SUM(F121:F124)-SUM(D121:D124)</f>
        <v/>
      </c>
      <c r="H121" s="112" t="n"/>
      <c r="I121" s="180" t="n"/>
      <c r="J121" s="121" t="n"/>
      <c r="K121" s="369">
        <f>(SUMIF($C$7:$C$127,I121,$D$7:$D$127)+SUMIF($E$7:$E$127,I121,$F$7:$F$127))/2</f>
        <v/>
      </c>
      <c r="L121" s="478">
        <f>VLOOKUP(A121,$A$253:$AX$305,$K$1,FALSE)</f>
        <v/>
      </c>
      <c r="M121" s="478">
        <f>L121-G121</f>
        <v/>
      </c>
      <c r="N121" s="30" t="n"/>
      <c r="O121" s="425">
        <f>L124-B123</f>
        <v/>
      </c>
      <c r="P121" s="426" t="n"/>
      <c r="Q121" s="426">
        <f>D123-F123</f>
        <v/>
      </c>
      <c r="R121" s="30" t="n"/>
    </row>
    <row r="122">
      <c r="A122" s="3" t="n">
        <v>0</v>
      </c>
      <c r="B122" s="427" t="n"/>
      <c r="C122" s="382" t="n"/>
      <c r="D122" s="428" t="n"/>
      <c r="E122" s="430" t="n">
        <v>71</v>
      </c>
      <c r="F122" s="432">
        <f>IF(J118&lt;0,J118*-1,0)</f>
        <v/>
      </c>
      <c r="G122" s="401" t="n"/>
      <c r="H122" s="112" t="n"/>
      <c r="I122" s="180" t="n"/>
      <c r="J122" s="121" t="n"/>
      <c r="K122" s="369">
        <f>SUM(K123:K124)</f>
        <v/>
      </c>
      <c r="L122" s="478" t="n"/>
      <c r="M122" s="478">
        <f>L122-G122</f>
        <v/>
      </c>
      <c r="N122" s="30" t="n"/>
      <c r="O122" s="425">
        <f>L125-B124</f>
        <v/>
      </c>
      <c r="P122" s="426" t="n"/>
      <c r="Q122" s="426">
        <f>D125-F125</f>
        <v/>
      </c>
      <c r="R122" s="30" t="n"/>
    </row>
    <row r="123">
      <c r="A123" s="3" t="n"/>
      <c r="B123" s="427" t="n"/>
      <c r="C123" s="382" t="n"/>
      <c r="D123" s="428" t="n"/>
      <c r="E123" s="430" t="n">
        <v>72</v>
      </c>
      <c r="F123" s="396">
        <f>IF(J119&lt;0,J119*-1,0)</f>
        <v/>
      </c>
      <c r="G123" s="401" t="n"/>
      <c r="H123" s="112" t="n"/>
      <c r="I123" s="180" t="n"/>
      <c r="J123" s="121" t="n"/>
      <c r="K123" s="369">
        <f>-(SUMIF($C$7:$C$127,I123,$D$7:$D$127)+SUMIF($E$7:$E$127,I123,$F$7:$F$127))/2</f>
        <v/>
      </c>
      <c r="L123" s="478" t="n"/>
      <c r="M123" s="478">
        <f>L123-G123</f>
        <v/>
      </c>
      <c r="N123" s="30" t="n"/>
      <c r="O123" s="425">
        <f>L126-B125</f>
        <v/>
      </c>
      <c r="P123" s="426" t="n"/>
      <c r="Q123" s="426">
        <f>D126-F126</f>
        <v/>
      </c>
    </row>
    <row r="124" ht="20.4" customHeight="1" s="53" thickBot="1">
      <c r="A124" s="100" t="n"/>
      <c r="B124" s="465" t="n"/>
      <c r="C124" s="475" t="n"/>
      <c r="D124" s="428" t="n"/>
      <c r="E124" s="434" t="n">
        <v>73</v>
      </c>
      <c r="F124" s="435">
        <f>D120</f>
        <v/>
      </c>
      <c r="G124" s="401" t="n"/>
      <c r="H124" s="198" t="n"/>
      <c r="I124" s="199" t="n"/>
      <c r="J124" s="122" t="n"/>
      <c r="K124" s="444">
        <f>-(SUMIF($C$7:$C$127,I124,$D$7:$D$127)+SUMIF($E$7:$E$127,I124,$F$7:$F$127))/2</f>
        <v/>
      </c>
      <c r="L124" s="478" t="n"/>
      <c r="M124" s="478">
        <f>L124-G124</f>
        <v/>
      </c>
      <c r="O124" s="425">
        <f>L127-B126</f>
        <v/>
      </c>
      <c r="Q124" s="426">
        <f>D127-F127</f>
        <v/>
      </c>
    </row>
    <row r="125">
      <c r="A125" s="78" t="inlineStr">
        <is>
          <t xml:space="preserve">　淨值其他項目                                                </t>
        </is>
      </c>
      <c r="B125" s="422">
        <f>SUM(B126:B127)</f>
        <v/>
      </c>
      <c r="C125" s="375" t="n"/>
      <c r="D125" s="428" t="n"/>
      <c r="E125" s="430" t="n"/>
      <c r="F125" s="432" t="n"/>
      <c r="G125" s="402">
        <f>SUM(G126:G127)</f>
        <v/>
      </c>
      <c r="H125" s="220" t="n"/>
      <c r="I125" s="180" t="n"/>
      <c r="J125" s="246" t="n"/>
      <c r="K125" s="489" t="n"/>
      <c r="L125" s="478">
        <f>VLOOKUP(A125,$A$253:$AX$305,$K$1,FALSE)</f>
        <v/>
      </c>
      <c r="M125" s="478">
        <f>L124-G124</f>
        <v/>
      </c>
      <c r="O125" s="425">
        <f>L127-B128</f>
        <v/>
      </c>
      <c r="Q125" s="426">
        <f>D128-F128</f>
        <v/>
      </c>
    </row>
    <row r="126">
      <c r="A126" s="81" t="inlineStr">
        <is>
          <t xml:space="preserve">　　累積其他綜合餘絀                                            </t>
        </is>
      </c>
      <c r="B126" s="427">
        <f>VLOOKUP(A126,$A$423:$AX$475,$K$1,FALSE)</f>
        <v/>
      </c>
      <c r="C126" s="375" t="n"/>
      <c r="D126" s="428" t="n"/>
      <c r="E126" s="430" t="n"/>
      <c r="F126" s="432" t="n"/>
      <c r="G126" s="488">
        <f>B126+F126-D126</f>
        <v/>
      </c>
      <c r="H126" s="220" t="n"/>
      <c r="I126" s="180" t="n"/>
      <c r="J126" s="246" t="n"/>
      <c r="K126" s="489" t="n"/>
      <c r="L126" s="478">
        <f>VLOOKUP(A126,$A$253:$AX$305,$K$1,FALSE)</f>
        <v/>
      </c>
      <c r="M126" s="478">
        <f>L125-G125</f>
        <v/>
      </c>
    </row>
    <row r="127">
      <c r="A127" s="80" t="n">
        <v>0</v>
      </c>
      <c r="B127" s="427" t="n"/>
      <c r="C127" s="375" t="n"/>
      <c r="D127" s="428" t="n"/>
      <c r="E127" s="430" t="n"/>
      <c r="F127" s="432" t="n"/>
      <c r="G127" s="488" t="n"/>
      <c r="H127" s="220" t="n"/>
      <c r="I127" s="180" t="n"/>
      <c r="J127" s="246" t="n"/>
      <c r="K127" s="489" t="n"/>
      <c r="L127" s="478">
        <f>VLOOKUP(A128,$A$253:$AX$305,$K$1,FALSE)</f>
        <v/>
      </c>
      <c r="M127" s="478">
        <f>L126-G126</f>
        <v/>
      </c>
    </row>
    <row r="128" ht="20.4" customHeight="1" s="53" thickBot="1">
      <c r="A128" s="83" t="inlineStr">
        <is>
          <t>合      計</t>
        </is>
      </c>
      <c r="B128" s="479">
        <f>B70+B97</f>
        <v/>
      </c>
      <c r="C128" s="480" t="n"/>
      <c r="D128" s="481" t="n"/>
      <c r="E128" s="482" t="n"/>
      <c r="F128" s="481" t="n"/>
      <c r="G128" s="490">
        <f>G70+G97</f>
        <v/>
      </c>
      <c r="H128" s="220" t="n"/>
      <c r="I128" s="180" t="n"/>
      <c r="J128" s="246" t="n"/>
      <c r="K128" s="489" t="n"/>
      <c r="M128" s="478">
        <f>L127-G128</f>
        <v/>
      </c>
    </row>
    <row r="129">
      <c r="A129" s="74" t="n"/>
      <c r="B129" s="74" t="n"/>
      <c r="C129" s="74" t="n"/>
      <c r="D129" s="74" t="n"/>
      <c r="E129" s="74" t="n"/>
      <c r="F129" s="74" t="n"/>
      <c r="G129" s="74" t="n"/>
      <c r="H129" s="220" t="n"/>
      <c r="I129" s="180" t="n"/>
      <c r="J129" s="246" t="n"/>
      <c r="K129" s="489" t="n"/>
      <c r="M129" s="478">
        <f>L131-G133</f>
        <v/>
      </c>
    </row>
    <row r="130">
      <c r="A130" s="74" t="n"/>
      <c r="D130" s="483">
        <f>SUM(D6:D127)</f>
        <v/>
      </c>
      <c r="E130" s="19" t="n"/>
      <c r="F130" s="483">
        <f>SUM(F6:F127)</f>
        <v/>
      </c>
      <c r="H130" s="220" t="n"/>
      <c r="I130" s="180" t="n"/>
      <c r="J130" s="246" t="n"/>
      <c r="K130" s="489" t="n"/>
      <c r="M130" s="478">
        <f>L132-G134</f>
        <v/>
      </c>
    </row>
    <row r="131">
      <c r="A131" s="74" t="n"/>
      <c r="C131" s="6" t="n"/>
      <c r="D131" s="483">
        <f>D130-F130</f>
        <v/>
      </c>
      <c r="E131" s="15" t="n"/>
      <c r="F131" s="483">
        <f>F130-D130</f>
        <v/>
      </c>
      <c r="H131" s="119" t="n"/>
      <c r="I131" s="115" t="n"/>
      <c r="J131" s="116" t="n"/>
      <c r="K131" s="411" t="n"/>
      <c r="M131" s="478">
        <f>L133-G135</f>
        <v/>
      </c>
    </row>
    <row r="132">
      <c r="A132" s="74" t="n"/>
      <c r="B132" s="484">
        <f>B69-B70-B97</f>
        <v/>
      </c>
      <c r="C132" s="6" t="n"/>
      <c r="E132" s="15" t="n"/>
      <c r="G132" s="484">
        <f>G69-G70-G97</f>
        <v/>
      </c>
      <c r="H132" s="119" t="n"/>
      <c r="I132" s="115" t="n"/>
      <c r="J132" s="116" t="n"/>
      <c r="K132" s="411" t="n"/>
      <c r="M132" s="478">
        <f>L134-G136</f>
        <v/>
      </c>
    </row>
    <row r="133">
      <c r="A133" s="74" t="n"/>
      <c r="C133" s="30" t="n"/>
      <c r="D133" s="30" t="n"/>
      <c r="E133" s="30" t="n"/>
      <c r="F133" s="30" t="n"/>
      <c r="G133" s="30" t="n"/>
      <c r="H133" s="119" t="n"/>
      <c r="I133" s="115" t="n"/>
      <c r="J133" s="116" t="n"/>
      <c r="K133" s="411" t="n"/>
      <c r="M133" s="478">
        <f>L135-G137</f>
        <v/>
      </c>
    </row>
    <row r="134">
      <c r="A134" s="74" t="n"/>
      <c r="B134" s="74" t="n"/>
      <c r="C134" s="74" t="n"/>
      <c r="D134" s="74" t="n"/>
      <c r="E134" s="74" t="n"/>
      <c r="F134" s="74" t="n"/>
      <c r="G134" s="74" t="n"/>
      <c r="H134" s="119" t="n"/>
      <c r="I134" s="115" t="n"/>
      <c r="J134" s="116" t="n"/>
      <c r="K134" s="411" t="n"/>
      <c r="M134" s="478">
        <f>L136-G136</f>
        <v/>
      </c>
    </row>
    <row r="135">
      <c r="A135" s="74" t="n"/>
      <c r="B135" s="74" t="n"/>
      <c r="C135" s="74" t="n"/>
      <c r="D135" s="74" t="n"/>
      <c r="E135" s="74" t="n"/>
      <c r="F135" s="74" t="n"/>
      <c r="G135" s="74" t="n"/>
      <c r="H135" s="119" t="n"/>
      <c r="I135" s="115" t="n"/>
      <c r="J135" s="116" t="n"/>
      <c r="K135" s="411" t="n"/>
    </row>
    <row r="254" ht="16.2" customHeight="1" s="53"/>
    <row r="255" ht="16.2" customHeight="1" s="53"/>
    <row r="256" ht="16.2" customHeight="1" s="53"/>
    <row r="257" ht="16.2" customHeight="1" s="53"/>
    <row r="258" ht="16.2" customHeight="1" s="53"/>
    <row r="259" ht="16.2" customHeight="1" s="53"/>
    <row r="260" ht="16.2" customHeight="1" s="53"/>
    <row r="261" ht="16.2" customHeight="1" s="53"/>
    <row r="262" ht="16.2" customHeight="1" s="53"/>
    <row r="263" ht="16.2" customHeight="1" s="53"/>
    <row r="264" ht="16.2" customHeight="1" s="53"/>
    <row r="265" ht="16.2" customHeight="1" s="53"/>
    <row r="266" ht="16.2" customHeight="1" s="53"/>
    <row r="267" ht="16.2" customHeight="1" s="53"/>
    <row r="268" ht="16.2" customHeight="1" s="53"/>
    <row r="269" ht="16.2" customHeight="1" s="53"/>
    <row r="270" ht="16.2" customHeight="1" s="53"/>
    <row r="271" ht="16.2" customHeight="1" s="53"/>
    <row r="272" ht="16.2" customHeight="1" s="53"/>
    <row r="273" ht="16.2" customHeight="1" s="53"/>
    <row r="274" ht="16.2" customHeight="1" s="53"/>
    <row r="275" ht="16.2" customHeight="1" s="53"/>
    <row r="276" ht="16.2" customHeight="1" s="53"/>
    <row r="277" ht="16.2" customHeight="1" s="53"/>
    <row r="278" ht="16.2" customHeight="1" s="53"/>
    <row r="279" ht="16.2" customHeight="1" s="53"/>
    <row r="280" ht="16.2" customHeight="1" s="53"/>
    <row r="281" ht="16.2" customHeight="1" s="53"/>
    <row r="282" ht="16.2" customHeight="1" s="53"/>
    <row r="283" ht="16.2" customHeight="1" s="53"/>
    <row r="284" ht="16.2" customHeight="1" s="53"/>
    <row r="285" ht="16.2" customHeight="1" s="53"/>
    <row r="286" ht="16.2" customHeight="1" s="53"/>
    <row r="287" ht="16.2" customHeight="1" s="53"/>
    <row r="288" ht="16.2" customHeight="1" s="53"/>
    <row r="289" ht="16.2" customHeight="1" s="53"/>
    <row r="290" ht="16.2" customHeight="1" s="53"/>
    <row r="291" ht="16.2" customHeight="1" s="53"/>
    <row r="292" ht="16.2" customHeight="1" s="53"/>
    <row r="293" ht="16.2" customHeight="1" s="53"/>
    <row r="294" ht="16.2" customHeight="1" s="53"/>
    <row r="295" ht="16.2" customHeight="1" s="53"/>
    <row r="296" ht="16.2" customHeight="1" s="53"/>
    <row r="297" ht="16.2" customHeight="1" s="53"/>
    <row r="298" ht="16.2" customHeight="1" s="53"/>
    <row r="299" ht="16.2" customHeight="1" s="53"/>
    <row r="300" ht="16.2" customHeight="1" s="53"/>
    <row r="301" ht="16.2" customHeight="1" s="53"/>
    <row r="302" ht="16.2" customHeight="1" s="53"/>
    <row r="303" ht="16.2" customHeight="1" s="53"/>
    <row r="304" ht="16.2" customHeight="1" s="53"/>
    <row r="305" ht="16.2" customHeight="1" s="53"/>
    <row r="306" ht="16.2" customHeight="1" s="53"/>
    <row r="307" ht="16.2" customHeight="1" s="53"/>
    <row r="308" ht="16.2" customHeight="1" s="53"/>
    <row r="311" ht="16.2" customHeight="1" s="53"/>
    <row r="312" ht="16.2" customHeight="1" s="53"/>
    <row r="313" ht="16.2" customHeight="1" s="53"/>
    <row r="314" ht="16.2" customHeight="1" s="53"/>
    <row r="315" ht="16.2" customHeight="1" s="53"/>
    <row r="316" ht="16.2" customHeight="1" s="53"/>
    <row r="317" ht="16.2" customHeight="1" s="53"/>
    <row r="318" ht="16.2" customHeight="1" s="53"/>
    <row r="319" ht="16.2" customHeight="1" s="53"/>
    <row r="320" ht="16.2" customHeight="1" s="53"/>
    <row r="321" ht="16.2" customHeight="1" s="53"/>
    <row r="322" ht="16.2" customHeight="1" s="53"/>
    <row r="323" ht="16.2" customHeight="1" s="53"/>
    <row r="324" ht="16.2" customHeight="1" s="53"/>
    <row r="325" ht="16.2" customHeight="1" s="53"/>
    <row r="326" ht="16.2" customHeight="1" s="53"/>
    <row r="327" ht="16.2" customHeight="1" s="53"/>
    <row r="328" ht="16.2" customHeight="1" s="53"/>
    <row r="329" ht="16.2" customHeight="1" s="53"/>
    <row r="330" ht="16.2" customHeight="1" s="53"/>
    <row r="331" ht="16.2" customHeight="1" s="53"/>
    <row r="332" ht="16.2" customHeight="1" s="53"/>
    <row r="333" ht="16.2" customHeight="1" s="53"/>
    <row r="334" ht="16.2" customHeight="1" s="53"/>
    <row r="335" ht="16.2" customHeight="1" s="53"/>
    <row r="336" ht="16.2" customHeight="1" s="53"/>
    <row r="337" ht="16.2" customHeight="1" s="53"/>
    <row r="338" ht="16.2" customHeight="1" s="53"/>
    <row r="339" ht="16.2" customHeight="1" s="53"/>
    <row r="340" ht="16.2" customHeight="1" s="53"/>
    <row r="341" ht="16.2" customHeight="1" s="53"/>
    <row r="342" ht="16.2" customHeight="1" s="53"/>
    <row r="343" ht="16.2" customHeight="1" s="53"/>
    <row r="344" ht="16.2" customHeight="1" s="53"/>
    <row r="345" ht="16.2" customHeight="1" s="53"/>
    <row r="346" ht="16.2" customHeight="1" s="53"/>
    <row r="347" ht="16.2" customHeight="1" s="53"/>
    <row r="348" ht="16.2" customHeight="1" s="53"/>
    <row r="349" ht="16.2" customHeight="1" s="53"/>
    <row r="350" ht="16.2" customHeight="1" s="53"/>
    <row r="351" ht="16.2" customHeight="1" s="53"/>
    <row r="352" ht="16.2" customHeight="1" s="53"/>
    <row r="353" ht="16.2" customHeight="1" s="53"/>
    <row r="354" ht="16.2" customHeight="1" s="53"/>
    <row r="355" ht="16.2" customHeight="1" s="53"/>
    <row r="356" ht="16.2" customHeight="1" s="53"/>
    <row r="357" ht="16.2" customHeight="1" s="53"/>
    <row r="358" ht="16.2" customHeight="1" s="53"/>
    <row r="359" ht="16.2" customHeight="1" s="53"/>
    <row r="360" ht="16.2" customHeight="1" s="53"/>
    <row r="361" ht="16.2" customHeight="1" s="53"/>
    <row r="362" ht="16.2" customHeight="1" s="53"/>
    <row r="363" ht="16.2" customHeight="1" s="53"/>
    <row r="364" ht="16.2" customHeight="1" s="53"/>
    <row r="365" ht="16.2" customHeight="1" s="53"/>
    <row r="366" ht="16.2" customHeight="1" s="53"/>
    <row r="367" ht="16.2" customHeight="1" s="53"/>
    <row r="368" ht="16.2" customHeight="1" s="53"/>
    <row r="369" ht="16.2" customHeight="1" s="53"/>
    <row r="370" ht="16.2" customHeight="1" s="53"/>
    <row r="371" ht="16.2" customHeight="1" s="53"/>
    <row r="372" ht="16.2" customHeight="1" s="53"/>
    <row r="373" ht="16.2" customHeight="1" s="53"/>
    <row r="374" ht="16.2" customHeight="1" s="53"/>
    <row r="375" ht="16.2" customHeight="1" s="53"/>
    <row r="376" ht="16.2" customHeight="1" s="53"/>
    <row r="377" ht="16.2" customHeight="1" s="53"/>
    <row r="378" ht="16.2" customHeight="1" s="53"/>
    <row r="379" ht="16.2" customHeight="1" s="53"/>
    <row r="380" ht="16.2" customHeight="1" s="53"/>
    <row r="381" ht="16.2" customHeight="1" s="53"/>
    <row r="382" ht="16.2" customHeight="1" s="53"/>
    <row r="383" ht="16.2" customHeight="1" s="53"/>
    <row r="384" ht="16.2" customHeight="1" s="53"/>
    <row r="385" ht="16.2" customHeight="1" s="53"/>
    <row r="386" ht="16.2" customHeight="1" s="53"/>
    <row r="387" ht="16.2" customHeight="1" s="53"/>
    <row r="388" ht="16.2" customHeight="1" s="53"/>
    <row r="389" ht="16.2" customHeight="1" s="53"/>
    <row r="390" ht="16.2" customHeight="1" s="53"/>
    <row r="391" ht="16.2" customHeight="1" s="53"/>
    <row r="392" ht="16.2" customHeight="1" s="53"/>
    <row r="393" ht="16.2" customHeight="1" s="53"/>
    <row r="394" ht="16.2" customHeight="1" s="53"/>
    <row r="395" ht="16.2" customHeight="1" s="53"/>
    <row r="396" ht="16.2" customHeight="1" s="53"/>
    <row r="397" ht="16.2" customHeight="1" s="53"/>
    <row r="398" ht="16.2" customHeight="1" s="53"/>
    <row r="399" ht="16.2" customHeight="1" s="53"/>
    <row r="400" ht="16.2" customHeight="1" s="53"/>
    <row r="401" ht="16.2" customHeight="1" s="53"/>
    <row r="402" ht="16.2" customHeight="1" s="53"/>
    <row r="403" ht="16.2" customHeight="1" s="53"/>
    <row r="404" ht="16.2" customHeight="1" s="53"/>
    <row r="405" ht="16.2" customHeight="1" s="53"/>
    <row r="406" ht="16.2" customHeight="1" s="53"/>
    <row r="407" ht="16.2" customHeight="1" s="53"/>
    <row r="408" ht="16.2" customHeight="1" s="53"/>
    <row r="409" ht="16.2" customHeight="1" s="53"/>
    <row r="410" ht="16.2" customHeight="1" s="53"/>
    <row r="427" ht="16.2" customHeight="1" s="53"/>
    <row r="428" ht="16.2" customHeight="1" s="53"/>
    <row r="429" ht="16.2" customHeight="1" s="53"/>
    <row r="430" ht="16.2" customHeight="1" s="53"/>
    <row r="431" ht="16.2" customHeight="1" s="53"/>
    <row r="432" ht="16.2" customHeight="1" s="53"/>
    <row r="433" ht="16.2" customHeight="1" s="53"/>
    <row r="434" ht="16.2" customHeight="1" s="53"/>
    <row r="435" ht="16.2" customHeight="1" s="53"/>
    <row r="436" ht="16.2" customHeight="1" s="53"/>
    <row r="437" ht="16.2" customHeight="1" s="53"/>
    <row r="438" ht="16.2" customHeight="1" s="53"/>
    <row r="439" ht="16.2" customHeight="1" s="53"/>
    <row r="440" ht="16.2" customHeight="1" s="53"/>
    <row r="441" ht="16.2" customHeight="1" s="53"/>
    <row r="442" ht="16.2" customHeight="1" s="53"/>
    <row r="443" ht="16.2" customHeight="1" s="53"/>
    <row r="444" ht="16.2" customHeight="1" s="53"/>
    <row r="445" ht="16.2" customHeight="1" s="53"/>
    <row r="446" ht="16.2" customHeight="1" s="53"/>
    <row r="447" ht="16.2" customHeight="1" s="53"/>
    <row r="448" ht="16.2" customHeight="1" s="53"/>
    <row r="449" ht="16.2" customHeight="1" s="53"/>
    <row r="450" ht="16.2" customHeight="1" s="53"/>
    <row r="451" ht="16.2" customHeight="1" s="53"/>
    <row r="452" ht="16.2" customHeight="1" s="53"/>
    <row r="453" ht="16.2" customHeight="1" s="53"/>
    <row r="454" ht="16.2" customHeight="1" s="53"/>
    <row r="455" ht="16.2" customHeight="1" s="53"/>
    <row r="456" ht="16.2" customHeight="1" s="53"/>
    <row r="457" ht="16.2" customHeight="1" s="53"/>
    <row r="458" ht="16.2" customHeight="1" s="53"/>
    <row r="459" ht="16.2" customHeight="1" s="53"/>
    <row r="460" ht="16.2" customHeight="1" s="53"/>
    <row r="461" ht="16.2" customHeight="1" s="53"/>
    <row r="462" ht="16.2" customHeight="1" s="53"/>
    <row r="463" ht="16.2" customHeight="1" s="53"/>
    <row r="464" ht="16.2" customHeight="1" s="53"/>
    <row r="465" ht="16.2" customHeight="1" s="53"/>
    <row r="466" ht="16.2" customHeight="1" s="53"/>
    <row r="467" ht="16.2" customHeight="1" s="53"/>
    <row r="468" ht="16.2" customHeight="1" s="53"/>
    <row r="469" ht="16.2" customHeight="1" s="53"/>
    <row r="470" ht="16.2" customHeight="1" s="53"/>
    <row r="471" ht="16.2" customHeight="1" s="53"/>
    <row r="472" ht="16.2" customHeight="1" s="53"/>
    <row r="473" ht="16.2" customHeight="1" s="53"/>
    <row r="474" ht="16.2" customHeight="1" s="53"/>
    <row r="475" ht="16.2" customHeight="1" s="53"/>
    <row r="476" ht="16.2" customHeight="1" s="53"/>
    <row r="477" ht="16.2" customHeight="1" s="53"/>
    <row r="478" ht="16.2" customHeight="1" s="53"/>
    <row r="479" ht="16.2" customHeight="1" s="53"/>
    <row r="480" ht="16.2" customHeight="1" s="53"/>
    <row r="481" ht="16.2" customHeight="1" s="53"/>
    <row r="484" ht="16.2" customHeight="1" s="53"/>
    <row r="485" ht="16.2" customHeight="1" s="53"/>
    <row r="486" ht="16.2" customHeight="1" s="53"/>
    <row r="487" ht="16.2" customHeight="1" s="53"/>
    <row r="488" ht="16.2" customHeight="1" s="53"/>
    <row r="489" ht="16.2" customHeight="1" s="53"/>
    <row r="490" ht="16.2" customHeight="1" s="53"/>
    <row r="491" ht="16.2" customHeight="1" s="53"/>
    <row r="492" ht="16.2" customHeight="1" s="53"/>
    <row r="493" ht="16.2" customHeight="1" s="53"/>
    <row r="494" ht="16.2" customHeight="1" s="53"/>
    <row r="495" ht="16.2" customHeight="1" s="53"/>
    <row r="496" ht="16.2" customHeight="1" s="53"/>
    <row r="497" ht="16.2" customHeight="1" s="53"/>
    <row r="498" ht="16.2" customHeight="1" s="53"/>
    <row r="499" ht="16.2" customHeight="1" s="53"/>
    <row r="500" ht="16.2" customHeight="1" s="53"/>
    <row r="501" ht="16.2" customHeight="1" s="53"/>
    <row r="502" ht="16.2" customHeight="1" s="53"/>
    <row r="503" ht="16.2" customHeight="1" s="53"/>
    <row r="504" ht="16.2" customHeight="1" s="53"/>
    <row r="505" ht="16.2" customHeight="1" s="53"/>
    <row r="506" ht="16.2" customHeight="1" s="53"/>
    <row r="507" ht="16.2" customHeight="1" s="53"/>
    <row r="508" ht="16.2" customHeight="1" s="53"/>
    <row r="509" ht="16.2" customHeight="1" s="53"/>
    <row r="510" ht="16.2" customHeight="1" s="53"/>
    <row r="511" ht="16.2" customHeight="1" s="53"/>
    <row r="512" ht="16.2" customHeight="1" s="53"/>
    <row r="513" ht="16.2" customHeight="1" s="53"/>
    <row r="514" ht="16.2" customHeight="1" s="53"/>
    <row r="515" ht="16.2" customHeight="1" s="53"/>
    <row r="516" ht="16.2" customHeight="1" s="53"/>
    <row r="517" ht="16.2" customHeight="1" s="53"/>
    <row r="518" ht="16.2" customHeight="1" s="53"/>
    <row r="519" ht="16.2" customHeight="1" s="53"/>
    <row r="520" ht="16.2" customHeight="1" s="53"/>
    <row r="521" ht="16.2" customHeight="1" s="53"/>
    <row r="522" ht="16.2" customHeight="1" s="53"/>
    <row r="523" ht="16.2" customHeight="1" s="53"/>
    <row r="524" ht="16.2" customHeight="1" s="53"/>
    <row r="525" ht="16.2" customHeight="1" s="53"/>
    <row r="526" ht="16.2" customHeight="1" s="53"/>
    <row r="527" ht="16.2" customHeight="1" s="53"/>
    <row r="528" ht="16.2" customHeight="1" s="53"/>
    <row r="529" ht="16.2" customHeight="1" s="53"/>
    <row r="530" ht="16.2" customHeight="1" s="53"/>
    <row r="531" ht="16.2" customHeight="1" s="53"/>
    <row r="532" ht="16.2" customHeight="1" s="53"/>
    <row r="533" ht="16.2" customHeight="1" s="53"/>
    <row r="534" ht="16.2" customHeight="1" s="53"/>
    <row r="535" ht="16.2" customHeight="1" s="53"/>
    <row r="536" ht="16.2" customHeight="1" s="53"/>
    <row r="537" ht="16.2" customHeight="1" s="53"/>
    <row r="538" ht="16.2" customHeight="1" s="53"/>
    <row r="539" ht="16.2" customHeight="1" s="53"/>
    <row r="540" ht="16.2" customHeight="1" s="53"/>
    <row r="541" ht="16.2" customHeight="1" s="53"/>
    <row r="542" ht="16.2" customHeight="1" s="53"/>
    <row r="543" ht="16.2" customHeight="1" s="53"/>
    <row r="544" ht="16.2" customHeight="1" s="53"/>
    <row r="545" ht="16.2" customHeight="1" s="53"/>
    <row r="546" ht="16.2" customHeight="1" s="53"/>
    <row r="547" ht="16.2" customHeight="1" s="53"/>
    <row r="548" ht="16.2" customHeight="1" s="53"/>
    <row r="549" ht="16.2" customHeight="1" s="53"/>
    <row r="550" ht="16.2" customHeight="1" s="53"/>
    <row r="551" ht="16.2" customHeight="1" s="53"/>
    <row r="552" ht="16.2" customHeight="1" s="53"/>
    <row r="553" ht="16.2" customHeight="1" s="53"/>
    <row r="554" ht="16.2" customHeight="1" s="53"/>
    <row r="555" ht="16.2" customHeight="1" s="53"/>
    <row r="556" ht="16.2" customHeight="1" s="53"/>
    <row r="557" ht="16.2" customHeight="1" s="53"/>
    <row r="558" ht="16.2" customHeight="1" s="53"/>
    <row r="559" ht="16.2" customHeight="1" s="53"/>
    <row r="560" ht="16.2" customHeight="1" s="53"/>
    <row r="561" ht="16.2" customHeight="1" s="53"/>
    <row r="562" ht="16.2" customHeight="1" s="53"/>
    <row r="563" ht="16.2" customHeight="1" s="53"/>
    <row r="564" ht="16.2" customHeight="1" s="53"/>
    <row r="565" ht="16.2" customHeight="1" s="53"/>
    <row r="566" ht="16.2" customHeight="1" s="53"/>
    <row r="567" ht="16.2" customHeight="1" s="53"/>
    <row r="568" ht="16.2" customHeight="1" s="53"/>
    <row r="569" ht="16.2" customHeight="1" s="53"/>
    <row r="570" ht="16.2" customHeight="1" s="53"/>
    <row r="571" ht="16.2" customHeight="1" s="53"/>
    <row r="572" ht="16.2" customHeight="1" s="53"/>
    <row r="573" ht="16.2" customHeight="1" s="53"/>
    <row r="574" ht="16.2" customHeight="1" s="53"/>
    <row r="575" ht="16.2" customHeight="1" s="53"/>
    <row r="576" ht="16.2" customHeight="1" s="53"/>
    <row r="577" ht="16.2" customHeight="1" s="53"/>
    <row r="578" ht="16.2" customHeight="1" s="53"/>
    <row r="579" ht="16.2" customHeight="1" s="53"/>
    <row r="580" ht="16.2" customHeight="1" s="53"/>
    <row r="581" ht="16.2" customHeight="1" s="53"/>
    <row r="582" ht="16.2" customHeight="1" s="53"/>
    <row r="583" ht="16.2" customHeight="1" s="53"/>
    <row r="584" ht="16.2" customHeight="1" s="53"/>
    <row r="585" ht="16.2" customHeight="1" s="53"/>
    <row r="586" ht="16.2" customHeight="1" s="53"/>
    <row r="587" ht="16.2" customHeight="1" s="53"/>
    <row r="588" ht="16.2" customHeight="1" s="53"/>
    <row r="589" ht="16.2" customHeight="1" s="53"/>
    <row r="590" ht="16.2" customHeight="1" s="53"/>
    <row r="591" ht="16.2" customHeight="1" s="53"/>
    <row r="592" ht="16.2" customHeight="1" s="53"/>
  </sheetData>
  <mergeCells count="6">
    <mergeCell ref="A1:J1"/>
    <mergeCell ref="C4:F4"/>
    <mergeCell ref="A4:A5"/>
    <mergeCell ref="A3:J3"/>
    <mergeCell ref="A2:J2"/>
    <mergeCell ref="H4:J5"/>
  </mergeCells>
  <conditionalFormatting sqref="D8:D15">
    <cfRule type="expression" priority="4" dxfId="4">
      <formula>"""=if(IF(ISBLANK(c8),0, 1) *IF(ISBLANK(d8),0, 1)=1)"""</formula>
    </cfRule>
  </conditionalFormatting>
  <conditionalFormatting sqref="J7:J136">
    <cfRule type="cellIs" priority="1" operator="notEqual" dxfId="0" stopIfTrue="1">
      <formula>$K7</formula>
    </cfRule>
  </conditionalFormatting>
  <conditionalFormatting sqref="M7:M93 M97:M134">
    <cfRule type="cellIs" priority="21" operator="notEqual" dxfId="0" stopIfTrue="1">
      <formula>0</formula>
    </cfRule>
  </conditionalFormatting>
  <printOptions horizontalCentered="1"/>
  <pageMargins left="0.5511811023622047" right="0.4724409448818898" top="0.4330708661417323" bottom="0.2755905511811024" header="0.3937007874015748" footer="0.1181102362204725"/>
  <pageSetup orientation="portrait" paperSize="8" scale="48" fitToHeight="2" horizontalDpi="1200" verticalDpi="1200"/>
  <headerFooter alignWithMargins="0">
    <oddHeader/>
    <oddFooter>&amp;C&amp;16 1-1</oddFooter>
    <evenHeader/>
    <evenFooter/>
    <firstHeader/>
    <firstFooter/>
  </headerFooter>
  <legacyDrawing xmlns:r="http://schemas.openxmlformats.org/officeDocument/2006/relationships" r:id="anysvml"/>
</worksheet>
</file>

<file path=xl/worksheets/sheet18.xml><?xml version="1.0" encoding="utf-8"?>
<worksheet xmlns="http://schemas.openxmlformats.org/spreadsheetml/2006/main">
  <sheetPr codeName="Sheet23">
    <tabColor theme="0" tint="-0.1499984740745262"/>
    <outlinePr summaryBelow="1" summaryRight="1"/>
    <pageSetUpPr/>
  </sheetPr>
  <dimension ref="A1:R135"/>
  <sheetViews>
    <sheetView showZeros="0" zoomScale="70" zoomScaleNormal="70" zoomScaleSheetLayoutView="120" workbookViewId="0">
      <selection activeCell="G14" sqref="G14"/>
    </sheetView>
  </sheetViews>
  <sheetFormatPr baseColWidth="8" defaultColWidth="9" defaultRowHeight="19.8"/>
  <cols>
    <col width="21.6640625" customWidth="1" style="5" min="1" max="1"/>
    <col width="16" customWidth="1" style="5" min="2" max="2"/>
    <col width="5" customWidth="1" style="325" min="3" max="3"/>
    <col width="11.88671875" customWidth="1" style="5" min="4" max="4"/>
    <col width="5" customWidth="1" style="325" min="5" max="5"/>
    <col width="12.21875" customWidth="1" style="5" min="6" max="6"/>
    <col width="12.33203125" customWidth="1" style="5" min="7" max="7"/>
    <col width="64.44140625" customWidth="1" style="5" min="8" max="8"/>
    <col width="5.21875" customWidth="1" style="5" min="9" max="9"/>
    <col width="10.6640625" customWidth="1" style="5" min="10" max="10"/>
    <col width="11.88671875" customWidth="1" style="1" min="11" max="11"/>
    <col width="13.88671875" bestFit="1" customWidth="1" style="1" min="12" max="12"/>
    <col width="19.109375" bestFit="1" customWidth="1" style="1" min="13" max="13"/>
    <col width="9" customWidth="1" style="1" min="14" max="14"/>
    <col width="20.109375" bestFit="1" customWidth="1" style="1" min="15" max="15"/>
    <col width="9" customWidth="1" style="1" min="16" max="16"/>
    <col width="15.109375" bestFit="1" customWidth="1" style="1" min="17" max="17"/>
    <col width="9" customWidth="1" style="1" min="18" max="16384"/>
  </cols>
  <sheetData>
    <row r="1" ht="22.2" customHeight="1" s="53">
      <c r="A1" s="322">
        <f>OFFSET(A139,0,K1-1)</f>
        <v/>
      </c>
      <c r="K1" s="13">
        <f>L1+2</f>
        <v/>
      </c>
      <c r="L1" s="1" t="n">
        <v>16</v>
      </c>
    </row>
    <row r="2" ht="22.2" customHeight="1" s="53">
      <c r="A2" s="322" t="inlineStr">
        <is>
          <t>預計平衡表與現金流量表勾稽底稿</t>
        </is>
      </c>
    </row>
    <row r="3" ht="20.4" customHeight="1" s="53" thickBot="1">
      <c r="A3" s="324" t="inlineStr">
        <is>
          <t>中華民國115年度</t>
        </is>
      </c>
    </row>
    <row r="4" ht="22.2" customHeight="1" s="53">
      <c r="A4" s="348" t="inlineStr">
        <is>
          <t>科目</t>
        </is>
      </c>
      <c r="B4" s="349" t="inlineStr">
        <is>
          <t>114.12.31</t>
        </is>
      </c>
      <c r="C4" s="328" t="inlineStr">
        <is>
          <t>調整項目</t>
        </is>
      </c>
      <c r="D4" s="350" t="n"/>
      <c r="E4" s="350" t="n"/>
      <c r="F4" s="351" t="n"/>
      <c r="G4" s="349" t="inlineStr">
        <is>
          <t>115.12.31</t>
        </is>
      </c>
      <c r="H4" s="329" t="inlineStr">
        <is>
          <t>現金流量表勾稽項目</t>
        </is>
      </c>
      <c r="I4" s="352" t="n"/>
      <c r="J4" s="353" t="n"/>
    </row>
    <row r="5" ht="22.8" customHeight="1" s="53" thickBot="1">
      <c r="A5" s="354" t="n"/>
      <c r="B5" s="75" t="inlineStr">
        <is>
          <t>預計數</t>
        </is>
      </c>
      <c r="C5" s="485" t="n"/>
      <c r="D5" s="486" t="inlineStr">
        <is>
          <t>借方</t>
        </is>
      </c>
      <c r="E5" s="487" t="n"/>
      <c r="F5" s="486" t="inlineStr">
        <is>
          <t>貸方</t>
        </is>
      </c>
      <c r="G5" s="77" t="inlineStr">
        <is>
          <t>預計數</t>
        </is>
      </c>
      <c r="H5" s="358" t="n"/>
      <c r="I5" s="359" t="n"/>
      <c r="J5" s="360" t="n"/>
    </row>
    <row r="6">
      <c r="A6" s="4" t="inlineStr">
        <is>
          <t xml:space="preserve">資產                                                        </t>
        </is>
      </c>
      <c r="B6" s="419" t="n"/>
      <c r="C6" s="367" t="n"/>
      <c r="D6" s="420" t="n"/>
      <c r="E6" s="368" t="n"/>
      <c r="F6" s="420" t="n"/>
      <c r="G6" s="421" t="n"/>
      <c r="H6" s="111" t="inlineStr">
        <is>
          <t xml:space="preserve">▼業務活動之現金流量                                          </t>
        </is>
      </c>
      <c r="I6" s="129" t="n"/>
      <c r="J6" s="130" t="n"/>
      <c r="L6" s="30" t="inlineStr">
        <is>
          <t>114年12月</t>
        </is>
      </c>
      <c r="M6" s="27" t="inlineStr">
        <is>
          <t>差異數要再加(減)</t>
        </is>
      </c>
      <c r="N6" s="30" t="n"/>
      <c r="O6" s="27" t="inlineStr">
        <is>
          <t>比較增減</t>
        </is>
      </c>
      <c r="P6" s="30" t="n"/>
      <c r="Q6" s="27" t="inlineStr">
        <is>
          <t>調整項目</t>
        </is>
      </c>
      <c r="R6" s="30" t="n"/>
    </row>
    <row r="7">
      <c r="A7" s="78" t="inlineStr">
        <is>
          <t xml:space="preserve">　流動資產                                                    </t>
        </is>
      </c>
      <c r="B7" s="422">
        <f>SUM(B8:B16)</f>
        <v/>
      </c>
      <c r="C7" s="367" t="n"/>
      <c r="D7" s="420" t="n"/>
      <c r="E7" s="368" t="n"/>
      <c r="F7" s="420" t="n"/>
      <c r="G7" s="423">
        <f>SUM(G8:G16)</f>
        <v/>
      </c>
      <c r="H7" s="112" t="inlineStr">
        <is>
          <t xml:space="preserve">　　本期賸餘（短絀）                                            </t>
        </is>
      </c>
      <c r="I7" s="8" t="inlineStr">
        <is>
          <t>A</t>
        </is>
      </c>
      <c r="J7" s="73">
        <f>OFFSET(A480,0,$K$1-1)</f>
        <v/>
      </c>
      <c r="K7" s="369">
        <f>-SUMIF($C$7:$C$127,I7,$D$7:$D$127)+SUMIF($E$7:$E$127,I7,$F$7:$F$127)</f>
        <v/>
      </c>
      <c r="L7" s="478">
        <f>VLOOKUP(A7,$A$140:$AX$249,$K$1,FALSE)</f>
        <v/>
      </c>
      <c r="M7" s="478">
        <f>L7-G7</f>
        <v/>
      </c>
      <c r="N7" s="30" t="n"/>
      <c r="O7" s="425">
        <f>L7-B7</f>
        <v/>
      </c>
      <c r="P7" s="144">
        <f>J7-K7</f>
        <v/>
      </c>
      <c r="Q7" s="426">
        <f>D7-F7</f>
        <v/>
      </c>
      <c r="R7" s="30" t="n"/>
    </row>
    <row r="8">
      <c r="A8" s="79" t="inlineStr">
        <is>
          <t xml:space="preserve">　　現金                                                        </t>
        </is>
      </c>
      <c r="B8" s="427">
        <f>VLOOKUP(A8,$A$309:$AX$418,$K$1,FALSE)</f>
        <v/>
      </c>
      <c r="C8" s="367" t="inlineStr">
        <is>
          <t>B</t>
        </is>
      </c>
      <c r="D8" s="428">
        <f>IF(G8-B8&gt;0,G8-B8,"0")</f>
        <v/>
      </c>
      <c r="E8" s="375" t="inlineStr">
        <is>
          <t>B</t>
        </is>
      </c>
      <c r="F8" s="428">
        <f>IF(G8-B8&lt;0,B8-G8,"0")</f>
        <v/>
      </c>
      <c r="G8" s="429">
        <f>J87</f>
        <v/>
      </c>
      <c r="H8" s="112" t="inlineStr">
        <is>
          <t xml:space="preserve">　　利息股利之調整                                              </t>
        </is>
      </c>
      <c r="I8" s="8" t="n"/>
      <c r="J8" s="73">
        <f>OFFSET(A481,0,$K$1-1)</f>
        <v/>
      </c>
      <c r="K8" s="369">
        <f>SUM(K9:K11)</f>
        <v/>
      </c>
      <c r="L8" s="478">
        <f>VLOOKUP(A8,$A$140:$AX$249,$K$1,FALSE)</f>
        <v/>
      </c>
      <c r="M8" s="478">
        <f>L8-G8</f>
        <v/>
      </c>
      <c r="N8" s="30" t="n"/>
      <c r="O8" s="425">
        <f>L8-B8</f>
        <v/>
      </c>
      <c r="P8" s="144">
        <f>J8-K8</f>
        <v/>
      </c>
      <c r="Q8" s="426">
        <f>D8-F8</f>
        <v/>
      </c>
      <c r="R8" s="30" t="n"/>
    </row>
    <row r="9" ht="32.4" customHeight="1" s="53">
      <c r="A9" s="79" t="inlineStr">
        <is>
          <t xml:space="preserve">　　流動金融資產                                                </t>
        </is>
      </c>
      <c r="B9" s="427">
        <f>VLOOKUP(A9,$A$309:$AX$418,$K$1,FALSE)</f>
        <v/>
      </c>
      <c r="C9" s="375" t="n">
        <v>231</v>
      </c>
      <c r="D9" s="428">
        <f>J50*-1</f>
        <v/>
      </c>
      <c r="E9" s="430" t="n">
        <v>211</v>
      </c>
      <c r="F9" s="431">
        <f>J42</f>
        <v/>
      </c>
      <c r="G9" s="429">
        <f>B9+D9-F9+D10-F10</f>
        <v/>
      </c>
      <c r="H9" s="112" t="inlineStr">
        <is>
          <t xml:space="preserve">　　　利息收入                                                    </t>
        </is>
      </c>
      <c r="I9" s="8" t="n"/>
      <c r="J9" s="73">
        <f>OFFSET(A482,0,$K$1-1)</f>
        <v/>
      </c>
      <c r="K9" s="369">
        <f>J9</f>
        <v/>
      </c>
      <c r="L9" s="478">
        <f>VLOOKUP(A9,$A$140:$AX$249,$K$1,FALSE)</f>
        <v/>
      </c>
      <c r="M9" s="478">
        <f>L9-G9</f>
        <v/>
      </c>
      <c r="N9" s="30" t="n"/>
      <c r="O9" s="425">
        <f>L9-B9</f>
        <v/>
      </c>
      <c r="P9" s="144">
        <f>J9-K9</f>
        <v/>
      </c>
      <c r="Q9" s="426">
        <f>D9-F9</f>
        <v/>
      </c>
      <c r="R9" s="30" t="n"/>
    </row>
    <row r="10">
      <c r="A10" s="79" t="n"/>
      <c r="B10" s="427" t="n"/>
      <c r="C10" s="375" t="n">
        <v>125</v>
      </c>
      <c r="D10" s="428" t="n"/>
      <c r="E10" s="430" t="n"/>
      <c r="F10" s="432" t="n"/>
      <c r="G10" s="429" t="n"/>
      <c r="H10" s="112" t="inlineStr">
        <is>
          <t xml:space="preserve">　　　股利收入                                                    </t>
        </is>
      </c>
      <c r="I10" s="8" t="n"/>
      <c r="J10" s="73">
        <f>OFFSET(A483,0,$K$1-1)</f>
        <v/>
      </c>
      <c r="K10" s="369">
        <f>J10</f>
        <v/>
      </c>
      <c r="L10" s="478" t="n"/>
      <c r="M10" s="478">
        <f>L10-G10</f>
        <v/>
      </c>
      <c r="N10" s="30" t="n"/>
      <c r="O10" s="425">
        <f>L10-B10</f>
        <v/>
      </c>
      <c r="P10" s="144">
        <f>J10-K10</f>
        <v/>
      </c>
      <c r="Q10" s="426">
        <f>D10-F10</f>
        <v/>
      </c>
      <c r="R10" s="30" t="n"/>
    </row>
    <row r="11">
      <c r="A11" s="79" t="inlineStr">
        <is>
          <t xml:space="preserve">　　應收款項                                                    </t>
        </is>
      </c>
      <c r="B11" s="427">
        <f>VLOOKUP(A11,$A$309:$AX$418,$K$1,FALSE)</f>
        <v/>
      </c>
      <c r="C11" s="375" t="n">
        <v>151</v>
      </c>
      <c r="D11" s="428" t="n"/>
      <c r="E11" s="430" t="n">
        <v>151</v>
      </c>
      <c r="F11" s="432" t="n"/>
      <c r="G11" s="429">
        <f>B11+D11-F11</f>
        <v/>
      </c>
      <c r="H11" s="112" t="inlineStr">
        <is>
          <t xml:space="preserve">　　　利息費用                                                    </t>
        </is>
      </c>
      <c r="I11" s="8" t="n"/>
      <c r="J11" s="73">
        <f>OFFSET(A484,0,$K$1-1)</f>
        <v/>
      </c>
      <c r="K11" s="369">
        <f>J11</f>
        <v/>
      </c>
      <c r="L11" s="478">
        <f>VLOOKUP(A11,$A$140:$AX$249,$K$1,FALSE)</f>
        <v/>
      </c>
      <c r="M11" s="478">
        <f>L11-G11</f>
        <v/>
      </c>
      <c r="N11" s="30" t="n"/>
      <c r="O11" s="425">
        <f>L11-B11</f>
        <v/>
      </c>
      <c r="P11" s="144">
        <f>J11-K11</f>
        <v/>
      </c>
      <c r="Q11" s="426">
        <f>D11-F11</f>
        <v/>
      </c>
      <c r="R11" s="30" t="n"/>
    </row>
    <row r="12">
      <c r="A12" s="2" t="n">
        <v>0</v>
      </c>
      <c r="B12" s="427" t="n"/>
      <c r="C12" s="375" t="n"/>
      <c r="D12" s="428" t="n"/>
      <c r="E12" s="430" t="n"/>
      <c r="F12" s="432" t="n"/>
      <c r="G12" s="433" t="n"/>
      <c r="H12" s="112" t="inlineStr">
        <is>
          <t xml:space="preserve">　　未計利息股利之本期賸餘（短絀）                              </t>
        </is>
      </c>
      <c r="I12" s="8" t="n"/>
      <c r="J12" s="73">
        <f>OFFSET(A485,0,$K$1-1)</f>
        <v/>
      </c>
      <c r="K12" s="369">
        <f>K7+K8</f>
        <v/>
      </c>
      <c r="L12" s="478" t="n"/>
      <c r="M12" s="478">
        <f>L12-G12</f>
        <v/>
      </c>
      <c r="N12" s="30" t="n"/>
      <c r="O12" s="425">
        <f>L12-B12</f>
        <v/>
      </c>
      <c r="P12" s="144">
        <f>J12-K12</f>
        <v/>
      </c>
      <c r="Q12" s="426">
        <f>D12-F12</f>
        <v/>
      </c>
      <c r="R12" s="30" t="n"/>
    </row>
    <row r="13">
      <c r="A13" s="80" t="inlineStr">
        <is>
          <t xml:space="preserve">　　存貨                                                        </t>
        </is>
      </c>
      <c r="B13" s="427">
        <f>VLOOKUP(A13,$A$309:$AX$418,$K$1,FALSE)</f>
        <v/>
      </c>
      <c r="C13" s="375" t="n">
        <v>151</v>
      </c>
      <c r="D13" s="428" t="n"/>
      <c r="E13" s="430" t="n">
        <v>151</v>
      </c>
      <c r="F13" s="432" t="n"/>
      <c r="G13" s="429">
        <f>B13+D13-F13</f>
        <v/>
      </c>
      <c r="H13" s="112" t="inlineStr">
        <is>
          <t xml:space="preserve">　　調整項目                                                    </t>
        </is>
      </c>
      <c r="I13" s="8" t="n"/>
      <c r="J13" s="73">
        <f>OFFSET(A486,0,$K$1-1)</f>
        <v/>
      </c>
      <c r="K13" s="369">
        <f>SUM(K14,K24,K27,K34,K33)</f>
        <v/>
      </c>
      <c r="L13" s="478">
        <f>VLOOKUP(A13,$A$140:$AX$249,$K$1,FALSE)</f>
        <v/>
      </c>
      <c r="M13" s="478">
        <f>L13-G13</f>
        <v/>
      </c>
      <c r="N13" s="30" t="n"/>
      <c r="O13" s="425">
        <f>L13-B13</f>
        <v/>
      </c>
      <c r="P13" s="144">
        <f>J13-K13</f>
        <v/>
      </c>
      <c r="Q13" s="426">
        <f>D13-F13</f>
        <v/>
      </c>
      <c r="R13" s="30" t="n"/>
    </row>
    <row r="14">
      <c r="A14" s="81" t="inlineStr">
        <is>
          <t xml:space="preserve">　　生產性生物資產－流動                                        </t>
        </is>
      </c>
      <c r="B14" s="427">
        <f>VLOOKUP(A14,$A$309:$AX$418,$K$1,FALSE)</f>
        <v/>
      </c>
      <c r="C14" s="375" t="n">
        <v>151</v>
      </c>
      <c r="D14" s="428" t="n"/>
      <c r="E14" s="430" t="n">
        <v>151</v>
      </c>
      <c r="F14" s="432" t="n"/>
      <c r="G14" s="429">
        <f>B14+D14-F14</f>
        <v/>
      </c>
      <c r="H14" s="112" t="inlineStr">
        <is>
          <t xml:space="preserve">　　　折舊、減損及折耗                                            </t>
        </is>
      </c>
      <c r="I14" s="8" t="n"/>
      <c r="J14" s="73">
        <f>OFFSET(A487,0,$K$1-1)</f>
        <v/>
      </c>
      <c r="K14" s="369">
        <f>SUM(K15:K23)</f>
        <v/>
      </c>
      <c r="L14" s="478">
        <f>VLOOKUP(A14,$A$140:$AX$249,$K$1,FALSE)</f>
        <v/>
      </c>
      <c r="M14" s="478">
        <f>L14-G14</f>
        <v/>
      </c>
      <c r="N14" s="30" t="n"/>
      <c r="O14" s="425">
        <f>L14-B14</f>
        <v/>
      </c>
      <c r="P14" s="144">
        <f>J14-K14</f>
        <v/>
      </c>
      <c r="Q14" s="426">
        <f>D14-F14</f>
        <v/>
      </c>
      <c r="R14" s="30" t="n"/>
    </row>
    <row r="15">
      <c r="A15" s="80" t="inlineStr">
        <is>
          <t xml:space="preserve">　　預付款項                                                    </t>
        </is>
      </c>
      <c r="B15" s="427">
        <f>VLOOKUP(A15,$A$309:$AX$418,$K$1,FALSE)</f>
        <v/>
      </c>
      <c r="C15" s="375" t="n">
        <v>151</v>
      </c>
      <c r="D15" s="428" t="n"/>
      <c r="E15" s="430" t="n">
        <v>151</v>
      </c>
      <c r="F15" s="432" t="n"/>
      <c r="G15" s="429">
        <f>B15+D15-F15</f>
        <v/>
      </c>
      <c r="H15" s="112" t="inlineStr">
        <is>
          <t xml:space="preserve">　　　　土地改良物                                                  </t>
        </is>
      </c>
      <c r="I15" s="91" t="n">
        <v>101</v>
      </c>
      <c r="J15" s="121">
        <f>OFFSET(A488,0,$K$1-1)</f>
        <v/>
      </c>
      <c r="K15" s="369">
        <f>-SUMIF($C$7:$C$127,I15,$D$7:$D$127)+SUMIF($E$7:$E$127,I15,$F$7:$F$127)</f>
        <v/>
      </c>
      <c r="L15" s="478">
        <f>VLOOKUP(A15,$A$140:$AX$249,$K$1,FALSE)</f>
        <v/>
      </c>
      <c r="M15" s="478">
        <f>L15-G15</f>
        <v/>
      </c>
      <c r="N15" s="30" t="n"/>
      <c r="O15" s="425">
        <f>L15-B15</f>
        <v/>
      </c>
      <c r="P15" s="144">
        <f>J15-K15</f>
        <v/>
      </c>
      <c r="Q15" s="426">
        <f>D15-F15</f>
        <v/>
      </c>
      <c r="R15" s="30" t="n"/>
    </row>
    <row r="16">
      <c r="A16" s="80" t="inlineStr">
        <is>
          <t xml:space="preserve">　　短期貸墊款                                                  </t>
        </is>
      </c>
      <c r="B16" s="427">
        <f>VLOOKUP(A16,$A$309:$AX$418,$K$1,FALSE)</f>
        <v/>
      </c>
      <c r="C16" s="375" t="n">
        <v>151</v>
      </c>
      <c r="D16" s="428" t="n"/>
      <c r="E16" s="430" t="n">
        <v>212</v>
      </c>
      <c r="F16" s="432">
        <f>J43</f>
        <v/>
      </c>
      <c r="G16" s="429">
        <f>B16+D16-F16</f>
        <v/>
      </c>
      <c r="H16" s="112" t="inlineStr">
        <is>
          <t xml:space="preserve">　　　　房屋及建築                                                  </t>
        </is>
      </c>
      <c r="I16" s="91" t="n">
        <v>102</v>
      </c>
      <c r="J16" s="121">
        <f>OFFSET(A489,0,$K$1-1)</f>
        <v/>
      </c>
      <c r="K16" s="369">
        <f>-SUMIF($C$7:$C$127,I16,$D$7:$D$127)+SUMIF($E$7:$E$127,I16,$F$7:$F$127)</f>
        <v/>
      </c>
      <c r="L16" s="478">
        <f>VLOOKUP(A16,$A$140:$AX$249,$K$1,FALSE)</f>
        <v/>
      </c>
      <c r="M16" s="478">
        <f>L16-G16</f>
        <v/>
      </c>
      <c r="N16" s="30" t="n"/>
      <c r="O16" s="425">
        <f>L16-B16</f>
        <v/>
      </c>
      <c r="P16" s="144">
        <f>J16-K16</f>
        <v/>
      </c>
      <c r="Q16" s="426">
        <f>D16-F16</f>
        <v/>
      </c>
      <c r="R16" s="30" t="n"/>
    </row>
    <row r="17" ht="48.6" customHeight="1" s="53">
      <c r="A17" s="78" t="inlineStr">
        <is>
          <t xml:space="preserve">　投資、長期應收款、貸墊款及準備金                            </t>
        </is>
      </c>
      <c r="B17" s="422">
        <f>SUM(B18:B21)</f>
        <v/>
      </c>
      <c r="C17" s="380" t="n"/>
      <c r="D17" s="374" t="n"/>
      <c r="E17" s="434" t="n"/>
      <c r="F17" s="435" t="n"/>
      <c r="G17" s="423">
        <f>SUM(G18:G21)</f>
        <v/>
      </c>
      <c r="H17" s="112" t="inlineStr">
        <is>
          <t xml:space="preserve">　　　　機械及設備                                                  </t>
        </is>
      </c>
      <c r="I17" s="91" t="n">
        <v>103</v>
      </c>
      <c r="J17" s="121">
        <f>OFFSET(A490,0,$K$1-1)</f>
        <v/>
      </c>
      <c r="K17" s="369">
        <f>-SUMIF($C$7:$C$127,I17,$D$7:$D$127)+SUMIF($E$7:$E$127,I17,$F$7:$F$127)</f>
        <v/>
      </c>
      <c r="L17" s="478">
        <f>VLOOKUP(A17,$A$140:$AX$249,$K$1,FALSE)</f>
        <v/>
      </c>
      <c r="M17" s="478">
        <f>L17-G17</f>
        <v/>
      </c>
      <c r="N17" s="30" t="n"/>
      <c r="O17" s="425">
        <f>L17-B17</f>
        <v/>
      </c>
      <c r="P17" s="144">
        <f>J17-K17</f>
        <v/>
      </c>
      <c r="Q17" s="426">
        <f>D17-F17</f>
        <v/>
      </c>
      <c r="R17" s="30" t="n"/>
    </row>
    <row r="18" ht="32.4" customHeight="1" s="53">
      <c r="A18" s="80" t="inlineStr">
        <is>
          <t xml:space="preserve">　　採權益法之投資                                              </t>
        </is>
      </c>
      <c r="B18" s="427">
        <f>VLOOKUP(A18,$A$309:$AX$418,$K$1,FALSE)</f>
        <v/>
      </c>
      <c r="C18" s="380" t="n"/>
      <c r="D18" s="126" t="n"/>
      <c r="E18" s="127" t="n"/>
      <c r="F18" s="126" t="n"/>
      <c r="G18" s="429">
        <f>D18+F18+B18</f>
        <v/>
      </c>
      <c r="H18" s="112" t="inlineStr">
        <is>
          <t xml:space="preserve">　　　　交通及運輸設備                                              </t>
        </is>
      </c>
      <c r="I18" s="91" t="n">
        <v>104</v>
      </c>
      <c r="J18" s="121">
        <f>OFFSET(A491,0,$K$1-1)</f>
        <v/>
      </c>
      <c r="K18" s="369">
        <f>-SUMIF($C$7:$C$127,I18,$D$7:$D$127)+SUMIF($E$7:$E$127,I18,$F$7:$F$127)</f>
        <v/>
      </c>
      <c r="L18" s="478">
        <f>VLOOKUP(A18,$A$140:$AX$249,$K$1,FALSE)</f>
        <v/>
      </c>
      <c r="M18" s="478">
        <f>L18-G18</f>
        <v/>
      </c>
      <c r="N18" s="30" t="n"/>
      <c r="O18" s="425">
        <f>L18-B18</f>
        <v/>
      </c>
      <c r="P18" s="144">
        <f>J18-K18</f>
        <v/>
      </c>
      <c r="Q18" s="426">
        <f>D18-F18</f>
        <v/>
      </c>
      <c r="R18" s="30" t="n"/>
    </row>
    <row r="19" ht="32.4" customHeight="1" s="53">
      <c r="A19" s="80" t="inlineStr">
        <is>
          <t xml:space="preserve">　　非流動金融資產                                              </t>
        </is>
      </c>
      <c r="B19" s="427">
        <f>VLOOKUP(A19,$A$309:$AX$418,$K$1,FALSE)</f>
        <v/>
      </c>
      <c r="C19" s="381" t="n">
        <v>241</v>
      </c>
      <c r="D19" s="436">
        <f>J52*-1</f>
        <v/>
      </c>
      <c r="E19" s="437" t="n">
        <v>221</v>
      </c>
      <c r="F19" s="438">
        <f>J45</f>
        <v/>
      </c>
      <c r="G19" s="429">
        <f>B19+D19-F19</f>
        <v/>
      </c>
      <c r="H19" s="112" t="inlineStr">
        <is>
          <t xml:space="preserve">　　　　什項設備                                                    </t>
        </is>
      </c>
      <c r="I19" s="91" t="n">
        <v>105</v>
      </c>
      <c r="J19" s="121">
        <f>OFFSET(A492,0,$K$1-1)</f>
        <v/>
      </c>
      <c r="K19" s="369">
        <f>-SUMIF($C$7:$C$127,I19,$D$7:$D$127)+SUMIF($E$7:$E$127,I19,$F$7:$F$127)</f>
        <v/>
      </c>
      <c r="L19" s="478">
        <f>VLOOKUP(A19,$A$140:$AX$249,$K$1,FALSE)</f>
        <v/>
      </c>
      <c r="M19" s="478">
        <f>L19-G19</f>
        <v/>
      </c>
      <c r="N19" s="30" t="n"/>
      <c r="O19" s="425">
        <f>L19-B19</f>
        <v/>
      </c>
      <c r="P19" s="144">
        <f>J19-K19</f>
        <v/>
      </c>
      <c r="Q19" s="426">
        <f>D19-F19</f>
        <v/>
      </c>
      <c r="R19" s="30" t="n"/>
    </row>
    <row r="20">
      <c r="A20" s="80" t="inlineStr">
        <is>
          <t xml:space="preserve">　　長期應收款                                                  </t>
        </is>
      </c>
      <c r="B20" s="427">
        <f>VLOOKUP(A20,$A$309:$AX$418,$K$1,FALSE)</f>
        <v/>
      </c>
      <c r="C20" s="380" t="n"/>
      <c r="D20" s="374" t="n"/>
      <c r="E20" s="434" t="n"/>
      <c r="F20" s="435" t="n"/>
      <c r="G20" s="433">
        <f>B20+D20-F20</f>
        <v/>
      </c>
      <c r="H20" s="112" t="inlineStr">
        <is>
          <t xml:space="preserve">　　　　租賃資產                                                    </t>
        </is>
      </c>
      <c r="I20" s="91" t="n">
        <v>106</v>
      </c>
      <c r="J20" s="121">
        <f>OFFSET(A493,0,$K$1-1)</f>
        <v/>
      </c>
      <c r="K20" s="369">
        <f>-SUMIF($C$7:$C$127,I20,$D$7:$D$127)+SUMIF($E$7:$E$127,I20,$F$7:$F$127)</f>
        <v/>
      </c>
      <c r="L20" s="478">
        <f>VLOOKUP(A20,$A$140:$AX$249,$K$1,FALSE)</f>
        <v/>
      </c>
      <c r="M20" s="478">
        <f>L20-G20</f>
        <v/>
      </c>
      <c r="N20" s="30" t="n"/>
      <c r="O20" s="425">
        <f>L20-B20</f>
        <v/>
      </c>
      <c r="P20" s="144">
        <f>J20-K20</f>
        <v/>
      </c>
      <c r="Q20" s="426">
        <f>D20-F20</f>
        <v/>
      </c>
      <c r="R20" s="30" t="n"/>
    </row>
    <row r="21">
      <c r="A21" s="80" t="inlineStr">
        <is>
          <t xml:space="preserve">　　準備金                                                      </t>
        </is>
      </c>
      <c r="B21" s="427">
        <f>VLOOKUP(A21,$A$309:$AX$418,$K$1,FALSE)</f>
        <v/>
      </c>
      <c r="C21" s="380" t="n">
        <v>242</v>
      </c>
      <c r="D21" s="374">
        <f>J53*-1</f>
        <v/>
      </c>
      <c r="E21" s="434" t="n">
        <v>222</v>
      </c>
      <c r="F21" s="435">
        <f>J46</f>
        <v/>
      </c>
      <c r="G21" s="429">
        <f>B21+SUM(D21:D25)-SUM(F21:F25)</f>
        <v/>
      </c>
      <c r="H21" s="112" t="inlineStr">
        <is>
          <t xml:space="preserve">　　　　租賃權益改良                                                </t>
        </is>
      </c>
      <c r="I21" s="91" t="n">
        <v>107</v>
      </c>
      <c r="J21" s="121">
        <f>OFFSET(A494,0,$K$1-1)</f>
        <v/>
      </c>
      <c r="K21" s="369">
        <f>-SUMIF($C$7:$C$127,I21,$D$7:$D$127)+SUMIF($E$7:$E$127,I21,$F$7:$F$127)</f>
        <v/>
      </c>
      <c r="L21" s="478">
        <f>VLOOKUP(A21,$A$140:$AX$249,$K$1,FALSE)</f>
        <v/>
      </c>
      <c r="M21" s="478">
        <f>L21-G21</f>
        <v/>
      </c>
      <c r="N21" s="30" t="n"/>
      <c r="O21" s="425">
        <f>L21-B21</f>
        <v/>
      </c>
      <c r="P21" s="144">
        <f>J21-K21</f>
        <v/>
      </c>
      <c r="Q21" s="426">
        <f>D21-F21</f>
        <v/>
      </c>
      <c r="R21" s="30" t="n"/>
    </row>
    <row r="22">
      <c r="A22" s="3" t="n">
        <v>0</v>
      </c>
      <c r="B22" s="427" t="n"/>
      <c r="C22" s="382" t="n">
        <v>401</v>
      </c>
      <c r="D22" s="428">
        <f>J90</f>
        <v/>
      </c>
      <c r="E22" s="439" t="n">
        <v>402</v>
      </c>
      <c r="F22" s="432">
        <f>-J91</f>
        <v/>
      </c>
      <c r="G22" s="433" t="n"/>
      <c r="H22" s="112" t="inlineStr">
        <is>
          <t xml:space="preserve">　　　　代管資產                                                    </t>
        </is>
      </c>
      <c r="I22" s="91" t="n">
        <v>108</v>
      </c>
      <c r="J22" s="121">
        <f>OFFSET(A495,0,$K$1-1)</f>
        <v/>
      </c>
      <c r="K22" s="369">
        <f>-SUMIF($C$7:$C$127,I22,$D$7:$D$127)+SUMIF($E$7:$E$127,I22,$F$7:$F$127)</f>
        <v/>
      </c>
      <c r="L22" s="478" t="n"/>
      <c r="M22" s="478">
        <f>L22-G22</f>
        <v/>
      </c>
      <c r="N22" s="30" t="n"/>
      <c r="O22" s="425">
        <f>L22-B22</f>
        <v/>
      </c>
      <c r="P22" s="144">
        <f>J22-K22</f>
        <v/>
      </c>
      <c r="Q22" s="426">
        <f>D22-F22</f>
        <v/>
      </c>
      <c r="R22" s="30" t="n"/>
    </row>
    <row r="23">
      <c r="A23" s="3" t="n">
        <v>0</v>
      </c>
      <c r="B23" s="427" t="n"/>
      <c r="C23" s="382" t="n">
        <v>403</v>
      </c>
      <c r="D23" s="428">
        <f>J93</f>
        <v/>
      </c>
      <c r="E23" s="439" t="n"/>
      <c r="F23" s="431" t="n"/>
      <c r="G23" s="433" t="n"/>
      <c r="H23" s="112" t="inlineStr">
        <is>
          <t xml:space="preserve">　　　　生產性生物資產－非流動                                      </t>
        </is>
      </c>
      <c r="I23" s="91" t="n">
        <v>109</v>
      </c>
      <c r="J23" s="121">
        <f>OFFSET(A496,0,$K$1-1)</f>
        <v/>
      </c>
      <c r="K23" s="369">
        <f>-SUMIF($C$7:$C$127,I23,$D$7:$D$127)+SUMIF($E$7:$E$127,I23,$F$7:$F$127)</f>
        <v/>
      </c>
      <c r="L23" s="478" t="n"/>
      <c r="M23" s="478">
        <f>L23-G23</f>
        <v/>
      </c>
      <c r="N23" s="30" t="n"/>
      <c r="O23" s="425">
        <f>L23-B23</f>
        <v/>
      </c>
      <c r="P23" s="144">
        <f>J23-K23</f>
        <v/>
      </c>
      <c r="Q23" s="426">
        <f>D23-F23</f>
        <v/>
      </c>
      <c r="R23" s="30" t="n"/>
    </row>
    <row r="24">
      <c r="A24" s="3" t="n">
        <v>0</v>
      </c>
      <c r="B24" s="427" t="n"/>
      <c r="C24" s="382" t="n"/>
      <c r="D24" s="428" t="n"/>
      <c r="E24" s="439" t="n"/>
      <c r="F24" s="432" t="n"/>
      <c r="G24" s="433" t="n"/>
      <c r="H24" s="112" t="inlineStr">
        <is>
          <t xml:space="preserve">　　　攤銷                                                        </t>
        </is>
      </c>
      <c r="I24" s="91" t="n"/>
      <c r="J24" s="121">
        <f>OFFSET(A497,0,$K$1-1)</f>
        <v/>
      </c>
      <c r="K24" s="369">
        <f>SUM(K25:K26)</f>
        <v/>
      </c>
      <c r="L24" s="478" t="n"/>
      <c r="M24" s="478">
        <f>L24-G24</f>
        <v/>
      </c>
      <c r="N24" s="30" t="n"/>
      <c r="O24" s="425">
        <f>L24-B24</f>
        <v/>
      </c>
      <c r="P24" s="144">
        <f>J24-K24</f>
        <v/>
      </c>
      <c r="Q24" s="426">
        <f>D24-F24</f>
        <v/>
      </c>
      <c r="R24" s="30" t="n"/>
    </row>
    <row r="25">
      <c r="A25" s="78" t="n"/>
      <c r="B25" s="427" t="n"/>
      <c r="C25" s="382" t="n">
        <v>125</v>
      </c>
      <c r="D25" s="428">
        <f>J32*-1</f>
        <v/>
      </c>
      <c r="E25" s="439" t="n"/>
      <c r="F25" s="432" t="n"/>
      <c r="G25" s="433" t="n"/>
      <c r="H25" s="112" t="inlineStr">
        <is>
          <t xml:space="preserve">　　　　攤銷電腦軟體                                                </t>
        </is>
      </c>
      <c r="I25" s="8" t="n">
        <v>111</v>
      </c>
      <c r="J25" s="73">
        <f>OFFSET(A498,0,$K$1-1)</f>
        <v/>
      </c>
      <c r="K25" s="369">
        <f>-SUMIF($C$7:$C$127,I25,$D$7:$D$127)+SUMIF($E$7:$E$127,I25,$F$7:$F$127)</f>
        <v/>
      </c>
      <c r="L25" s="478" t="n"/>
      <c r="M25" s="478">
        <f>L25-G25</f>
        <v/>
      </c>
      <c r="N25" s="30" t="n"/>
      <c r="O25" s="425">
        <f>L25-B25</f>
        <v/>
      </c>
      <c r="P25" s="144">
        <f>J25-K25</f>
        <v/>
      </c>
      <c r="Q25" s="426">
        <f>D25-F25</f>
        <v/>
      </c>
      <c r="R25" s="30" t="n"/>
    </row>
    <row r="26" ht="32.4" customHeight="1" s="53">
      <c r="A26" s="78" t="inlineStr">
        <is>
          <t xml:space="preserve">　不動產、廠房及設備                                          </t>
        </is>
      </c>
      <c r="B26" s="422">
        <f>SUM(B27:B52)</f>
        <v/>
      </c>
      <c r="C26" s="375" t="n"/>
      <c r="D26" s="428" t="n"/>
      <c r="E26" s="430" t="n"/>
      <c r="F26" s="432" t="n"/>
      <c r="G26" s="423">
        <f>SUM(G27:G52)</f>
        <v/>
      </c>
      <c r="H26" s="112" t="inlineStr">
        <is>
          <t xml:space="preserve">　　　　其他攤銷費用                                                </t>
        </is>
      </c>
      <c r="I26" s="8" t="n">
        <v>112</v>
      </c>
      <c r="J26" s="73">
        <f>OFFSET(A499,0,$K$1-1)</f>
        <v/>
      </c>
      <c r="K26" s="369">
        <f>-SUMIF($C$7:$C$127,I26,$D$7:$D$127)+SUMIF($E$7:$E$127,I26,$F$7:$F$127)</f>
        <v/>
      </c>
      <c r="L26" s="478">
        <f>VLOOKUP(A26,$A$140:$AX$249,$K$1,FALSE)</f>
        <v/>
      </c>
      <c r="M26" s="478">
        <f>L26-G26</f>
        <v/>
      </c>
      <c r="N26" s="30" t="n"/>
      <c r="O26" s="425">
        <f>L26-B26</f>
        <v/>
      </c>
      <c r="P26" s="144">
        <f>J26-K26</f>
        <v/>
      </c>
      <c r="Q26" s="426">
        <f>D26-F26</f>
        <v/>
      </c>
      <c r="R26" s="30" t="n"/>
    </row>
    <row r="27">
      <c r="A27" s="80" t="inlineStr">
        <is>
          <t xml:space="preserve">　　土地                                                        </t>
        </is>
      </c>
      <c r="B27" s="427">
        <f>VLOOKUP(A27,$A$309:$AX$418,$K$1,FALSE)</f>
        <v/>
      </c>
      <c r="C27" s="384" t="n">
        <v>121</v>
      </c>
      <c r="D27" s="440" t="n"/>
      <c r="E27" s="441" t="n"/>
      <c r="F27" s="442" t="n"/>
      <c r="G27" s="429">
        <f>B27+SUM(D27)-SUM(F27)</f>
        <v/>
      </c>
      <c r="H27" s="112" t="inlineStr">
        <is>
          <t xml:space="preserve">　　　其他                                                        </t>
        </is>
      </c>
      <c r="I27" s="8" t="n"/>
      <c r="J27" s="73">
        <f>OFFSET(A500,0,$K$1-1)</f>
        <v/>
      </c>
      <c r="K27" s="369">
        <f>K28+K29+K32</f>
        <v/>
      </c>
      <c r="L27" s="478">
        <f>VLOOKUP(A27,$A$140:$AX$249,$K$1,FALSE)</f>
        <v/>
      </c>
      <c r="M27" s="478">
        <f>L27-G27</f>
        <v/>
      </c>
      <c r="N27" s="30" t="n"/>
      <c r="O27" s="425">
        <f>L27-B27</f>
        <v/>
      </c>
      <c r="P27" s="144">
        <f>J27-K27</f>
        <v/>
      </c>
      <c r="Q27" s="426">
        <f>D27-F27</f>
        <v/>
      </c>
      <c r="R27" s="30" t="n"/>
    </row>
    <row r="28">
      <c r="A28" s="2" t="n">
        <v>0</v>
      </c>
      <c r="B28" s="427" t="n"/>
      <c r="C28" s="384" t="n"/>
      <c r="D28" s="440" t="n"/>
      <c r="E28" s="441" t="n"/>
      <c r="F28" s="442" t="n"/>
      <c r="G28" s="433" t="n"/>
      <c r="H28" s="214" t="inlineStr">
        <is>
          <t xml:space="preserve">　　　　應付退休及離職金                                            </t>
        </is>
      </c>
      <c r="I28" s="215" t="n">
        <v>122</v>
      </c>
      <c r="J28" s="73">
        <f>OFFSET(A501,0,$K$1-1)</f>
        <v/>
      </c>
      <c r="K28" s="369">
        <f>-SUMIF($C$7:$C$127,I28,$D$7:$D$127)+SUMIF($E$7:$E$127,I28,$F$7:$F$127)</f>
        <v/>
      </c>
      <c r="L28" s="478" t="n"/>
      <c r="M28" s="478">
        <f>L28-G28</f>
        <v/>
      </c>
      <c r="N28" s="30" t="n"/>
      <c r="O28" s="425">
        <f>L28-B28</f>
        <v/>
      </c>
      <c r="P28" s="144">
        <f>J28-K28</f>
        <v/>
      </c>
      <c r="Q28" s="426">
        <f>D28-F28</f>
        <v/>
      </c>
      <c r="R28" s="30" t="n"/>
    </row>
    <row r="29">
      <c r="A29" s="80" t="inlineStr">
        <is>
          <t xml:space="preserve">　　土地改良物                                                  </t>
        </is>
      </c>
      <c r="B29" s="427">
        <f>VLOOKUP(A29,$A$309:$AX$418,$K$1,FALSE)</f>
        <v/>
      </c>
      <c r="C29" s="384" t="n">
        <v>251</v>
      </c>
      <c r="D29" s="440">
        <f>J57*-1</f>
        <v/>
      </c>
      <c r="E29" s="441" t="n">
        <v>101</v>
      </c>
      <c r="F29" s="442">
        <f>J15</f>
        <v/>
      </c>
      <c r="G29" s="429">
        <f>B29+SUM(D29:D32)-SUM(F29:F32)</f>
        <v/>
      </c>
      <c r="H29" s="214" t="inlineStr">
        <is>
          <t xml:space="preserve">　　　　遞延收入                                                    </t>
        </is>
      </c>
      <c r="I29" s="215" t="n"/>
      <c r="J29" s="73">
        <f>OFFSET(A502,0,$K$1-1)</f>
        <v/>
      </c>
      <c r="K29" s="369">
        <f>SUM(K30:K31)</f>
        <v/>
      </c>
      <c r="L29" s="478">
        <f>VLOOKUP(A29,$A$140:$AX$249,$K$1,FALSE)</f>
        <v/>
      </c>
      <c r="M29" s="478">
        <f>L29-G29</f>
        <v/>
      </c>
      <c r="N29" s="30" t="n"/>
      <c r="O29" s="425">
        <f>L29-B29</f>
        <v/>
      </c>
      <c r="P29" s="144">
        <f>J29-K29</f>
        <v/>
      </c>
      <c r="Q29" s="426">
        <f>D29-F29</f>
        <v/>
      </c>
      <c r="R29" s="30" t="n"/>
    </row>
    <row r="30">
      <c r="A30" s="80" t="n">
        <v>0</v>
      </c>
      <c r="B30" s="427" t="n"/>
      <c r="C30" s="384" t="n">
        <v>404</v>
      </c>
      <c r="D30" s="440">
        <f>J96</f>
        <v/>
      </c>
      <c r="E30" s="441" t="n"/>
      <c r="F30" s="442" t="n"/>
      <c r="G30" s="433" t="n"/>
      <c r="H30" s="214" t="inlineStr">
        <is>
          <t xml:space="preserve">　　　　　遞延收入-其他補助收入                                       </t>
        </is>
      </c>
      <c r="I30" s="215" t="n">
        <v>123</v>
      </c>
      <c r="J30" s="73">
        <f>OFFSET(A503,0,$K$1-1)</f>
        <v/>
      </c>
      <c r="K30" s="369">
        <f>-SUMIF($C$7:$C$127,I30,$D$7:$D$127)+SUMIF($E$7:$E$127,I30,$F$7:$F$127)</f>
        <v/>
      </c>
      <c r="L30" s="478" t="n"/>
      <c r="M30" s="478">
        <f>L30-G30</f>
        <v/>
      </c>
      <c r="N30" s="30" t="n"/>
      <c r="O30" s="425">
        <f>L30-B30</f>
        <v/>
      </c>
      <c r="P30" s="144">
        <f>J30-K30</f>
        <v/>
      </c>
      <c r="Q30" s="426">
        <f>D30-F30</f>
        <v/>
      </c>
      <c r="R30" s="30" t="n"/>
    </row>
    <row r="31">
      <c r="A31" s="2" t="n">
        <v>0</v>
      </c>
      <c r="B31" s="427" t="n"/>
      <c r="C31" s="384" t="n"/>
      <c r="D31" s="440" t="n"/>
      <c r="E31" s="441" t="n"/>
      <c r="F31" s="442" t="n"/>
      <c r="G31" s="433" t="n"/>
      <c r="H31" s="214" t="inlineStr">
        <is>
          <t xml:space="preserve">　　　　　遞延收入-受贈收入                                           </t>
        </is>
      </c>
      <c r="I31" s="215" t="n">
        <v>124</v>
      </c>
      <c r="J31" s="73">
        <f>OFFSET(A504,0,$K$1-1)</f>
        <v/>
      </c>
      <c r="K31" s="369">
        <f>-SUMIF($C$7:$C$127,I31,$D$7:$D$127)+SUMIF($E$7:$E$127,I31,$F$7:$F$127)</f>
        <v/>
      </c>
      <c r="L31" s="478" t="n"/>
      <c r="M31" s="478">
        <f>L31-G31</f>
        <v/>
      </c>
      <c r="N31" s="30" t="n"/>
      <c r="O31" s="425">
        <f>L31-B31</f>
        <v/>
      </c>
      <c r="P31" s="144">
        <f>J31-K31</f>
        <v/>
      </c>
      <c r="Q31" s="426">
        <f>D31-F31</f>
        <v/>
      </c>
      <c r="R31" s="30" t="n"/>
    </row>
    <row r="32">
      <c r="A32" s="3" t="n">
        <v>0</v>
      </c>
      <c r="B32" s="427" t="n"/>
      <c r="C32" s="385" t="n"/>
      <c r="D32" s="440" t="n"/>
      <c r="E32" s="443" t="n"/>
      <c r="F32" s="442" t="n"/>
      <c r="G32" s="433" t="n"/>
      <c r="H32" s="214" t="inlineStr">
        <is>
          <t xml:space="preserve">　　　　其他                                                        </t>
        </is>
      </c>
      <c r="I32" s="215" t="n">
        <v>125</v>
      </c>
      <c r="J32" s="73">
        <f>OFFSET(A505,0,$K$1-1)</f>
        <v/>
      </c>
      <c r="K32" s="369" t="n"/>
      <c r="L32" s="478" t="n"/>
      <c r="M32" s="478">
        <f>L32-G32</f>
        <v/>
      </c>
      <c r="N32" s="30" t="n"/>
      <c r="O32" s="425">
        <f>L32-B32</f>
        <v/>
      </c>
      <c r="P32" s="144">
        <f>J32-K32</f>
        <v/>
      </c>
      <c r="Q32" s="426">
        <f>D32-F32</f>
        <v/>
      </c>
      <c r="R32" s="30" t="n"/>
    </row>
    <row r="33">
      <c r="A33" s="80" t="inlineStr">
        <is>
          <t xml:space="preserve">　　房屋及建築                                                  </t>
        </is>
      </c>
      <c r="B33" s="427">
        <f>VLOOKUP(A33,$A$309:$AX$418,$K$1,FALSE)</f>
        <v/>
      </c>
      <c r="C33" s="384" t="n">
        <v>252</v>
      </c>
      <c r="D33" s="440">
        <f>J58*-1</f>
        <v/>
      </c>
      <c r="E33" s="441" t="n">
        <v>102</v>
      </c>
      <c r="F33" s="442">
        <f>J16</f>
        <v/>
      </c>
      <c r="G33" s="429">
        <f>B33+SUM(D33:D36)-SUM(F33:F36)</f>
        <v/>
      </c>
      <c r="H33" s="214" t="inlineStr">
        <is>
          <t xml:space="preserve">　　　流動資產淨減（淨增）                                        </t>
        </is>
      </c>
      <c r="I33" s="215" t="n">
        <v>151</v>
      </c>
      <c r="J33" s="73">
        <f>OFFSET(A506,0,$K$1-1)</f>
        <v/>
      </c>
      <c r="K33" s="369">
        <f>-SUMIF($C$7:$C$127,I33,$D$7:$D$127)+SUMIF($E$7:$E$127,I33,$F$7:$F$127)</f>
        <v/>
      </c>
      <c r="L33" s="478">
        <f>VLOOKUP(A33,$A$140:$AX$249,$K$1,FALSE)</f>
        <v/>
      </c>
      <c r="M33" s="478">
        <f>L33-G33</f>
        <v/>
      </c>
      <c r="N33" s="30" t="n"/>
      <c r="O33" s="425">
        <f>L33-B33</f>
        <v/>
      </c>
      <c r="P33" s="144">
        <f>J33-K33</f>
        <v/>
      </c>
      <c r="Q33" s="426">
        <f>D33-F33</f>
        <v/>
      </c>
      <c r="R33" s="30" t="n"/>
    </row>
    <row r="34">
      <c r="A34" s="2" t="n">
        <v>0</v>
      </c>
      <c r="B34" s="427" t="n"/>
      <c r="C34" s="384" t="n">
        <v>405</v>
      </c>
      <c r="D34" s="440">
        <f>J97</f>
        <v/>
      </c>
      <c r="E34" s="441" t="n"/>
      <c r="F34" s="442" t="n"/>
      <c r="G34" s="433" t="n"/>
      <c r="H34" s="214" t="inlineStr">
        <is>
          <t xml:space="preserve">　　　流動負債淨增（淨減）                                        </t>
        </is>
      </c>
      <c r="I34" s="215" t="n">
        <v>161</v>
      </c>
      <c r="J34" s="73">
        <f>OFFSET(A507,0,$K$1-1)</f>
        <v/>
      </c>
      <c r="K34" s="369">
        <f>-SUMIF($C$7:$C$127,I34,$D$7:$D$127)+SUMIF($E$7:$E$127,I34,$F$7:$F$127)</f>
        <v/>
      </c>
      <c r="L34" s="478" t="n"/>
      <c r="M34" s="478">
        <f>L34-G34</f>
        <v/>
      </c>
      <c r="N34" s="30" t="n"/>
      <c r="O34" s="425">
        <f>L34-B34</f>
        <v/>
      </c>
      <c r="P34" s="144">
        <f>J34-K34</f>
        <v/>
      </c>
      <c r="Q34" s="426">
        <f>D34-F34</f>
        <v/>
      </c>
      <c r="R34" s="30" t="n"/>
    </row>
    <row r="35">
      <c r="A35" s="2" t="n">
        <v>0</v>
      </c>
      <c r="B35" s="427" t="n"/>
      <c r="C35" s="384" t="n"/>
      <c r="D35" s="440" t="n"/>
      <c r="E35" s="441" t="n"/>
      <c r="F35" s="442" t="n"/>
      <c r="G35" s="433" t="n"/>
      <c r="H35" s="214" t="inlineStr">
        <is>
          <t xml:space="preserve">　　未計利息股利之現金流入（流出）                              </t>
        </is>
      </c>
      <c r="I35" s="215" t="n"/>
      <c r="J35" s="73">
        <f>OFFSET(A508,0,$K$1-1)</f>
        <v/>
      </c>
      <c r="K35" s="369">
        <f>K12+K13</f>
        <v/>
      </c>
      <c r="L35" s="478" t="n"/>
      <c r="M35" s="478">
        <f>L35-G35</f>
        <v/>
      </c>
      <c r="N35" s="30" t="n"/>
      <c r="O35" s="425">
        <f>L35-B35</f>
        <v/>
      </c>
      <c r="P35" s="144">
        <f>J35-K35</f>
        <v/>
      </c>
      <c r="Q35" s="426">
        <f>D35-F35</f>
        <v/>
      </c>
      <c r="R35" s="30" t="n"/>
    </row>
    <row r="36">
      <c r="A36" s="3" t="n">
        <v>0</v>
      </c>
      <c r="B36" s="427" t="n"/>
      <c r="C36" s="385" t="n"/>
      <c r="D36" s="440" t="n"/>
      <c r="E36" s="443" t="n"/>
      <c r="F36" s="442" t="n"/>
      <c r="G36" s="433" t="n"/>
      <c r="H36" s="112" t="inlineStr">
        <is>
          <t xml:space="preserve">　　收取利息                                                    </t>
        </is>
      </c>
      <c r="I36" s="180" t="n"/>
      <c r="J36" s="73">
        <f>OFFSET(A509,0,$K$1-1)</f>
        <v/>
      </c>
      <c r="K36" s="369">
        <f>J36</f>
        <v/>
      </c>
      <c r="L36" s="478" t="n"/>
      <c r="M36" s="478">
        <f>L36-G36</f>
        <v/>
      </c>
      <c r="N36" s="30" t="n"/>
      <c r="O36" s="425">
        <f>L36-B36</f>
        <v/>
      </c>
      <c r="P36" s="144">
        <f>J36-K36</f>
        <v/>
      </c>
      <c r="Q36" s="426">
        <f>D36-F36</f>
        <v/>
      </c>
      <c r="R36" s="30" t="n"/>
    </row>
    <row r="37">
      <c r="A37" s="80" t="inlineStr">
        <is>
          <t xml:space="preserve">　　機械及設備                                                  </t>
        </is>
      </c>
      <c r="B37" s="427">
        <f>VLOOKUP(A37,$A$309:$AX$418,$K$1,FALSE)</f>
        <v/>
      </c>
      <c r="C37" s="384" t="n">
        <v>253</v>
      </c>
      <c r="D37" s="440">
        <f>J59*-1</f>
        <v/>
      </c>
      <c r="E37" s="441" t="n">
        <v>103</v>
      </c>
      <c r="F37" s="442">
        <f>J17</f>
        <v/>
      </c>
      <c r="G37" s="429">
        <f>B37+SUM(D37:D41)-SUM(F37:F41)</f>
        <v/>
      </c>
      <c r="H37" s="112" t="inlineStr">
        <is>
          <t xml:space="preserve">　　收取股利                                                    </t>
        </is>
      </c>
      <c r="I37" s="180" t="n"/>
      <c r="J37" s="73">
        <f>OFFSET(A510,0,$K$1-1)</f>
        <v/>
      </c>
      <c r="K37" s="369">
        <f>J37</f>
        <v/>
      </c>
      <c r="L37" s="478">
        <f>VLOOKUP(A37,$A$140:$AX$249,$K$1,FALSE)</f>
        <v/>
      </c>
      <c r="M37" s="478">
        <f>L37-G37</f>
        <v/>
      </c>
      <c r="N37" s="30" t="n"/>
      <c r="O37" s="425">
        <f>L37-B37</f>
        <v/>
      </c>
      <c r="P37" s="144">
        <f>J37-K37</f>
        <v/>
      </c>
      <c r="Q37" s="426">
        <f>D37-F37</f>
        <v/>
      </c>
      <c r="R37" s="30" t="n"/>
    </row>
    <row r="38" ht="20.4" customHeight="1" s="53" thickBot="1">
      <c r="A38" s="2" t="n">
        <v>0</v>
      </c>
      <c r="B38" s="427" t="n"/>
      <c r="C38" s="385" t="n">
        <v>407</v>
      </c>
      <c r="D38" s="440">
        <f>J101</f>
        <v/>
      </c>
      <c r="E38" s="441" t="n"/>
      <c r="F38" s="442" t="n"/>
      <c r="G38" s="433" t="n"/>
      <c r="H38" s="112" t="inlineStr">
        <is>
          <t xml:space="preserve">　　支付利息                                                    </t>
        </is>
      </c>
      <c r="I38" s="180" t="n"/>
      <c r="J38" s="73">
        <f>OFFSET(A511,0,$K$1-1)</f>
        <v/>
      </c>
      <c r="K38" s="444">
        <f>J38</f>
        <v/>
      </c>
      <c r="L38" s="478" t="n"/>
      <c r="M38" s="478">
        <f>L38-G38</f>
        <v/>
      </c>
      <c r="N38" s="30" t="n"/>
      <c r="O38" s="425">
        <f>L38-B38</f>
        <v/>
      </c>
      <c r="P38" s="144">
        <f>J38-K38</f>
        <v/>
      </c>
      <c r="Q38" s="426">
        <f>D38-F38</f>
        <v/>
      </c>
      <c r="R38" s="30" t="n"/>
    </row>
    <row r="39">
      <c r="A39" s="3" t="n">
        <v>0</v>
      </c>
      <c r="B39" s="427" t="n"/>
      <c r="C39" s="385" t="n">
        <v>409</v>
      </c>
      <c r="D39" s="440">
        <f>J105</f>
        <v/>
      </c>
      <c r="E39" s="443" t="n">
        <v>412</v>
      </c>
      <c r="F39" s="442">
        <f>-J109</f>
        <v/>
      </c>
      <c r="G39" s="433" t="n"/>
      <c r="H39" s="111" t="inlineStr">
        <is>
          <t xml:space="preserve">▼業務活動之淨現金流入（流出）                                </t>
        </is>
      </c>
      <c r="I39" s="180" t="n"/>
      <c r="J39" s="248">
        <f>OFFSET(A512,0,$K$1-1)</f>
        <v/>
      </c>
      <c r="K39" s="445">
        <f>K36+K37+K38+K35</f>
        <v/>
      </c>
      <c r="L39" s="478" t="n"/>
      <c r="M39" s="478">
        <f>L39-G39</f>
        <v/>
      </c>
      <c r="N39" s="30" t="n"/>
      <c r="O39" s="425">
        <f>L39-B39</f>
        <v/>
      </c>
      <c r="P39" s="144">
        <f>J39-K39</f>
        <v/>
      </c>
      <c r="Q39" s="426">
        <f>D39-F39</f>
        <v/>
      </c>
      <c r="R39" s="30" t="n"/>
    </row>
    <row r="40">
      <c r="A40" s="3" t="n">
        <v>0</v>
      </c>
      <c r="B40" s="427" t="n"/>
      <c r="C40" s="261" t="n"/>
      <c r="D40" s="186" t="n"/>
      <c r="E40" s="446" t="n"/>
      <c r="F40" s="447" t="n"/>
      <c r="G40" s="433" t="n"/>
      <c r="H40" s="111" t="inlineStr">
        <is>
          <t xml:space="preserve">▼投資活動之現金流量                                          </t>
        </is>
      </c>
      <c r="I40" s="180" t="n"/>
      <c r="J40" s="73">
        <f>OFFSET(A513,0,$K$1-1)</f>
        <v/>
      </c>
      <c r="K40" s="448">
        <f>SUM(K41,K44,K47,K48,K49,K51,K54,K64)</f>
        <v/>
      </c>
      <c r="L40" s="478" t="n"/>
      <c r="M40" s="478">
        <f>L40-G40</f>
        <v/>
      </c>
      <c r="N40" s="30" t="n"/>
      <c r="O40" s="425">
        <f>L40-B40</f>
        <v/>
      </c>
      <c r="P40" s="144">
        <f>J40-K40</f>
        <v/>
      </c>
      <c r="Q40" s="426">
        <f>D40-F40</f>
        <v/>
      </c>
      <c r="R40" s="30" t="n"/>
    </row>
    <row r="41">
      <c r="A41" s="50" t="n"/>
      <c r="B41" s="50" t="n"/>
      <c r="C41" s="232" t="n"/>
      <c r="D41" s="440" t="n"/>
      <c r="E41" s="232" t="n"/>
      <c r="F41" s="233" t="n"/>
      <c r="H41" s="112" t="inlineStr">
        <is>
          <t xml:space="preserve">　　減少流動金融資產及短期貸墊款                                </t>
        </is>
      </c>
      <c r="I41" s="180" t="n"/>
      <c r="J41" s="73">
        <f>OFFSET(A514,0,$K$1-1)</f>
        <v/>
      </c>
      <c r="K41" s="449">
        <f>K42+K43</f>
        <v/>
      </c>
      <c r="L41" s="478" t="n"/>
      <c r="M41" s="478">
        <f>L41-G41</f>
        <v/>
      </c>
      <c r="N41" s="30" t="n"/>
      <c r="O41" s="425">
        <f>L41-B41</f>
        <v/>
      </c>
      <c r="P41" s="144">
        <f>J41-K41</f>
        <v/>
      </c>
      <c r="Q41" s="426">
        <f>D41-F41</f>
        <v/>
      </c>
      <c r="R41" s="30" t="n"/>
    </row>
    <row r="42" ht="20.4" customHeight="1" s="53" thickBot="1">
      <c r="A42" s="50" t="inlineStr">
        <is>
          <t xml:space="preserve">　　交通及運輸設備                                              </t>
        </is>
      </c>
      <c r="B42" s="427">
        <f>VLOOKUP(A42,$A$309:$AX$418,$K$1,FALSE)</f>
        <v/>
      </c>
      <c r="C42" s="384" t="n">
        <v>254</v>
      </c>
      <c r="D42" s="440">
        <f>J60*-1</f>
        <v/>
      </c>
      <c r="E42" s="441" t="n">
        <v>104</v>
      </c>
      <c r="F42" s="442">
        <f>J18</f>
        <v/>
      </c>
      <c r="G42" s="450">
        <f>B42+SUM(D42:D44)-SUM(F42:F44)</f>
        <v/>
      </c>
      <c r="H42" s="214" t="inlineStr">
        <is>
          <t xml:space="preserve">　　　減少流動金融資產                                            </t>
        </is>
      </c>
      <c r="I42" s="215" t="n">
        <v>211</v>
      </c>
      <c r="J42" s="248">
        <f>OFFSET(A515,0,$K$1-1)</f>
        <v/>
      </c>
      <c r="K42" s="451">
        <f>-SUMIF($C$7:$C$127,I42,$D$7:$D$127)+SUMIF($E$7:$E$135,I42,$F$7:$F$127)</f>
        <v/>
      </c>
      <c r="L42" s="478">
        <f>VLOOKUP(A42,$A$140:$AX$249,$K$1,FALSE)</f>
        <v/>
      </c>
      <c r="M42" s="478">
        <f>L42-G42</f>
        <v/>
      </c>
      <c r="N42" s="30" t="n"/>
      <c r="O42" s="425">
        <f>L42-B42</f>
        <v/>
      </c>
      <c r="P42" s="144">
        <f>J42-K42</f>
        <v/>
      </c>
      <c r="Q42" s="426">
        <f>D42-F42</f>
        <v/>
      </c>
      <c r="R42" s="30" t="n"/>
    </row>
    <row r="43">
      <c r="A43" s="50" t="n"/>
      <c r="B43" s="427" t="n"/>
      <c r="C43" s="385" t="n">
        <v>410</v>
      </c>
      <c r="D43" s="440">
        <f>J106</f>
        <v/>
      </c>
      <c r="E43" s="443" t="n">
        <v>413</v>
      </c>
      <c r="F43" s="442">
        <f>J110*-1</f>
        <v/>
      </c>
      <c r="G43" s="452" t="n"/>
      <c r="H43" s="216" t="inlineStr">
        <is>
          <t xml:space="preserve">　　　減少短期墊款                                                </t>
        </is>
      </c>
      <c r="I43" s="217" t="n">
        <v>212</v>
      </c>
      <c r="J43" s="73">
        <f>OFFSET(A516,0,$K$1-1)</f>
        <v/>
      </c>
      <c r="K43" s="453">
        <f>-SUMIF($C$7:$C$127,I43,$D$7:$D$127)+SUMIF($E$7:$E$135,I43,$F$7:$F$127)</f>
        <v/>
      </c>
      <c r="L43" s="478" t="n"/>
      <c r="M43" s="478">
        <f>L43-G43</f>
        <v/>
      </c>
      <c r="N43" s="30" t="n"/>
      <c r="O43" s="425">
        <f>L43-B43</f>
        <v/>
      </c>
      <c r="P43" s="144">
        <f>J43-K43</f>
        <v/>
      </c>
      <c r="Q43" s="426">
        <f>D43-F43</f>
        <v/>
      </c>
      <c r="R43" s="30" t="n"/>
    </row>
    <row r="44">
      <c r="A44" s="50" t="n"/>
      <c r="B44" s="427" t="n"/>
      <c r="C44" s="385" t="n"/>
      <c r="D44" s="440" t="n"/>
      <c r="E44" s="443" t="n"/>
      <c r="F44" s="442" t="n"/>
      <c r="G44" s="452" t="n"/>
      <c r="H44" s="112" t="inlineStr">
        <is>
          <t xml:space="preserve">　　減少投資、長期應收款、貸墊款及準備金                        </t>
        </is>
      </c>
      <c r="I44" s="180" t="n"/>
      <c r="J44" s="73">
        <f>OFFSET(A517,0,$K$1-1)</f>
        <v/>
      </c>
      <c r="K44" s="369">
        <f>SUM(K45:K46)</f>
        <v/>
      </c>
      <c r="L44" s="478" t="n"/>
      <c r="M44" s="478">
        <f>L44-G44</f>
        <v/>
      </c>
      <c r="N44" s="30" t="n"/>
      <c r="O44" s="425">
        <f>L44-B44</f>
        <v/>
      </c>
      <c r="P44" s="144">
        <f>J44-K44</f>
        <v/>
      </c>
      <c r="Q44" s="426">
        <f>D44-F44</f>
        <v/>
      </c>
      <c r="R44" s="30" t="n"/>
    </row>
    <row r="45">
      <c r="A45" s="80" t="inlineStr">
        <is>
          <t xml:space="preserve">　　什項設備                                                    </t>
        </is>
      </c>
      <c r="B45" s="427">
        <f>VLOOKUP(A45,$A$309:$AX$418,$K$1,FALSE)</f>
        <v/>
      </c>
      <c r="C45" s="384" t="n">
        <v>255</v>
      </c>
      <c r="D45" s="440">
        <f>J61*-1</f>
        <v/>
      </c>
      <c r="E45" s="441" t="n">
        <v>105</v>
      </c>
      <c r="F45" s="442">
        <f>J19</f>
        <v/>
      </c>
      <c r="G45" s="429">
        <f>B45+SUM(D45:D48)-SUM(F45:F48)</f>
        <v/>
      </c>
      <c r="H45" s="112" t="inlineStr">
        <is>
          <t xml:space="preserve">　　　減少投資                                                    </t>
        </is>
      </c>
      <c r="I45" s="180" t="n">
        <v>221</v>
      </c>
      <c r="J45" s="73">
        <f>OFFSET(A518,0,$K$1-1)</f>
        <v/>
      </c>
      <c r="K45" s="369">
        <f>-SUMIF($C$7:$C$127,I45,$D$7:$D$127)+SUMIF($E$7:$E$135,I45,$F$7:$F$127)</f>
        <v/>
      </c>
      <c r="L45" s="478">
        <f>VLOOKUP(A45,$A$140:$AX$249,$K$1,FALSE)</f>
        <v/>
      </c>
      <c r="M45" s="478">
        <f>L45-G45</f>
        <v/>
      </c>
      <c r="N45" s="30" t="n"/>
      <c r="O45" s="425">
        <f>L45-B45</f>
        <v/>
      </c>
      <c r="P45" s="144">
        <f>J45-K45</f>
        <v/>
      </c>
      <c r="Q45" s="426">
        <f>D45-F45</f>
        <v/>
      </c>
      <c r="R45" s="30" t="n"/>
    </row>
    <row r="46">
      <c r="A46" s="3" t="n">
        <v>0</v>
      </c>
      <c r="B46" s="427" t="n"/>
      <c r="C46" s="385" t="n">
        <v>408</v>
      </c>
      <c r="D46" s="440">
        <f>J102</f>
        <v/>
      </c>
      <c r="E46" s="443" t="n"/>
      <c r="F46" s="442" t="n"/>
      <c r="G46" s="433" t="n"/>
      <c r="H46" s="112" t="inlineStr">
        <is>
          <t xml:space="preserve">　　　減少準備金                                                  </t>
        </is>
      </c>
      <c r="I46" s="180" t="n">
        <v>222</v>
      </c>
      <c r="J46" s="73">
        <f>OFFSET(A519,0,$K$1-1)</f>
        <v/>
      </c>
      <c r="K46" s="369">
        <f>-SUMIF($C$7:$C$127,I46,$D$7:$D$127)+SUMIF($E$7:$E$135,I46,$F$7:$F$127)</f>
        <v/>
      </c>
      <c r="L46" s="478" t="n"/>
      <c r="M46" s="478">
        <f>L46-G46</f>
        <v/>
      </c>
      <c r="N46" s="30" t="n"/>
      <c r="O46" s="425">
        <f>L46-B46</f>
        <v/>
      </c>
      <c r="P46" s="144">
        <f>J46-K46</f>
        <v/>
      </c>
      <c r="Q46" s="426">
        <f>D46-F46</f>
        <v/>
      </c>
      <c r="R46" s="30" t="n"/>
    </row>
    <row r="47">
      <c r="A47" s="3" t="n">
        <v>0</v>
      </c>
      <c r="B47" s="427" t="n"/>
      <c r="C47" s="385" t="n">
        <v>411</v>
      </c>
      <c r="D47" s="440">
        <f>J107</f>
        <v/>
      </c>
      <c r="E47" s="443" t="n">
        <v>414</v>
      </c>
      <c r="F47" s="442">
        <f>-J111</f>
        <v/>
      </c>
      <c r="G47" s="433" t="n"/>
      <c r="H47" s="112" t="inlineStr">
        <is>
          <t xml:space="preserve">　　收取利息                                                    </t>
        </is>
      </c>
      <c r="I47" s="180" t="n"/>
      <c r="J47" s="73">
        <f>OFFSET(A520,0,$K$1-1)</f>
        <v/>
      </c>
      <c r="K47" s="369">
        <f>J47</f>
        <v/>
      </c>
      <c r="L47" s="478" t="n"/>
      <c r="M47" s="478">
        <f>L47-G47</f>
        <v/>
      </c>
      <c r="N47" s="30" t="n"/>
      <c r="O47" s="425">
        <f>L47-B47</f>
        <v/>
      </c>
      <c r="P47" s="144">
        <f>J47-K47</f>
        <v/>
      </c>
      <c r="Q47" s="426">
        <f>D47-F47</f>
        <v/>
      </c>
      <c r="R47" s="30" t="n"/>
    </row>
    <row r="48">
      <c r="A48" s="3" t="n">
        <v>0</v>
      </c>
      <c r="B48" s="427" t="n"/>
      <c r="C48" s="385" t="n">
        <v>406</v>
      </c>
      <c r="D48" s="440">
        <f>J98</f>
        <v/>
      </c>
      <c r="E48" s="443" t="n"/>
      <c r="F48" s="442" t="n"/>
      <c r="G48" s="433" t="n"/>
      <c r="H48" s="112" t="inlineStr">
        <is>
          <t xml:space="preserve">　　收取股利                                                    </t>
        </is>
      </c>
      <c r="I48" s="186" t="n"/>
      <c r="J48" s="73">
        <f>OFFSET(A521,0,$K$1-1)</f>
        <v/>
      </c>
      <c r="K48" s="369">
        <f>J48</f>
        <v/>
      </c>
      <c r="L48" s="478" t="n"/>
      <c r="M48" s="478">
        <f>L48-G48</f>
        <v/>
      </c>
      <c r="N48" s="30" t="n"/>
      <c r="O48" s="425">
        <f>L48-B48</f>
        <v/>
      </c>
      <c r="P48" s="144">
        <f>J48-K48</f>
        <v/>
      </c>
      <c r="Q48" s="426">
        <f>D48-F48</f>
        <v/>
      </c>
      <c r="R48" s="30" t="n"/>
    </row>
    <row r="49">
      <c r="A49" s="80" t="inlineStr">
        <is>
          <t xml:space="preserve">　　租賃資產                                                    </t>
        </is>
      </c>
      <c r="B49" s="427">
        <f>VLOOKUP(A49,$A$309:$AX$413,$K$1,FALSE)</f>
        <v/>
      </c>
      <c r="C49" s="384" t="n"/>
      <c r="D49" s="440" t="n"/>
      <c r="E49" s="441" t="n">
        <v>106</v>
      </c>
      <c r="F49" s="442">
        <f>J20</f>
        <v/>
      </c>
      <c r="G49" s="433">
        <f>B49+D49-F49</f>
        <v/>
      </c>
      <c r="H49" s="112" t="inlineStr">
        <is>
          <t xml:space="preserve">　　增加流動金融資產及短期貸墊款                                </t>
        </is>
      </c>
      <c r="I49" s="186" t="n"/>
      <c r="J49" s="121">
        <f>OFFSET(A522,0,$K$1-1)</f>
        <v/>
      </c>
      <c r="K49" s="369">
        <f>K50</f>
        <v/>
      </c>
      <c r="L49" s="478">
        <f>VLOOKUP(A49,$A$140:$AX$249,$K$1,FALSE)</f>
        <v/>
      </c>
      <c r="M49" s="478">
        <f>L49-G49</f>
        <v/>
      </c>
      <c r="N49" s="30" t="n"/>
      <c r="O49" s="425">
        <f>L49-B49</f>
        <v/>
      </c>
      <c r="P49" s="144">
        <f>J49-K49</f>
        <v/>
      </c>
      <c r="Q49" s="426">
        <f>D49-F49</f>
        <v/>
      </c>
      <c r="R49" s="30" t="n"/>
    </row>
    <row r="50" ht="32.4" customHeight="1" s="53">
      <c r="A50" s="80" t="inlineStr">
        <is>
          <t xml:space="preserve">　　租賃權益改良                                                </t>
        </is>
      </c>
      <c r="B50" s="427">
        <f>VLOOKUP(A50,$A$309:$AX$418,$K$1,FALSE)</f>
        <v/>
      </c>
      <c r="C50" s="384" t="n">
        <v>257</v>
      </c>
      <c r="D50" s="454">
        <f>J63*-1</f>
        <v/>
      </c>
      <c r="E50" s="441" t="n">
        <v>107</v>
      </c>
      <c r="F50" s="442">
        <f>J21</f>
        <v/>
      </c>
      <c r="G50" s="433">
        <f>B50+D50-F50</f>
        <v/>
      </c>
      <c r="H50" s="112" t="inlineStr">
        <is>
          <t xml:space="preserve">　　　增加流動金融資產                                            </t>
        </is>
      </c>
      <c r="I50" s="181" t="n">
        <v>231</v>
      </c>
      <c r="J50" s="121">
        <f>OFFSET(A523,0,$K$1-1)</f>
        <v/>
      </c>
      <c r="K50" s="369">
        <f>-SUMIF($C$7:$C$127,I50,$D$7:$D$127)+SUMIF($E$7:$E$135,I50,$F$7:$F$127)</f>
        <v/>
      </c>
      <c r="L50" s="478">
        <f>VLOOKUP(A50,$A$140:$AX$249,$K$1,FALSE)</f>
        <v/>
      </c>
      <c r="M50" s="478">
        <f>L50-G50</f>
        <v/>
      </c>
      <c r="N50" s="30" t="n"/>
      <c r="O50" s="425">
        <f>L50-B49</f>
        <v/>
      </c>
      <c r="P50" s="144">
        <f>J50-K50</f>
        <v/>
      </c>
      <c r="Q50" s="426">
        <f>D49-F49</f>
        <v/>
      </c>
      <c r="R50" s="30" t="n"/>
    </row>
    <row r="51" ht="32.4" customHeight="1" s="53">
      <c r="A51" s="79" t="inlineStr">
        <is>
          <t xml:space="preserve">　　購建中固定資產                                              </t>
        </is>
      </c>
      <c r="B51" s="427">
        <f>VLOOKUP(A51,$A$309:$AX$418,$K$1,FALSE)</f>
        <v/>
      </c>
      <c r="C51" s="384" t="n">
        <v>256</v>
      </c>
      <c r="D51" s="440">
        <f>J62*-1</f>
        <v/>
      </c>
      <c r="E51" s="441" t="n">
        <v>404</v>
      </c>
      <c r="F51" s="442">
        <f>J96</f>
        <v/>
      </c>
      <c r="G51" s="429">
        <f>B51+SUM(D51:D53)-SUM(F51:F53)</f>
        <v/>
      </c>
      <c r="H51" s="112" t="inlineStr">
        <is>
          <t xml:space="preserve">　　增加投資、長期應收款、貸墊款及準備金                        </t>
        </is>
      </c>
      <c r="I51" s="180" t="n"/>
      <c r="J51" s="73">
        <f>OFFSET(A524,0,$K$1-1)</f>
        <v/>
      </c>
      <c r="K51" s="369">
        <f>SUM(K52:K53)</f>
        <v/>
      </c>
      <c r="L51" s="478">
        <f>VLOOKUP(A51,$A$140:$AX$249,$K$1,FALSE)</f>
        <v/>
      </c>
      <c r="M51" s="478">
        <f>L51-G51</f>
        <v/>
      </c>
      <c r="N51" s="30" t="n"/>
      <c r="O51" s="425">
        <f>L51-B50</f>
        <v/>
      </c>
      <c r="P51" s="144">
        <f>J51-K51</f>
        <v/>
      </c>
      <c r="Q51" s="426">
        <f>D50-F50</f>
        <v/>
      </c>
      <c r="R51" s="30" t="n"/>
    </row>
    <row r="52">
      <c r="A52" s="3" t="n"/>
      <c r="B52" s="427" t="n"/>
      <c r="C52" s="385" t="n"/>
      <c r="D52" s="440" t="n"/>
      <c r="E52" s="441" t="n">
        <v>405</v>
      </c>
      <c r="F52" s="442">
        <f>J97</f>
        <v/>
      </c>
      <c r="G52" s="433" t="n"/>
      <c r="H52" s="112" t="inlineStr">
        <is>
          <t xml:space="preserve">　　　增加投資                                                    </t>
        </is>
      </c>
      <c r="I52" s="180" t="n">
        <v>241</v>
      </c>
      <c r="J52" s="73">
        <f>OFFSET(A525,0,$K$1-1)</f>
        <v/>
      </c>
      <c r="K52" s="369">
        <f>-SUMIF($C$7:$C$127,I52,$D$7:$D$127)+SUMIF($E$7:$E$135,I52,$F$7:$F$127)</f>
        <v/>
      </c>
      <c r="L52" s="478" t="n"/>
      <c r="M52" s="478">
        <f>L52-G52</f>
        <v/>
      </c>
      <c r="N52" s="30" t="n"/>
      <c r="O52" s="425">
        <f>L52-B51</f>
        <v/>
      </c>
      <c r="P52" s="144">
        <f>J52-K52</f>
        <v/>
      </c>
      <c r="Q52" s="426">
        <f>D51-F51</f>
        <v/>
      </c>
      <c r="R52" s="30" t="n"/>
    </row>
    <row r="53">
      <c r="A53" s="126" t="n"/>
      <c r="B53" s="126" t="n"/>
      <c r="C53" s="236" t="n"/>
      <c r="D53" s="455" t="n"/>
      <c r="E53" s="236" t="n">
        <v>406</v>
      </c>
      <c r="F53" s="291">
        <f>J98</f>
        <v/>
      </c>
      <c r="G53" s="126" t="n"/>
      <c r="H53" s="112" t="inlineStr">
        <is>
          <t xml:space="preserve">　　　增加準備金                                                  </t>
        </is>
      </c>
      <c r="I53" s="180" t="n">
        <v>242</v>
      </c>
      <c r="J53" s="73">
        <f>OFFSET(A526,0,$K$1-1)</f>
        <v/>
      </c>
      <c r="K53" s="369">
        <f>-SUMIF($C$7:$C$127,I53,$D$7:$D$127)+SUMIF($E$7:$E$135,I53,$F$7:$F$127)</f>
        <v/>
      </c>
      <c r="L53" s="478" t="n"/>
      <c r="M53" s="478">
        <f>L53-G52</f>
        <v/>
      </c>
      <c r="N53" s="30" t="n"/>
      <c r="O53" s="425">
        <f>L53-B52</f>
        <v/>
      </c>
      <c r="P53" s="144">
        <f>J53-K53</f>
        <v/>
      </c>
      <c r="Q53" s="426">
        <f>D52-F52</f>
        <v/>
      </c>
      <c r="R53" s="30" t="n"/>
    </row>
    <row r="54" ht="32.4" customHeight="1" s="53">
      <c r="A54" s="78" t="inlineStr">
        <is>
          <t xml:space="preserve">　生物資產－非流動                                            </t>
        </is>
      </c>
      <c r="B54" s="422">
        <f>SUM(B55)</f>
        <v/>
      </c>
      <c r="C54" s="384" t="n"/>
      <c r="D54" s="440" t="n"/>
      <c r="E54" s="441" t="n"/>
      <c r="F54" s="442" t="n"/>
      <c r="G54" s="423">
        <f>SUM(G55)</f>
        <v/>
      </c>
      <c r="H54" s="112" t="inlineStr">
        <is>
          <t xml:space="preserve">　　增加不動產、廠房及設備、礦產資源                            </t>
        </is>
      </c>
      <c r="I54" s="180" t="n"/>
      <c r="J54" s="73">
        <f>OFFSET(A527,0,$K$1-1)</f>
        <v/>
      </c>
      <c r="K54" s="369">
        <f>K55</f>
        <v/>
      </c>
      <c r="L54" s="478">
        <f>VLOOKUP(A54,$A$140:$AX$249,$K$1,FALSE)</f>
        <v/>
      </c>
      <c r="M54" s="478">
        <f>L54-G54</f>
        <v/>
      </c>
      <c r="N54" s="30" t="n"/>
      <c r="O54" s="425">
        <f>L54-B54</f>
        <v/>
      </c>
      <c r="P54" s="144">
        <f>J54-K54</f>
        <v/>
      </c>
      <c r="Q54" s="426">
        <f>D54-F54</f>
        <v/>
      </c>
      <c r="R54" s="30" t="n"/>
    </row>
    <row r="55" ht="27.6" customHeight="1" s="53">
      <c r="A55" s="82" t="inlineStr">
        <is>
          <t xml:space="preserve">　　生產性生物資產－非流動                                      </t>
        </is>
      </c>
      <c r="B55" s="427">
        <f>VLOOKUP(A55,$A$309:$AX$418,$K$1,FALSE)</f>
        <v/>
      </c>
      <c r="C55" s="384" t="n"/>
      <c r="D55" s="440" t="n"/>
      <c r="E55" s="441" t="n">
        <v>109</v>
      </c>
      <c r="F55" s="442">
        <f>J23</f>
        <v/>
      </c>
      <c r="G55" s="429">
        <f>B55+SUM(D55:D55)-SUM(F55:F55)</f>
        <v/>
      </c>
      <c r="H55" s="112" t="inlineStr">
        <is>
          <t xml:space="preserve">　　　增加不動產、廠房及設備                                      </t>
        </is>
      </c>
      <c r="I55" s="180" t="n"/>
      <c r="J55" s="73">
        <f>OFFSET(A528,0,$K$1-1)</f>
        <v/>
      </c>
      <c r="K55" s="369">
        <f>K56</f>
        <v/>
      </c>
      <c r="L55" s="478">
        <f>VLOOKUP(A55,$A$140:$AX$249,$K$1,FALSE)</f>
        <v/>
      </c>
      <c r="M55" s="478">
        <f>L55-G55</f>
        <v/>
      </c>
      <c r="N55" s="30" t="n"/>
      <c r="O55" s="425">
        <f>L55-B55</f>
        <v/>
      </c>
      <c r="P55" s="144">
        <f>J55-K55</f>
        <v/>
      </c>
      <c r="Q55" s="426">
        <f>D55-F55</f>
        <v/>
      </c>
      <c r="R55" s="30" t="n"/>
    </row>
    <row r="56">
      <c r="A56" s="78" t="inlineStr">
        <is>
          <t xml:space="preserve">　無形資產                                                    </t>
        </is>
      </c>
      <c r="B56" s="422">
        <f>SUM(B57)</f>
        <v/>
      </c>
      <c r="C56" s="384" t="n"/>
      <c r="D56" s="440" t="n"/>
      <c r="E56" s="441" t="n"/>
      <c r="F56" s="442" t="n"/>
      <c r="G56" s="423">
        <f>SUM(G57)</f>
        <v/>
      </c>
      <c r="H56" s="112" t="inlineStr">
        <is>
          <t xml:space="preserve">　　　　固定資產之增置                                              </t>
        </is>
      </c>
      <c r="I56" s="180" t="n"/>
      <c r="J56" s="73">
        <f>OFFSET(A529,0,$K$1-1)</f>
        <v/>
      </c>
      <c r="K56" s="369">
        <f>SUM(K57:K63)</f>
        <v/>
      </c>
      <c r="L56" s="478">
        <f>VLOOKUP(A56,$A$140:$AX$249,$K$1,FALSE)</f>
        <v/>
      </c>
      <c r="M56" s="478">
        <f>L56-G56</f>
        <v/>
      </c>
      <c r="N56" s="30" t="n"/>
      <c r="O56" s="425">
        <f>L56-B56</f>
        <v/>
      </c>
      <c r="P56" s="144">
        <f>J56-K56</f>
        <v/>
      </c>
      <c r="Q56" s="426">
        <f>D56-F56</f>
        <v/>
      </c>
      <c r="R56" s="30" t="n"/>
    </row>
    <row r="57">
      <c r="A57" s="80" t="inlineStr">
        <is>
          <t xml:space="preserve">　　無形資產                                                    </t>
        </is>
      </c>
      <c r="B57" s="427">
        <f>VLOOKUP(A57,$A$309:$AX$418,$K$1,FALSE)</f>
        <v/>
      </c>
      <c r="C57" s="384" t="n"/>
      <c r="D57" s="440" t="n"/>
      <c r="E57" s="441" t="n">
        <v>111</v>
      </c>
      <c r="F57" s="442">
        <f>J25</f>
        <v/>
      </c>
      <c r="G57" s="429">
        <f>B57+SUM(D57:D59)-SUM(F57:F59)</f>
        <v/>
      </c>
      <c r="H57" s="112" t="inlineStr">
        <is>
          <t xml:space="preserve">　　　　　土地改良物                                                  </t>
        </is>
      </c>
      <c r="I57" s="180" t="n">
        <v>251</v>
      </c>
      <c r="J57" s="73">
        <f>OFFSET(A530,0,$K$1-1)</f>
        <v/>
      </c>
      <c r="K57" s="369">
        <f>-SUMIF($C$7:$C$127,I57,$D$7:$D$127)+SUMIF($E$7:$E$127,I57,$F$7:$F$127)</f>
        <v/>
      </c>
      <c r="L57" s="478">
        <f>VLOOKUP(A57,$A$140:$AX$249,$K$1,FALSE)</f>
        <v/>
      </c>
      <c r="M57" s="478">
        <f>L57-G57</f>
        <v/>
      </c>
      <c r="N57" s="30" t="n"/>
      <c r="O57" s="425">
        <f>L57-B57</f>
        <v/>
      </c>
      <c r="P57" s="144">
        <f>J57-K57</f>
        <v/>
      </c>
      <c r="Q57" s="426">
        <f>D57-F57</f>
        <v/>
      </c>
      <c r="R57" s="30" t="n"/>
    </row>
    <row r="58">
      <c r="A58" s="2" t="n">
        <v>0</v>
      </c>
      <c r="B58" s="427" t="n"/>
      <c r="C58" s="384" t="n">
        <v>415</v>
      </c>
      <c r="D58" s="440">
        <f>J113</f>
        <v/>
      </c>
      <c r="E58" s="441" t="n">
        <v>416</v>
      </c>
      <c r="F58" s="442">
        <f>J114*-1</f>
        <v/>
      </c>
      <c r="G58" s="433" t="n"/>
      <c r="H58" s="112" t="inlineStr">
        <is>
          <t xml:space="preserve">　　　　　房屋及建築                                                  </t>
        </is>
      </c>
      <c r="I58" s="180" t="n">
        <v>252</v>
      </c>
      <c r="J58" s="73">
        <f>OFFSET(A531,0,$K$1-1)</f>
        <v/>
      </c>
      <c r="K58" s="369">
        <f>-SUMIF($C$7:$C$127,I58,$D$7:$D$127)+SUMIF($E$7:$E$127,I58,$F$7:$F$127)</f>
        <v/>
      </c>
      <c r="L58" s="478" t="n"/>
      <c r="M58" s="478">
        <f>L58-G58</f>
        <v/>
      </c>
      <c r="N58" s="30" t="n"/>
      <c r="O58" s="425">
        <f>L58-B58</f>
        <v/>
      </c>
      <c r="P58" s="144">
        <f>J58-K58</f>
        <v/>
      </c>
      <c r="Q58" s="426">
        <f>D58-F58</f>
        <v/>
      </c>
      <c r="R58" s="30" t="n"/>
    </row>
    <row r="59">
      <c r="A59" s="3" t="n">
        <v>0</v>
      </c>
      <c r="B59" s="427" t="n"/>
      <c r="C59" s="385" t="n">
        <v>258</v>
      </c>
      <c r="D59" s="440">
        <f>J65*-1</f>
        <v/>
      </c>
      <c r="E59" s="443" t="n">
        <v>112</v>
      </c>
      <c r="F59" s="456" t="n"/>
      <c r="G59" s="433" t="n"/>
      <c r="H59" s="112" t="inlineStr">
        <is>
          <t xml:space="preserve">　　　　　機械及設備                                                  </t>
        </is>
      </c>
      <c r="I59" s="180" t="n">
        <v>253</v>
      </c>
      <c r="J59" s="73">
        <f>OFFSET(A532,0,$K$1-1)</f>
        <v/>
      </c>
      <c r="K59" s="369">
        <f>-SUMIF($C$7:$C$127,I59,$D$7:$D$127)+SUMIF($E$7:$E$127,I59,$F$7:$F$127)</f>
        <v/>
      </c>
      <c r="L59" s="478" t="n"/>
      <c r="M59" s="478">
        <f>L59-G59</f>
        <v/>
      </c>
      <c r="N59" s="30" t="n"/>
      <c r="O59" s="425">
        <f>L59-B59</f>
        <v/>
      </c>
      <c r="P59" s="144">
        <f>J59-K59</f>
        <v/>
      </c>
      <c r="Q59" s="426">
        <f>D59-F59</f>
        <v/>
      </c>
      <c r="R59" s="30" t="n"/>
    </row>
    <row r="60">
      <c r="A60" s="3" t="n">
        <v>0</v>
      </c>
      <c r="B60" s="427" t="n"/>
      <c r="C60" s="385" t="n"/>
      <c r="D60" s="440" t="n"/>
      <c r="E60" s="443" t="n"/>
      <c r="F60" s="442" t="n"/>
      <c r="G60" s="433" t="n"/>
      <c r="H60" s="112" t="inlineStr">
        <is>
          <t xml:space="preserve">　　　　　交通及運輸設備                                              </t>
        </is>
      </c>
      <c r="I60" s="180" t="n">
        <v>254</v>
      </c>
      <c r="J60" s="73">
        <f>OFFSET(A533,0,$K$1-1)</f>
        <v/>
      </c>
      <c r="K60" s="369">
        <f>-SUMIF($C$7:$C$127,I60,$D$7:$D$127)+SUMIF($E$7:$E$127,I60,$F$7:$F$127)</f>
        <v/>
      </c>
      <c r="L60" s="478" t="n"/>
      <c r="M60" s="478">
        <f>L60-G60</f>
        <v/>
      </c>
      <c r="N60" s="30" t="n"/>
      <c r="O60" s="425">
        <f>L60-B60</f>
        <v/>
      </c>
      <c r="P60" s="144">
        <f>J60-K60</f>
        <v/>
      </c>
      <c r="Q60" s="426">
        <f>D60-F60</f>
        <v/>
      </c>
      <c r="R60" s="30" t="n"/>
    </row>
    <row r="61" ht="20.4" customHeight="1" s="53">
      <c r="A61" s="78" t="inlineStr">
        <is>
          <t xml:space="preserve">　其他資產                                                    </t>
        </is>
      </c>
      <c r="B61" s="457">
        <f>SUM(B62,B65,B68)</f>
        <v/>
      </c>
      <c r="C61" s="384" t="n"/>
      <c r="D61" s="440" t="n"/>
      <c r="E61" s="441" t="n"/>
      <c r="F61" s="442" t="n"/>
      <c r="G61" s="457">
        <f>SUM(G62,G65,G68)</f>
        <v/>
      </c>
      <c r="H61" s="112" t="inlineStr">
        <is>
          <t xml:space="preserve">　　　　　什項設備                                                    </t>
        </is>
      </c>
      <c r="I61" s="180" t="n">
        <v>255</v>
      </c>
      <c r="J61" s="73">
        <f>OFFSET(A534,0,$K$1-1)</f>
        <v/>
      </c>
      <c r="K61" s="369">
        <f>-SUMIF($C$7:$C$127,I61,$D$7:$D$127)+SUMIF($E$7:$E$127,I61,$F$7:$F$127)</f>
        <v/>
      </c>
      <c r="L61" s="478">
        <f>VLOOKUP(A61,$A$140:$AX$249,$K$1,FALSE)</f>
        <v/>
      </c>
      <c r="M61" s="478">
        <f>L61-G61</f>
        <v/>
      </c>
      <c r="N61" s="30" t="n"/>
      <c r="O61" s="425">
        <f>L61-B61</f>
        <v/>
      </c>
      <c r="P61" s="144">
        <f>J61-K61</f>
        <v/>
      </c>
      <c r="Q61" s="426">
        <f>D61-F61</f>
        <v/>
      </c>
      <c r="R61" s="30" t="n"/>
    </row>
    <row r="62">
      <c r="A62" s="80" t="inlineStr">
        <is>
          <t xml:space="preserve">　　遞延資產                                                    </t>
        </is>
      </c>
      <c r="B62" s="427">
        <f>VLOOKUP(A62,$A$309:$AX$418,$K$1,FALSE)</f>
        <v/>
      </c>
      <c r="C62" s="384" t="n"/>
      <c r="D62" s="440" t="n"/>
      <c r="E62" s="441" t="n">
        <v>112</v>
      </c>
      <c r="F62" s="442">
        <f>J26-F59</f>
        <v/>
      </c>
      <c r="G62" s="429">
        <f>B62+SUM(D62:D64)-SUM(F62:F64)</f>
        <v/>
      </c>
      <c r="H62" s="112" t="inlineStr">
        <is>
          <t xml:space="preserve">　　　　　購建中固定資產                                              </t>
        </is>
      </c>
      <c r="I62" s="180" t="n">
        <v>256</v>
      </c>
      <c r="J62" s="73">
        <f>OFFSET(A535,0,$K$1-1)</f>
        <v/>
      </c>
      <c r="K62" s="369">
        <f>-SUMIF($C$7:$C$127,I62,$D$7:$D$127)+SUMIF($E$7:$E$127,I62,$F$7:$F$127)</f>
        <v/>
      </c>
      <c r="L62" s="478">
        <f>VLOOKUP(A62,$A$140:$AX$249,$K$1,FALSE)</f>
        <v/>
      </c>
      <c r="M62" s="478">
        <f>L62-G62</f>
        <v/>
      </c>
      <c r="N62" s="30" t="n"/>
      <c r="O62" s="425">
        <f>L62-B62</f>
        <v/>
      </c>
      <c r="P62" s="144">
        <f>J62-K62</f>
        <v/>
      </c>
      <c r="Q62" s="426">
        <f>D62-F62</f>
        <v/>
      </c>
      <c r="R62" s="30" t="n"/>
    </row>
    <row r="63">
      <c r="A63" s="2" t="n">
        <v>0</v>
      </c>
      <c r="B63" s="427" t="n"/>
      <c r="C63" s="384" t="n"/>
      <c r="D63" s="440">
        <f>J126</f>
        <v/>
      </c>
      <c r="E63" s="441" t="n"/>
      <c r="F63" s="442">
        <f>J127*-1</f>
        <v/>
      </c>
      <c r="G63" s="429" t="n"/>
      <c r="H63" s="112" t="inlineStr">
        <is>
          <t xml:space="preserve">　　　　　租賃權益改良                                                </t>
        </is>
      </c>
      <c r="I63" s="180" t="n">
        <v>257</v>
      </c>
      <c r="J63" s="73">
        <f>OFFSET(A536,0,$K$1-1)</f>
        <v/>
      </c>
      <c r="K63" s="369">
        <f>-SUMIF($C$7:$C$127,I63,$D$7:$D$127)+SUMIF($E$7:$E$127,I63,$F$7:$F$127)</f>
        <v/>
      </c>
      <c r="L63" s="478" t="n"/>
      <c r="M63" s="478">
        <f>L63-G63</f>
        <v/>
      </c>
      <c r="N63" s="30" t="n"/>
      <c r="O63" s="425">
        <f>L63-B63</f>
        <v/>
      </c>
      <c r="P63" s="144">
        <f>J63-K63</f>
        <v/>
      </c>
      <c r="Q63" s="426">
        <f>D63-F63</f>
        <v/>
      </c>
      <c r="R63" s="30" t="n"/>
    </row>
    <row r="64">
      <c r="A64" s="2" t="n">
        <v>0</v>
      </c>
      <c r="B64" s="427" t="n"/>
      <c r="C64" s="384" t="n">
        <v>259</v>
      </c>
      <c r="D64" s="440">
        <f>J67*-1</f>
        <v/>
      </c>
      <c r="E64" s="441" t="n"/>
      <c r="F64" s="442" t="n"/>
      <c r="G64" s="429" t="n"/>
      <c r="H64" s="112" t="inlineStr">
        <is>
          <t xml:space="preserve">　　增加無形資產及其他資產                                      </t>
        </is>
      </c>
      <c r="I64" s="180" t="n"/>
      <c r="J64" s="73">
        <f>OFFSET(A537,0,$K$1-1)</f>
        <v/>
      </c>
      <c r="K64" s="369">
        <f>K65+K66</f>
        <v/>
      </c>
      <c r="L64" s="478" t="n"/>
      <c r="M64" s="478">
        <f>L64-G64</f>
        <v/>
      </c>
      <c r="N64" s="30" t="n"/>
      <c r="O64" s="425">
        <f>L64-B64</f>
        <v/>
      </c>
      <c r="P64" s="144">
        <f>J64-K64</f>
        <v/>
      </c>
      <c r="Q64" s="426">
        <f>D64-F64</f>
        <v/>
      </c>
      <c r="R64" s="30" t="n"/>
    </row>
    <row r="65">
      <c r="A65" s="80" t="inlineStr">
        <is>
          <t xml:space="preserve">　　什項資產                                                    </t>
        </is>
      </c>
      <c r="B65" s="427">
        <f>VLOOKUP(A65,$A$309:$AX$418,$K$1,FALSE)</f>
        <v/>
      </c>
      <c r="C65" s="384" t="n">
        <v>417</v>
      </c>
      <c r="D65" s="440">
        <f>F111</f>
        <v/>
      </c>
      <c r="E65" s="441" t="n">
        <v>108</v>
      </c>
      <c r="F65" s="442">
        <f>J22</f>
        <v/>
      </c>
      <c r="G65" s="429">
        <f>B65+SUM(D65:D67)-SUM(F65:F67)</f>
        <v/>
      </c>
      <c r="H65" s="112" t="inlineStr">
        <is>
          <t xml:space="preserve">　　　增加無形資產                                                </t>
        </is>
      </c>
      <c r="I65" s="180" t="n">
        <v>258</v>
      </c>
      <c r="J65" s="73">
        <f>OFFSET(A538,0,$K$1-1)</f>
        <v/>
      </c>
      <c r="K65" s="369">
        <f>-SUMIF($C$7:$C$127,I65,$D$7:$D$127)+SUMIF($E$7:$E$127,I65,$F$7:$F$127)</f>
        <v/>
      </c>
      <c r="L65" s="478">
        <f>VLOOKUP(A65,$A$140:$AX$249,$K$1,FALSE)</f>
        <v/>
      </c>
      <c r="M65" s="478">
        <f>L65-G65</f>
        <v/>
      </c>
      <c r="N65" s="30" t="n"/>
      <c r="O65" s="425">
        <f>L65-B65</f>
        <v/>
      </c>
      <c r="P65" s="144">
        <f>J65-K65</f>
        <v/>
      </c>
      <c r="Q65" s="426">
        <f>D65-F65</f>
        <v/>
      </c>
      <c r="R65" s="30" t="n"/>
    </row>
    <row r="66">
      <c r="A66" s="4" t="n">
        <v>0</v>
      </c>
      <c r="B66" s="427" t="n"/>
      <c r="C66" s="384" t="n"/>
      <c r="D66" s="440" t="n"/>
      <c r="E66" s="441" t="n"/>
      <c r="F66" s="442" t="n"/>
      <c r="G66" s="433" t="n"/>
      <c r="H66" s="112" t="inlineStr">
        <is>
          <t xml:space="preserve">　　　增加其他資產                                                </t>
        </is>
      </c>
      <c r="I66" s="180" t="n"/>
      <c r="J66" s="73">
        <f>OFFSET(A539,0,$K$1-1)</f>
        <v/>
      </c>
      <c r="K66" s="369">
        <f>K67</f>
        <v/>
      </c>
      <c r="L66" s="478" t="n"/>
      <c r="M66" s="478">
        <f>L66-G66</f>
        <v/>
      </c>
      <c r="N66" s="30" t="n"/>
      <c r="O66" s="425">
        <f>L66-B66</f>
        <v/>
      </c>
      <c r="P66" s="144">
        <f>J66-K66</f>
        <v/>
      </c>
      <c r="Q66" s="426">
        <f>D66-F66</f>
        <v/>
      </c>
      <c r="R66" s="30" t="n"/>
    </row>
    <row r="67">
      <c r="A67" s="3" t="n">
        <v>0</v>
      </c>
      <c r="B67" s="427" t="n"/>
      <c r="C67" s="385" t="n"/>
      <c r="D67" s="440" t="n"/>
      <c r="E67" s="443" t="n"/>
      <c r="F67" s="442" t="n"/>
      <c r="G67" s="433" t="n"/>
      <c r="H67" s="112" t="inlineStr">
        <is>
          <t xml:space="preserve">　　　　增加遞延費用                                                </t>
        </is>
      </c>
      <c r="I67" s="180" t="n">
        <v>259</v>
      </c>
      <c r="J67" s="73">
        <f>OFFSET(A540,0,$K$1-1)</f>
        <v/>
      </c>
      <c r="K67" s="369">
        <f>-SUMIF($C$7:$C$127,I67,$D$7:$D$127)+SUMIF($E$7:$E$127,I67,$F$7:$F$127)</f>
        <v/>
      </c>
      <c r="L67" s="478" t="n"/>
      <c r="M67" s="478">
        <f>L67-G67</f>
        <v/>
      </c>
      <c r="N67" s="30" t="n"/>
      <c r="O67" s="425">
        <f>L67-B67</f>
        <v/>
      </c>
      <c r="P67" s="144">
        <f>J67-K67</f>
        <v/>
      </c>
      <c r="Q67" s="426">
        <f>D67-F67</f>
        <v/>
      </c>
      <c r="R67" s="30" t="n"/>
    </row>
    <row r="68">
      <c r="A68" s="80" t="n"/>
      <c r="B68" s="427" t="n"/>
      <c r="C68" s="384" t="n"/>
      <c r="D68" s="440" t="n"/>
      <c r="E68" s="441" t="n"/>
      <c r="F68" s="442" t="n"/>
      <c r="G68" s="433">
        <f>B68+D68-F68</f>
        <v/>
      </c>
      <c r="H68" s="111" t="inlineStr">
        <is>
          <t xml:space="preserve">▼投資活動之淨現金流入（流出）                                </t>
        </is>
      </c>
      <c r="I68" s="180" t="n"/>
      <c r="J68" s="73">
        <f>OFFSET(A541,0,$K$1-1)</f>
        <v/>
      </c>
      <c r="K68" s="369">
        <f>K40</f>
        <v/>
      </c>
      <c r="L68" s="478" t="n"/>
      <c r="M68" s="478" t="n"/>
      <c r="N68" s="30" t="n"/>
      <c r="O68" s="425" t="n"/>
      <c r="P68" s="144">
        <f>J68-K68</f>
        <v/>
      </c>
      <c r="Q68" s="426">
        <f>D68-F68</f>
        <v/>
      </c>
      <c r="R68" s="30" t="n"/>
    </row>
    <row r="69">
      <c r="A69" s="4" t="inlineStr">
        <is>
          <t>合      計</t>
        </is>
      </c>
      <c r="B69" s="422">
        <f>B7+B17+B26+B54+B56+B61</f>
        <v/>
      </c>
      <c r="C69" s="384" t="n"/>
      <c r="D69" s="440" t="n"/>
      <c r="E69" s="441" t="n"/>
      <c r="F69" s="442" t="n"/>
      <c r="G69" s="458">
        <f>G7+G17+G26+G54+G56+G61</f>
        <v/>
      </c>
      <c r="H69" s="111" t="inlineStr">
        <is>
          <t xml:space="preserve">▼籌資活動之現金流量                                          </t>
        </is>
      </c>
      <c r="I69" s="180" t="n"/>
      <c r="J69" s="73">
        <f>OFFSET(A542,0,$K$1-1)</f>
        <v/>
      </c>
      <c r="K69" s="369">
        <f>K70+K72+K74+K81+K79+K83</f>
        <v/>
      </c>
      <c r="L69" s="478">
        <f>VLOOKUP(A69,$A$140:$AX$249,$K$1,FALSE)</f>
        <v/>
      </c>
      <c r="M69" s="478">
        <f>L69-G69</f>
        <v/>
      </c>
      <c r="N69" s="30" t="n"/>
      <c r="O69" s="425">
        <f>L69-B69</f>
        <v/>
      </c>
      <c r="P69" s="144">
        <f>J69-K69</f>
        <v/>
      </c>
      <c r="Q69" s="426">
        <f>D69-F69</f>
        <v/>
      </c>
      <c r="R69" s="30" t="n"/>
    </row>
    <row r="70">
      <c r="A70" s="4" t="inlineStr">
        <is>
          <t xml:space="preserve">負債                                                        </t>
        </is>
      </c>
      <c r="B70" s="422">
        <f>B71+B78+B83</f>
        <v/>
      </c>
      <c r="C70" s="384" t="n"/>
      <c r="D70" s="440" t="n"/>
      <c r="E70" s="441" t="n"/>
      <c r="F70" s="442" t="n"/>
      <c r="G70" s="423">
        <f>G71+G78+G83</f>
        <v/>
      </c>
      <c r="H70" s="112" t="inlineStr">
        <is>
          <t xml:space="preserve">　　增加短期債務、流動金融負債及其他負債                        </t>
        </is>
      </c>
      <c r="I70" s="180" t="n"/>
      <c r="J70" s="73">
        <f>OFFSET(A543,0,$K$1-1)</f>
        <v/>
      </c>
      <c r="K70" s="369">
        <f>K71</f>
        <v/>
      </c>
      <c r="L70" s="478">
        <f>VLOOKUP(A70,$A$253:$AX$305,$K$1,FALSE)</f>
        <v/>
      </c>
      <c r="M70" s="478">
        <f>L70-G70</f>
        <v/>
      </c>
      <c r="N70" s="30" t="n"/>
      <c r="O70" s="425">
        <f>L70-B70</f>
        <v/>
      </c>
      <c r="P70" s="144">
        <f>J70-K70</f>
        <v/>
      </c>
      <c r="Q70" s="426">
        <f>D70-F70</f>
        <v/>
      </c>
      <c r="R70" s="30" t="n"/>
    </row>
    <row r="71">
      <c r="A71" s="78" t="inlineStr">
        <is>
          <t xml:space="preserve">　流動負債                                                    </t>
        </is>
      </c>
      <c r="B71" s="422">
        <f>SUM(B72:B77)</f>
        <v/>
      </c>
      <c r="C71" s="384" t="n"/>
      <c r="D71" s="440" t="n"/>
      <c r="E71" s="441" t="n"/>
      <c r="F71" s="442" t="n"/>
      <c r="G71" s="423">
        <f>SUM(G72:G77)</f>
        <v/>
      </c>
      <c r="H71" s="112" t="inlineStr">
        <is>
          <t xml:space="preserve">　　　增加其他負債                                                </t>
        </is>
      </c>
      <c r="I71" s="180" t="n">
        <v>311</v>
      </c>
      <c r="J71" s="73">
        <f>OFFSET(A544,0,$K$1-1)</f>
        <v/>
      </c>
      <c r="K71" s="369">
        <f>-SUMIF($C$7:$C$127,I71,$D$7:$D$127)+SUMIF($E$7:$E$127,I71,$F$7:$F$127)</f>
        <v/>
      </c>
      <c r="L71" s="478">
        <f>VLOOKUP(A71,$A$253:$AX$305,$K$1,FALSE)</f>
        <v/>
      </c>
      <c r="M71" s="478">
        <f>L71-G71</f>
        <v/>
      </c>
      <c r="N71" s="30" t="n"/>
      <c r="O71" s="425">
        <f>L71-B71</f>
        <v/>
      </c>
      <c r="P71" s="144">
        <f>J71-K71</f>
        <v/>
      </c>
      <c r="Q71" s="426">
        <f>D71-F71</f>
        <v/>
      </c>
      <c r="R71" s="30" t="n"/>
    </row>
    <row r="72">
      <c r="A72" s="80" t="inlineStr">
        <is>
          <t xml:space="preserve">　　短期債務                                                    </t>
        </is>
      </c>
      <c r="B72" s="427">
        <f>VLOOKUP(A72,$A$423:$AX$475,$K$1,FALSE)</f>
        <v/>
      </c>
      <c r="C72" s="385" t="n">
        <v>322</v>
      </c>
      <c r="D72" s="454">
        <f>J82*-1</f>
        <v/>
      </c>
      <c r="E72" s="441" t="n">
        <v>418</v>
      </c>
      <c r="F72" s="442">
        <f>D81</f>
        <v/>
      </c>
      <c r="G72" s="429">
        <f>B72+SUM(F72:F73)-SUM(D72:D73)</f>
        <v/>
      </c>
      <c r="H72" s="112" t="inlineStr">
        <is>
          <t xml:space="preserve">　　增加長期負債                                                </t>
        </is>
      </c>
      <c r="I72" s="180" t="n"/>
      <c r="J72" s="73">
        <f>OFFSET(A545,0,$K$1-1)</f>
        <v/>
      </c>
      <c r="K72" s="369">
        <f>K73</f>
        <v/>
      </c>
      <c r="L72" s="478">
        <f>VLOOKUP(A72,$A$253:$AX$305,$K$1,FALSE)</f>
        <v/>
      </c>
      <c r="M72" s="478">
        <f>L72-G72</f>
        <v/>
      </c>
      <c r="N72" s="30" t="n"/>
      <c r="O72" s="425">
        <f>L72-B72</f>
        <v/>
      </c>
      <c r="P72" s="144">
        <f>J72-K72</f>
        <v/>
      </c>
      <c r="Q72" s="426">
        <f>D72-F72</f>
        <v/>
      </c>
      <c r="R72" s="30" t="n"/>
    </row>
    <row r="73" ht="20.25" customHeight="1" s="53">
      <c r="A73" s="3" t="n">
        <v>0</v>
      </c>
      <c r="B73" s="427" t="n"/>
      <c r="C73" s="385" t="n">
        <v>316</v>
      </c>
      <c r="D73" s="440" t="n"/>
      <c r="E73" s="443" t="n"/>
      <c r="F73" s="442" t="n"/>
      <c r="G73" s="433" t="n"/>
      <c r="H73" s="112" t="inlineStr">
        <is>
          <t xml:space="preserve">　　　增加長期債務                                                </t>
        </is>
      </c>
      <c r="I73" s="180" t="n">
        <v>312</v>
      </c>
      <c r="J73" s="73">
        <f>OFFSET(A546,0,$K$1-1)</f>
        <v/>
      </c>
      <c r="K73" s="369">
        <f>-SUMIF($C$7:$C$127,I73,$D$7:$D$127)+SUMIF($E$7:$E$127,I73,$F$7:$F$127)</f>
        <v/>
      </c>
      <c r="L73" s="478" t="n"/>
      <c r="M73" s="478">
        <f>L73-G73</f>
        <v/>
      </c>
      <c r="N73" s="30" t="n"/>
      <c r="O73" s="425">
        <f>L73-B73</f>
        <v/>
      </c>
      <c r="P73" s="144">
        <f>J73-K73</f>
        <v/>
      </c>
      <c r="Q73" s="426">
        <f>D73-F73</f>
        <v/>
      </c>
      <c r="R73" s="30" t="n"/>
    </row>
    <row r="74" ht="21" customHeight="1" s="53">
      <c r="A74" s="80" t="inlineStr">
        <is>
          <t xml:space="preserve">　　應付款項                                                    </t>
        </is>
      </c>
      <c r="B74" s="427">
        <f>VLOOKUP(A74,$A$423:$AX$475,$K$1,FALSE)</f>
        <v/>
      </c>
      <c r="C74" s="384" t="n"/>
      <c r="D74" s="440" t="n"/>
      <c r="E74" s="441" t="n">
        <v>161</v>
      </c>
      <c r="F74" s="442" t="n"/>
      <c r="G74" s="429">
        <f>B74+SUM(F74:F75)-SUM(D74:D75)</f>
        <v/>
      </c>
      <c r="H74" s="112" t="inlineStr">
        <is>
          <t xml:space="preserve">　　增加基金、公積及填補短絀                                    </t>
        </is>
      </c>
      <c r="I74" s="180" t="n"/>
      <c r="J74" s="73">
        <f>OFFSET(A547,0,$K$1-1)</f>
        <v/>
      </c>
      <c r="K74" s="369">
        <f>SUM(K75)</f>
        <v/>
      </c>
      <c r="L74" s="478">
        <f>VLOOKUP(A74,$A$253:$AX$305,$K$1,FALSE)</f>
        <v/>
      </c>
      <c r="M74" s="478">
        <f>L74-G74</f>
        <v/>
      </c>
      <c r="N74" s="30" t="n"/>
      <c r="O74" s="425">
        <f>L74-B74</f>
        <v/>
      </c>
      <c r="P74" s="144">
        <f>J74-K74</f>
        <v/>
      </c>
      <c r="Q74" s="426">
        <f>D74-F74</f>
        <v/>
      </c>
      <c r="R74" s="30" t="n"/>
    </row>
    <row r="75" ht="18.75" customHeight="1" s="53">
      <c r="A75" s="3" t="n">
        <v>0</v>
      </c>
      <c r="B75" s="427" t="n"/>
      <c r="C75" s="385" t="n"/>
      <c r="D75" s="440" t="n"/>
      <c r="E75" s="443" t="n"/>
      <c r="F75" s="442" t="n"/>
      <c r="G75" s="433" t="n"/>
      <c r="H75" s="112" t="inlineStr">
        <is>
          <t xml:space="preserve">　　　增加基金                                                    </t>
        </is>
      </c>
      <c r="I75" s="180" t="n"/>
      <c r="J75" s="73">
        <f>OFFSET(A548,0,$K$1-1)</f>
        <v/>
      </c>
      <c r="K75" s="369">
        <f>SUM(K76:K78)</f>
        <v/>
      </c>
      <c r="L75" s="478" t="n"/>
      <c r="M75" s="478">
        <f>L75-G75</f>
        <v/>
      </c>
      <c r="N75" s="30" t="n"/>
      <c r="O75" s="425">
        <f>L75-B75</f>
        <v/>
      </c>
      <c r="P75" s="144">
        <f>J75-K75</f>
        <v/>
      </c>
      <c r="Q75" s="426">
        <f>D75-F75</f>
        <v/>
      </c>
      <c r="R75" s="30" t="n"/>
    </row>
    <row r="76" ht="20.25" customHeight="1" s="53">
      <c r="A76" s="80" t="inlineStr">
        <is>
          <t xml:space="preserve">　　預收款項                                                    </t>
        </is>
      </c>
      <c r="B76" s="427">
        <f>VLOOKUP(A76,$A$423:$AX$475,$K$1,FALSE)</f>
        <v/>
      </c>
      <c r="C76" s="384" t="n"/>
      <c r="D76" s="440" t="n"/>
      <c r="E76" s="441" t="n">
        <v>161</v>
      </c>
      <c r="F76" s="442">
        <f>J34</f>
        <v/>
      </c>
      <c r="G76" s="429">
        <f>B76+SUM(F76:F77)-SUM(D76:D77)</f>
        <v/>
      </c>
      <c r="H76" s="112" t="inlineStr">
        <is>
          <t xml:space="preserve">　　　　國庫撥款增置固定資產                                        </t>
        </is>
      </c>
      <c r="I76" s="180" t="n">
        <v>313</v>
      </c>
      <c r="J76" s="73">
        <f>OFFSET(A549,0,$K$1-1)</f>
        <v/>
      </c>
      <c r="K76" s="369">
        <f>-SUMIF($C$7:$C$127,I76,$D$7:$D$127)+SUMIF($E$7:$E$127,I76,$F$7:$F$127)</f>
        <v/>
      </c>
      <c r="L76" s="478">
        <f>VLOOKUP(A76,$A$253:$AX$305,$K$1,FALSE)</f>
        <v/>
      </c>
      <c r="M76" s="478">
        <f>L76-G76</f>
        <v/>
      </c>
      <c r="N76" s="30" t="n"/>
      <c r="O76" s="425">
        <f>L76-B76</f>
        <v/>
      </c>
      <c r="P76" s="144">
        <f>J76-K76</f>
        <v/>
      </c>
      <c r="Q76" s="426">
        <f>D76-F76</f>
        <v/>
      </c>
      <c r="R76" s="30" t="n"/>
    </row>
    <row r="77">
      <c r="A77" s="3" t="n">
        <v>0</v>
      </c>
      <c r="B77" s="427" t="n"/>
      <c r="C77" s="385" t="n"/>
      <c r="D77" s="440" t="n"/>
      <c r="E77" s="443" t="n"/>
      <c r="F77" s="442" t="n"/>
      <c r="G77" s="433" t="n"/>
      <c r="H77" s="112" t="inlineStr">
        <is>
          <t xml:space="preserve">　　　　國庫增撥無形資產                                            </t>
        </is>
      </c>
      <c r="I77" s="180" t="n">
        <v>314</v>
      </c>
      <c r="J77" s="73">
        <f>OFFSET(A550,0,$K$1-1)</f>
        <v/>
      </c>
      <c r="K77" s="369">
        <f>-SUMIF($C$7:$C$127,I77,$D$7:$D$127)+SUMIF($E$7:$E$127,I77,$F$7:$F$127)</f>
        <v/>
      </c>
      <c r="L77" s="478" t="n"/>
      <c r="M77" s="478">
        <f>L77-G77</f>
        <v/>
      </c>
      <c r="N77" s="30" t="n"/>
      <c r="O77" s="425">
        <f>L77-B77</f>
        <v/>
      </c>
      <c r="P77" s="144">
        <f>J77-K77</f>
        <v/>
      </c>
      <c r="Q77" s="426">
        <f>D77-F77</f>
        <v/>
      </c>
      <c r="R77" s="30" t="n"/>
    </row>
    <row r="78">
      <c r="A78" s="78" t="inlineStr">
        <is>
          <t xml:space="preserve">　長期負債                                                    </t>
        </is>
      </c>
      <c r="B78" s="459">
        <f>SUM(B81)</f>
        <v/>
      </c>
      <c r="C78" s="384" t="n"/>
      <c r="D78" s="440" t="n"/>
      <c r="E78" s="441" t="n"/>
      <c r="F78" s="442" t="n"/>
      <c r="G78" s="460">
        <f>SUM(G81)</f>
        <v/>
      </c>
      <c r="H78" s="112" t="inlineStr">
        <is>
          <t xml:space="preserve">　　　　國庫增撥遞延資產                                            </t>
        </is>
      </c>
      <c r="I78" s="180" t="n">
        <v>315</v>
      </c>
      <c r="J78" s="73">
        <f>OFFSET(A551,0,$K$1-1)</f>
        <v/>
      </c>
      <c r="K78" s="369">
        <f>-SUMIF($C$7:$C$127,I78,$D$7:$D$127)+SUMIF($E$7:$E$127,I78,$F$7:$F$127)</f>
        <v/>
      </c>
      <c r="L78" s="478">
        <f>VLOOKUP(A78,$A$253:$AX$305,$K$1,FALSE)</f>
        <v/>
      </c>
      <c r="M78" s="478">
        <f>L78-G78</f>
        <v/>
      </c>
      <c r="N78" s="30" t="n"/>
      <c r="O78" s="425">
        <f>L78-B78</f>
        <v/>
      </c>
      <c r="P78" s="144">
        <f>J78-K78</f>
        <v/>
      </c>
      <c r="Q78" s="426">
        <f>D78-F78</f>
        <v/>
      </c>
      <c r="R78" s="30" t="n"/>
    </row>
    <row r="79">
      <c r="A79" s="169" t="n"/>
      <c r="B79" s="461" t="n"/>
      <c r="C79" s="395" t="n"/>
      <c r="D79" s="462" t="n"/>
      <c r="E79" s="463" t="n"/>
      <c r="F79" s="447" t="n"/>
      <c r="G79" s="394" t="n"/>
      <c r="H79" s="112" t="inlineStr">
        <is>
          <t xml:space="preserve">　　減少短期債務、流動金融負債及其他負債                        </t>
        </is>
      </c>
      <c r="I79" s="180" t="n"/>
      <c r="J79" s="73">
        <f>OFFSET(A552,0,$K$1-1)</f>
        <v/>
      </c>
      <c r="K79" s="387" t="n"/>
      <c r="L79" s="478" t="n"/>
      <c r="M79" s="478" t="n"/>
      <c r="N79" s="30" t="n"/>
      <c r="O79" s="425" t="n"/>
      <c r="P79" s="144" t="n"/>
      <c r="Q79" s="426" t="n"/>
      <c r="R79" s="30" t="n"/>
    </row>
    <row r="80">
      <c r="A80" s="169" t="n"/>
      <c r="B80" s="461" t="n"/>
      <c r="C80" s="395" t="n"/>
      <c r="D80" s="462" t="n"/>
      <c r="E80" s="463" t="n"/>
      <c r="F80" s="447" t="n"/>
      <c r="G80" s="394" t="n"/>
      <c r="H80" s="112" t="inlineStr">
        <is>
          <t xml:space="preserve">　　　減少短期債務                                                </t>
        </is>
      </c>
      <c r="I80" s="180" t="n">
        <v>316</v>
      </c>
      <c r="J80" s="73">
        <f>OFFSET(A553,0,$K$1-1)</f>
        <v/>
      </c>
      <c r="K80" s="369">
        <f>-SUMIF($C$7:$C$127,I80,$D$7:$D$127)+SUMIF($E$7:$E$127,I80,$F$7:$F$127)</f>
        <v/>
      </c>
      <c r="L80" s="478" t="n"/>
      <c r="M80" s="478" t="n"/>
      <c r="N80" s="30" t="n"/>
      <c r="O80" s="425" t="n"/>
      <c r="P80" s="144" t="n"/>
      <c r="Q80" s="426" t="n"/>
      <c r="R80" s="30" t="n"/>
    </row>
    <row r="81">
      <c r="A81" s="80" t="inlineStr">
        <is>
          <t xml:space="preserve">　　長期債務                                                    </t>
        </is>
      </c>
      <c r="B81" s="427">
        <f>VLOOKUP(A81,$A$423:$AX$475,$K$1,FALSE)</f>
        <v/>
      </c>
      <c r="C81" s="384" t="n">
        <v>418</v>
      </c>
      <c r="D81" s="440">
        <f>J116</f>
        <v/>
      </c>
      <c r="E81" s="441" t="n">
        <v>312</v>
      </c>
      <c r="F81" s="442">
        <f>J73</f>
        <v/>
      </c>
      <c r="G81" s="429">
        <f>B81+SUM(F81:F82)-SUM(D81:D82)</f>
        <v/>
      </c>
      <c r="H81" s="112" t="inlineStr">
        <is>
          <t xml:space="preserve">　　減少長期負債                                                </t>
        </is>
      </c>
      <c r="I81" s="180" t="n"/>
      <c r="J81" s="73">
        <f>OFFSET(A554,0,$K$1-1)</f>
        <v/>
      </c>
      <c r="K81" s="369">
        <f>K82</f>
        <v/>
      </c>
      <c r="L81" s="478">
        <f>VLOOKUP(A81,$A$253:$AX$305,$K$1,FALSE)</f>
        <v/>
      </c>
      <c r="M81" s="478">
        <f>L81-G81</f>
        <v/>
      </c>
      <c r="N81" s="30" t="n"/>
      <c r="O81" s="425">
        <f>L81-B81</f>
        <v/>
      </c>
      <c r="P81" s="144">
        <f>J81-K81</f>
        <v/>
      </c>
      <c r="Q81" s="426">
        <f>D81-F81</f>
        <v/>
      </c>
      <c r="R81" s="30" t="n"/>
    </row>
    <row r="82">
      <c r="A82" s="3" t="n">
        <v>0</v>
      </c>
      <c r="B82" s="427" t="n"/>
      <c r="C82" s="385" t="n">
        <v>322</v>
      </c>
      <c r="D82" s="440" t="n"/>
      <c r="E82" s="443" t="n"/>
      <c r="F82" s="442" t="n"/>
      <c r="G82" s="433" t="n"/>
      <c r="H82" s="112" t="inlineStr">
        <is>
          <t xml:space="preserve">　　　減少長期債務                                                </t>
        </is>
      </c>
      <c r="I82" s="180" t="n">
        <v>322</v>
      </c>
      <c r="J82" s="73">
        <f>OFFSET(A555,0,$K$1-1)</f>
        <v/>
      </c>
      <c r="K82" s="369">
        <f>-SUMIF($C$7:$C$127,I82,$D$7:$D$127)+SUMIF($E$7:$E$127,I82,$F$7:$F$127)</f>
        <v/>
      </c>
      <c r="L82" s="478" t="n"/>
      <c r="M82" s="478">
        <f>L82-G82</f>
        <v/>
      </c>
      <c r="N82" s="30" t="n"/>
      <c r="O82" s="425">
        <f>L82-B82</f>
        <v/>
      </c>
      <c r="P82" s="144">
        <f>J82-K82</f>
        <v/>
      </c>
      <c r="Q82" s="426">
        <f>D72-F82</f>
        <v/>
      </c>
      <c r="R82" s="30" t="n"/>
    </row>
    <row r="83">
      <c r="A83" s="78" t="inlineStr">
        <is>
          <t xml:space="preserve">　其他負債                                                    </t>
        </is>
      </c>
      <c r="B83" s="422">
        <f>SUM(B84,B90)</f>
        <v/>
      </c>
      <c r="C83" s="384" t="n"/>
      <c r="D83" s="440" t="n"/>
      <c r="E83" s="441" t="n"/>
      <c r="F83" s="442" t="n"/>
      <c r="G83" s="460">
        <f>SUM(G84,G90)</f>
        <v/>
      </c>
      <c r="H83" s="112" t="inlineStr">
        <is>
          <t xml:space="preserve">　　支付利息                                                    </t>
        </is>
      </c>
      <c r="I83" s="180" t="n"/>
      <c r="J83" s="73">
        <f>OFFSET(A556,0,$K$1-1)</f>
        <v/>
      </c>
      <c r="K83" s="369">
        <f>J83</f>
        <v/>
      </c>
      <c r="L83" s="478">
        <f>VLOOKUP(A83,$A$253:$AX$305,$K$1,FALSE)</f>
        <v/>
      </c>
      <c r="M83" s="478">
        <f>L83-G83</f>
        <v/>
      </c>
      <c r="N83" s="30" t="n"/>
      <c r="O83" s="425">
        <f>L83-B83</f>
        <v/>
      </c>
      <c r="P83" s="144">
        <f>J83-K83</f>
        <v/>
      </c>
      <c r="Q83" s="426">
        <f>D83-F83</f>
        <v/>
      </c>
      <c r="R83" s="30" t="n"/>
    </row>
    <row r="84">
      <c r="A84" s="80" t="inlineStr">
        <is>
          <t xml:space="preserve">　　什項負債                                                    </t>
        </is>
      </c>
      <c r="B84" s="427">
        <f>VLOOKUP(A84,$A$423:$AX$475,$K$1,FALSE)</f>
        <v/>
      </c>
      <c r="C84" s="384" t="n">
        <v>321</v>
      </c>
      <c r="D84" s="440" t="n"/>
      <c r="E84" s="441" t="n"/>
      <c r="F84" s="442" t="n"/>
      <c r="G84" s="429">
        <f>B84+SUM(F84:F89)-SUM(D84:D89)</f>
        <v/>
      </c>
      <c r="H84" s="111" t="inlineStr">
        <is>
          <t xml:space="preserve">▼籌資活動之淨現金流入（流出）                                </t>
        </is>
      </c>
      <c r="I84" s="180" t="n"/>
      <c r="J84" s="73">
        <f>OFFSET(A557,0,$K$1-1)</f>
        <v/>
      </c>
      <c r="K84" s="369">
        <f>K69</f>
        <v/>
      </c>
      <c r="L84" s="478">
        <f>VLOOKUP(A84,$A$253:$AX$305,$K$1,FALSE)</f>
        <v/>
      </c>
      <c r="M84" s="478">
        <f>L84-G84</f>
        <v/>
      </c>
      <c r="N84" s="30" t="n"/>
      <c r="O84" s="425">
        <f>L84-B84</f>
        <v/>
      </c>
      <c r="P84" s="144">
        <f>J84-K84</f>
        <v/>
      </c>
      <c r="Q84" s="426">
        <f>D84-F84</f>
        <v/>
      </c>
      <c r="R84" s="30" t="n"/>
    </row>
    <row r="85">
      <c r="A85" s="4" t="n">
        <v>0</v>
      </c>
      <c r="B85" s="427" t="n"/>
      <c r="C85" s="384" t="n">
        <v>402</v>
      </c>
      <c r="D85" s="440">
        <f>J91*-1</f>
        <v/>
      </c>
      <c r="E85" s="384" t="n">
        <v>122</v>
      </c>
      <c r="F85" s="442">
        <f>J28</f>
        <v/>
      </c>
      <c r="G85" s="433" t="n"/>
      <c r="H85" s="111" t="inlineStr">
        <is>
          <t xml:space="preserve">▼現金及約當現金之淨增（淨減）                                </t>
        </is>
      </c>
      <c r="I85" s="180" t="inlineStr">
        <is>
          <t>B</t>
        </is>
      </c>
      <c r="J85" s="73">
        <f>OFFSET(A558,0,$K$1-1)</f>
        <v/>
      </c>
      <c r="K85" s="369">
        <f>J85</f>
        <v/>
      </c>
      <c r="L85" s="478" t="n"/>
      <c r="M85" s="478">
        <f>L85-G85</f>
        <v/>
      </c>
      <c r="N85" s="30" t="n"/>
      <c r="O85" s="425">
        <f>L85-B85</f>
        <v/>
      </c>
      <c r="P85" s="144">
        <f>J85-K85</f>
        <v/>
      </c>
      <c r="Q85" s="426">
        <f>D85-F85</f>
        <v/>
      </c>
      <c r="R85" s="30" t="n"/>
    </row>
    <row r="86">
      <c r="A86" s="3" t="n">
        <v>0</v>
      </c>
      <c r="B86" s="427" t="n"/>
      <c r="C86" s="385" t="n"/>
      <c r="D86" s="440" t="n"/>
      <c r="E86" s="443" t="n">
        <v>401</v>
      </c>
      <c r="F86" s="442">
        <f>J90</f>
        <v/>
      </c>
      <c r="G86" s="433" t="n"/>
      <c r="H86" s="111" t="inlineStr">
        <is>
          <t xml:space="preserve">▼期初現金及約當現金                                          </t>
        </is>
      </c>
      <c r="I86" s="180" t="n"/>
      <c r="J86" s="73">
        <f>OFFSET(A559,0,$K$1-1)</f>
        <v/>
      </c>
      <c r="K86" s="369">
        <f>B8</f>
        <v/>
      </c>
      <c r="L86" s="478" t="n"/>
      <c r="M86" s="478">
        <f>L86-G86</f>
        <v/>
      </c>
      <c r="N86" s="30" t="n"/>
      <c r="O86" s="425">
        <f>L86-B86</f>
        <v/>
      </c>
      <c r="P86" s="144">
        <f>J86-K86</f>
        <v/>
      </c>
      <c r="Q86" s="426">
        <f>D86-F86</f>
        <v/>
      </c>
      <c r="R86" s="30" t="n"/>
    </row>
    <row r="87">
      <c r="A87" s="3" t="n">
        <v>0</v>
      </c>
      <c r="B87" s="427" t="n"/>
      <c r="C87" s="385" t="n"/>
      <c r="D87" s="440" t="n"/>
      <c r="E87" s="443" t="n"/>
      <c r="F87" s="442" t="n"/>
      <c r="G87" s="433" t="n"/>
      <c r="H87" s="111" t="inlineStr">
        <is>
          <t xml:space="preserve">▼期末現金及約當現金                                          </t>
        </is>
      </c>
      <c r="I87" s="180" t="n"/>
      <c r="J87" s="73">
        <f>OFFSET(A560,0,$K$1-1)</f>
        <v/>
      </c>
      <c r="K87" s="369">
        <f>G8</f>
        <v/>
      </c>
      <c r="L87" s="478" t="n"/>
      <c r="M87" s="478">
        <f>L87-G87</f>
        <v/>
      </c>
      <c r="N87" s="30" t="n"/>
      <c r="O87" s="425">
        <f>L87-B87</f>
        <v/>
      </c>
      <c r="P87" s="144">
        <f>J87-K87</f>
        <v/>
      </c>
      <c r="Q87" s="426">
        <f>D87-F87</f>
        <v/>
      </c>
      <c r="R87" s="30" t="n"/>
    </row>
    <row r="88">
      <c r="A88" s="3" t="n">
        <v>0</v>
      </c>
      <c r="B88" s="427" t="n"/>
      <c r="C88" s="385" t="n"/>
      <c r="D88" s="440" t="n"/>
      <c r="E88" s="443" t="n"/>
      <c r="F88" s="442" t="n"/>
      <c r="G88" s="433" t="n"/>
      <c r="H88" s="111" t="inlineStr">
        <is>
          <t xml:space="preserve">▼不影響現金流量之投資與籌資活動                              </t>
        </is>
      </c>
      <c r="J88" s="73">
        <f>OFFSET(A561,0,$K$1-1)</f>
        <v/>
      </c>
      <c r="K88" s="369" t="n"/>
      <c r="L88" s="478" t="n"/>
      <c r="M88" s="478">
        <f>L88-G88</f>
        <v/>
      </c>
      <c r="N88" s="30" t="n"/>
      <c r="O88" s="425">
        <f>L88-B88</f>
        <v/>
      </c>
      <c r="P88" s="144">
        <f>J88-K88</f>
        <v/>
      </c>
      <c r="Q88" s="426">
        <f>D88-F88</f>
        <v/>
      </c>
      <c r="R88" s="30" t="n"/>
    </row>
    <row r="89" ht="32.4" customHeight="1" s="53">
      <c r="A89" s="3" t="n">
        <v>0</v>
      </c>
      <c r="B89" s="427" t="n"/>
      <c r="C89" s="385" t="n"/>
      <c r="D89" s="440" t="n"/>
      <c r="E89" s="443" t="n"/>
      <c r="F89" s="442" t="n"/>
      <c r="G89" s="433" t="n"/>
      <c r="H89" s="112" t="inlineStr">
        <is>
          <t xml:space="preserve">　　退休離職準備金與應付退休及離職金同額增加(+)或減少(-)之金額  </t>
        </is>
      </c>
      <c r="I89" s="180" t="n"/>
      <c r="J89" s="73">
        <f>OFFSET(A562,0,$K$1-1)</f>
        <v/>
      </c>
      <c r="K89" s="369">
        <f>K90+K91</f>
        <v/>
      </c>
      <c r="L89" s="478" t="n"/>
      <c r="M89" s="478">
        <f>L89-G89</f>
        <v/>
      </c>
      <c r="N89" s="30" t="n"/>
      <c r="O89" s="425">
        <f>L89-B89</f>
        <v/>
      </c>
      <c r="P89" s="144">
        <f>J89-K89</f>
        <v/>
      </c>
      <c r="Q89" s="426">
        <f>D89-F89</f>
        <v/>
      </c>
      <c r="R89" s="30" t="n"/>
    </row>
    <row r="90">
      <c r="A90" s="80" t="inlineStr">
        <is>
          <t xml:space="preserve">　　遞延負債                                                    </t>
        </is>
      </c>
      <c r="B90" s="427">
        <f>VLOOKUP(A90,$A$423:$AX$475,$K$1,FALSE)</f>
        <v/>
      </c>
      <c r="C90" s="385" t="n">
        <v>124</v>
      </c>
      <c r="D90" s="440">
        <f>J31*-1</f>
        <v/>
      </c>
      <c r="E90" s="464" t="n">
        <v>311</v>
      </c>
      <c r="F90" s="442">
        <f>J71</f>
        <v/>
      </c>
      <c r="G90" s="429">
        <f>B90+SUM(F90:F96)-SUM(D90:D96)</f>
        <v/>
      </c>
      <c r="H90" s="112" t="inlineStr">
        <is>
          <t xml:space="preserve">　　　退休離職準備金與應付退休及離職金同額增加之金額(+)           </t>
        </is>
      </c>
      <c r="I90" s="180" t="n">
        <v>401</v>
      </c>
      <c r="J90" s="73">
        <f>OFFSET(A563,0,$K$1-1)</f>
        <v/>
      </c>
      <c r="K90" s="369">
        <f>(SUMIF($C$7:$C$127,I90,$D$7:$D$127)+SUMIF($E$7:$E$127,I90,$F$7:$F$127))/2</f>
        <v/>
      </c>
      <c r="L90" s="478">
        <f>VLOOKUP(A90,$A$253:$AX$305,$K$1,FALSE)</f>
        <v/>
      </c>
      <c r="M90" s="478">
        <f>L90-G90</f>
        <v/>
      </c>
      <c r="N90" s="30" t="n"/>
      <c r="O90" s="425">
        <f>L90-B90</f>
        <v/>
      </c>
      <c r="P90" s="144">
        <f>J90-K90</f>
        <v/>
      </c>
      <c r="Q90" s="426">
        <f>D90-F90</f>
        <v/>
      </c>
      <c r="R90" s="30" t="n"/>
    </row>
    <row r="91">
      <c r="A91" s="3" t="n">
        <v>0</v>
      </c>
      <c r="B91" s="427" t="n"/>
      <c r="C91" s="241" t="n">
        <v>123</v>
      </c>
      <c r="D91" s="440">
        <f>-J30</f>
        <v/>
      </c>
      <c r="E91" s="464" t="n">
        <v>403</v>
      </c>
      <c r="F91" s="442">
        <f>J93</f>
        <v/>
      </c>
      <c r="G91" s="433" t="n"/>
      <c r="H91" s="112" t="inlineStr">
        <is>
          <t xml:space="preserve">　　　退休離職準備金與應付退休及離職金同額減少之金額(-)           </t>
        </is>
      </c>
      <c r="I91" s="180" t="n">
        <v>402</v>
      </c>
      <c r="J91" s="73">
        <f>OFFSET(A564,0,$K$1-1)</f>
        <v/>
      </c>
      <c r="K91" s="387">
        <f>(SUMIF($C$7:$C$127,I91,$D$7:$D$127)+SUMIF($E$7:$E$127,I91,$F$7:$F$127))/2*-1</f>
        <v/>
      </c>
      <c r="L91" s="478" t="n"/>
      <c r="M91" s="478">
        <f>L91-G91</f>
        <v/>
      </c>
      <c r="N91" s="30" t="n"/>
      <c r="O91" s="425">
        <f>L91-B91</f>
        <v/>
      </c>
      <c r="P91" s="144">
        <f>J91-K91</f>
        <v/>
      </c>
      <c r="Q91" s="426">
        <f>D91-F91</f>
        <v/>
      </c>
      <c r="R91" s="30" t="n"/>
    </row>
    <row r="92">
      <c r="A92" s="3" t="n">
        <v>0</v>
      </c>
      <c r="B92" s="427" t="n"/>
      <c r="C92" s="385" t="n"/>
      <c r="D92" s="440" t="n"/>
      <c r="E92" s="325" t="n">
        <v>407</v>
      </c>
      <c r="F92" s="262">
        <f>J101</f>
        <v/>
      </c>
      <c r="G92" s="433" t="n"/>
      <c r="H92" s="112" t="inlineStr">
        <is>
          <t xml:space="preserve">　　其他準備金與遞延收入同額增加之金額                          </t>
        </is>
      </c>
      <c r="I92" s="180" t="n"/>
      <c r="J92" s="73">
        <f>OFFSET(A565,0,$K$1-1)</f>
        <v/>
      </c>
      <c r="K92" s="369">
        <f>K93</f>
        <v/>
      </c>
      <c r="L92" s="478" t="n"/>
      <c r="M92" s="478">
        <f>L92-G92</f>
        <v/>
      </c>
      <c r="N92" s="30" t="n"/>
      <c r="O92" s="425">
        <f>L92-B92</f>
        <v/>
      </c>
      <c r="P92" s="144">
        <f>J92-K92</f>
        <v/>
      </c>
      <c r="Q92" s="426">
        <f>D92-F92</f>
        <v/>
      </c>
      <c r="R92" s="30" t="n"/>
    </row>
    <row r="93">
      <c r="A93" s="3" t="n">
        <v>0</v>
      </c>
      <c r="B93" s="427" t="n"/>
      <c r="C93" s="385" t="n"/>
      <c r="D93" s="440" t="n"/>
      <c r="E93" s="464" t="n">
        <v>408</v>
      </c>
      <c r="F93" s="442">
        <f>J102</f>
        <v/>
      </c>
      <c r="G93" s="433" t="n"/>
      <c r="H93" s="112" t="inlineStr">
        <is>
          <t xml:space="preserve">　　　其他準備金與遞延收入同額增加之金額                          </t>
        </is>
      </c>
      <c r="I93" s="180" t="n">
        <v>403</v>
      </c>
      <c r="J93" s="73">
        <f>OFFSET(A566,0,$K$1-1)</f>
        <v/>
      </c>
      <c r="K93" s="369">
        <f>(SUMIF($C$7:$C$127,I93,$D$7:$D$127)+SUMIF($E$7:$E$127,I93,$F$7:$F$127))/2</f>
        <v/>
      </c>
      <c r="L93" s="478" t="n"/>
      <c r="M93" s="478">
        <f>L93-G93</f>
        <v/>
      </c>
      <c r="N93" s="30" t="n"/>
      <c r="O93" s="425">
        <f>L93-B93</f>
        <v/>
      </c>
      <c r="P93" s="144">
        <f>J93-K93</f>
        <v/>
      </c>
      <c r="Q93" s="426">
        <f>D93-F93</f>
        <v/>
      </c>
      <c r="R93" s="30" t="n"/>
    </row>
    <row r="94" ht="32.4" customHeight="1" s="53">
      <c r="A94" s="105" t="n"/>
      <c r="B94" s="465" t="n"/>
      <c r="C94" s="398" t="n"/>
      <c r="D94" s="455" t="n"/>
      <c r="E94" s="466" t="n">
        <v>410</v>
      </c>
      <c r="F94" s="467" t="n"/>
      <c r="G94" s="378" t="n"/>
      <c r="H94" s="112" t="inlineStr">
        <is>
          <t xml:space="preserve">　　以前年度購建中固定資產科目，調整轉入不動產、廠房及設備科目之</t>
        </is>
      </c>
      <c r="I94" s="180" t="n"/>
      <c r="J94" s="73">
        <f>OFFSET(A567,0,$K$1-1)</f>
        <v/>
      </c>
      <c r="K94" s="369">
        <f>K95</f>
        <v/>
      </c>
      <c r="P94" s="144">
        <f>J94-K94</f>
        <v/>
      </c>
    </row>
    <row r="95">
      <c r="A95" s="105" t="n"/>
      <c r="B95" s="465" t="n"/>
      <c r="C95" s="398" t="n"/>
      <c r="D95" s="455" t="n"/>
      <c r="E95" s="468" t="n"/>
      <c r="F95" s="447" t="n"/>
      <c r="G95" s="378" t="n"/>
      <c r="H95" s="112" t="inlineStr">
        <is>
          <t xml:space="preserve">　　　調整轉入不動產、廠房及設備科目明細                          </t>
        </is>
      </c>
      <c r="I95" s="180" t="n"/>
      <c r="J95" s="73">
        <f>OFFSET(A568,0,$K$1-1)</f>
        <v/>
      </c>
      <c r="K95" s="369">
        <f>K96+K97+K98</f>
        <v/>
      </c>
      <c r="L95" s="478" t="n"/>
      <c r="N95" s="30" t="n"/>
      <c r="O95" s="425">
        <f>L95-B96</f>
        <v/>
      </c>
      <c r="P95" s="144">
        <f>J95-K95</f>
        <v/>
      </c>
      <c r="Q95" s="426">
        <f>D96-F96</f>
        <v/>
      </c>
      <c r="R95" s="30" t="n"/>
    </row>
    <row r="96">
      <c r="A96" s="3" t="n">
        <v>0</v>
      </c>
      <c r="B96" s="427" t="n"/>
      <c r="C96" s="385" t="n"/>
      <c r="D96" s="440" t="n"/>
      <c r="E96" s="261" t="n"/>
      <c r="F96" s="186" t="n"/>
      <c r="G96" s="433" t="n"/>
      <c r="H96" s="112" t="inlineStr">
        <is>
          <t xml:space="preserve">　　　　土地改良物                                                  </t>
        </is>
      </c>
      <c r="I96" s="180" t="n">
        <v>404</v>
      </c>
      <c r="J96" s="73">
        <f>OFFSET(A569,0,$K$1-1)</f>
        <v/>
      </c>
      <c r="K96" s="369">
        <f>(SUMIF($C$7:$C$127,I96,$D$7:$D$127)+SUMIF($E$7:$E$127,I96,$F$7:$F$127))/2</f>
        <v/>
      </c>
      <c r="N96" s="30" t="n"/>
      <c r="O96" s="425">
        <f>L97-B97</f>
        <v/>
      </c>
      <c r="P96" s="144">
        <f>J96-K96</f>
        <v/>
      </c>
      <c r="Q96" s="426">
        <f>D97-F97</f>
        <v/>
      </c>
      <c r="R96" s="30" t="n"/>
    </row>
    <row r="97">
      <c r="A97" s="84" t="inlineStr">
        <is>
          <t xml:space="preserve">淨值                                                        </t>
        </is>
      </c>
      <c r="B97" s="422">
        <f>B98+B110+B116+B125</f>
        <v/>
      </c>
      <c r="C97" s="384" t="n"/>
      <c r="D97" s="440" t="n"/>
      <c r="E97" s="441" t="n"/>
      <c r="F97" s="442" t="n"/>
      <c r="G97" s="422">
        <f>G98+G110+G116+G125</f>
        <v/>
      </c>
      <c r="H97" s="112" t="inlineStr">
        <is>
          <t xml:space="preserve">　　　　房屋及建築                                                  </t>
        </is>
      </c>
      <c r="I97" s="180" t="n">
        <v>405</v>
      </c>
      <c r="J97" s="73">
        <f>OFFSET(A570,0,$K$1-1)</f>
        <v/>
      </c>
      <c r="K97" s="369">
        <f>(SUMIF($C$7:$C$127,I97,$D$7:$D$127)+SUMIF($E$7:$E$127,I97,$F$7:$F$127))/2</f>
        <v/>
      </c>
      <c r="L97" s="478">
        <f>VLOOKUP(A97,$A$253:$AX$305,$K$1,FALSE)</f>
        <v/>
      </c>
      <c r="M97" s="478">
        <f>L97-G97</f>
        <v/>
      </c>
      <c r="N97" s="30" t="n"/>
      <c r="O97" s="425">
        <f>L98-B98</f>
        <v/>
      </c>
      <c r="P97" s="144">
        <f>J97-K97</f>
        <v/>
      </c>
      <c r="Q97" s="426">
        <f>D98-F98</f>
        <v/>
      </c>
      <c r="R97" s="30" t="n"/>
    </row>
    <row r="98">
      <c r="A98" s="85" t="inlineStr">
        <is>
          <t xml:space="preserve">　基金                                                        </t>
        </is>
      </c>
      <c r="B98" s="422">
        <f>SUM(B99:B101)</f>
        <v/>
      </c>
      <c r="C98" s="384" t="n"/>
      <c r="D98" s="440" t="n"/>
      <c r="E98" s="441" t="n"/>
      <c r="F98" s="442" t="n"/>
      <c r="G98" s="422">
        <f>SUM(G99:G101)</f>
        <v/>
      </c>
      <c r="H98" s="220" t="inlineStr">
        <is>
          <t xml:space="preserve">　　　　什項設備                                                    </t>
        </is>
      </c>
      <c r="I98" s="267" t="n">
        <v>406</v>
      </c>
      <c r="J98" s="73">
        <f>OFFSET(A571,0,$K$1-1)</f>
        <v/>
      </c>
      <c r="K98" s="369">
        <f>(SUMIF($C$7:$C$127,I98,$D$7:$D$127)+SUMIF($E$7:$E$127,I98,$F$7:$F$127))/2</f>
        <v/>
      </c>
      <c r="L98" s="478">
        <f>VLOOKUP(A98,$A$253:$AX$305,$K$1,FALSE)</f>
        <v/>
      </c>
      <c r="M98" s="478">
        <f>L98-G98</f>
        <v/>
      </c>
      <c r="N98" s="30" t="n"/>
      <c r="O98" s="425">
        <f>L99-B99</f>
        <v/>
      </c>
      <c r="P98" s="144">
        <f>J98-K98</f>
        <v/>
      </c>
      <c r="Q98" s="426">
        <f>D99-F99</f>
        <v/>
      </c>
      <c r="R98" s="30" t="n"/>
    </row>
    <row r="99">
      <c r="A99" s="86" t="inlineStr">
        <is>
          <t xml:space="preserve">　　基金                                                        </t>
        </is>
      </c>
      <c r="B99" s="427">
        <f>VLOOKUP(A99,$A$423:$AX$475,$K$1,FALSE)</f>
        <v/>
      </c>
      <c r="C99" s="245" t="n"/>
      <c r="D99" s="440" t="n"/>
      <c r="E99" s="384" t="n">
        <v>313</v>
      </c>
      <c r="F99" s="442">
        <f>J76</f>
        <v/>
      </c>
      <c r="G99" s="469">
        <f>B99+SUM(F99:F109)-SUM(D99:D109)</f>
        <v/>
      </c>
      <c r="H99" s="112" t="inlineStr">
        <is>
          <t xml:space="preserve">　不動產、廠房及設備與遞延收入同額增加(+)或減少(-)之金額    </t>
        </is>
      </c>
      <c r="I99" s="180" t="n"/>
      <c r="J99" s="73">
        <f>OFFSET(A572,0,$K$1-1)</f>
        <v/>
      </c>
      <c r="K99" s="369">
        <f>K100</f>
        <v/>
      </c>
      <c r="L99" s="478">
        <f>VLOOKUP(A99,$A$253:$AX$305,$K$1,FALSE)</f>
        <v/>
      </c>
      <c r="M99" s="478">
        <f>L99-G99</f>
        <v/>
      </c>
      <c r="N99" s="30" t="n"/>
      <c r="O99" s="425">
        <f>L100-B100</f>
        <v/>
      </c>
      <c r="P99" s="144">
        <f>J99-K99</f>
        <v/>
      </c>
      <c r="Q99" s="426">
        <f>D100-F100</f>
        <v/>
      </c>
      <c r="R99" s="30" t="n"/>
    </row>
    <row r="100">
      <c r="A100" s="89" t="n">
        <v>0</v>
      </c>
      <c r="B100" s="427" t="n"/>
      <c r="C100" s="375" t="n"/>
      <c r="D100" s="428" t="n"/>
      <c r="E100" s="87" t="n">
        <v>314</v>
      </c>
      <c r="F100" s="431">
        <f>J77</f>
        <v/>
      </c>
      <c r="G100" s="427" t="n"/>
      <c r="H100" s="112" t="inlineStr">
        <is>
          <t xml:space="preserve">　　不動產、廠房及設備與遞延收入同額增加明細(+)             </t>
        </is>
      </c>
      <c r="I100" s="180" t="n"/>
      <c r="J100" s="73">
        <f>OFFSET(A573,0,$K$1-1)</f>
        <v/>
      </c>
      <c r="K100" s="369">
        <f>K101+K102</f>
        <v/>
      </c>
      <c r="L100" s="478" t="n"/>
      <c r="M100" s="478">
        <f>L100-G100</f>
        <v/>
      </c>
      <c r="N100" s="30" t="n"/>
      <c r="O100" s="425">
        <f>L101-B101</f>
        <v/>
      </c>
      <c r="P100" s="144">
        <f>J100-K100</f>
        <v/>
      </c>
      <c r="Q100" s="426">
        <f>D101-F101</f>
        <v/>
      </c>
      <c r="R100" s="30" t="n"/>
    </row>
    <row r="101">
      <c r="A101" s="50" t="n">
        <v>0</v>
      </c>
      <c r="B101" s="427" t="n"/>
      <c r="C101" s="91" t="n">
        <v>412</v>
      </c>
      <c r="D101" s="428">
        <f>-J109</f>
        <v/>
      </c>
      <c r="E101" s="87" t="n">
        <v>315</v>
      </c>
      <c r="F101" s="431">
        <f>J78</f>
        <v/>
      </c>
      <c r="G101" s="427" t="n"/>
      <c r="H101" s="211" t="inlineStr">
        <is>
          <t xml:space="preserve">　　　　機械及設備                                                  </t>
        </is>
      </c>
      <c r="I101" s="268" t="n">
        <v>407</v>
      </c>
      <c r="J101" s="73">
        <f>OFFSET(A574,0,$K$1-1)</f>
        <v/>
      </c>
      <c r="K101" s="369">
        <f>(SUMIF($C$7:$C$127,I101,$D$7:$D$127)+SUMIF($E$7:$E$127,I101,$F$7:$F$127))/2</f>
        <v/>
      </c>
      <c r="L101" s="478" t="n"/>
      <c r="M101" s="478">
        <f>L101-G101</f>
        <v/>
      </c>
      <c r="N101" s="30" t="n"/>
      <c r="O101" s="425">
        <f>L102-B102</f>
        <v/>
      </c>
      <c r="P101" s="144">
        <f>J101-K101</f>
        <v/>
      </c>
      <c r="Q101" s="426">
        <f>D102-F102</f>
        <v/>
      </c>
      <c r="R101" s="30" t="n"/>
    </row>
    <row r="102">
      <c r="A102" s="50" t="n">
        <v>0</v>
      </c>
      <c r="B102" s="427" t="n"/>
      <c r="C102" s="91" t="n">
        <v>413</v>
      </c>
      <c r="D102" s="470">
        <f>-J110</f>
        <v/>
      </c>
      <c r="E102" s="87" t="n">
        <v>409</v>
      </c>
      <c r="F102" s="432">
        <f>J105</f>
        <v/>
      </c>
      <c r="G102" s="427" t="n"/>
      <c r="H102" s="211" t="inlineStr">
        <is>
          <t xml:space="preserve">　　　　什項設備                                                    </t>
        </is>
      </c>
      <c r="I102" s="180" t="n">
        <v>408</v>
      </c>
      <c r="J102" s="73">
        <f>OFFSET(A575,0,$K$1-1)</f>
        <v/>
      </c>
      <c r="K102" s="369">
        <f>(SUMIF($C$7:$C$127,I102,$D$7:$D$127)+SUMIF($E$7:$E$127,I102,$F$7:$F$127))/2</f>
        <v/>
      </c>
      <c r="L102" s="478" t="n"/>
      <c r="M102" s="478">
        <f>L102-G102</f>
        <v/>
      </c>
      <c r="N102" s="30" t="n"/>
      <c r="O102" s="425">
        <f>L103-B103</f>
        <v/>
      </c>
      <c r="P102" s="144">
        <f>J102-K102</f>
        <v/>
      </c>
      <c r="Q102" s="426">
        <f>D103-F103</f>
        <v/>
      </c>
      <c r="R102" s="30" t="n"/>
    </row>
    <row r="103">
      <c r="A103" s="50" t="n">
        <v>0</v>
      </c>
      <c r="B103" s="427" t="n"/>
      <c r="C103" s="91" t="n">
        <v>414</v>
      </c>
      <c r="D103" s="470">
        <f>-J111</f>
        <v/>
      </c>
      <c r="E103" s="375" t="n">
        <v>410</v>
      </c>
      <c r="F103" s="431">
        <f>J106</f>
        <v/>
      </c>
      <c r="G103" s="427" t="n"/>
      <c r="H103" s="211" t="inlineStr">
        <is>
          <t xml:space="preserve">　不動產、廠房及設備與基金同額增加(+)或減少(-)之金額        </t>
        </is>
      </c>
      <c r="I103" s="180" t="n"/>
      <c r="J103" s="73">
        <f>OFFSET(A576,0,$K$1-1)</f>
        <v/>
      </c>
      <c r="K103" s="369">
        <f>K104+K108</f>
        <v/>
      </c>
      <c r="L103" s="478" t="n"/>
      <c r="M103" s="478">
        <f>L103-G103</f>
        <v/>
      </c>
      <c r="N103" s="30" t="n"/>
      <c r="O103" s="425">
        <f>L104-B104</f>
        <v/>
      </c>
      <c r="P103" s="144">
        <f>J103-K103</f>
        <v/>
      </c>
      <c r="Q103" s="426">
        <f>D104-F104</f>
        <v/>
      </c>
      <c r="R103" s="30" t="n"/>
    </row>
    <row r="104">
      <c r="A104" s="50" t="n">
        <v>0</v>
      </c>
      <c r="B104" s="427" t="n"/>
      <c r="C104" s="91" t="n">
        <v>416</v>
      </c>
      <c r="D104" s="470">
        <f>F58</f>
        <v/>
      </c>
      <c r="E104" s="375" t="n">
        <v>411</v>
      </c>
      <c r="F104" s="431">
        <f>J107</f>
        <v/>
      </c>
      <c r="G104" s="427" t="n"/>
      <c r="H104" s="211" t="inlineStr">
        <is>
          <t xml:space="preserve">　　　撥入不動產、廠房及設備明細(+)                               </t>
        </is>
      </c>
      <c r="I104" s="180" t="n"/>
      <c r="J104" s="73">
        <f>OFFSET(A577,0,$K$1-1)</f>
        <v/>
      </c>
      <c r="K104" s="369">
        <f>SUM(K105:K107)</f>
        <v/>
      </c>
      <c r="L104" s="478" t="n"/>
      <c r="M104" s="478">
        <f>L104-G104</f>
        <v/>
      </c>
      <c r="N104" s="30" t="n"/>
      <c r="O104" s="425">
        <f>L105-B105</f>
        <v/>
      </c>
      <c r="P104" s="144">
        <f>J104-K104</f>
        <v/>
      </c>
      <c r="Q104" s="426">
        <f>D105-F105</f>
        <v/>
      </c>
      <c r="R104" s="30" t="n"/>
    </row>
    <row r="105">
      <c r="A105" s="50" t="n"/>
      <c r="B105" s="50" t="n"/>
      <c r="C105" s="91" t="n"/>
      <c r="D105" s="428" t="n"/>
      <c r="E105" s="375" t="n">
        <v>415</v>
      </c>
      <c r="F105" s="90">
        <f>J113</f>
        <v/>
      </c>
      <c r="G105" s="50" t="n"/>
      <c r="H105" s="112" t="inlineStr">
        <is>
          <t xml:space="preserve">　　　　機械及設備                                                  </t>
        </is>
      </c>
      <c r="I105" s="180" t="n">
        <v>409</v>
      </c>
      <c r="J105" s="73">
        <f>OFFSET(A578,0,$K$1-1)</f>
        <v/>
      </c>
      <c r="K105" s="369">
        <f>(SUMIF($C$7:$C$127,I105,$D$7:$D$127)+SUMIF($E$7:$E$127,I105,$F$7:$F$127))/2</f>
        <v/>
      </c>
      <c r="L105" s="478" t="n"/>
      <c r="M105" s="478">
        <f>L105-G105</f>
        <v/>
      </c>
      <c r="N105" s="30" t="n"/>
      <c r="O105" s="425">
        <f>L106-B106</f>
        <v/>
      </c>
      <c r="P105" s="144">
        <f>J105-K105</f>
        <v/>
      </c>
      <c r="Q105" s="426">
        <f>D106-F106</f>
        <v/>
      </c>
      <c r="R105" s="30" t="n"/>
    </row>
    <row r="106">
      <c r="A106" s="50" t="n"/>
      <c r="B106" s="50" t="n"/>
      <c r="C106" s="375" t="n"/>
      <c r="D106" s="428" t="n"/>
      <c r="G106" s="50" t="n"/>
      <c r="H106" s="112" t="inlineStr">
        <is>
          <t xml:space="preserve">　　　　交通及運輸設備                                              </t>
        </is>
      </c>
      <c r="I106" s="180" t="n">
        <v>410</v>
      </c>
      <c r="J106" s="73">
        <f>OFFSET(A579,0,$K$1-1)</f>
        <v/>
      </c>
      <c r="K106" s="369">
        <f>(SUMIF($C$7:$C$127,I106,$D$7:$D$127)+SUMIF($E$7:$E$127,I106,$F$7:$F$127))/2</f>
        <v/>
      </c>
      <c r="L106" s="478" t="n"/>
      <c r="M106" s="478">
        <f>L106-G106</f>
        <v/>
      </c>
      <c r="N106" s="30" t="n"/>
      <c r="O106" s="425">
        <f>L107-B107</f>
        <v/>
      </c>
      <c r="P106" s="144">
        <f>J106-K106</f>
        <v/>
      </c>
      <c r="Q106" s="426">
        <f>D107-F107</f>
        <v/>
      </c>
      <c r="R106" s="30" t="n"/>
    </row>
    <row r="107">
      <c r="A107" s="50" t="n"/>
      <c r="B107" s="50" t="n"/>
      <c r="C107" s="127" t="n">
        <v>72</v>
      </c>
      <c r="D107" s="471">
        <f>IF(J119&lt;0,J119*-1,0)</f>
        <v/>
      </c>
      <c r="E107" s="472" t="n"/>
      <c r="F107" s="396" t="n"/>
      <c r="G107" s="50" t="n"/>
      <c r="H107" s="112" t="inlineStr">
        <is>
          <t xml:space="preserve">　　　　什項設備                                                    </t>
        </is>
      </c>
      <c r="I107" s="180" t="n">
        <v>411</v>
      </c>
      <c r="J107" s="73">
        <f>OFFSET(A580,0,$K$1-1)</f>
        <v/>
      </c>
      <c r="K107" s="369">
        <f>(SUMIF($C$7:$C$127,I107,$D$7:$D$127)+SUMIF($E$7:$E$127,I107,$F$7:$F$127))/2</f>
        <v/>
      </c>
      <c r="L107" s="478" t="n"/>
      <c r="M107" s="478">
        <f>L107-G107</f>
        <v/>
      </c>
      <c r="N107" s="30" t="n"/>
      <c r="O107" s="425">
        <f>L108-B108</f>
        <v/>
      </c>
      <c r="P107" s="144">
        <f>J107-K107</f>
        <v/>
      </c>
      <c r="Q107" s="426">
        <f>D108-F108</f>
        <v/>
      </c>
      <c r="R107" s="30" t="n"/>
    </row>
    <row r="108">
      <c r="A108" s="89" t="n">
        <v>0</v>
      </c>
      <c r="B108" s="427" t="n"/>
      <c r="C108" s="127" t="n"/>
      <c r="D108" s="428" t="n"/>
      <c r="E108" s="375" t="n">
        <v>72</v>
      </c>
      <c r="F108" s="396">
        <f>IF(J119&gt;0,J119,0)</f>
        <v/>
      </c>
      <c r="G108" s="427" t="n"/>
      <c r="H108" s="211" t="inlineStr">
        <is>
          <t xml:space="preserve">　　　撥出不動產、廠房及設備明細(-)                               </t>
        </is>
      </c>
      <c r="I108" s="180" t="n"/>
      <c r="J108" s="73">
        <f>OFFSET(A581,0,$K$1-1)</f>
        <v/>
      </c>
      <c r="K108" s="369">
        <f>K109+K110+K111</f>
        <v/>
      </c>
      <c r="L108" s="478" t="n"/>
      <c r="M108" s="478">
        <f>L108-G108</f>
        <v/>
      </c>
      <c r="N108" s="30" t="n"/>
      <c r="O108" s="425">
        <f>L109-B109</f>
        <v/>
      </c>
      <c r="P108" s="144">
        <f>J108-K108</f>
        <v/>
      </c>
      <c r="Q108" s="426">
        <f>D109-F109</f>
        <v/>
      </c>
      <c r="R108" s="30" t="n"/>
    </row>
    <row r="109">
      <c r="A109" s="78" t="n"/>
      <c r="B109" s="427" t="n"/>
      <c r="D109" s="428" t="n"/>
      <c r="E109" s="375" t="n"/>
      <c r="F109" s="432">
        <f>J131</f>
        <v/>
      </c>
      <c r="G109" s="427" t="n"/>
      <c r="H109" s="112" t="inlineStr">
        <is>
          <t xml:space="preserve">　　　　機械及設備                                                  </t>
        </is>
      </c>
      <c r="I109" s="180" t="n">
        <v>412</v>
      </c>
      <c r="J109" s="73">
        <f>OFFSET(A582,0,$K$1-1)</f>
        <v/>
      </c>
      <c r="K109" s="387">
        <f>(SUMIF($C$7:$C$127,I109,$D$7:$D$127)+SUMIF($E$7:$E$127,I109,$F$7:$F$127))/2*-1</f>
        <v/>
      </c>
      <c r="L109" s="478" t="n"/>
      <c r="M109" s="478">
        <f>L109-G109</f>
        <v/>
      </c>
      <c r="N109" s="30" t="n"/>
      <c r="O109" s="425">
        <f>L110-B110</f>
        <v/>
      </c>
      <c r="P109" s="144">
        <f>J109-K109</f>
        <v/>
      </c>
      <c r="Q109" s="426">
        <f>D110-F110</f>
        <v/>
      </c>
      <c r="R109" s="30" t="n"/>
    </row>
    <row r="110">
      <c r="A110" s="78" t="inlineStr">
        <is>
          <t xml:space="preserve">　公積                                                        </t>
        </is>
      </c>
      <c r="B110" s="422">
        <f>SUM(B111:B115)</f>
        <v/>
      </c>
      <c r="C110" s="375" t="n"/>
      <c r="D110" s="428" t="n"/>
      <c r="E110" s="430" t="n"/>
      <c r="F110" s="432" t="n"/>
      <c r="G110" s="423">
        <f>SUM(G111:G115)</f>
        <v/>
      </c>
      <c r="H110" s="112" t="inlineStr">
        <is>
          <t xml:space="preserve">　　　　交通及運輸設備                                              </t>
        </is>
      </c>
      <c r="I110" s="180" t="n">
        <v>413</v>
      </c>
      <c r="J110" s="73">
        <f>OFFSET(A583,0,$K$1-1)</f>
        <v/>
      </c>
      <c r="K110" s="387">
        <f>(SUMIF($C$7:$C$127,I110,$D$7:$D$127)+SUMIF($E$7:$E$127,I110,$F$7:$F$127))/2*-1</f>
        <v/>
      </c>
      <c r="L110" s="478">
        <f>VLOOKUP(A110,$A$253:$AX$305,$K$1,FALSE)</f>
        <v/>
      </c>
      <c r="M110" s="478">
        <f>L110-G110</f>
        <v/>
      </c>
      <c r="N110" s="30" t="n"/>
      <c r="O110" s="425">
        <f>L111-B111</f>
        <v/>
      </c>
      <c r="P110" s="144">
        <f>J110-K110</f>
        <v/>
      </c>
      <c r="Q110" s="426">
        <f>D111-F111</f>
        <v/>
      </c>
      <c r="R110" s="30" t="n"/>
    </row>
    <row r="111">
      <c r="A111" s="80" t="inlineStr">
        <is>
          <t xml:space="preserve">　　資本公積                                                    </t>
        </is>
      </c>
      <c r="B111" s="427">
        <f>VLOOKUP(A111,$A$423:$AX$475,$K$1,FALSE)</f>
        <v/>
      </c>
      <c r="C111" s="375" t="n"/>
      <c r="D111" s="428" t="n"/>
      <c r="E111" s="430" t="n">
        <v>417</v>
      </c>
      <c r="F111" s="432">
        <f>J115</f>
        <v/>
      </c>
      <c r="G111" s="429">
        <f>B111+SUM(F111:F113)-SUM(D111:D113)</f>
        <v/>
      </c>
      <c r="H111" s="112" t="inlineStr">
        <is>
          <t xml:space="preserve">　　　　什項設備                                                    </t>
        </is>
      </c>
      <c r="I111" s="180" t="n">
        <v>414</v>
      </c>
      <c r="J111" s="73">
        <f>OFFSET(A584,0,$K$1-1)</f>
        <v/>
      </c>
      <c r="K111" s="387">
        <f>(SUMIF($C$7:$C$127,I111,$D$7:$D$127)+SUMIF($E$7:$E$127,I111,$F$7:$F$127))/2*-1</f>
        <v/>
      </c>
      <c r="L111" s="478">
        <f>VLOOKUP(A111,$A$253:$AX$305,$K$1,FALSE)</f>
        <v/>
      </c>
      <c r="M111" s="478">
        <f>L111-G111</f>
        <v/>
      </c>
      <c r="N111" s="30" t="n"/>
      <c r="O111" s="425">
        <f>L112-B112</f>
        <v/>
      </c>
      <c r="P111" s="144">
        <f>J111-K111</f>
        <v/>
      </c>
      <c r="Q111" s="426">
        <f>D112-F112</f>
        <v/>
      </c>
      <c r="R111" s="30" t="n"/>
    </row>
    <row r="112">
      <c r="A112" s="2" t="n">
        <v>0</v>
      </c>
      <c r="B112" s="427" t="n"/>
      <c r="C112" s="473" t="n">
        <v>71</v>
      </c>
      <c r="D112" s="471">
        <f>IF(J118&lt;0,J118*-1,0)</f>
        <v/>
      </c>
      <c r="E112" s="430" t="n">
        <v>71</v>
      </c>
      <c r="F112" s="431">
        <f>IF(J133&gt;0,J133,0)</f>
        <v/>
      </c>
      <c r="G112" s="433" t="n"/>
      <c r="H112" s="211" t="inlineStr">
        <is>
          <t xml:space="preserve">　無形資產與基金同額增加(+)或減少(-)之金額                  </t>
        </is>
      </c>
      <c r="I112" s="186" t="n"/>
      <c r="J112" s="73" t="n"/>
      <c r="K112" s="369">
        <f>K113+K114</f>
        <v/>
      </c>
      <c r="L112" s="478" t="n"/>
      <c r="M112" s="478">
        <f>L112-G112</f>
        <v/>
      </c>
      <c r="N112" s="30" t="n"/>
      <c r="O112" s="425">
        <f>L113-B113</f>
        <v/>
      </c>
      <c r="P112" s="144">
        <f>J112-K112</f>
        <v/>
      </c>
      <c r="Q112" s="426">
        <f>D113-F113</f>
        <v/>
      </c>
      <c r="R112" s="30" t="n"/>
    </row>
    <row r="113">
      <c r="A113" s="3" t="n">
        <v>0</v>
      </c>
      <c r="B113" s="427" t="n"/>
      <c r="C113" s="473" t="n"/>
      <c r="D113" s="428" t="n"/>
      <c r="E113" s="439" t="n"/>
      <c r="F113" s="432" t="n"/>
      <c r="G113" s="433" t="n"/>
      <c r="H113" s="112" t="inlineStr">
        <is>
          <t xml:space="preserve">　　　無形資產與基金同額增加之金額(+)                             </t>
        </is>
      </c>
      <c r="I113" s="180" t="n">
        <v>415</v>
      </c>
      <c r="J113" s="73">
        <f>OFFSET(A585,0,$K$1-1)</f>
        <v/>
      </c>
      <c r="K113" s="369">
        <f>(SUMIF($C$7:$C$127,I113,$D$7:$D$127)+SUMIF($E$7:$E$127,I113,$F$7:$F$127))/2</f>
        <v/>
      </c>
      <c r="L113" s="478" t="n"/>
      <c r="M113" s="478">
        <f>L113-G113</f>
        <v/>
      </c>
      <c r="N113" s="30" t="n"/>
      <c r="O113" s="425">
        <f>L114-B114</f>
        <v/>
      </c>
      <c r="P113" s="144">
        <f>J113-K113</f>
        <v/>
      </c>
      <c r="Q113" s="426">
        <f>D114-F114</f>
        <v/>
      </c>
      <c r="R113" s="30" t="n"/>
    </row>
    <row r="114">
      <c r="A114" s="80" t="inlineStr">
        <is>
          <t xml:space="preserve">　　特別公積                                                    </t>
        </is>
      </c>
      <c r="B114" s="427">
        <f>VLOOKUP(A114,$A$423:$AX$475,$K$1,FALSE)</f>
        <v/>
      </c>
      <c r="C114" s="474" t="n"/>
      <c r="D114" s="428">
        <f>J131</f>
        <v/>
      </c>
      <c r="E114" s="430" t="n"/>
      <c r="F114" s="432" t="n"/>
      <c r="G114" s="429">
        <f>B114+SUM(F114:F115)-SUM(D114:D115)</f>
        <v/>
      </c>
      <c r="H114" s="112" t="inlineStr">
        <is>
          <t xml:space="preserve">　　　無形資產與基金同額減少之金額(-)                             </t>
        </is>
      </c>
      <c r="I114" s="180" t="n">
        <v>416</v>
      </c>
      <c r="J114" s="73">
        <f>OFFSET(A586,0,$K$1-1)</f>
        <v/>
      </c>
      <c r="K114" s="369">
        <f>-(SUMIF($C$7:$C$127,I114,$D$7:$D$127)+SUMIF($E$7:$E$127,I114,$F$7:$F$127))/2</f>
        <v/>
      </c>
      <c r="L114" s="478">
        <f>VLOOKUP(A114,$A$253:$AX$305,$K$1,FALSE)</f>
        <v/>
      </c>
      <c r="M114" s="478">
        <f>L114-G114</f>
        <v/>
      </c>
      <c r="N114" s="30" t="n"/>
      <c r="O114" s="425">
        <f>L115-B115</f>
        <v/>
      </c>
      <c r="P114" s="144">
        <f>J114-K114</f>
        <v/>
      </c>
      <c r="Q114" s="426">
        <f>D115-F115</f>
        <v/>
      </c>
      <c r="R114" s="30" t="n"/>
    </row>
    <row r="115">
      <c r="A115" s="3" t="n">
        <v>0</v>
      </c>
      <c r="B115" s="427" t="n"/>
      <c r="C115" s="473" t="n"/>
      <c r="D115" s="428" t="n"/>
      <c r="E115" s="439" t="n"/>
      <c r="F115" s="432" t="n"/>
      <c r="G115" s="433" t="n"/>
      <c r="H115" s="112" t="inlineStr">
        <is>
          <t xml:space="preserve">　　應付代管資產轉列受贈公積之金額                              </t>
        </is>
      </c>
      <c r="I115" s="180" t="n">
        <v>417</v>
      </c>
      <c r="J115" s="73">
        <f>OFFSET(A587,0,$K$1-1)</f>
        <v/>
      </c>
      <c r="K115" s="369">
        <f>(SUMIF($C$7:$C$127,I115,$D$7:$D$127)+SUMIF($E$7:$E$127,I115,$F$7:$F$127))/2</f>
        <v/>
      </c>
      <c r="L115" s="478" t="n"/>
      <c r="M115" s="478">
        <f>L115-G115</f>
        <v/>
      </c>
      <c r="N115" s="30" t="n"/>
      <c r="O115" s="425">
        <f>L116-B116</f>
        <v/>
      </c>
      <c r="P115" s="144">
        <f>J115-K115</f>
        <v/>
      </c>
      <c r="Q115" s="426">
        <f>D116-F116</f>
        <v/>
      </c>
      <c r="R115" s="30" t="n"/>
    </row>
    <row r="116">
      <c r="A116" s="78" t="inlineStr">
        <is>
          <t xml:space="preserve">　累積餘絀                                                    </t>
        </is>
      </c>
      <c r="B116" s="422">
        <f>SUM(B117:B121)</f>
        <v/>
      </c>
      <c r="C116" s="474" t="n"/>
      <c r="D116" s="428" t="n"/>
      <c r="E116" s="430" t="n"/>
      <c r="F116" s="432" t="n"/>
      <c r="G116" s="423">
        <f>SUM(G117:G121)</f>
        <v/>
      </c>
      <c r="H116" s="112" t="inlineStr">
        <is>
          <t xml:space="preserve">　　長期債務1年內到期部分轉列應付到期長期負債之金額             </t>
        </is>
      </c>
      <c r="I116" s="180" t="n">
        <v>418</v>
      </c>
      <c r="J116" s="73">
        <f>OFFSET(A588,0,$K$1-1)</f>
        <v/>
      </c>
      <c r="K116" s="369">
        <f>(SUMIF($C$7:$C$127,I116,$D$7:$D$127)+SUMIF($E$7:$E$127,I116,$F$7:$F$127))/2</f>
        <v/>
      </c>
      <c r="L116" s="478">
        <f>VLOOKUP(A116,$A$253:$AX$305,$K$1,FALSE)</f>
        <v/>
      </c>
      <c r="M116" s="478">
        <f>L116-G116</f>
        <v/>
      </c>
      <c r="N116" s="30" t="n"/>
      <c r="O116" s="425">
        <f>L117-B117</f>
        <v/>
      </c>
      <c r="P116" s="144">
        <f>J116-K116</f>
        <v/>
      </c>
      <c r="Q116" s="426">
        <f>D117-F117</f>
        <v/>
      </c>
      <c r="R116" s="30" t="n"/>
    </row>
    <row r="117">
      <c r="A117" s="80" t="inlineStr">
        <is>
          <t xml:space="preserve">　　累積賸餘                                                    </t>
        </is>
      </c>
      <c r="B117" s="427">
        <f>VLOOKUP(A117,$A$423:$AX$475,$K$1,FALSE)</f>
        <v/>
      </c>
      <c r="C117" s="474" t="n"/>
      <c r="D117" s="428" t="n"/>
      <c r="E117" s="375" t="inlineStr">
        <is>
          <t>A</t>
        </is>
      </c>
      <c r="F117" s="432">
        <f>IF(J7&gt;0,J7,0)</f>
        <v/>
      </c>
      <c r="G117" s="429">
        <f>B117+SUM(F117:F120)-SUM(D117:D120)</f>
        <v/>
      </c>
      <c r="H117" s="112" t="inlineStr">
        <is>
          <t xml:space="preserve">　　盈餘分配與虧損填補之金額                                    </t>
        </is>
      </c>
      <c r="I117" s="180" t="n"/>
      <c r="J117" s="73">
        <f>OFFSET(A589,0,$K$1-1)</f>
        <v/>
      </c>
      <c r="K117" s="369">
        <f>K118+K119</f>
        <v/>
      </c>
      <c r="L117" s="478">
        <f>VLOOKUP(A117,$A$253:$AX$305,$K$1,FALSE)</f>
        <v/>
      </c>
      <c r="M117" s="478">
        <f>L117-G117</f>
        <v/>
      </c>
      <c r="N117" s="30" t="n"/>
      <c r="O117" s="425">
        <f>L118-B118</f>
        <v/>
      </c>
      <c r="P117" s="144">
        <f>J117-K117</f>
        <v/>
      </c>
      <c r="Q117" s="426">
        <f>D118-F118</f>
        <v/>
      </c>
      <c r="R117" s="30" t="n"/>
    </row>
    <row r="118">
      <c r="A118" s="3" t="n">
        <v>0</v>
      </c>
      <c r="B118" s="427" t="n"/>
      <c r="C118" s="474" t="n">
        <v>71</v>
      </c>
      <c r="D118" s="428">
        <f>IF(J123&gt;0,J123,0)</f>
        <v/>
      </c>
      <c r="E118" s="375" t="n"/>
      <c r="F118" s="431" t="n"/>
      <c r="G118" s="401" t="n"/>
      <c r="H118" s="112" t="inlineStr">
        <is>
          <t xml:space="preserve">　　　提存(撥用-)公積                                             </t>
        </is>
      </c>
      <c r="I118" s="180" t="n">
        <v>71</v>
      </c>
      <c r="J118" s="73">
        <f>OFFSET(A590,0,$K$1-1)</f>
        <v/>
      </c>
      <c r="K118" s="387">
        <f>-(SUMIF($C$7:$C$127,I118,$D$7:$D$127)+SUMIF($E$7:$E$127,I118,$F$7:$F$127))/2</f>
        <v/>
      </c>
      <c r="L118" s="478" t="n"/>
      <c r="M118" s="478">
        <f>L118-G118</f>
        <v/>
      </c>
      <c r="N118" s="30" t="n"/>
      <c r="O118" s="425">
        <f>L119-B119</f>
        <v/>
      </c>
      <c r="P118" s="144">
        <f>J118-K118</f>
        <v/>
      </c>
      <c r="Q118" s="426">
        <f>D119-F119</f>
        <v/>
      </c>
      <c r="R118" s="30" t="n"/>
    </row>
    <row r="119" ht="20.4" customHeight="1" s="53" thickBot="1">
      <c r="A119" s="3" t="n"/>
      <c r="B119" s="427" t="n"/>
      <c r="C119" s="430" t="n">
        <v>72</v>
      </c>
      <c r="D119" s="471">
        <f>IF(J119&gt;0,J119,0)</f>
        <v/>
      </c>
      <c r="E119" s="434" t="n"/>
      <c r="F119" s="376" t="n"/>
      <c r="G119" s="401" t="n"/>
      <c r="H119" s="198" t="inlineStr">
        <is>
          <t xml:space="preserve">　　　賸餘撥充(折減-)基金                                         </t>
        </is>
      </c>
      <c r="I119" s="180" t="n">
        <v>72</v>
      </c>
      <c r="J119" s="73">
        <f>OFFSET(A591,0,$K$1-1)</f>
        <v/>
      </c>
      <c r="K119" s="387">
        <f>-(SUMIF($C$7:$C$127,I119,$D$7:$D$127)+SUMIF($E$7:$E$127,I119,$F$7:$F$127))/2</f>
        <v/>
      </c>
      <c r="L119" s="478" t="n"/>
      <c r="M119" s="478">
        <f>L119-G119</f>
        <v/>
      </c>
      <c r="N119" s="30" t="n"/>
      <c r="O119" s="425">
        <f>L120-B121</f>
        <v/>
      </c>
      <c r="P119" s="144">
        <f>J119-K119</f>
        <v/>
      </c>
      <c r="Q119" s="426">
        <f>D121-F121</f>
        <v/>
      </c>
      <c r="R119" s="30" t="n"/>
    </row>
    <row r="120">
      <c r="A120" s="100" t="n"/>
      <c r="B120" s="465" t="n"/>
      <c r="C120" s="430" t="n"/>
      <c r="D120" s="432" t="n"/>
      <c r="E120" s="434" t="n"/>
      <c r="F120" s="376" t="n"/>
      <c r="G120" s="401" t="n"/>
      <c r="H120" s="112" t="n"/>
      <c r="I120" s="180" t="n"/>
      <c r="J120" s="121" t="n"/>
      <c r="K120" s="369">
        <f>(SUMIF($C$7:$C$127,I120,$D$7:$D$127)+SUMIF($E$7:$E$127,I120,$F$7:$F$127))/2</f>
        <v/>
      </c>
      <c r="L120" s="478" t="n"/>
      <c r="M120" s="478">
        <f>L120-G120</f>
        <v/>
      </c>
      <c r="N120" s="30" t="n"/>
      <c r="O120" s="425">
        <f>L123-B122</f>
        <v/>
      </c>
      <c r="P120" s="144" t="n"/>
      <c r="Q120" s="426">
        <f>D122-F122</f>
        <v/>
      </c>
      <c r="R120" s="30" t="n"/>
    </row>
    <row r="121">
      <c r="A121" s="80" t="inlineStr">
        <is>
          <t xml:space="preserve">　　累積短絀                                                    </t>
        </is>
      </c>
      <c r="B121" s="427">
        <f>VLOOKUP(A121,$A$423:$AX$475,$K$1,FALSE)</f>
        <v/>
      </c>
      <c r="C121" s="375" t="inlineStr">
        <is>
          <t>A</t>
        </is>
      </c>
      <c r="D121" s="428">
        <f>IF(J7&lt;0,J7*-1,0)</f>
        <v/>
      </c>
      <c r="E121" s="430" t="n"/>
      <c r="F121" s="431" t="n"/>
      <c r="G121" s="488">
        <f>B121+SUM(F121:F124)-SUM(D121:D124)</f>
        <v/>
      </c>
      <c r="H121" s="112" t="n"/>
      <c r="I121" s="180" t="n"/>
      <c r="J121" s="121" t="n"/>
      <c r="K121" s="369">
        <f>(SUMIF($C$7:$C$127,I121,$D$7:$D$127)+SUMIF($E$7:$E$127,I121,$F$7:$F$127))/2</f>
        <v/>
      </c>
      <c r="L121" s="478">
        <f>VLOOKUP(A121,$A$253:$AX$305,$K$1,FALSE)</f>
        <v/>
      </c>
      <c r="M121" s="478">
        <f>L121-G121</f>
        <v/>
      </c>
      <c r="N121" s="30" t="n"/>
      <c r="O121" s="425">
        <f>L124-B123</f>
        <v/>
      </c>
      <c r="P121" s="144" t="n"/>
      <c r="Q121" s="426">
        <f>D123-F123</f>
        <v/>
      </c>
      <c r="R121" s="30" t="n"/>
    </row>
    <row r="122">
      <c r="A122" s="3" t="n">
        <v>0</v>
      </c>
      <c r="B122" s="427" t="n"/>
      <c r="C122" s="382" t="n"/>
      <c r="D122" s="428" t="n"/>
      <c r="E122" s="430" t="n">
        <v>71</v>
      </c>
      <c r="F122" s="432">
        <f>IF(J118&lt;0,J118*-1,0)</f>
        <v/>
      </c>
      <c r="G122" s="401" t="n"/>
      <c r="H122" s="112" t="n"/>
      <c r="I122" s="180" t="n"/>
      <c r="J122" s="121" t="n"/>
      <c r="K122" s="369">
        <f>SUM(K123:K124)</f>
        <v/>
      </c>
      <c r="L122" s="478" t="n"/>
      <c r="M122" s="478">
        <f>L122-G122</f>
        <v/>
      </c>
      <c r="N122" s="30" t="n"/>
      <c r="O122" s="425">
        <f>L125-B124</f>
        <v/>
      </c>
      <c r="P122" s="144" t="n"/>
      <c r="Q122" s="426">
        <f>D125-F125</f>
        <v/>
      </c>
      <c r="R122" s="30" t="n"/>
    </row>
    <row r="123">
      <c r="A123" s="3" t="n"/>
      <c r="B123" s="427" t="n"/>
      <c r="C123" s="382" t="n"/>
      <c r="D123" s="428" t="n"/>
      <c r="E123" s="430" t="n">
        <v>72</v>
      </c>
      <c r="F123" s="396">
        <f>IF(J119&lt;0,J119*-1,0)</f>
        <v/>
      </c>
      <c r="G123" s="401" t="n"/>
      <c r="H123" s="112" t="n"/>
      <c r="I123" s="180" t="n"/>
      <c r="J123" s="121" t="n"/>
      <c r="K123" s="369">
        <f>-(SUMIF($C$7:$C$127,I123,$D$7:$D$127)+SUMIF($E$7:$E$127,I123,$F$7:$F$127))/2</f>
        <v/>
      </c>
      <c r="L123" s="478" t="n"/>
      <c r="M123" s="478">
        <f>L123-G123</f>
        <v/>
      </c>
      <c r="N123" s="30" t="n"/>
      <c r="O123" s="425">
        <f>L126-B125</f>
        <v/>
      </c>
      <c r="P123" s="144" t="n"/>
      <c r="Q123" s="426">
        <f>D126-F126</f>
        <v/>
      </c>
    </row>
    <row r="124" ht="20.4" customHeight="1" s="53" thickBot="1">
      <c r="A124" s="100" t="n"/>
      <c r="B124" s="465" t="n"/>
      <c r="C124" s="475" t="n"/>
      <c r="D124" s="428" t="n"/>
      <c r="E124" s="434" t="n">
        <v>73</v>
      </c>
      <c r="F124" s="435">
        <f>D120</f>
        <v/>
      </c>
      <c r="G124" s="401" t="n"/>
      <c r="H124" s="198" t="n"/>
      <c r="I124" s="199" t="n"/>
      <c r="J124" s="122" t="n"/>
      <c r="K124" s="444">
        <f>-(SUMIF($C$7:$C$127,I124,$D$7:$D$127)+SUMIF($E$7:$E$127,I124,$F$7:$F$127))/2</f>
        <v/>
      </c>
      <c r="L124" s="478" t="n"/>
      <c r="M124" s="478">
        <f>L124-G124</f>
        <v/>
      </c>
      <c r="O124" s="425">
        <f>L127-B126</f>
        <v/>
      </c>
      <c r="P124" s="144" t="n"/>
      <c r="Q124" s="426">
        <f>D127-F127</f>
        <v/>
      </c>
    </row>
    <row r="125">
      <c r="A125" s="78" t="inlineStr">
        <is>
          <t xml:space="preserve">　淨值其他項目                                                </t>
        </is>
      </c>
      <c r="B125" s="422">
        <f>SUM(B126:B127)</f>
        <v/>
      </c>
      <c r="C125" s="375" t="n"/>
      <c r="D125" s="428" t="n"/>
      <c r="E125" s="430" t="n"/>
      <c r="F125" s="432" t="n"/>
      <c r="G125" s="402">
        <f>SUM(G126:G127)</f>
        <v/>
      </c>
      <c r="H125" s="220" t="n"/>
      <c r="I125" s="180" t="n"/>
      <c r="J125" s="246" t="n"/>
      <c r="K125" s="489" t="n"/>
      <c r="L125" s="478">
        <f>VLOOKUP(A125,$A$253:$AX$305,$K$1,FALSE)</f>
        <v/>
      </c>
      <c r="M125" s="478">
        <f>L124-G124</f>
        <v/>
      </c>
      <c r="O125" s="425">
        <f>L127-B128</f>
        <v/>
      </c>
      <c r="Q125" s="426">
        <f>D128-F128</f>
        <v/>
      </c>
    </row>
    <row r="126">
      <c r="A126" s="81" t="inlineStr">
        <is>
          <t xml:space="preserve">　　累積其他綜合餘絀                                            </t>
        </is>
      </c>
      <c r="B126" s="427">
        <f>VLOOKUP(A126,$A$423:$AX$475,$K$1,FALSE)</f>
        <v/>
      </c>
      <c r="C126" s="375" t="n"/>
      <c r="D126" s="428" t="n"/>
      <c r="E126" s="430" t="n"/>
      <c r="F126" s="432" t="n"/>
      <c r="G126" s="488">
        <f>B126+F126-D126</f>
        <v/>
      </c>
      <c r="H126" s="220" t="n"/>
      <c r="I126" s="180" t="n"/>
      <c r="J126" s="246" t="n"/>
      <c r="K126" s="489" t="n"/>
      <c r="L126" s="478">
        <f>VLOOKUP(A126,$A$253:$AX$305,$K$1,FALSE)</f>
        <v/>
      </c>
      <c r="M126" s="478">
        <f>L125-G125</f>
        <v/>
      </c>
    </row>
    <row r="127">
      <c r="A127" s="80" t="n">
        <v>0</v>
      </c>
      <c r="B127" s="427" t="n"/>
      <c r="C127" s="375" t="n"/>
      <c r="D127" s="428" t="n"/>
      <c r="E127" s="430" t="n"/>
      <c r="F127" s="432" t="n"/>
      <c r="G127" s="488" t="n"/>
      <c r="H127" s="220" t="n"/>
      <c r="I127" s="180" t="n"/>
      <c r="J127" s="246" t="n"/>
      <c r="K127" s="489" t="n"/>
      <c r="L127" s="478">
        <f>VLOOKUP(A128,$A$253:$AX$305,$K$1,FALSE)</f>
        <v/>
      </c>
      <c r="M127" s="478">
        <f>L126-G126</f>
        <v/>
      </c>
    </row>
    <row r="128" ht="20.4" customHeight="1" s="53" thickBot="1">
      <c r="A128" s="83" t="inlineStr">
        <is>
          <t>合      計</t>
        </is>
      </c>
      <c r="B128" s="479">
        <f>B70+B97</f>
        <v/>
      </c>
      <c r="C128" s="480" t="n"/>
      <c r="D128" s="481" t="n"/>
      <c r="E128" s="482" t="n"/>
      <c r="F128" s="481" t="n"/>
      <c r="G128" s="490">
        <f>G70+G97</f>
        <v/>
      </c>
      <c r="H128" s="220" t="n"/>
      <c r="I128" s="180" t="n"/>
      <c r="J128" s="246" t="n"/>
      <c r="K128" s="489" t="n"/>
      <c r="M128" s="478">
        <f>L127-G128</f>
        <v/>
      </c>
    </row>
    <row r="129">
      <c r="A129" s="74" t="n"/>
      <c r="B129" s="74" t="n"/>
      <c r="C129" s="74" t="n"/>
      <c r="D129" s="74" t="n"/>
      <c r="E129" s="74" t="n"/>
      <c r="F129" s="74" t="n"/>
      <c r="G129" s="74" t="n"/>
      <c r="H129" s="220" t="n"/>
      <c r="I129" s="180" t="n"/>
      <c r="J129" s="246" t="n"/>
      <c r="K129" s="489" t="n"/>
      <c r="M129" s="478">
        <f>L131-G133</f>
        <v/>
      </c>
    </row>
    <row r="130">
      <c r="A130" s="74" t="n"/>
      <c r="D130" s="483">
        <f>SUM(D6:D127)</f>
        <v/>
      </c>
      <c r="E130" s="19" t="n"/>
      <c r="F130" s="483">
        <f>SUM(F6:F127)</f>
        <v/>
      </c>
      <c r="H130" s="220" t="n"/>
      <c r="I130" s="180" t="n"/>
      <c r="J130" s="246" t="n"/>
      <c r="K130" s="489" t="n"/>
      <c r="M130" s="478">
        <f>L132-G134</f>
        <v/>
      </c>
    </row>
    <row r="131">
      <c r="A131" s="74" t="n"/>
      <c r="C131" s="6" t="n"/>
      <c r="D131" s="483">
        <f>D130-F130</f>
        <v/>
      </c>
      <c r="E131" s="15" t="n"/>
      <c r="F131" s="483">
        <f>F130-D130</f>
        <v/>
      </c>
      <c r="H131" s="119" t="n"/>
      <c r="I131" s="115" t="n"/>
      <c r="J131" s="116" t="n"/>
      <c r="K131" s="411" t="n"/>
      <c r="M131" s="478">
        <f>L133-G135</f>
        <v/>
      </c>
    </row>
    <row r="132">
      <c r="A132" s="74" t="n"/>
      <c r="B132" s="484">
        <f>B69-B70-B97</f>
        <v/>
      </c>
      <c r="C132" s="6" t="n"/>
      <c r="E132" s="15" t="n"/>
      <c r="G132" s="484">
        <f>G69-G70-G97</f>
        <v/>
      </c>
      <c r="H132" s="119" t="n"/>
      <c r="I132" s="115" t="n"/>
      <c r="J132" s="116" t="n"/>
      <c r="K132" s="411" t="n"/>
      <c r="M132" s="478">
        <f>L134-G136</f>
        <v/>
      </c>
    </row>
    <row r="133">
      <c r="A133" s="74" t="n"/>
      <c r="C133" s="30" t="n"/>
      <c r="D133" s="30" t="n"/>
      <c r="E133" s="30" t="n"/>
      <c r="F133" s="30" t="n"/>
      <c r="G133" s="30" t="n"/>
      <c r="H133" s="119" t="n"/>
      <c r="I133" s="115" t="n"/>
      <c r="J133" s="116" t="n"/>
      <c r="K133" s="411" t="n"/>
      <c r="M133" s="478">
        <f>L135-G137</f>
        <v/>
      </c>
    </row>
    <row r="134">
      <c r="A134" s="74" t="n"/>
      <c r="B134" s="74" t="n"/>
      <c r="C134" s="74" t="n"/>
      <c r="D134" s="74" t="n"/>
      <c r="E134" s="74" t="n"/>
      <c r="F134" s="74" t="n"/>
      <c r="G134" s="74" t="n"/>
      <c r="H134" s="119" t="n"/>
      <c r="I134" s="115" t="n"/>
      <c r="J134" s="116" t="n"/>
      <c r="K134" s="411" t="n"/>
      <c r="M134" s="478">
        <f>L136-G136</f>
        <v/>
      </c>
    </row>
    <row r="135">
      <c r="A135" s="74" t="n"/>
      <c r="B135" s="74" t="n"/>
      <c r="C135" s="74" t="n"/>
      <c r="D135" s="74" t="n"/>
      <c r="E135" s="74" t="n"/>
      <c r="F135" s="74" t="n"/>
      <c r="G135" s="74" t="n"/>
      <c r="H135" s="119" t="n"/>
      <c r="I135" s="115" t="n"/>
      <c r="J135" s="116" t="n"/>
      <c r="K135" s="411" t="n"/>
    </row>
    <row r="254" ht="16.2" customHeight="1" s="53"/>
    <row r="255" ht="16.2" customHeight="1" s="53"/>
    <row r="256" ht="16.2" customHeight="1" s="53"/>
    <row r="257" ht="16.2" customHeight="1" s="53"/>
    <row r="258" ht="16.2" customHeight="1" s="53"/>
    <row r="259" ht="16.2" customHeight="1" s="53"/>
    <row r="260" ht="16.2" customHeight="1" s="53"/>
    <row r="261" ht="16.2" customHeight="1" s="53"/>
    <row r="262" ht="16.2" customHeight="1" s="53"/>
    <row r="263" ht="16.2" customHeight="1" s="53"/>
    <row r="264" ht="16.2" customHeight="1" s="53"/>
    <row r="265" ht="16.2" customHeight="1" s="53"/>
    <row r="266" ht="16.2" customHeight="1" s="53"/>
    <row r="267" ht="16.2" customHeight="1" s="53"/>
    <row r="268" ht="16.2" customHeight="1" s="53"/>
    <row r="269" ht="16.2" customHeight="1" s="53"/>
    <row r="270" ht="16.2" customHeight="1" s="53"/>
    <row r="271" ht="16.2" customHeight="1" s="53"/>
    <row r="272" ht="16.2" customHeight="1" s="53"/>
    <row r="273" ht="16.2" customHeight="1" s="53"/>
    <row r="274" ht="16.2" customHeight="1" s="53"/>
    <row r="275" ht="16.2" customHeight="1" s="53"/>
    <row r="276" ht="16.2" customHeight="1" s="53"/>
    <row r="277" ht="16.2" customHeight="1" s="53"/>
    <row r="278" ht="16.2" customHeight="1" s="53"/>
    <row r="279" ht="16.2" customHeight="1" s="53"/>
    <row r="280" ht="16.2" customHeight="1" s="53"/>
    <row r="281" ht="16.2" customHeight="1" s="53"/>
    <row r="282" ht="16.2" customHeight="1" s="53"/>
    <row r="283" ht="16.2" customHeight="1" s="53"/>
    <row r="284" ht="16.2" customHeight="1" s="53"/>
    <row r="285" ht="16.2" customHeight="1" s="53"/>
    <row r="286" ht="16.2" customHeight="1" s="53"/>
    <row r="287" ht="16.2" customHeight="1" s="53"/>
    <row r="288" ht="16.2" customHeight="1" s="53"/>
    <row r="289" ht="16.2" customHeight="1" s="53"/>
    <row r="290" ht="16.2" customHeight="1" s="53"/>
    <row r="291" ht="16.2" customHeight="1" s="53"/>
    <row r="292" ht="16.2" customHeight="1" s="53"/>
    <row r="293" ht="16.2" customHeight="1" s="53"/>
    <row r="294" ht="16.2" customHeight="1" s="53"/>
    <row r="295" ht="16.2" customHeight="1" s="53"/>
    <row r="296" ht="16.2" customHeight="1" s="53"/>
    <row r="297" ht="16.2" customHeight="1" s="53"/>
    <row r="298" ht="16.2" customHeight="1" s="53"/>
    <row r="299" ht="16.2" customHeight="1" s="53"/>
    <row r="300" ht="16.2" customHeight="1" s="53"/>
    <row r="301" ht="16.2" customHeight="1" s="53"/>
    <row r="302" ht="16.2" customHeight="1" s="53"/>
    <row r="303" ht="16.2" customHeight="1" s="53"/>
    <row r="304" ht="16.2" customHeight="1" s="53"/>
    <row r="305" ht="16.2" customHeight="1" s="53"/>
    <row r="306" ht="16.2" customHeight="1" s="53"/>
    <row r="307" ht="16.2" customHeight="1" s="53"/>
    <row r="308" ht="16.2" customHeight="1" s="53"/>
    <row r="311" ht="16.2" customHeight="1" s="53"/>
    <row r="312" ht="16.2" customHeight="1" s="53"/>
    <row r="313" ht="16.2" customHeight="1" s="53"/>
    <row r="314" ht="16.2" customHeight="1" s="53"/>
    <row r="315" ht="16.2" customHeight="1" s="53"/>
    <row r="316" ht="16.2" customHeight="1" s="53"/>
    <row r="317" ht="16.2" customHeight="1" s="53"/>
    <row r="318" ht="16.2" customHeight="1" s="53"/>
    <row r="319" ht="16.2" customHeight="1" s="53"/>
    <row r="320" ht="16.2" customHeight="1" s="53"/>
    <row r="321" ht="16.2" customHeight="1" s="53"/>
    <row r="322" ht="16.2" customHeight="1" s="53"/>
    <row r="323" ht="16.2" customHeight="1" s="53"/>
    <row r="324" ht="16.2" customHeight="1" s="53"/>
    <row r="325" ht="16.2" customHeight="1" s="53"/>
    <row r="326" ht="16.2" customHeight="1" s="53"/>
    <row r="327" ht="16.2" customHeight="1" s="53"/>
    <row r="328" ht="16.2" customHeight="1" s="53"/>
    <row r="329" ht="16.2" customHeight="1" s="53"/>
    <row r="330" ht="16.2" customHeight="1" s="53"/>
    <row r="331" ht="16.2" customHeight="1" s="53"/>
    <row r="332" ht="16.2" customHeight="1" s="53"/>
    <row r="333" ht="16.2" customHeight="1" s="53"/>
    <row r="334" ht="16.2" customHeight="1" s="53"/>
    <row r="335" ht="16.2" customHeight="1" s="53"/>
    <row r="336" ht="16.2" customHeight="1" s="53"/>
    <row r="337" ht="16.2" customHeight="1" s="53"/>
    <row r="338" ht="16.2" customHeight="1" s="53"/>
    <row r="339" ht="16.2" customHeight="1" s="53"/>
    <row r="340" ht="16.2" customHeight="1" s="53"/>
    <row r="341" ht="16.2" customHeight="1" s="53"/>
    <row r="342" ht="16.2" customHeight="1" s="53"/>
    <row r="343" ht="16.2" customHeight="1" s="53"/>
    <row r="344" ht="16.2" customHeight="1" s="53"/>
    <row r="345" ht="16.2" customHeight="1" s="53"/>
    <row r="346" ht="16.2" customHeight="1" s="53"/>
    <row r="347" ht="16.2" customHeight="1" s="53"/>
    <row r="348" ht="16.2" customHeight="1" s="53"/>
    <row r="349" ht="16.2" customHeight="1" s="53"/>
    <row r="350" ht="16.2" customHeight="1" s="53"/>
    <row r="351" ht="16.2" customHeight="1" s="53"/>
    <row r="352" ht="16.2" customHeight="1" s="53"/>
    <row r="353" ht="16.2" customHeight="1" s="53"/>
    <row r="354" ht="16.2" customHeight="1" s="53"/>
    <row r="355" ht="16.2" customHeight="1" s="53"/>
    <row r="356" ht="16.2" customHeight="1" s="53"/>
    <row r="357" ht="16.2" customHeight="1" s="53"/>
    <row r="358" ht="16.2" customHeight="1" s="53"/>
    <row r="359" ht="16.2" customHeight="1" s="53"/>
    <row r="360" ht="16.2" customHeight="1" s="53"/>
    <row r="361" ht="16.2" customHeight="1" s="53"/>
    <row r="362" ht="16.2" customHeight="1" s="53"/>
    <row r="363" ht="16.2" customHeight="1" s="53"/>
    <row r="364" ht="16.2" customHeight="1" s="53"/>
    <row r="365" ht="16.2" customHeight="1" s="53"/>
    <row r="366" ht="16.2" customHeight="1" s="53"/>
    <row r="367" ht="16.2" customHeight="1" s="53"/>
    <row r="368" ht="16.2" customHeight="1" s="53"/>
    <row r="369" ht="16.2" customHeight="1" s="53"/>
    <row r="370" ht="16.2" customHeight="1" s="53"/>
    <row r="371" ht="16.2" customHeight="1" s="53"/>
    <row r="372" ht="16.2" customHeight="1" s="53"/>
    <row r="373" ht="16.2" customHeight="1" s="53"/>
    <row r="374" ht="16.2" customHeight="1" s="53"/>
    <row r="375" ht="16.2" customHeight="1" s="53"/>
    <row r="376" ht="16.2" customHeight="1" s="53"/>
    <row r="377" ht="16.2" customHeight="1" s="53"/>
    <row r="378" ht="16.2" customHeight="1" s="53"/>
    <row r="379" ht="16.2" customHeight="1" s="53"/>
    <row r="380" ht="16.2" customHeight="1" s="53"/>
    <row r="381" ht="16.2" customHeight="1" s="53"/>
    <row r="382" ht="16.2" customHeight="1" s="53"/>
    <row r="383" ht="16.2" customHeight="1" s="53"/>
    <row r="384" ht="16.2" customHeight="1" s="53"/>
    <row r="385" ht="16.2" customHeight="1" s="53"/>
    <row r="386" ht="16.2" customHeight="1" s="53"/>
    <row r="387" ht="16.2" customHeight="1" s="53"/>
    <row r="388" ht="16.2" customHeight="1" s="53"/>
    <row r="389" ht="16.2" customHeight="1" s="53"/>
    <row r="390" ht="16.2" customHeight="1" s="53"/>
    <row r="391" ht="16.2" customHeight="1" s="53"/>
    <row r="392" ht="16.2" customHeight="1" s="53"/>
    <row r="393" ht="16.2" customHeight="1" s="53"/>
    <row r="394" ht="16.2" customHeight="1" s="53"/>
    <row r="395" ht="16.2" customHeight="1" s="53"/>
    <row r="396" ht="16.2" customHeight="1" s="53"/>
    <row r="397" ht="16.2" customHeight="1" s="53"/>
    <row r="398" ht="16.2" customHeight="1" s="53"/>
    <row r="399" ht="16.2" customHeight="1" s="53"/>
    <row r="400" ht="16.2" customHeight="1" s="53"/>
    <row r="401" ht="16.2" customHeight="1" s="53"/>
    <row r="402" ht="16.2" customHeight="1" s="53"/>
    <row r="403" ht="16.2" customHeight="1" s="53"/>
    <row r="404" ht="16.2" customHeight="1" s="53"/>
    <row r="405" ht="16.2" customHeight="1" s="53"/>
    <row r="406" ht="16.2" customHeight="1" s="53"/>
    <row r="407" ht="16.2" customHeight="1" s="53"/>
    <row r="408" ht="16.2" customHeight="1" s="53"/>
    <row r="409" ht="16.2" customHeight="1" s="53"/>
    <row r="410" ht="16.2" customHeight="1" s="53"/>
    <row r="427" ht="16.2" customHeight="1" s="53"/>
    <row r="428" ht="16.2" customHeight="1" s="53"/>
    <row r="429" ht="16.2" customHeight="1" s="53"/>
    <row r="430" ht="16.2" customHeight="1" s="53"/>
    <row r="431" ht="16.2" customHeight="1" s="53"/>
    <row r="432" ht="16.2" customHeight="1" s="53"/>
    <row r="433" ht="16.2" customHeight="1" s="53"/>
    <row r="434" ht="16.2" customHeight="1" s="53"/>
    <row r="435" ht="16.2" customHeight="1" s="53"/>
    <row r="436" ht="16.2" customHeight="1" s="53"/>
    <row r="437" ht="16.2" customHeight="1" s="53"/>
    <row r="438" ht="16.2" customHeight="1" s="53"/>
    <row r="439" ht="16.2" customHeight="1" s="53"/>
    <row r="440" ht="16.2" customHeight="1" s="53"/>
    <row r="441" ht="16.2" customHeight="1" s="53"/>
    <row r="442" ht="16.2" customHeight="1" s="53"/>
    <row r="443" ht="16.2" customHeight="1" s="53"/>
    <row r="444" ht="16.2" customHeight="1" s="53"/>
    <row r="445" ht="16.2" customHeight="1" s="53"/>
    <row r="446" ht="16.2" customHeight="1" s="53"/>
    <row r="447" ht="16.2" customHeight="1" s="53"/>
    <row r="448" ht="16.2" customHeight="1" s="53"/>
    <row r="449" ht="16.2" customHeight="1" s="53"/>
    <row r="450" ht="16.2" customHeight="1" s="53"/>
    <row r="451" ht="16.2" customHeight="1" s="53"/>
    <row r="452" ht="16.2" customHeight="1" s="53"/>
    <row r="453" ht="16.2" customHeight="1" s="53"/>
    <row r="454" ht="16.2" customHeight="1" s="53"/>
    <row r="455" ht="16.2" customHeight="1" s="53"/>
    <row r="456" ht="16.2" customHeight="1" s="53"/>
    <row r="457" ht="16.2" customHeight="1" s="53"/>
    <row r="458" ht="16.2" customHeight="1" s="53"/>
    <row r="459" ht="16.2" customHeight="1" s="53"/>
    <row r="460" ht="16.2" customHeight="1" s="53"/>
    <row r="461" ht="16.2" customHeight="1" s="53"/>
    <row r="462" ht="16.2" customHeight="1" s="53"/>
    <row r="463" ht="16.2" customHeight="1" s="53"/>
    <row r="464" ht="16.2" customHeight="1" s="53"/>
    <row r="465" ht="16.2" customHeight="1" s="53"/>
    <row r="466" ht="16.2" customHeight="1" s="53"/>
    <row r="467" ht="16.2" customHeight="1" s="53"/>
    <row r="468" ht="16.2" customHeight="1" s="53"/>
    <row r="469" ht="16.2" customHeight="1" s="53"/>
    <row r="470" ht="16.2" customHeight="1" s="53"/>
    <row r="471" ht="16.2" customHeight="1" s="53"/>
    <row r="472" ht="16.2" customHeight="1" s="53"/>
    <row r="473" ht="16.2" customHeight="1" s="53"/>
    <row r="474" ht="16.2" customHeight="1" s="53"/>
    <row r="475" ht="16.2" customHeight="1" s="53"/>
    <row r="476" ht="16.2" customHeight="1" s="53"/>
    <row r="477" ht="16.2" customHeight="1" s="53"/>
    <row r="478" ht="16.2" customHeight="1" s="53"/>
    <row r="479" ht="16.2" customHeight="1" s="53"/>
    <row r="480" ht="16.2" customHeight="1" s="53"/>
    <row r="481" ht="16.2" customHeight="1" s="53"/>
    <row r="484" ht="16.2" customHeight="1" s="53"/>
    <row r="485" ht="16.2" customHeight="1" s="53"/>
    <row r="486" ht="16.2" customHeight="1" s="53"/>
    <row r="487" ht="16.2" customHeight="1" s="53"/>
    <row r="488" ht="16.2" customHeight="1" s="53"/>
    <row r="489" ht="16.2" customHeight="1" s="53"/>
    <row r="490" ht="16.2" customHeight="1" s="53"/>
    <row r="491" ht="16.2" customHeight="1" s="53"/>
    <row r="492" ht="16.2" customHeight="1" s="53"/>
    <row r="493" ht="16.2" customHeight="1" s="53"/>
    <row r="494" ht="16.2" customHeight="1" s="53"/>
    <row r="495" ht="16.2" customHeight="1" s="53"/>
    <row r="496" ht="16.2" customHeight="1" s="53"/>
    <row r="497" ht="16.2" customHeight="1" s="53"/>
    <row r="498" ht="16.2" customHeight="1" s="53"/>
    <row r="499" ht="16.2" customHeight="1" s="53"/>
    <row r="500" ht="16.2" customHeight="1" s="53"/>
    <row r="501" ht="16.2" customHeight="1" s="53"/>
    <row r="502" ht="16.2" customHeight="1" s="53"/>
    <row r="503" ht="16.2" customHeight="1" s="53"/>
    <row r="504" ht="16.2" customHeight="1" s="53"/>
    <row r="505" ht="16.2" customHeight="1" s="53"/>
    <row r="506" ht="16.2" customHeight="1" s="53"/>
    <row r="507" ht="16.2" customHeight="1" s="53"/>
    <row r="508" ht="16.2" customHeight="1" s="53"/>
    <row r="509" ht="16.2" customHeight="1" s="53"/>
    <row r="510" ht="16.2" customHeight="1" s="53"/>
    <row r="511" ht="16.2" customHeight="1" s="53"/>
    <row r="512" ht="16.2" customHeight="1" s="53"/>
    <row r="513" ht="16.2" customHeight="1" s="53"/>
    <row r="514" ht="16.2" customHeight="1" s="53"/>
    <row r="515" ht="16.2" customHeight="1" s="53"/>
    <row r="516" ht="16.2" customHeight="1" s="53"/>
    <row r="517" ht="16.2" customHeight="1" s="53"/>
    <row r="518" ht="16.2" customHeight="1" s="53"/>
    <row r="519" ht="16.2" customHeight="1" s="53"/>
    <row r="520" ht="16.2" customHeight="1" s="53"/>
    <row r="521" ht="16.2" customHeight="1" s="53"/>
    <row r="522" ht="16.2" customHeight="1" s="53"/>
    <row r="523" ht="16.2" customHeight="1" s="53"/>
    <row r="524" ht="16.2" customHeight="1" s="53"/>
    <row r="525" ht="16.2" customHeight="1" s="53"/>
    <row r="526" ht="16.2" customHeight="1" s="53"/>
    <row r="527" ht="16.2" customHeight="1" s="53"/>
    <row r="528" ht="16.2" customHeight="1" s="53"/>
    <row r="529" ht="16.2" customHeight="1" s="53"/>
    <row r="530" ht="16.2" customHeight="1" s="53"/>
    <row r="531" ht="16.2" customHeight="1" s="53"/>
    <row r="532" ht="16.2" customHeight="1" s="53"/>
    <row r="533" ht="16.2" customHeight="1" s="53"/>
    <row r="534" ht="16.2" customHeight="1" s="53"/>
    <row r="535" ht="16.2" customHeight="1" s="53"/>
    <row r="536" ht="16.2" customHeight="1" s="53"/>
    <row r="537" ht="16.2" customHeight="1" s="53"/>
    <row r="538" ht="16.2" customHeight="1" s="53"/>
    <row r="539" ht="16.2" customHeight="1" s="53"/>
    <row r="540" ht="16.2" customHeight="1" s="53"/>
    <row r="541" ht="16.2" customHeight="1" s="53"/>
    <row r="542" ht="16.2" customHeight="1" s="53"/>
    <row r="543" ht="16.2" customHeight="1" s="53"/>
    <row r="544" ht="16.2" customHeight="1" s="53"/>
    <row r="545" ht="16.2" customHeight="1" s="53"/>
    <row r="546" ht="16.2" customHeight="1" s="53"/>
    <row r="547" ht="16.2" customHeight="1" s="53"/>
    <row r="548" ht="16.2" customHeight="1" s="53"/>
    <row r="549" ht="16.2" customHeight="1" s="53"/>
    <row r="550" ht="16.2" customHeight="1" s="53"/>
    <row r="551" ht="16.2" customHeight="1" s="53"/>
    <row r="552" ht="16.2" customHeight="1" s="53"/>
    <row r="553" ht="16.2" customHeight="1" s="53"/>
    <row r="554" ht="16.2" customHeight="1" s="53"/>
    <row r="555" ht="16.2" customHeight="1" s="53"/>
    <row r="556" ht="16.2" customHeight="1" s="53"/>
    <row r="557" ht="16.2" customHeight="1" s="53"/>
    <row r="558" ht="16.2" customHeight="1" s="53"/>
    <row r="559" ht="16.2" customHeight="1" s="53"/>
    <row r="560" ht="16.2" customHeight="1" s="53"/>
    <row r="561" ht="16.2" customHeight="1" s="53"/>
    <row r="562" ht="16.2" customHeight="1" s="53"/>
    <row r="563" ht="16.2" customHeight="1" s="53"/>
    <row r="564" ht="16.2" customHeight="1" s="53"/>
    <row r="565" ht="16.2" customHeight="1" s="53"/>
    <row r="566" ht="16.2" customHeight="1" s="53"/>
    <row r="567" ht="16.2" customHeight="1" s="53"/>
    <row r="568" ht="16.2" customHeight="1" s="53"/>
    <row r="569" ht="16.2" customHeight="1" s="53"/>
    <row r="570" ht="16.2" customHeight="1" s="53"/>
    <row r="571" ht="16.2" customHeight="1" s="53"/>
    <row r="572" ht="16.2" customHeight="1" s="53"/>
    <row r="573" ht="16.2" customHeight="1" s="53"/>
    <row r="574" ht="16.2" customHeight="1" s="53"/>
    <row r="575" ht="16.2" customHeight="1" s="53"/>
    <row r="576" ht="16.2" customHeight="1" s="53"/>
    <row r="577" ht="16.2" customHeight="1" s="53"/>
    <row r="578" ht="16.2" customHeight="1" s="53"/>
    <row r="579" ht="16.2" customHeight="1" s="53"/>
    <row r="580" ht="16.2" customHeight="1" s="53"/>
    <row r="581" ht="16.2" customHeight="1" s="53"/>
    <row r="582" ht="16.2" customHeight="1" s="53"/>
    <row r="583" ht="16.2" customHeight="1" s="53"/>
    <row r="584" ht="16.2" customHeight="1" s="53"/>
    <row r="585" ht="16.2" customHeight="1" s="53"/>
    <row r="586" ht="16.2" customHeight="1" s="53"/>
    <row r="587" ht="16.2" customHeight="1" s="53"/>
    <row r="588" ht="16.2" customHeight="1" s="53"/>
    <row r="589" ht="16.2" customHeight="1" s="53"/>
    <row r="590" ht="16.2" customHeight="1" s="53"/>
    <row r="591" ht="16.2" customHeight="1" s="53"/>
    <row r="592" ht="16.2" customHeight="1" s="53"/>
  </sheetData>
  <mergeCells count="6">
    <mergeCell ref="A1:J1"/>
    <mergeCell ref="C4:F4"/>
    <mergeCell ref="A4:A5"/>
    <mergeCell ref="A3:J3"/>
    <mergeCell ref="A2:J2"/>
    <mergeCell ref="H4:J5"/>
  </mergeCells>
  <conditionalFormatting sqref="D8:D15">
    <cfRule type="expression" priority="4" dxfId="4">
      <formula>"""=if(IF(ISBLANK(c8),0, 1) *IF(ISBLANK(d8),0, 1)=1)"""</formula>
    </cfRule>
  </conditionalFormatting>
  <conditionalFormatting sqref="J7:J38">
    <cfRule type="cellIs" priority="8" operator="notEqual" dxfId="0" stopIfTrue="1">
      <formula>$K7</formula>
    </cfRule>
  </conditionalFormatting>
  <conditionalFormatting sqref="J39">
    <cfRule type="cellIs" priority="10" operator="notEqual" dxfId="0" stopIfTrue="1">
      <formula>#REF!</formula>
    </cfRule>
  </conditionalFormatting>
  <conditionalFormatting sqref="J40:J136">
    <cfRule type="cellIs" priority="1" operator="notEqual" dxfId="0" stopIfTrue="1">
      <formula>$K40</formula>
    </cfRule>
  </conditionalFormatting>
  <conditionalFormatting sqref="M7:M93 M97:M134">
    <cfRule type="cellIs" priority="21" operator="notEqual" dxfId="0" stopIfTrue="1">
      <formula>0</formula>
    </cfRule>
  </conditionalFormatting>
  <printOptions horizontalCentered="1"/>
  <pageMargins left="0.5511811023622047" right="0.4724409448818898" top="0.4330708661417323" bottom="0.2755905511811024" header="0.3937007874015748" footer="0.1181102362204725"/>
  <pageSetup orientation="portrait" paperSize="9" scale="38" fitToHeight="2" horizontalDpi="1200" verticalDpi="1200"/>
  <headerFooter alignWithMargins="0">
    <oddHeader/>
    <oddFooter>&amp;C&amp;16 1-1</oddFooter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 codeName="Sheet24">
    <tabColor theme="0" tint="-0.1499984740745262"/>
    <outlinePr summaryBelow="1" summaryRight="1"/>
    <pageSetUpPr/>
  </sheetPr>
  <dimension ref="A1:R135"/>
  <sheetViews>
    <sheetView showZeros="0" zoomScale="70" zoomScaleNormal="70" zoomScaleSheetLayoutView="120" workbookViewId="0">
      <selection activeCell="G14" sqref="G14"/>
    </sheetView>
  </sheetViews>
  <sheetFormatPr baseColWidth="8" defaultColWidth="9" defaultRowHeight="19.8"/>
  <cols>
    <col width="21.6640625" customWidth="1" style="5" min="1" max="1"/>
    <col width="12.88671875" bestFit="1" customWidth="1" style="5" min="2" max="2"/>
    <col width="5" customWidth="1" style="325" min="3" max="3"/>
    <col width="11.88671875" customWidth="1" style="5" min="4" max="4"/>
    <col width="5" customWidth="1" style="325" min="5" max="5"/>
    <col width="12.21875" customWidth="1" style="5" min="6" max="6"/>
    <col width="12.33203125" customWidth="1" style="5" min="7" max="7"/>
    <col width="64.44140625" customWidth="1" style="5" min="8" max="8"/>
    <col width="5.21875" customWidth="1" style="5" min="9" max="9"/>
    <col width="10.6640625" customWidth="1" style="5" min="10" max="10"/>
    <col width="12.21875" customWidth="1" style="1" min="11" max="11"/>
    <col width="15" customWidth="1" style="1" min="12" max="12"/>
    <col width="19.109375" bestFit="1" customWidth="1" style="1" min="13" max="13"/>
    <col width="9" customWidth="1" style="1" min="14" max="14"/>
    <col width="20.109375" bestFit="1" customWidth="1" style="1" min="15" max="15"/>
    <col width="9" customWidth="1" style="1" min="16" max="16"/>
    <col width="15.109375" bestFit="1" customWidth="1" style="1" min="17" max="17"/>
    <col width="9" customWidth="1" style="1" min="18" max="16384"/>
  </cols>
  <sheetData>
    <row r="1" ht="22.2" customHeight="1" s="53">
      <c r="A1" s="322">
        <f>OFFSET(A139,0,K1-1)</f>
        <v/>
      </c>
      <c r="K1" s="13">
        <f>L1+2</f>
        <v/>
      </c>
      <c r="L1" s="1" t="n">
        <v>17</v>
      </c>
    </row>
    <row r="2" ht="22.2" customHeight="1" s="53">
      <c r="A2" s="322" t="inlineStr">
        <is>
          <t>預計平衡表與現金流量表勾稽底稿</t>
        </is>
      </c>
    </row>
    <row r="3" ht="20.4" customHeight="1" s="53" thickBot="1">
      <c r="A3" s="324" t="inlineStr">
        <is>
          <t>中華民國115年度</t>
        </is>
      </c>
    </row>
    <row r="4" ht="22.2" customHeight="1" s="53">
      <c r="A4" s="348" t="inlineStr">
        <is>
          <t>科目</t>
        </is>
      </c>
      <c r="B4" s="349" t="inlineStr">
        <is>
          <t>114.12.31</t>
        </is>
      </c>
      <c r="C4" s="328" t="inlineStr">
        <is>
          <t>調整項目</t>
        </is>
      </c>
      <c r="D4" s="350" t="n"/>
      <c r="E4" s="350" t="n"/>
      <c r="F4" s="351" t="n"/>
      <c r="G4" s="349" t="inlineStr">
        <is>
          <t>115.12.31</t>
        </is>
      </c>
      <c r="H4" s="329" t="inlineStr">
        <is>
          <t>現金流量表勾稽項目</t>
        </is>
      </c>
      <c r="I4" s="352" t="n"/>
      <c r="J4" s="353" t="n"/>
    </row>
    <row r="5" ht="22.8" customHeight="1" s="53" thickBot="1">
      <c r="A5" s="354" t="n"/>
      <c r="B5" s="75" t="inlineStr">
        <is>
          <t>預計數</t>
        </is>
      </c>
      <c r="C5" s="485" t="n"/>
      <c r="D5" s="486" t="inlineStr">
        <is>
          <t>借方</t>
        </is>
      </c>
      <c r="E5" s="487" t="n"/>
      <c r="F5" s="486" t="inlineStr">
        <is>
          <t>貸方</t>
        </is>
      </c>
      <c r="G5" s="77" t="inlineStr">
        <is>
          <t>預計數</t>
        </is>
      </c>
      <c r="H5" s="358" t="n"/>
      <c r="I5" s="359" t="n"/>
      <c r="J5" s="360" t="n"/>
    </row>
    <row r="6">
      <c r="A6" s="4" t="inlineStr">
        <is>
          <t xml:space="preserve">資產                                                        </t>
        </is>
      </c>
      <c r="B6" s="419" t="n"/>
      <c r="C6" s="367" t="n"/>
      <c r="D6" s="420" t="n"/>
      <c r="E6" s="368" t="n"/>
      <c r="F6" s="420" t="n"/>
      <c r="G6" s="421" t="n"/>
      <c r="H6" s="111" t="inlineStr">
        <is>
          <t xml:space="preserve">▼業務活動之現金流量                                          </t>
        </is>
      </c>
      <c r="I6" s="129" t="n"/>
      <c r="J6" s="130" t="n"/>
      <c r="L6" s="30" t="inlineStr">
        <is>
          <t>114年12月</t>
        </is>
      </c>
      <c r="M6" s="27" t="inlineStr">
        <is>
          <t>差異數要再加(減)</t>
        </is>
      </c>
      <c r="N6" s="30" t="n"/>
      <c r="O6" s="27" t="inlineStr">
        <is>
          <t>比較增減</t>
        </is>
      </c>
      <c r="P6" s="30" t="n"/>
      <c r="Q6" s="27" t="inlineStr">
        <is>
          <t>調整項目</t>
        </is>
      </c>
      <c r="R6" s="30" t="n"/>
    </row>
    <row r="7">
      <c r="A7" s="78" t="inlineStr">
        <is>
          <t xml:space="preserve">　流動資產                                                    </t>
        </is>
      </c>
      <c r="B7" s="422">
        <f>SUM(B8:B16)</f>
        <v/>
      </c>
      <c r="C7" s="367" t="n"/>
      <c r="D7" s="420" t="n"/>
      <c r="E7" s="368" t="n"/>
      <c r="F7" s="420" t="n"/>
      <c r="G7" s="423">
        <f>SUM(G8:G16)</f>
        <v/>
      </c>
      <c r="H7" s="112" t="inlineStr">
        <is>
          <t xml:space="preserve">　　本期賸餘（短絀）                                            </t>
        </is>
      </c>
      <c r="I7" s="8" t="inlineStr">
        <is>
          <t>A</t>
        </is>
      </c>
      <c r="J7" s="73">
        <f>OFFSET(A480,0,$K$1-1)</f>
        <v/>
      </c>
      <c r="K7" s="369">
        <f>-SUMIF($C$7:$C$127,I7,$D$7:$D$127)+SUMIF($E$7:$E$127,I7,$F$7:$F$127)</f>
        <v/>
      </c>
      <c r="L7" s="478">
        <f>VLOOKUP(A7,$A$140:$AX$249,$K$1,FALSE)</f>
        <v/>
      </c>
      <c r="M7" s="478">
        <f>L7-G7</f>
        <v/>
      </c>
      <c r="N7" s="30" t="n"/>
      <c r="O7" s="425">
        <f>L7-B7</f>
        <v/>
      </c>
      <c r="P7" s="144">
        <f>J7-K7</f>
        <v/>
      </c>
      <c r="Q7" s="426">
        <f>D7-F7</f>
        <v/>
      </c>
      <c r="R7" s="426" t="n"/>
    </row>
    <row r="8">
      <c r="A8" s="79" t="inlineStr">
        <is>
          <t xml:space="preserve">　　現金                                                        </t>
        </is>
      </c>
      <c r="B8" s="427">
        <f>VLOOKUP(A8,$A$309:$AX$418,$K$1,FALSE)</f>
        <v/>
      </c>
      <c r="C8" s="367" t="inlineStr">
        <is>
          <t>B</t>
        </is>
      </c>
      <c r="D8" s="428">
        <f>IF(G8-B8&gt;0,G8-B8,"0")</f>
        <v/>
      </c>
      <c r="E8" s="375" t="inlineStr">
        <is>
          <t>B</t>
        </is>
      </c>
      <c r="F8" s="428">
        <f>IF(G8-B8&lt;0,B8-G8,"0")</f>
        <v/>
      </c>
      <c r="G8" s="429">
        <f>J87</f>
        <v/>
      </c>
      <c r="H8" s="112" t="inlineStr">
        <is>
          <t xml:space="preserve">　　利息股利之調整                                              </t>
        </is>
      </c>
      <c r="I8" s="8" t="n"/>
      <c r="J8" s="73">
        <f>OFFSET(A481,0,$K$1-1)</f>
        <v/>
      </c>
      <c r="K8" s="369">
        <f>SUM(K9:K11)</f>
        <v/>
      </c>
      <c r="L8" s="478">
        <f>VLOOKUP(A8,$A$140:$AX$249,$K$1,FALSE)</f>
        <v/>
      </c>
      <c r="M8" s="478">
        <f>L8-G8</f>
        <v/>
      </c>
      <c r="N8" s="30" t="n"/>
      <c r="O8" s="425">
        <f>L8-B8</f>
        <v/>
      </c>
      <c r="P8" s="144">
        <f>J8-K8</f>
        <v/>
      </c>
      <c r="Q8" s="426">
        <f>D8-F8</f>
        <v/>
      </c>
      <c r="R8" s="426" t="n"/>
    </row>
    <row r="9" ht="32.4" customHeight="1" s="53">
      <c r="A9" s="79" t="inlineStr">
        <is>
          <t xml:space="preserve">　　流動金融資產                                                </t>
        </is>
      </c>
      <c r="B9" s="427">
        <f>VLOOKUP(A9,$A$309:$AX$418,$K$1,FALSE)</f>
        <v/>
      </c>
      <c r="C9" s="375" t="n">
        <v>231</v>
      </c>
      <c r="D9" s="428">
        <f>J50*-1</f>
        <v/>
      </c>
      <c r="E9" s="430" t="n">
        <v>211</v>
      </c>
      <c r="F9" s="431">
        <f>J42</f>
        <v/>
      </c>
      <c r="G9" s="429">
        <f>B9+D9-F9+D10-F10</f>
        <v/>
      </c>
      <c r="H9" s="112" t="inlineStr">
        <is>
          <t xml:space="preserve">　　　利息收入                                                    </t>
        </is>
      </c>
      <c r="I9" s="8" t="n"/>
      <c r="J9" s="73">
        <f>OFFSET(A482,0,$K$1-1)</f>
        <v/>
      </c>
      <c r="K9" s="369">
        <f>J9</f>
        <v/>
      </c>
      <c r="L9" s="478">
        <f>VLOOKUP(A9,$A$140:$AX$249,$K$1,FALSE)</f>
        <v/>
      </c>
      <c r="M9" s="478">
        <f>L9-G9</f>
        <v/>
      </c>
      <c r="N9" s="30" t="n"/>
      <c r="O9" s="425">
        <f>L9-B9</f>
        <v/>
      </c>
      <c r="P9" s="144">
        <f>J9-K9</f>
        <v/>
      </c>
      <c r="Q9" s="426">
        <f>D9-F9</f>
        <v/>
      </c>
      <c r="R9" s="426" t="n"/>
    </row>
    <row r="10">
      <c r="A10" s="79" t="n"/>
      <c r="B10" s="427" t="n"/>
      <c r="C10" s="375" t="n">
        <v>125</v>
      </c>
      <c r="D10" s="428" t="n"/>
      <c r="E10" s="430" t="n"/>
      <c r="F10" s="432" t="n"/>
      <c r="G10" s="429" t="n"/>
      <c r="H10" s="112" t="inlineStr">
        <is>
          <t xml:space="preserve">　　　股利收入                                                    </t>
        </is>
      </c>
      <c r="I10" s="8" t="n"/>
      <c r="J10" s="285">
        <f>OFFSET(A483,0,$K$1-1)</f>
        <v/>
      </c>
      <c r="K10" s="369">
        <f>J10</f>
        <v/>
      </c>
      <c r="L10" s="478" t="n"/>
      <c r="M10" s="478">
        <f>L10-G10</f>
        <v/>
      </c>
      <c r="N10" s="30" t="n"/>
      <c r="O10" s="425">
        <f>L10-B10</f>
        <v/>
      </c>
      <c r="P10" s="144">
        <f>J10-K10</f>
        <v/>
      </c>
      <c r="Q10" s="426">
        <f>D10-F10</f>
        <v/>
      </c>
      <c r="R10" s="426" t="n"/>
    </row>
    <row r="11">
      <c r="A11" s="79" t="inlineStr">
        <is>
          <t xml:space="preserve">　　應收款項                                                    </t>
        </is>
      </c>
      <c r="B11" s="427">
        <f>VLOOKUP(A11,$A$309:$AX$418,$K$1,FALSE)</f>
        <v/>
      </c>
      <c r="C11" s="375" t="n">
        <v>151</v>
      </c>
      <c r="D11" s="428" t="n"/>
      <c r="E11" s="430" t="n">
        <v>151</v>
      </c>
      <c r="F11" s="432" t="n"/>
      <c r="G11" s="429">
        <f>B11+D11-F11</f>
        <v/>
      </c>
      <c r="H11" s="112" t="inlineStr">
        <is>
          <t xml:space="preserve">　　　利息費用                                                    </t>
        </is>
      </c>
      <c r="I11" s="8" t="n"/>
      <c r="J11" s="73">
        <f>OFFSET(A484,0,$K$1-1)</f>
        <v/>
      </c>
      <c r="K11" s="369">
        <f>J11</f>
        <v/>
      </c>
      <c r="L11" s="478">
        <f>VLOOKUP(A11,$A$140:$AX$249,$K$1,FALSE)</f>
        <v/>
      </c>
      <c r="M11" s="478">
        <f>L11-G11</f>
        <v/>
      </c>
      <c r="N11" s="30" t="n"/>
      <c r="O11" s="425">
        <f>L11-B11</f>
        <v/>
      </c>
      <c r="P11" s="144">
        <f>J11-K11</f>
        <v/>
      </c>
      <c r="Q11" s="426">
        <f>D11-F11</f>
        <v/>
      </c>
      <c r="R11" s="426" t="n"/>
    </row>
    <row r="12">
      <c r="A12" s="2" t="n">
        <v>0</v>
      </c>
      <c r="B12" s="427" t="n"/>
      <c r="C12" s="375" t="n"/>
      <c r="D12" s="428" t="n"/>
      <c r="E12" s="430" t="n"/>
      <c r="F12" s="432" t="n"/>
      <c r="G12" s="433" t="n"/>
      <c r="H12" s="112" t="inlineStr">
        <is>
          <t xml:space="preserve">　　未計利息股利之本期賸餘（短絀）                              </t>
        </is>
      </c>
      <c r="I12" s="8" t="n"/>
      <c r="J12" s="73">
        <f>OFFSET(A485,0,$K$1-1)</f>
        <v/>
      </c>
      <c r="K12" s="369">
        <f>K7+K8</f>
        <v/>
      </c>
      <c r="L12" s="478" t="n"/>
      <c r="M12" s="478">
        <f>L12-G12</f>
        <v/>
      </c>
      <c r="N12" s="30" t="n"/>
      <c r="O12" s="425">
        <f>L12-B12</f>
        <v/>
      </c>
      <c r="P12" s="144">
        <f>J12-K12</f>
        <v/>
      </c>
      <c r="Q12" s="426">
        <f>D12-F12</f>
        <v/>
      </c>
      <c r="R12" s="426" t="n"/>
    </row>
    <row r="13">
      <c r="A13" s="80" t="inlineStr">
        <is>
          <t xml:space="preserve">　　存貨                                                        </t>
        </is>
      </c>
      <c r="B13" s="427">
        <f>VLOOKUP(A13,$A$309:$AX$418,$K$1,FALSE)</f>
        <v/>
      </c>
      <c r="C13" s="375" t="n">
        <v>151</v>
      </c>
      <c r="D13" s="428" t="n"/>
      <c r="E13" s="430" t="n">
        <v>151</v>
      </c>
      <c r="F13" s="432" t="n"/>
      <c r="G13" s="429">
        <f>B13+D13-F13</f>
        <v/>
      </c>
      <c r="H13" s="112" t="inlineStr">
        <is>
          <t xml:space="preserve">　　調整項目                                                    </t>
        </is>
      </c>
      <c r="I13" s="8" t="n"/>
      <c r="J13" s="73">
        <f>OFFSET(A486,0,$K$1-1)</f>
        <v/>
      </c>
      <c r="K13" s="369">
        <f>SUM(K14,K24,K27,K34,K33)</f>
        <v/>
      </c>
      <c r="L13" s="478">
        <f>VLOOKUP(A13,$A$140:$AX$249,$K$1,FALSE)</f>
        <v/>
      </c>
      <c r="M13" s="478">
        <f>L13-G13</f>
        <v/>
      </c>
      <c r="N13" s="30" t="n"/>
      <c r="O13" s="425">
        <f>L13-B13</f>
        <v/>
      </c>
      <c r="P13" s="144">
        <f>J13-K13</f>
        <v/>
      </c>
      <c r="Q13" s="426">
        <f>D13-F13</f>
        <v/>
      </c>
      <c r="R13" s="426" t="n"/>
    </row>
    <row r="14">
      <c r="A14" s="81" t="inlineStr">
        <is>
          <t xml:space="preserve">　　生產性生物資產－流動                                        </t>
        </is>
      </c>
      <c r="B14" s="427">
        <f>VLOOKUP(A14,$A$309:$AX$418,$K$1,FALSE)</f>
        <v/>
      </c>
      <c r="C14" s="375" t="n">
        <v>151</v>
      </c>
      <c r="D14" s="428" t="n"/>
      <c r="E14" s="430" t="n">
        <v>151</v>
      </c>
      <c r="F14" s="432" t="n"/>
      <c r="G14" s="429">
        <f>B14+D14-F14</f>
        <v/>
      </c>
      <c r="H14" s="112" t="inlineStr">
        <is>
          <t xml:space="preserve">　　　折舊、減損及折耗                                            </t>
        </is>
      </c>
      <c r="I14" s="8" t="n"/>
      <c r="J14" s="73">
        <f>OFFSET(A487,0,$K$1-1)</f>
        <v/>
      </c>
      <c r="K14" s="369">
        <f>SUM(K15:K23)</f>
        <v/>
      </c>
      <c r="L14" s="478">
        <f>VLOOKUP(A14,$A$140:$AX$249,$K$1,FALSE)</f>
        <v/>
      </c>
      <c r="M14" s="478">
        <f>L14-G14</f>
        <v/>
      </c>
      <c r="N14" s="30" t="n"/>
      <c r="O14" s="425">
        <f>L14-B14</f>
        <v/>
      </c>
      <c r="P14" s="144">
        <f>J14-K14</f>
        <v/>
      </c>
      <c r="Q14" s="426">
        <f>D14-F14</f>
        <v/>
      </c>
      <c r="R14" s="426" t="n"/>
    </row>
    <row r="15">
      <c r="A15" s="80" t="inlineStr">
        <is>
          <t xml:space="preserve">　　預付款項                                                    </t>
        </is>
      </c>
      <c r="B15" s="427">
        <f>VLOOKUP(A15,$A$309:$AX$418,$K$1,FALSE)</f>
        <v/>
      </c>
      <c r="C15" s="375" t="n">
        <v>151</v>
      </c>
      <c r="D15" s="428" t="n"/>
      <c r="E15" s="430" t="n">
        <v>151</v>
      </c>
      <c r="F15" s="432" t="n"/>
      <c r="G15" s="429">
        <f>B15+D15-F15</f>
        <v/>
      </c>
      <c r="H15" s="112" t="inlineStr">
        <is>
          <t xml:space="preserve">　　　　土地改良物                                                  </t>
        </is>
      </c>
      <c r="I15" s="91" t="n">
        <v>101</v>
      </c>
      <c r="J15" s="121">
        <f>OFFSET(A488,0,$K$1-1)</f>
        <v/>
      </c>
      <c r="K15" s="369">
        <f>-SUMIF($C$7:$C$127,I15,$D$7:$D$127)+SUMIF($E$7:$E$127,I15,$F$7:$F$127)</f>
        <v/>
      </c>
      <c r="L15" s="478">
        <f>VLOOKUP(A15,$A$140:$AX$249,$K$1,FALSE)</f>
        <v/>
      </c>
      <c r="M15" s="478">
        <f>L15-G15</f>
        <v/>
      </c>
      <c r="N15" s="30" t="n"/>
      <c r="O15" s="425">
        <f>L15-B15</f>
        <v/>
      </c>
      <c r="P15" s="144">
        <f>J15-K15</f>
        <v/>
      </c>
      <c r="Q15" s="426">
        <f>D15-F15</f>
        <v/>
      </c>
      <c r="R15" s="426" t="n"/>
    </row>
    <row r="16">
      <c r="A16" s="80" t="inlineStr">
        <is>
          <t xml:space="preserve">　　短期貸墊款                                                  </t>
        </is>
      </c>
      <c r="B16" s="427">
        <f>VLOOKUP(A16,$A$309:$AX$418,$K$1,FALSE)</f>
        <v/>
      </c>
      <c r="C16" s="375" t="n">
        <v>151</v>
      </c>
      <c r="D16" s="428" t="n"/>
      <c r="E16" s="430" t="n">
        <v>212</v>
      </c>
      <c r="F16" s="432">
        <f>J43</f>
        <v/>
      </c>
      <c r="G16" s="429">
        <f>B16+D16-F16</f>
        <v/>
      </c>
      <c r="H16" s="112" t="inlineStr">
        <is>
          <t xml:space="preserve">　　　　房屋及建築                                                  </t>
        </is>
      </c>
      <c r="I16" s="91" t="n">
        <v>102</v>
      </c>
      <c r="J16" s="121">
        <f>OFFSET(A489,0,$K$1-1)</f>
        <v/>
      </c>
      <c r="K16" s="369">
        <f>-SUMIF($C$7:$C$127,I16,$D$7:$D$127)+SUMIF($E$7:$E$127,I16,$F$7:$F$127)</f>
        <v/>
      </c>
      <c r="L16" s="478">
        <f>VLOOKUP(A16,$A$140:$AX$249,$K$1,FALSE)</f>
        <v/>
      </c>
      <c r="M16" s="478">
        <f>L16-G16</f>
        <v/>
      </c>
      <c r="N16" s="30" t="n"/>
      <c r="O16" s="425">
        <f>L16-B16</f>
        <v/>
      </c>
      <c r="P16" s="144">
        <f>J16-K16</f>
        <v/>
      </c>
      <c r="Q16" s="426">
        <f>D16-F16</f>
        <v/>
      </c>
      <c r="R16" s="426" t="n"/>
    </row>
    <row r="17" ht="48.6" customHeight="1" s="53">
      <c r="A17" s="78" t="inlineStr">
        <is>
          <t xml:space="preserve">　投資、長期應收款、貸墊款及準備金                            </t>
        </is>
      </c>
      <c r="B17" s="422">
        <f>SUM(B18:B21)</f>
        <v/>
      </c>
      <c r="C17" s="380" t="n"/>
      <c r="D17" s="374" t="n"/>
      <c r="E17" s="434" t="n"/>
      <c r="F17" s="435" t="n"/>
      <c r="G17" s="423">
        <f>SUM(G18:G21)</f>
        <v/>
      </c>
      <c r="H17" s="112" t="inlineStr">
        <is>
          <t xml:space="preserve">　　　　機械及設備                                                  </t>
        </is>
      </c>
      <c r="I17" s="91" t="n">
        <v>103</v>
      </c>
      <c r="J17" s="121">
        <f>OFFSET(A490,0,$K$1-1)</f>
        <v/>
      </c>
      <c r="K17" s="369">
        <f>-SUMIF($C$7:$C$127,I17,$D$7:$D$127)+SUMIF($E$7:$E$127,I17,$F$7:$F$127)</f>
        <v/>
      </c>
      <c r="L17" s="478">
        <f>VLOOKUP(A17,$A$140:$AX$249,$K$1,FALSE)</f>
        <v/>
      </c>
      <c r="M17" s="478">
        <f>L17-G17</f>
        <v/>
      </c>
      <c r="N17" s="30" t="n"/>
      <c r="O17" s="425">
        <f>L17-B17</f>
        <v/>
      </c>
      <c r="P17" s="144">
        <f>J17-K17</f>
        <v/>
      </c>
      <c r="Q17" s="426">
        <f>D17-F17</f>
        <v/>
      </c>
      <c r="R17" s="426" t="n"/>
    </row>
    <row r="18" ht="32.4" customHeight="1" s="53">
      <c r="A18" s="80" t="inlineStr">
        <is>
          <t xml:space="preserve">　　採權益法之投資                                              </t>
        </is>
      </c>
      <c r="B18" s="427">
        <f>VLOOKUP(A18,$A$309:$AX$418,$K$1,FALSE)</f>
        <v/>
      </c>
      <c r="C18" s="380" t="n"/>
      <c r="D18" s="126" t="n"/>
      <c r="E18" s="127" t="n"/>
      <c r="F18" s="126" t="n"/>
      <c r="G18" s="429">
        <f>D18+F18+B18</f>
        <v/>
      </c>
      <c r="H18" s="112" t="inlineStr">
        <is>
          <t xml:space="preserve">　　　　交通及運輸設備                                              </t>
        </is>
      </c>
      <c r="I18" s="91" t="n">
        <v>104</v>
      </c>
      <c r="J18" s="121">
        <f>OFFSET(A491,0,$K$1-1)</f>
        <v/>
      </c>
      <c r="K18" s="369">
        <f>-SUMIF($C$7:$C$127,I18,$D$7:$D$127)+SUMIF($E$7:$E$127,I18,$F$7:$F$127)</f>
        <v/>
      </c>
      <c r="L18" s="478">
        <f>VLOOKUP(A18,$A$140:$AX$249,$K$1,FALSE)</f>
        <v/>
      </c>
      <c r="M18" s="478">
        <f>L18-G18</f>
        <v/>
      </c>
      <c r="N18" s="30" t="n"/>
      <c r="O18" s="425">
        <f>L18-B18</f>
        <v/>
      </c>
      <c r="P18" s="144">
        <f>J18-K18</f>
        <v/>
      </c>
      <c r="Q18" s="426">
        <f>D18-F18</f>
        <v/>
      </c>
      <c r="R18" s="426" t="n"/>
    </row>
    <row r="19" ht="32.4" customHeight="1" s="53">
      <c r="A19" s="80" t="inlineStr">
        <is>
          <t xml:space="preserve">　　非流動金融資產                                              </t>
        </is>
      </c>
      <c r="B19" s="427">
        <f>VLOOKUP(A19,$A$309:$AX$418,$K$1,FALSE)</f>
        <v/>
      </c>
      <c r="C19" s="381" t="n">
        <v>241</v>
      </c>
      <c r="D19" s="436">
        <f>J52*-1</f>
        <v/>
      </c>
      <c r="E19" s="437" t="n">
        <v>221</v>
      </c>
      <c r="F19" s="438">
        <f>J45</f>
        <v/>
      </c>
      <c r="G19" s="429">
        <f>B19+D19-F19</f>
        <v/>
      </c>
      <c r="H19" s="112" t="inlineStr">
        <is>
          <t xml:space="preserve">　　　　什項設備                                                    </t>
        </is>
      </c>
      <c r="I19" s="91" t="n">
        <v>105</v>
      </c>
      <c r="J19" s="121">
        <f>OFFSET(A492,0,$K$1-1)</f>
        <v/>
      </c>
      <c r="K19" s="369">
        <f>-SUMIF($C$7:$C$127,I19,$D$7:$D$127)+SUMIF($E$7:$E$127,I19,$F$7:$F$127)</f>
        <v/>
      </c>
      <c r="L19" s="478">
        <f>VLOOKUP(A19,$A$140:$AX$249,$K$1,FALSE)</f>
        <v/>
      </c>
      <c r="M19" s="478">
        <f>L19-G19</f>
        <v/>
      </c>
      <c r="N19" s="30" t="n"/>
      <c r="O19" s="425">
        <f>L19-B19</f>
        <v/>
      </c>
      <c r="P19" s="144">
        <f>J19-K19</f>
        <v/>
      </c>
      <c r="Q19" s="426">
        <f>D19-F19</f>
        <v/>
      </c>
      <c r="R19" s="426" t="n"/>
    </row>
    <row r="20">
      <c r="A20" s="80" t="inlineStr">
        <is>
          <t xml:space="preserve">　　長期應收款                                                  </t>
        </is>
      </c>
      <c r="B20" s="427">
        <f>VLOOKUP(A20,$A$309:$AX$418,$K$1,FALSE)</f>
        <v/>
      </c>
      <c r="C20" s="380" t="n"/>
      <c r="D20" s="374" t="n"/>
      <c r="E20" s="434" t="n"/>
      <c r="F20" s="435" t="n"/>
      <c r="G20" s="433">
        <f>B20+D20-F20</f>
        <v/>
      </c>
      <c r="H20" s="112" t="inlineStr">
        <is>
          <t xml:space="preserve">　　　　租賃資產                                                    </t>
        </is>
      </c>
      <c r="I20" s="91" t="n">
        <v>106</v>
      </c>
      <c r="J20" s="121">
        <f>OFFSET(A493,0,$K$1-1)</f>
        <v/>
      </c>
      <c r="K20" s="369">
        <f>-SUMIF($C$7:$C$127,I20,$D$7:$D$127)+SUMIF($E$7:$E$127,I20,$F$7:$F$127)</f>
        <v/>
      </c>
      <c r="L20" s="478">
        <f>VLOOKUP(A20,$A$140:$AX$249,$K$1,FALSE)</f>
        <v/>
      </c>
      <c r="M20" s="478">
        <f>L20-G20</f>
        <v/>
      </c>
      <c r="N20" s="30" t="n"/>
      <c r="O20" s="425">
        <f>L20-B20</f>
        <v/>
      </c>
      <c r="P20" s="144">
        <f>J20-K20</f>
        <v/>
      </c>
      <c r="Q20" s="426">
        <f>D20-F20</f>
        <v/>
      </c>
      <c r="R20" s="426" t="n"/>
    </row>
    <row r="21">
      <c r="A21" s="80" t="inlineStr">
        <is>
          <t xml:space="preserve">　　準備金                                                      </t>
        </is>
      </c>
      <c r="B21" s="427">
        <f>VLOOKUP(A21,$A$309:$AX$418,$K$1,FALSE)</f>
        <v/>
      </c>
      <c r="C21" s="380" t="n">
        <v>242</v>
      </c>
      <c r="D21" s="374">
        <f>J53*-1</f>
        <v/>
      </c>
      <c r="E21" s="434" t="n">
        <v>222</v>
      </c>
      <c r="F21" s="435">
        <f>J46</f>
        <v/>
      </c>
      <c r="G21" s="429">
        <f>B21+SUM(D21:D25)-SUM(F21:F25)</f>
        <v/>
      </c>
      <c r="H21" s="112" t="inlineStr">
        <is>
          <t xml:space="preserve">　　　　租賃權益改良                                                </t>
        </is>
      </c>
      <c r="I21" s="91" t="n">
        <v>107</v>
      </c>
      <c r="J21" s="121">
        <f>OFFSET(A494,0,$K$1-1)</f>
        <v/>
      </c>
      <c r="K21" s="369">
        <f>-SUMIF($C$7:$C$127,I21,$D$7:$D$127)+SUMIF($E$7:$E$127,I21,$F$7:$F$127)</f>
        <v/>
      </c>
      <c r="L21" s="478">
        <f>VLOOKUP(A21,$A$140:$AX$249,$K$1,FALSE)</f>
        <v/>
      </c>
      <c r="M21" s="478">
        <f>L21-G21</f>
        <v/>
      </c>
      <c r="N21" s="30" t="n"/>
      <c r="O21" s="425">
        <f>L21-B21</f>
        <v/>
      </c>
      <c r="P21" s="144">
        <f>J21-K21</f>
        <v/>
      </c>
      <c r="Q21" s="426">
        <f>D21-F21</f>
        <v/>
      </c>
      <c r="R21" s="426" t="n"/>
    </row>
    <row r="22">
      <c r="A22" s="3" t="n">
        <v>0</v>
      </c>
      <c r="B22" s="427" t="n"/>
      <c r="C22" s="382" t="n">
        <v>401</v>
      </c>
      <c r="D22" s="428">
        <f>J90</f>
        <v/>
      </c>
      <c r="E22" s="439" t="n">
        <v>402</v>
      </c>
      <c r="F22" s="432">
        <f>-J91</f>
        <v/>
      </c>
      <c r="G22" s="433" t="n"/>
      <c r="H22" s="112" t="inlineStr">
        <is>
          <t xml:space="preserve">　　　　代管資產                                                    </t>
        </is>
      </c>
      <c r="I22" s="91" t="n">
        <v>108</v>
      </c>
      <c r="J22" s="121">
        <f>OFFSET(A495,0,$K$1-1)</f>
        <v/>
      </c>
      <c r="K22" s="369">
        <f>-SUMIF($C$7:$C$127,I22,$D$7:$D$127)+SUMIF($E$7:$E$127,I22,$F$7:$F$127)</f>
        <v/>
      </c>
      <c r="L22" s="478" t="n"/>
      <c r="M22" s="478">
        <f>L22-G22</f>
        <v/>
      </c>
      <c r="N22" s="30" t="n"/>
      <c r="O22" s="425">
        <f>L22-B22</f>
        <v/>
      </c>
      <c r="P22" s="144">
        <f>J22-K22</f>
        <v/>
      </c>
      <c r="Q22" s="426">
        <f>D22-F22</f>
        <v/>
      </c>
      <c r="R22" s="426" t="n"/>
    </row>
    <row r="23">
      <c r="A23" s="3" t="n">
        <v>0</v>
      </c>
      <c r="B23" s="427" t="n"/>
      <c r="C23" s="382" t="n">
        <v>403</v>
      </c>
      <c r="D23" s="428">
        <f>J93</f>
        <v/>
      </c>
      <c r="E23" s="439" t="n"/>
      <c r="F23" s="431" t="n"/>
      <c r="G23" s="433" t="n"/>
      <c r="H23" s="112" t="inlineStr">
        <is>
          <t xml:space="preserve">　　　　生產性生物資產－非流動                                      </t>
        </is>
      </c>
      <c r="I23" s="91" t="n">
        <v>109</v>
      </c>
      <c r="J23" s="121">
        <f>OFFSET(A496,0,$K$1-1)</f>
        <v/>
      </c>
      <c r="K23" s="369">
        <f>-SUMIF($C$7:$C$127,I23,$D$7:$D$127)+SUMIF($E$7:$E$127,I23,$F$7:$F$127)</f>
        <v/>
      </c>
      <c r="L23" s="478" t="n"/>
      <c r="M23" s="478">
        <f>L23-G23</f>
        <v/>
      </c>
      <c r="N23" s="30" t="n"/>
      <c r="O23" s="425">
        <f>L23-B23</f>
        <v/>
      </c>
      <c r="P23" s="144">
        <f>J23-K23</f>
        <v/>
      </c>
      <c r="Q23" s="426">
        <f>D23-F23</f>
        <v/>
      </c>
      <c r="R23" s="426" t="n"/>
    </row>
    <row r="24">
      <c r="A24" s="3" t="n">
        <v>0</v>
      </c>
      <c r="B24" s="427" t="n"/>
      <c r="C24" s="498" t="n"/>
      <c r="D24" s="495" t="n"/>
      <c r="E24" s="439" t="n"/>
      <c r="F24" s="432" t="n"/>
      <c r="G24" s="433" t="n"/>
      <c r="H24" s="112" t="inlineStr">
        <is>
          <t xml:space="preserve">　　　攤銷                                                        </t>
        </is>
      </c>
      <c r="I24" s="91" t="n"/>
      <c r="J24" s="121">
        <f>OFFSET(A497,0,$K$1-1)</f>
        <v/>
      </c>
      <c r="K24" s="369">
        <f>SUM(K25:K26)</f>
        <v/>
      </c>
      <c r="L24" s="478" t="n"/>
      <c r="M24" s="478">
        <f>L24-G24</f>
        <v/>
      </c>
      <c r="N24" s="30" t="n"/>
      <c r="O24" s="425">
        <f>L24-B24</f>
        <v/>
      </c>
      <c r="P24" s="144">
        <f>J24-K24</f>
        <v/>
      </c>
      <c r="Q24" s="426">
        <f>D24-F24</f>
        <v/>
      </c>
      <c r="R24" s="426" t="n"/>
    </row>
    <row r="25">
      <c r="A25" s="78" t="n"/>
      <c r="B25" s="427" t="n"/>
      <c r="C25" s="382" t="n">
        <v>125</v>
      </c>
      <c r="D25" s="428">
        <f>J32*-1</f>
        <v/>
      </c>
      <c r="E25" s="439" t="n"/>
      <c r="F25" s="432" t="n"/>
      <c r="G25" s="433" t="n"/>
      <c r="H25" s="112" t="inlineStr">
        <is>
          <t xml:space="preserve">　　　　攤銷電腦軟體                                                </t>
        </is>
      </c>
      <c r="I25" s="8" t="n">
        <v>111</v>
      </c>
      <c r="J25" s="73">
        <f>OFFSET(A498,0,$K$1-1)</f>
        <v/>
      </c>
      <c r="K25" s="369">
        <f>-SUMIF($C$7:$C$127,I25,$D$7:$D$127)+SUMIF($E$7:$E$127,I25,$F$7:$F$127)</f>
        <v/>
      </c>
      <c r="L25" s="478" t="n"/>
      <c r="M25" s="478">
        <f>L25-G25</f>
        <v/>
      </c>
      <c r="N25" s="30" t="n"/>
      <c r="O25" s="425">
        <f>L25-B25</f>
        <v/>
      </c>
      <c r="P25" s="144">
        <f>J25-K25</f>
        <v/>
      </c>
      <c r="Q25" s="426">
        <f>D25-F25</f>
        <v/>
      </c>
      <c r="R25" s="426" t="n"/>
    </row>
    <row r="26" ht="32.4" customHeight="1" s="53">
      <c r="A26" s="78" t="inlineStr">
        <is>
          <t xml:space="preserve">　不動產、廠房及設備                                          </t>
        </is>
      </c>
      <c r="B26" s="422">
        <f>SUM(B27:B52)</f>
        <v/>
      </c>
      <c r="C26" s="375" t="n"/>
      <c r="D26" s="428" t="n"/>
      <c r="E26" s="430" t="n"/>
      <c r="F26" s="432" t="n"/>
      <c r="G26" s="423">
        <f>SUM(G27:G52)</f>
        <v/>
      </c>
      <c r="H26" s="112" t="inlineStr">
        <is>
          <t xml:space="preserve">　　　　其他攤銷費用                                                </t>
        </is>
      </c>
      <c r="I26" s="8" t="n">
        <v>112</v>
      </c>
      <c r="J26" s="73">
        <f>OFFSET(A499,0,$K$1-1)</f>
        <v/>
      </c>
      <c r="K26" s="369">
        <f>-SUMIF($C$7:$C$127,I26,$D$7:$D$127)+SUMIF($E$7:$E$127,I26,$F$7:$F$127)</f>
        <v/>
      </c>
      <c r="L26" s="478">
        <f>VLOOKUP(A26,$A$140:$AX$249,$K$1,FALSE)</f>
        <v/>
      </c>
      <c r="M26" s="478">
        <f>L26-G26</f>
        <v/>
      </c>
      <c r="N26" s="30" t="n"/>
      <c r="O26" s="425">
        <f>L26-B26</f>
        <v/>
      </c>
      <c r="P26" s="144">
        <f>J26-K26</f>
        <v/>
      </c>
      <c r="Q26" s="426">
        <f>D26-F26</f>
        <v/>
      </c>
      <c r="R26" s="426" t="n"/>
    </row>
    <row r="27">
      <c r="A27" s="80" t="inlineStr">
        <is>
          <t xml:space="preserve">　　土地                                                        </t>
        </is>
      </c>
      <c r="B27" s="427">
        <f>VLOOKUP(A27,$A$309:$AX$418,$K$1,FALSE)</f>
        <v/>
      </c>
      <c r="C27" s="384" t="n">
        <v>121</v>
      </c>
      <c r="D27" s="440" t="n"/>
      <c r="E27" s="441" t="n"/>
      <c r="F27" s="442" t="n"/>
      <c r="G27" s="429">
        <f>B27+SUM(D27)-SUM(F27)</f>
        <v/>
      </c>
      <c r="H27" s="112" t="inlineStr">
        <is>
          <t xml:space="preserve">　　　其他                                                        </t>
        </is>
      </c>
      <c r="I27" s="8" t="n"/>
      <c r="J27" s="73">
        <f>OFFSET(A500,0,$K$1-1)</f>
        <v/>
      </c>
      <c r="K27" s="369">
        <f>K28+K29+K32</f>
        <v/>
      </c>
      <c r="L27" s="478">
        <f>VLOOKUP(A27,$A$140:$AX$249,$K$1,FALSE)</f>
        <v/>
      </c>
      <c r="M27" s="478">
        <f>L27-G27</f>
        <v/>
      </c>
      <c r="N27" s="30" t="n"/>
      <c r="O27" s="425">
        <f>L27-B27</f>
        <v/>
      </c>
      <c r="P27" s="144">
        <f>J27-K27</f>
        <v/>
      </c>
      <c r="Q27" s="426">
        <f>D27-F27</f>
        <v/>
      </c>
      <c r="R27" s="426" t="n"/>
    </row>
    <row r="28">
      <c r="A28" s="2" t="n">
        <v>0</v>
      </c>
      <c r="B28" s="427" t="n"/>
      <c r="C28" s="384" t="n"/>
      <c r="D28" s="440" t="n"/>
      <c r="E28" s="441" t="n"/>
      <c r="F28" s="442" t="n"/>
      <c r="G28" s="433" t="n"/>
      <c r="H28" s="214" t="inlineStr">
        <is>
          <t xml:space="preserve">　　　　應付退休及離職金                                            </t>
        </is>
      </c>
      <c r="I28" s="215" t="n">
        <v>122</v>
      </c>
      <c r="J28" s="73">
        <f>OFFSET(A501,0,$K$1-1)</f>
        <v/>
      </c>
      <c r="K28" s="369">
        <f>-SUMIF($C$7:$C$127,I28,$D$7:$D$127)+SUMIF($E$7:$E$127,I28,$F$7:$F$127)</f>
        <v/>
      </c>
      <c r="L28" s="478" t="n"/>
      <c r="M28" s="478">
        <f>L28-G28</f>
        <v/>
      </c>
      <c r="N28" s="30" t="n"/>
      <c r="O28" s="425">
        <f>L28-B28</f>
        <v/>
      </c>
      <c r="P28" s="144">
        <f>J28-K28</f>
        <v/>
      </c>
      <c r="Q28" s="426">
        <f>D28-F28</f>
        <v/>
      </c>
      <c r="R28" s="426" t="n"/>
    </row>
    <row r="29">
      <c r="A29" s="80" t="inlineStr">
        <is>
          <t xml:space="preserve">　　土地改良物                                                  </t>
        </is>
      </c>
      <c r="B29" s="427">
        <f>VLOOKUP(A29,$A$309:$AX$418,$K$1,FALSE)</f>
        <v/>
      </c>
      <c r="C29" s="384" t="n">
        <v>251</v>
      </c>
      <c r="D29" s="440">
        <f>J57*-1</f>
        <v/>
      </c>
      <c r="E29" s="441" t="n">
        <v>101</v>
      </c>
      <c r="F29" s="442">
        <f>J15</f>
        <v/>
      </c>
      <c r="G29" s="429">
        <f>B29+SUM(D29:D32)-SUM(F29:F32)</f>
        <v/>
      </c>
      <c r="H29" s="214" t="inlineStr">
        <is>
          <t xml:space="preserve">　　　　遞延收入                                                    </t>
        </is>
      </c>
      <c r="I29" s="215" t="n"/>
      <c r="J29" s="73">
        <f>OFFSET(A502,0,$K$1-1)</f>
        <v/>
      </c>
      <c r="K29" s="369">
        <f>SUM(K30:K31)</f>
        <v/>
      </c>
      <c r="L29" s="478">
        <f>VLOOKUP(A29,$A$140:$AX$249,$K$1,FALSE)</f>
        <v/>
      </c>
      <c r="M29" s="478">
        <f>L29-G29</f>
        <v/>
      </c>
      <c r="N29" s="30" t="n"/>
      <c r="O29" s="425">
        <f>L29-B29</f>
        <v/>
      </c>
      <c r="P29" s="144">
        <f>J29-K29</f>
        <v/>
      </c>
      <c r="Q29" s="426">
        <f>D29-F29</f>
        <v/>
      </c>
      <c r="R29" s="426" t="n"/>
    </row>
    <row r="30">
      <c r="A30" s="80" t="n">
        <v>0</v>
      </c>
      <c r="B30" s="427" t="n"/>
      <c r="C30" s="384" t="n">
        <v>404</v>
      </c>
      <c r="D30" s="440">
        <f>J96</f>
        <v/>
      </c>
      <c r="E30" s="441" t="n"/>
      <c r="F30" s="442" t="n"/>
      <c r="G30" s="433" t="n"/>
      <c r="H30" s="214" t="inlineStr">
        <is>
          <t xml:space="preserve">　　　　　遞延收入-其他補助收入                                       </t>
        </is>
      </c>
      <c r="I30" s="215" t="n">
        <v>123</v>
      </c>
      <c r="J30" s="73">
        <f>OFFSET(A503,0,$K$1-1)</f>
        <v/>
      </c>
      <c r="K30" s="369">
        <f>-SUMIF($C$7:$C$127,I30,$D$7:$D$127)+SUMIF($E$7:$E$127,I30,$F$7:$F$127)</f>
        <v/>
      </c>
      <c r="L30" s="478" t="n"/>
      <c r="M30" s="478">
        <f>L30-G30</f>
        <v/>
      </c>
      <c r="N30" s="30" t="n"/>
      <c r="O30" s="425">
        <f>L30-B30</f>
        <v/>
      </c>
      <c r="P30" s="144">
        <f>J30-K30</f>
        <v/>
      </c>
      <c r="Q30" s="426">
        <f>D30-F30</f>
        <v/>
      </c>
      <c r="R30" s="426" t="n"/>
    </row>
    <row r="31">
      <c r="A31" s="2" t="n">
        <v>0</v>
      </c>
      <c r="B31" s="427" t="n"/>
      <c r="C31" s="384" t="n"/>
      <c r="D31" s="440" t="n"/>
      <c r="E31" s="441" t="n"/>
      <c r="F31" s="442" t="n"/>
      <c r="G31" s="433" t="n"/>
      <c r="H31" s="214" t="inlineStr">
        <is>
          <t xml:space="preserve">　　　　　遞延收入-受贈收入                                           </t>
        </is>
      </c>
      <c r="I31" s="215" t="n">
        <v>124</v>
      </c>
      <c r="J31" s="73">
        <f>OFFSET(A504,0,$K$1-1)</f>
        <v/>
      </c>
      <c r="K31" s="369">
        <f>-SUMIF($C$7:$C$127,I31,$D$7:$D$127)+SUMIF($E$7:$E$127,I31,$F$7:$F$127)</f>
        <v/>
      </c>
      <c r="L31" s="478" t="n"/>
      <c r="M31" s="478">
        <f>L31-G31</f>
        <v/>
      </c>
      <c r="N31" s="30" t="n"/>
      <c r="O31" s="425">
        <f>L31-B31</f>
        <v/>
      </c>
      <c r="P31" s="144">
        <f>J31-K31</f>
        <v/>
      </c>
      <c r="Q31" s="426">
        <f>D31-F31</f>
        <v/>
      </c>
      <c r="R31" s="426" t="n"/>
    </row>
    <row r="32">
      <c r="A32" s="3" t="n">
        <v>0</v>
      </c>
      <c r="B32" s="427" t="n"/>
      <c r="C32" s="385" t="n"/>
      <c r="D32" s="440" t="n"/>
      <c r="E32" s="443" t="n"/>
      <c r="F32" s="442" t="n"/>
      <c r="G32" s="433" t="n"/>
      <c r="H32" s="214" t="inlineStr">
        <is>
          <t xml:space="preserve">　　　　其他                                                        </t>
        </is>
      </c>
      <c r="I32" s="215" t="n">
        <v>125</v>
      </c>
      <c r="J32" s="73">
        <f>OFFSET(A505,0,$K$1-1)</f>
        <v/>
      </c>
      <c r="K32" s="369" t="n"/>
      <c r="L32" s="478" t="n"/>
      <c r="M32" s="478">
        <f>L32-G32</f>
        <v/>
      </c>
      <c r="N32" s="30" t="n"/>
      <c r="O32" s="425">
        <f>L32-B32</f>
        <v/>
      </c>
      <c r="P32" s="144">
        <f>J32-K32</f>
        <v/>
      </c>
      <c r="Q32" s="426">
        <f>D32-F32</f>
        <v/>
      </c>
      <c r="R32" s="426" t="n"/>
    </row>
    <row r="33">
      <c r="A33" s="80" t="inlineStr">
        <is>
          <t xml:space="preserve">　　房屋及建築                                                  </t>
        </is>
      </c>
      <c r="B33" s="427">
        <f>VLOOKUP(A33,$A$309:$AX$418,$K$1,FALSE)</f>
        <v/>
      </c>
      <c r="C33" s="384" t="n">
        <v>252</v>
      </c>
      <c r="D33" s="440">
        <f>J58*-1</f>
        <v/>
      </c>
      <c r="E33" s="441" t="n">
        <v>102</v>
      </c>
      <c r="F33" s="442">
        <f>J16</f>
        <v/>
      </c>
      <c r="G33" s="429">
        <f>B33+SUM(D33:D36)-SUM(F33:F36)</f>
        <v/>
      </c>
      <c r="H33" s="214" t="inlineStr">
        <is>
          <t xml:space="preserve">　　　流動資產淨減（淨增）                                        </t>
        </is>
      </c>
      <c r="I33" s="215" t="n">
        <v>151</v>
      </c>
      <c r="J33" s="73">
        <f>OFFSET(A506,0,$K$1-1)</f>
        <v/>
      </c>
      <c r="K33" s="369">
        <f>-SUMIF($C$7:$C$127,I33,$D$7:$D$127)+SUMIF($E$7:$E$127,I33,$F$7:$F$127)</f>
        <v/>
      </c>
      <c r="L33" s="478">
        <f>VLOOKUP(A33,$A$140:$AX$249,$K$1,FALSE)</f>
        <v/>
      </c>
      <c r="M33" s="478">
        <f>L33-G33</f>
        <v/>
      </c>
      <c r="N33" s="30" t="n"/>
      <c r="O33" s="425">
        <f>L33-B33</f>
        <v/>
      </c>
      <c r="P33" s="144">
        <f>J33-K33</f>
        <v/>
      </c>
      <c r="Q33" s="426">
        <f>D33-F33</f>
        <v/>
      </c>
      <c r="R33" s="426" t="n"/>
    </row>
    <row r="34">
      <c r="A34" s="2" t="n">
        <v>0</v>
      </c>
      <c r="B34" s="427" t="n"/>
      <c r="C34" s="384" t="n">
        <v>405</v>
      </c>
      <c r="D34" s="440">
        <f>J97</f>
        <v/>
      </c>
      <c r="E34" s="441" t="n"/>
      <c r="F34" s="442" t="n"/>
      <c r="G34" s="433" t="n"/>
      <c r="H34" s="214" t="inlineStr">
        <is>
          <t xml:space="preserve">　　　流動負債淨增（淨減）                                        </t>
        </is>
      </c>
      <c r="I34" s="215" t="n">
        <v>161</v>
      </c>
      <c r="J34" s="73">
        <f>OFFSET(A507,0,$K$1-1)</f>
        <v/>
      </c>
      <c r="K34" s="369">
        <f>-SUMIF($C$7:$C$127,I34,$D$7:$D$127)+SUMIF($E$7:$E$127,I34,$F$7:$F$127)</f>
        <v/>
      </c>
      <c r="L34" s="478" t="n"/>
      <c r="M34" s="478">
        <f>L34-G34</f>
        <v/>
      </c>
      <c r="N34" s="30" t="n"/>
      <c r="O34" s="425">
        <f>L34-B34</f>
        <v/>
      </c>
      <c r="P34" s="144">
        <f>J34-K34</f>
        <v/>
      </c>
      <c r="Q34" s="426">
        <f>D34-F34</f>
        <v/>
      </c>
      <c r="R34" s="426" t="n"/>
    </row>
    <row r="35">
      <c r="A35" s="2" t="n">
        <v>0</v>
      </c>
      <c r="B35" s="427" t="n"/>
      <c r="C35" s="384" t="n"/>
      <c r="D35" s="440" t="n"/>
      <c r="E35" s="441" t="n"/>
      <c r="F35" s="442" t="n"/>
      <c r="G35" s="433" t="n"/>
      <c r="H35" s="214" t="inlineStr">
        <is>
          <t xml:space="preserve">　　未計利息股利之現金流入（流出）                              </t>
        </is>
      </c>
      <c r="I35" s="215" t="n"/>
      <c r="J35" s="73">
        <f>OFFSET(A508,0,$K$1-1)</f>
        <v/>
      </c>
      <c r="K35" s="369">
        <f>K12+K13</f>
        <v/>
      </c>
      <c r="L35" s="478" t="n"/>
      <c r="M35" s="478">
        <f>L35-G35</f>
        <v/>
      </c>
      <c r="N35" s="30" t="n"/>
      <c r="O35" s="425">
        <f>L35-B35</f>
        <v/>
      </c>
      <c r="P35" s="144">
        <f>J35-K35</f>
        <v/>
      </c>
      <c r="Q35" s="426">
        <f>D35-F35</f>
        <v/>
      </c>
      <c r="R35" s="426" t="n"/>
    </row>
    <row r="36">
      <c r="A36" s="3" t="n">
        <v>0</v>
      </c>
      <c r="B36" s="427" t="n"/>
      <c r="C36" s="385" t="n"/>
      <c r="D36" s="440" t="n"/>
      <c r="E36" s="443" t="n"/>
      <c r="F36" s="442" t="n"/>
      <c r="G36" s="433" t="n"/>
      <c r="H36" s="112" t="inlineStr">
        <is>
          <t xml:space="preserve">　　收取利息                                                    </t>
        </is>
      </c>
      <c r="I36" s="180" t="n"/>
      <c r="J36" s="73">
        <f>OFFSET(A509,0,$K$1-1)</f>
        <v/>
      </c>
      <c r="K36" s="369">
        <f>J36</f>
        <v/>
      </c>
      <c r="L36" s="478" t="n"/>
      <c r="M36" s="478">
        <f>L36-G36</f>
        <v/>
      </c>
      <c r="N36" s="30" t="n"/>
      <c r="O36" s="425">
        <f>L36-B36</f>
        <v/>
      </c>
      <c r="P36" s="144">
        <f>J36-K36</f>
        <v/>
      </c>
      <c r="Q36" s="426">
        <f>D36-F36</f>
        <v/>
      </c>
      <c r="R36" s="426" t="n"/>
    </row>
    <row r="37">
      <c r="A37" s="80" t="inlineStr">
        <is>
          <t xml:space="preserve">　　機械及設備                                                  </t>
        </is>
      </c>
      <c r="B37" s="427">
        <f>VLOOKUP(A37,$A$309:$AX$418,$K$1,FALSE)</f>
        <v/>
      </c>
      <c r="C37" s="384" t="n">
        <v>253</v>
      </c>
      <c r="D37" s="440">
        <f>J59*-1</f>
        <v/>
      </c>
      <c r="E37" s="441" t="n">
        <v>103</v>
      </c>
      <c r="F37" s="442">
        <f>J17</f>
        <v/>
      </c>
      <c r="G37" s="429">
        <f>B37+SUM(D37:D41)-SUM(F37:F41)</f>
        <v/>
      </c>
      <c r="H37" s="112" t="inlineStr">
        <is>
          <t xml:space="preserve">　　收取股利                                                    </t>
        </is>
      </c>
      <c r="I37" s="180" t="n"/>
      <c r="J37" s="73">
        <f>OFFSET(A510,0,$K$1-1)</f>
        <v/>
      </c>
      <c r="K37" s="369">
        <f>J37</f>
        <v/>
      </c>
      <c r="L37" s="478">
        <f>VLOOKUP(A37,$A$140:$AX$249,$K$1,FALSE)</f>
        <v/>
      </c>
      <c r="M37" s="478">
        <f>L37-G37</f>
        <v/>
      </c>
      <c r="N37" s="30" t="n"/>
      <c r="O37" s="425">
        <f>L37-B37</f>
        <v/>
      </c>
      <c r="P37" s="144">
        <f>J37-K37</f>
        <v/>
      </c>
      <c r="Q37" s="426">
        <f>D37-F37</f>
        <v/>
      </c>
      <c r="R37" s="426" t="n"/>
    </row>
    <row r="38" ht="20.4" customHeight="1" s="53" thickBot="1">
      <c r="A38" s="2" t="n">
        <v>0</v>
      </c>
      <c r="B38" s="427" t="n"/>
      <c r="C38" s="385" t="n">
        <v>407</v>
      </c>
      <c r="D38" s="440">
        <f>J101</f>
        <v/>
      </c>
      <c r="E38" s="441" t="n"/>
      <c r="F38" s="442" t="n"/>
      <c r="G38" s="433" t="n"/>
      <c r="H38" s="112" t="inlineStr">
        <is>
          <t xml:space="preserve">　　支付利息                                                    </t>
        </is>
      </c>
      <c r="I38" s="180" t="n"/>
      <c r="J38" s="73">
        <f>OFFSET(A511,0,$K$1-1)</f>
        <v/>
      </c>
      <c r="K38" s="444">
        <f>J38</f>
        <v/>
      </c>
      <c r="L38" s="478" t="n"/>
      <c r="M38" s="478">
        <f>L38-G38</f>
        <v/>
      </c>
      <c r="N38" s="30" t="n"/>
      <c r="O38" s="425">
        <f>L38-B38</f>
        <v/>
      </c>
      <c r="P38" s="144">
        <f>J38-K38</f>
        <v/>
      </c>
      <c r="Q38" s="426">
        <f>D38-F38</f>
        <v/>
      </c>
      <c r="R38" s="426" t="n"/>
    </row>
    <row r="39">
      <c r="A39" s="3" t="n">
        <v>0</v>
      </c>
      <c r="B39" s="427" t="n"/>
      <c r="C39" s="385" t="n">
        <v>409</v>
      </c>
      <c r="D39" s="440">
        <f>J105</f>
        <v/>
      </c>
      <c r="E39" s="443" t="n">
        <v>412</v>
      </c>
      <c r="F39" s="442">
        <f>-J109</f>
        <v/>
      </c>
      <c r="G39" s="433" t="n"/>
      <c r="H39" s="111" t="inlineStr">
        <is>
          <t xml:space="preserve">▼業務活動之淨現金流入（流出）                                </t>
        </is>
      </c>
      <c r="I39" s="180" t="n"/>
      <c r="J39" s="73">
        <f>OFFSET(A512,0,$K$1-1)</f>
        <v/>
      </c>
      <c r="K39" s="445">
        <f>K36+K37+K38+K35</f>
        <v/>
      </c>
      <c r="L39" s="478" t="n"/>
      <c r="M39" s="478">
        <f>L39-G39</f>
        <v/>
      </c>
      <c r="N39" s="30" t="n"/>
      <c r="O39" s="425">
        <f>L39-B39</f>
        <v/>
      </c>
      <c r="P39" s="144">
        <f>J39-K39</f>
        <v/>
      </c>
      <c r="Q39" s="426">
        <f>D39-F39</f>
        <v/>
      </c>
      <c r="R39" s="426" t="n"/>
    </row>
    <row r="40">
      <c r="A40" s="3" t="n">
        <v>0</v>
      </c>
      <c r="B40" s="427" t="n"/>
      <c r="C40" s="261" t="n"/>
      <c r="D40" s="186" t="n"/>
      <c r="E40" s="446" t="n"/>
      <c r="F40" s="447" t="n"/>
      <c r="G40" s="433" t="n"/>
      <c r="H40" s="111" t="inlineStr">
        <is>
          <t xml:space="preserve">▼投資活動之現金流量                                          </t>
        </is>
      </c>
      <c r="I40" s="180" t="n"/>
      <c r="J40" s="73">
        <f>OFFSET(A513,0,$K$1-1)</f>
        <v/>
      </c>
      <c r="K40" s="448">
        <f>SUM(K41,K44,K47,K48,K49,K51,K54,K64)</f>
        <v/>
      </c>
      <c r="L40" s="478" t="n"/>
      <c r="M40" s="478">
        <f>L40-G40</f>
        <v/>
      </c>
      <c r="N40" s="30" t="n"/>
      <c r="O40" s="425">
        <f>L40-B40</f>
        <v/>
      </c>
      <c r="P40" s="144">
        <f>J40-K40</f>
        <v/>
      </c>
      <c r="Q40" s="426">
        <f>D40-F40</f>
        <v/>
      </c>
      <c r="R40" s="426" t="n"/>
    </row>
    <row r="41">
      <c r="A41" s="50" t="n"/>
      <c r="B41" s="50" t="n"/>
      <c r="C41" s="232" t="n"/>
      <c r="D41" s="440" t="n"/>
      <c r="E41" s="232" t="n"/>
      <c r="F41" s="233" t="n"/>
      <c r="H41" s="112" t="inlineStr">
        <is>
          <t xml:space="preserve">　　減少流動金融資產及短期貸墊款                                </t>
        </is>
      </c>
      <c r="I41" s="180" t="n"/>
      <c r="J41" s="73">
        <f>OFFSET(A514,0,$K$1-1)</f>
        <v/>
      </c>
      <c r="K41" s="449">
        <f>K42+K43</f>
        <v/>
      </c>
      <c r="L41" s="478" t="n"/>
      <c r="M41" s="478">
        <f>L41-G41</f>
        <v/>
      </c>
      <c r="N41" s="30" t="n"/>
      <c r="O41" s="425">
        <f>L41-B41</f>
        <v/>
      </c>
      <c r="P41" s="144">
        <f>J41-K41</f>
        <v/>
      </c>
      <c r="Q41" s="426">
        <f>D41-F41</f>
        <v/>
      </c>
      <c r="R41" s="426" t="n"/>
    </row>
    <row r="42" ht="20.4" customHeight="1" s="53" thickBot="1">
      <c r="A42" s="50" t="inlineStr">
        <is>
          <t xml:space="preserve">　　交通及運輸設備                                              </t>
        </is>
      </c>
      <c r="B42" s="427">
        <f>VLOOKUP(A42,$A$309:$AX$418,$K$1,FALSE)</f>
        <v/>
      </c>
      <c r="C42" s="384" t="n">
        <v>254</v>
      </c>
      <c r="D42" s="440">
        <f>J60*-1</f>
        <v/>
      </c>
      <c r="E42" s="441" t="n">
        <v>104</v>
      </c>
      <c r="F42" s="442">
        <f>J18</f>
        <v/>
      </c>
      <c r="G42" s="450">
        <f>B42+SUM(D42:D44)-SUM(F42:F44)</f>
        <v/>
      </c>
      <c r="H42" s="214" t="inlineStr">
        <is>
          <t xml:space="preserve">　　　減少流動金融資產                                            </t>
        </is>
      </c>
      <c r="I42" s="215" t="n">
        <v>211</v>
      </c>
      <c r="J42" s="248">
        <f>OFFSET(A515,0,$K$1-1)</f>
        <v/>
      </c>
      <c r="K42" s="451">
        <f>-SUMIF($C$7:$C$127,I42,$D$7:$D$127)+SUMIF($E$7:$E$135,I42,$F$7:$F$127)</f>
        <v/>
      </c>
      <c r="L42" s="478">
        <f>VLOOKUP(A42,$A$140:$AX$249,$K$1,FALSE)</f>
        <v/>
      </c>
      <c r="M42" s="478">
        <f>L42-G42</f>
        <v/>
      </c>
      <c r="N42" s="30" t="n"/>
      <c r="O42" s="425">
        <f>L42-B42</f>
        <v/>
      </c>
      <c r="P42" s="144">
        <f>J42-K42</f>
        <v/>
      </c>
      <c r="Q42" s="426">
        <f>D42-F42</f>
        <v/>
      </c>
      <c r="R42" s="426" t="n"/>
    </row>
    <row r="43">
      <c r="A43" s="50" t="n"/>
      <c r="B43" s="427" t="n"/>
      <c r="C43" s="385" t="n">
        <v>410</v>
      </c>
      <c r="D43" s="440">
        <f>J106</f>
        <v/>
      </c>
      <c r="E43" s="443" t="n">
        <v>413</v>
      </c>
      <c r="F43" s="442">
        <f>J110*-1</f>
        <v/>
      </c>
      <c r="G43" s="452" t="n"/>
      <c r="H43" s="216" t="inlineStr">
        <is>
          <t xml:space="preserve">　　　減少短期墊款                                                </t>
        </is>
      </c>
      <c r="I43" s="217" t="n">
        <v>212</v>
      </c>
      <c r="J43" s="73">
        <f>OFFSET(A516,0,$K$1-1)</f>
        <v/>
      </c>
      <c r="K43" s="453">
        <f>-SUMIF($C$7:$C$127,I43,$D$7:$D$127)+SUMIF($E$7:$E$135,I43,$F$7:$F$127)</f>
        <v/>
      </c>
      <c r="L43" s="478" t="n"/>
      <c r="M43" s="478">
        <f>L43-G43</f>
        <v/>
      </c>
      <c r="N43" s="30" t="n"/>
      <c r="O43" s="425">
        <f>L43-B43</f>
        <v/>
      </c>
      <c r="P43" s="144">
        <f>J43-K43</f>
        <v/>
      </c>
      <c r="Q43" s="426">
        <f>D43-F43</f>
        <v/>
      </c>
      <c r="R43" s="426" t="n"/>
    </row>
    <row r="44">
      <c r="A44" s="50" t="n"/>
      <c r="B44" s="427" t="n"/>
      <c r="C44" s="385" t="n"/>
      <c r="D44" s="440" t="n"/>
      <c r="E44" s="443" t="n"/>
      <c r="F44" s="442" t="n"/>
      <c r="G44" s="452" t="n"/>
      <c r="H44" s="112" t="inlineStr">
        <is>
          <t xml:space="preserve">　　減少投資、長期應收款、貸墊款及準備金                        </t>
        </is>
      </c>
      <c r="I44" s="180" t="n"/>
      <c r="J44" s="73">
        <f>OFFSET(A517,0,$K$1-1)</f>
        <v/>
      </c>
      <c r="K44" s="369">
        <f>SUM(K45:K46)</f>
        <v/>
      </c>
      <c r="L44" s="478" t="n"/>
      <c r="M44" s="478">
        <f>L44-G44</f>
        <v/>
      </c>
      <c r="N44" s="30" t="n"/>
      <c r="O44" s="425">
        <f>L44-B44</f>
        <v/>
      </c>
      <c r="P44" s="144">
        <f>J44-K44</f>
        <v/>
      </c>
      <c r="Q44" s="426">
        <f>D44-F44</f>
        <v/>
      </c>
      <c r="R44" s="426" t="n"/>
    </row>
    <row r="45">
      <c r="A45" s="80" t="inlineStr">
        <is>
          <t xml:space="preserve">　　什項設備                                                    </t>
        </is>
      </c>
      <c r="B45" s="427">
        <f>VLOOKUP(A45,$A$309:$AX$418,$K$1,FALSE)</f>
        <v/>
      </c>
      <c r="C45" s="384" t="n">
        <v>255</v>
      </c>
      <c r="D45" s="440">
        <f>J61*-1</f>
        <v/>
      </c>
      <c r="E45" s="441" t="n">
        <v>105</v>
      </c>
      <c r="F45" s="442">
        <f>J19</f>
        <v/>
      </c>
      <c r="G45" s="429">
        <f>B45+SUM(D45:D48)-SUM(F45:F48)</f>
        <v/>
      </c>
      <c r="H45" s="112" t="inlineStr">
        <is>
          <t xml:space="preserve">　　　減少投資                                                    </t>
        </is>
      </c>
      <c r="I45" s="180" t="n">
        <v>221</v>
      </c>
      <c r="J45" s="73">
        <f>OFFSET(A518,0,$K$1-1)</f>
        <v/>
      </c>
      <c r="K45" s="369">
        <f>-SUMIF($C$7:$C$127,I45,$D$7:$D$127)+SUMIF($E$7:$E$135,I45,$F$7:$F$127)</f>
        <v/>
      </c>
      <c r="L45" s="478">
        <f>VLOOKUP(A45,$A$140:$AX$249,$K$1,FALSE)</f>
        <v/>
      </c>
      <c r="M45" s="478">
        <f>L45-G45</f>
        <v/>
      </c>
      <c r="N45" s="30" t="n"/>
      <c r="O45" s="425">
        <f>L45-B45</f>
        <v/>
      </c>
      <c r="P45" s="144">
        <f>J45-K45</f>
        <v/>
      </c>
      <c r="Q45" s="426">
        <f>D45-F45</f>
        <v/>
      </c>
      <c r="R45" s="426" t="n"/>
    </row>
    <row r="46">
      <c r="A46" s="3" t="n">
        <v>0</v>
      </c>
      <c r="B46" s="427" t="n"/>
      <c r="C46" s="385" t="n">
        <v>408</v>
      </c>
      <c r="D46" s="440">
        <f>J102</f>
        <v/>
      </c>
      <c r="E46" s="443" t="n"/>
      <c r="F46" s="442" t="n"/>
      <c r="G46" s="433" t="n"/>
      <c r="H46" s="112" t="inlineStr">
        <is>
          <t xml:space="preserve">　　　減少準備金                                                  </t>
        </is>
      </c>
      <c r="I46" s="180" t="n">
        <v>222</v>
      </c>
      <c r="J46" s="73">
        <f>OFFSET(A519,0,$K$1-1)</f>
        <v/>
      </c>
      <c r="K46" s="369">
        <f>-SUMIF($C$7:$C$127,I46,$D$7:$D$127)+SUMIF($E$7:$E$135,I46,$F$7:$F$127)</f>
        <v/>
      </c>
      <c r="L46" s="478" t="n"/>
      <c r="M46" s="478">
        <f>L46-G46</f>
        <v/>
      </c>
      <c r="N46" s="30" t="n"/>
      <c r="O46" s="425">
        <f>L46-B46</f>
        <v/>
      </c>
      <c r="P46" s="144">
        <f>J46-K46</f>
        <v/>
      </c>
      <c r="Q46" s="426">
        <f>D46-F46</f>
        <v/>
      </c>
      <c r="R46" s="426" t="n"/>
    </row>
    <row r="47">
      <c r="A47" s="3" t="n">
        <v>0</v>
      </c>
      <c r="B47" s="427" t="n"/>
      <c r="C47" s="385" t="n">
        <v>411</v>
      </c>
      <c r="D47" s="440">
        <f>J107</f>
        <v/>
      </c>
      <c r="E47" s="443" t="n">
        <v>414</v>
      </c>
      <c r="F47" s="442">
        <f>-J111</f>
        <v/>
      </c>
      <c r="G47" s="433" t="n"/>
      <c r="H47" s="112" t="inlineStr">
        <is>
          <t xml:space="preserve">　　收取利息                                                    </t>
        </is>
      </c>
      <c r="I47" s="180" t="n"/>
      <c r="J47" s="73">
        <f>OFFSET(A520,0,$K$1-1)</f>
        <v/>
      </c>
      <c r="K47" s="369">
        <f>J47</f>
        <v/>
      </c>
      <c r="L47" s="478" t="n"/>
      <c r="M47" s="478">
        <f>L47-G47</f>
        <v/>
      </c>
      <c r="N47" s="30" t="n"/>
      <c r="O47" s="425">
        <f>L47-B47</f>
        <v/>
      </c>
      <c r="P47" s="144">
        <f>J47-K47</f>
        <v/>
      </c>
      <c r="Q47" s="426">
        <f>D47-F47</f>
        <v/>
      </c>
      <c r="R47" s="426" t="n"/>
    </row>
    <row r="48">
      <c r="A48" s="3" t="n">
        <v>0</v>
      </c>
      <c r="B48" s="427" t="n"/>
      <c r="C48" s="385" t="n">
        <v>406</v>
      </c>
      <c r="D48" s="440">
        <f>J98</f>
        <v/>
      </c>
      <c r="E48" s="443" t="n"/>
      <c r="F48" s="442" t="n"/>
      <c r="G48" s="433" t="n"/>
      <c r="H48" s="112" t="inlineStr">
        <is>
          <t xml:space="preserve">　　收取股利                                                    </t>
        </is>
      </c>
      <c r="I48" s="186" t="n"/>
      <c r="J48" s="73">
        <f>OFFSET(A521,0,$K$1-1)</f>
        <v/>
      </c>
      <c r="K48" s="369">
        <f>J48</f>
        <v/>
      </c>
      <c r="L48" s="478" t="n"/>
      <c r="M48" s="478">
        <f>L48-G48</f>
        <v/>
      </c>
      <c r="N48" s="30" t="n"/>
      <c r="O48" s="425">
        <f>L48-B48</f>
        <v/>
      </c>
      <c r="P48" s="144">
        <f>J48-K48</f>
        <v/>
      </c>
      <c r="Q48" s="426">
        <f>D48-F48</f>
        <v/>
      </c>
      <c r="R48" s="426" t="n"/>
    </row>
    <row r="49">
      <c r="A49" s="80" t="inlineStr">
        <is>
          <t xml:space="preserve">　　租賃資產                                                    </t>
        </is>
      </c>
      <c r="B49" s="427">
        <f>VLOOKUP(A49,$A$309:$AX$413,$K$1,FALSE)</f>
        <v/>
      </c>
      <c r="C49" s="384" t="n"/>
      <c r="D49" s="440" t="n"/>
      <c r="E49" s="441" t="n">
        <v>106</v>
      </c>
      <c r="F49" s="442">
        <f>J20</f>
        <v/>
      </c>
      <c r="G49" s="433">
        <f>B49+D49-F49</f>
        <v/>
      </c>
      <c r="H49" s="112" t="inlineStr">
        <is>
          <t xml:space="preserve">　　增加流動金融資產及短期貸墊款                                </t>
        </is>
      </c>
      <c r="I49" s="186" t="n"/>
      <c r="J49" s="121">
        <f>OFFSET(A522,0,$K$1-1)</f>
        <v/>
      </c>
      <c r="K49" s="369">
        <f>K50</f>
        <v/>
      </c>
      <c r="L49" s="478">
        <f>VLOOKUP(A49,$A$140:$AX$249,$K$1,FALSE)</f>
        <v/>
      </c>
      <c r="M49" s="478">
        <f>L49-G49</f>
        <v/>
      </c>
      <c r="N49" s="30" t="n"/>
      <c r="O49" s="425">
        <f>L49-B49</f>
        <v/>
      </c>
      <c r="P49" s="144">
        <f>J49-K49</f>
        <v/>
      </c>
      <c r="Q49" s="426">
        <f>D49-F49</f>
        <v/>
      </c>
      <c r="R49" s="426" t="n"/>
    </row>
    <row r="50" ht="32.4" customHeight="1" s="53">
      <c r="A50" s="80" t="inlineStr">
        <is>
          <t xml:space="preserve">　　租賃權益改良                                                </t>
        </is>
      </c>
      <c r="B50" s="427">
        <f>VLOOKUP(A50,$A$309:$AX$418,$K$1,FALSE)</f>
        <v/>
      </c>
      <c r="C50" s="384" t="n">
        <v>257</v>
      </c>
      <c r="D50" s="454">
        <f>J63*-1</f>
        <v/>
      </c>
      <c r="E50" s="441" t="n">
        <v>107</v>
      </c>
      <c r="F50" s="442">
        <f>J21</f>
        <v/>
      </c>
      <c r="G50" s="433">
        <f>B50+D50-F50</f>
        <v/>
      </c>
      <c r="H50" s="112" t="inlineStr">
        <is>
          <t xml:space="preserve">　　　增加流動金融資產                                            </t>
        </is>
      </c>
      <c r="I50" s="181" t="n">
        <v>231</v>
      </c>
      <c r="J50" s="121">
        <f>OFFSET(A523,0,$K$1-1)</f>
        <v/>
      </c>
      <c r="K50" s="369">
        <f>-SUMIF($C$7:$C$127,I50,$D$7:$D$127)+SUMIF($E$7:$E$135,I50,$F$7:$F$127)</f>
        <v/>
      </c>
      <c r="L50" s="478">
        <f>VLOOKUP(A50,$A$140:$AX$249,$K$1,FALSE)</f>
        <v/>
      </c>
      <c r="M50" s="478">
        <f>L50-G50</f>
        <v/>
      </c>
      <c r="N50" s="30" t="n"/>
      <c r="O50" s="425">
        <f>L50-B49</f>
        <v/>
      </c>
      <c r="P50" s="144">
        <f>J50-K50</f>
        <v/>
      </c>
      <c r="Q50" s="426">
        <f>D49-F49</f>
        <v/>
      </c>
      <c r="R50" s="426" t="n"/>
    </row>
    <row r="51" ht="32.4" customHeight="1" s="53">
      <c r="A51" s="79" t="inlineStr">
        <is>
          <t xml:space="preserve">　　購建中固定資產                                              </t>
        </is>
      </c>
      <c r="B51" s="427">
        <f>VLOOKUP(A51,$A$309:$AX$418,$K$1,FALSE)</f>
        <v/>
      </c>
      <c r="C51" s="384" t="n">
        <v>256</v>
      </c>
      <c r="D51" s="440">
        <f>J62*-1</f>
        <v/>
      </c>
      <c r="E51" s="441" t="n">
        <v>404</v>
      </c>
      <c r="F51" s="442">
        <f>J96</f>
        <v/>
      </c>
      <c r="G51" s="429">
        <f>B51+SUM(D51:D53)-SUM(F51:F53)</f>
        <v/>
      </c>
      <c r="H51" s="112" t="inlineStr">
        <is>
          <t xml:space="preserve">　　增加投資、長期應收款、貸墊款及準備金                        </t>
        </is>
      </c>
      <c r="I51" s="180" t="n"/>
      <c r="J51" s="73">
        <f>OFFSET(A524,0,$K$1-1)</f>
        <v/>
      </c>
      <c r="K51" s="369">
        <f>SUM(K52:K53)</f>
        <v/>
      </c>
      <c r="L51" s="478">
        <f>VLOOKUP(A51,$A$140:$AX$249,$K$1,FALSE)</f>
        <v/>
      </c>
      <c r="M51" s="478">
        <f>L51-G51</f>
        <v/>
      </c>
      <c r="N51" s="30" t="n"/>
      <c r="O51" s="425">
        <f>L51-B50</f>
        <v/>
      </c>
      <c r="P51" s="144">
        <f>J51-K51</f>
        <v/>
      </c>
      <c r="Q51" s="426">
        <f>D50-F50</f>
        <v/>
      </c>
      <c r="R51" s="426" t="n"/>
    </row>
    <row r="52">
      <c r="A52" s="3" t="n"/>
      <c r="B52" s="427" t="n"/>
      <c r="C52" s="385" t="n"/>
      <c r="D52" s="440" t="n"/>
      <c r="E52" s="441" t="n">
        <v>405</v>
      </c>
      <c r="F52" s="442">
        <f>J97</f>
        <v/>
      </c>
      <c r="G52" s="433" t="n"/>
      <c r="H52" s="112" t="inlineStr">
        <is>
          <t xml:space="preserve">　　　增加投資                                                    </t>
        </is>
      </c>
      <c r="I52" s="180" t="n">
        <v>241</v>
      </c>
      <c r="J52" s="73">
        <f>OFFSET(A525,0,$K$1-1)</f>
        <v/>
      </c>
      <c r="K52" s="369">
        <f>-SUMIF($C$7:$C$127,I52,$D$7:$D$127)+SUMIF($E$7:$E$135,I52,$F$7:$F$127)</f>
        <v/>
      </c>
      <c r="L52" s="478" t="n"/>
      <c r="M52" s="478">
        <f>L52-G52</f>
        <v/>
      </c>
      <c r="N52" s="30" t="n"/>
      <c r="O52" s="425">
        <f>L52-B51</f>
        <v/>
      </c>
      <c r="P52" s="144">
        <f>J52-K52</f>
        <v/>
      </c>
      <c r="Q52" s="426">
        <f>D51-F51</f>
        <v/>
      </c>
      <c r="R52" s="426" t="n"/>
    </row>
    <row r="53">
      <c r="A53" s="126" t="n"/>
      <c r="B53" s="126" t="n"/>
      <c r="C53" s="236" t="n"/>
      <c r="D53" s="455" t="n"/>
      <c r="E53" s="236" t="n">
        <v>406</v>
      </c>
      <c r="F53" s="291">
        <f>J98</f>
        <v/>
      </c>
      <c r="G53" s="126" t="n"/>
      <c r="H53" s="112" t="inlineStr">
        <is>
          <t xml:space="preserve">　　　增加準備金                                                  </t>
        </is>
      </c>
      <c r="I53" s="180" t="n">
        <v>242</v>
      </c>
      <c r="J53" s="73">
        <f>OFFSET(A526,0,$K$1-1)</f>
        <v/>
      </c>
      <c r="K53" s="369">
        <f>-SUMIF($C$7:$C$127,I53,$D$7:$D$127)+SUMIF($E$7:$E$135,I53,$F$7:$F$127)</f>
        <v/>
      </c>
      <c r="L53" s="478" t="n"/>
      <c r="M53" s="478">
        <f>L53-G52</f>
        <v/>
      </c>
      <c r="N53" s="30" t="n"/>
      <c r="O53" s="425">
        <f>L53-B52</f>
        <v/>
      </c>
      <c r="P53" s="144">
        <f>J53-K53</f>
        <v/>
      </c>
      <c r="Q53" s="426">
        <f>D52-F52</f>
        <v/>
      </c>
      <c r="R53" s="426" t="n"/>
    </row>
    <row r="54" ht="32.4" customHeight="1" s="53">
      <c r="A54" s="78" t="inlineStr">
        <is>
          <t xml:space="preserve">　生物資產－非流動                                            </t>
        </is>
      </c>
      <c r="B54" s="422">
        <f>SUM(B55)</f>
        <v/>
      </c>
      <c r="C54" s="384" t="n"/>
      <c r="D54" s="440" t="n"/>
      <c r="E54" s="441" t="n"/>
      <c r="F54" s="442" t="n"/>
      <c r="G54" s="423">
        <f>SUM(G55)</f>
        <v/>
      </c>
      <c r="H54" s="112" t="inlineStr">
        <is>
          <t xml:space="preserve">　　增加不動產、廠房及設備、礦產資源                            </t>
        </is>
      </c>
      <c r="I54" s="180" t="n"/>
      <c r="J54" s="73">
        <f>OFFSET(A527,0,$K$1-1)</f>
        <v/>
      </c>
      <c r="K54" s="369">
        <f>K55</f>
        <v/>
      </c>
      <c r="L54" s="478">
        <f>VLOOKUP(A54,$A$140:$AX$249,$K$1,FALSE)</f>
        <v/>
      </c>
      <c r="M54" s="478">
        <f>L54-G54</f>
        <v/>
      </c>
      <c r="N54" s="30" t="n"/>
      <c r="O54" s="425">
        <f>L54-B54</f>
        <v/>
      </c>
      <c r="P54" s="144">
        <f>J54-K54</f>
        <v/>
      </c>
      <c r="Q54" s="426">
        <f>D54-F54</f>
        <v/>
      </c>
      <c r="R54" s="426" t="n"/>
    </row>
    <row r="55" ht="27.6" customHeight="1" s="53">
      <c r="A55" s="82" t="inlineStr">
        <is>
          <t xml:space="preserve">　　生產性生物資產－非流動                                      </t>
        </is>
      </c>
      <c r="B55" s="427">
        <f>VLOOKUP(A55,$A$309:$AX$418,$K$1,FALSE)</f>
        <v/>
      </c>
      <c r="C55" s="384" t="n"/>
      <c r="D55" s="440" t="n"/>
      <c r="E55" s="441" t="n">
        <v>109</v>
      </c>
      <c r="F55" s="442">
        <f>J23</f>
        <v/>
      </c>
      <c r="G55" s="429">
        <f>B55+SUM(D55:D55)-SUM(F55:F55)</f>
        <v/>
      </c>
      <c r="H55" s="112" t="inlineStr">
        <is>
          <t xml:space="preserve">　　　增加不動產、廠房及設備                                      </t>
        </is>
      </c>
      <c r="I55" s="180" t="n"/>
      <c r="J55" s="73">
        <f>OFFSET(A528,0,$K$1-1)</f>
        <v/>
      </c>
      <c r="K55" s="369">
        <f>K56</f>
        <v/>
      </c>
      <c r="L55" s="478">
        <f>VLOOKUP(A55,$A$140:$AX$249,$K$1,FALSE)</f>
        <v/>
      </c>
      <c r="M55" s="478">
        <f>L55-G55</f>
        <v/>
      </c>
      <c r="N55" s="30" t="n"/>
      <c r="O55" s="425">
        <f>L55-B55</f>
        <v/>
      </c>
      <c r="P55" s="144">
        <f>J55-K55</f>
        <v/>
      </c>
      <c r="Q55" s="426">
        <f>D55-F55</f>
        <v/>
      </c>
      <c r="R55" s="426" t="n"/>
    </row>
    <row r="56">
      <c r="A56" s="78" t="inlineStr">
        <is>
          <t xml:space="preserve">　無形資產                                                    </t>
        </is>
      </c>
      <c r="B56" s="422">
        <f>SUM(B57)</f>
        <v/>
      </c>
      <c r="C56" s="384" t="n"/>
      <c r="D56" s="440" t="n"/>
      <c r="E56" s="441" t="n"/>
      <c r="F56" s="442" t="n"/>
      <c r="G56" s="423">
        <f>SUM(G57)</f>
        <v/>
      </c>
      <c r="H56" s="112" t="inlineStr">
        <is>
          <t xml:space="preserve">　　　　固定資產之增置                                              </t>
        </is>
      </c>
      <c r="I56" s="180" t="n"/>
      <c r="J56" s="73">
        <f>OFFSET(A529,0,$K$1-1)</f>
        <v/>
      </c>
      <c r="K56" s="369">
        <f>SUM(K57:K63)</f>
        <v/>
      </c>
      <c r="L56" s="478">
        <f>VLOOKUP(A56,$A$140:$AX$249,$K$1,FALSE)</f>
        <v/>
      </c>
      <c r="M56" s="478">
        <f>L56-G56</f>
        <v/>
      </c>
      <c r="N56" s="30" t="n"/>
      <c r="O56" s="425">
        <f>L56-B56</f>
        <v/>
      </c>
      <c r="P56" s="144">
        <f>J56-K56</f>
        <v/>
      </c>
      <c r="Q56" s="426">
        <f>D56-F56</f>
        <v/>
      </c>
      <c r="R56" s="426" t="n"/>
    </row>
    <row r="57">
      <c r="A57" s="80" t="inlineStr">
        <is>
          <t xml:space="preserve">　　無形資產                                                    </t>
        </is>
      </c>
      <c r="B57" s="427">
        <f>VLOOKUP(A57,$A$309:$AX$418,$K$1,FALSE)</f>
        <v/>
      </c>
      <c r="C57" s="384" t="n"/>
      <c r="D57" s="440" t="n"/>
      <c r="E57" s="441" t="n">
        <v>111</v>
      </c>
      <c r="F57" s="442">
        <f>J25</f>
        <v/>
      </c>
      <c r="G57" s="429">
        <f>B57+SUM(D57:D59)-SUM(F57:F59)</f>
        <v/>
      </c>
      <c r="H57" s="112" t="inlineStr">
        <is>
          <t xml:space="preserve">　　　　　土地改良物                                                  </t>
        </is>
      </c>
      <c r="I57" s="180" t="n">
        <v>251</v>
      </c>
      <c r="J57" s="73">
        <f>OFFSET(A530,0,$K$1-1)</f>
        <v/>
      </c>
      <c r="K57" s="369">
        <f>-SUMIF($C$7:$C$127,I57,$D$7:$D$127)+SUMIF($E$7:$E$127,I57,$F$7:$F$127)</f>
        <v/>
      </c>
      <c r="L57" s="478">
        <f>VLOOKUP(A57,$A$140:$AX$249,$K$1,FALSE)</f>
        <v/>
      </c>
      <c r="M57" s="478">
        <f>L57-G57</f>
        <v/>
      </c>
      <c r="N57" s="30" t="n"/>
      <c r="O57" s="425">
        <f>L57-B57</f>
        <v/>
      </c>
      <c r="P57" s="144">
        <f>J57-K57</f>
        <v/>
      </c>
      <c r="Q57" s="426">
        <f>D57-F57</f>
        <v/>
      </c>
      <c r="R57" s="426" t="n"/>
    </row>
    <row r="58">
      <c r="A58" s="2" t="n">
        <v>0</v>
      </c>
      <c r="B58" s="427" t="n"/>
      <c r="C58" s="384" t="n">
        <v>415</v>
      </c>
      <c r="D58" s="440">
        <f>J113</f>
        <v/>
      </c>
      <c r="E58" s="441" t="n">
        <v>416</v>
      </c>
      <c r="F58" s="442">
        <f>J114*-1</f>
        <v/>
      </c>
      <c r="G58" s="433" t="n"/>
      <c r="H58" s="112" t="inlineStr">
        <is>
          <t xml:space="preserve">　　　　　房屋及建築                                                  </t>
        </is>
      </c>
      <c r="I58" s="180" t="n">
        <v>252</v>
      </c>
      <c r="J58" s="73">
        <f>OFFSET(A531,0,$K$1-1)</f>
        <v/>
      </c>
      <c r="K58" s="369">
        <f>-SUMIF($C$7:$C$127,I58,$D$7:$D$127)+SUMIF($E$7:$E$127,I58,$F$7:$F$127)</f>
        <v/>
      </c>
      <c r="L58" s="478" t="n"/>
      <c r="M58" s="478">
        <f>L58-G58</f>
        <v/>
      </c>
      <c r="N58" s="30" t="n"/>
      <c r="O58" s="425">
        <f>L58-B58</f>
        <v/>
      </c>
      <c r="P58" s="144">
        <f>J58-K58</f>
        <v/>
      </c>
      <c r="Q58" s="426">
        <f>D58-F58</f>
        <v/>
      </c>
      <c r="R58" s="426" t="n"/>
    </row>
    <row r="59">
      <c r="A59" s="3" t="n">
        <v>0</v>
      </c>
      <c r="B59" s="427" t="n"/>
      <c r="C59" s="385" t="n">
        <v>258</v>
      </c>
      <c r="D59" s="440">
        <f>J65*-1</f>
        <v/>
      </c>
      <c r="E59" s="443" t="n">
        <v>112</v>
      </c>
      <c r="F59" s="456" t="n"/>
      <c r="G59" s="433" t="n"/>
      <c r="H59" s="112" t="inlineStr">
        <is>
          <t xml:space="preserve">　　　　　機械及設備                                                  </t>
        </is>
      </c>
      <c r="I59" s="180" t="n">
        <v>253</v>
      </c>
      <c r="J59" s="73">
        <f>OFFSET(A532,0,$K$1-1)</f>
        <v/>
      </c>
      <c r="K59" s="369">
        <f>-SUMIF($C$7:$C$127,I59,$D$7:$D$127)+SUMIF($E$7:$E$127,I59,$F$7:$F$127)</f>
        <v/>
      </c>
      <c r="L59" s="478" t="n"/>
      <c r="M59" s="478">
        <f>L59-G59</f>
        <v/>
      </c>
      <c r="N59" s="30" t="n"/>
      <c r="O59" s="425">
        <f>L59-B59</f>
        <v/>
      </c>
      <c r="P59" s="144">
        <f>J59-K59</f>
        <v/>
      </c>
      <c r="Q59" s="426">
        <f>D59-F59</f>
        <v/>
      </c>
      <c r="R59" s="426" t="n"/>
    </row>
    <row r="60">
      <c r="A60" s="3" t="n">
        <v>0</v>
      </c>
      <c r="B60" s="427" t="n"/>
      <c r="C60" s="385" t="n"/>
      <c r="D60" s="440" t="n"/>
      <c r="E60" s="443" t="n"/>
      <c r="F60" s="442" t="n"/>
      <c r="G60" s="433" t="n"/>
      <c r="H60" s="112" t="inlineStr">
        <is>
          <t xml:space="preserve">　　　　　交通及運輸設備                                              </t>
        </is>
      </c>
      <c r="I60" s="180" t="n">
        <v>254</v>
      </c>
      <c r="J60" s="73">
        <f>OFFSET(A533,0,$K$1-1)</f>
        <v/>
      </c>
      <c r="K60" s="369">
        <f>-SUMIF($C$7:$C$127,I60,$D$7:$D$127)+SUMIF($E$7:$E$127,I60,$F$7:$F$127)</f>
        <v/>
      </c>
      <c r="L60" s="478" t="n"/>
      <c r="M60" s="478">
        <f>L60-G60</f>
        <v/>
      </c>
      <c r="N60" s="30" t="n"/>
      <c r="O60" s="425">
        <f>L60-B60</f>
        <v/>
      </c>
      <c r="P60" s="144">
        <f>J60-K60</f>
        <v/>
      </c>
      <c r="Q60" s="426">
        <f>D60-F60</f>
        <v/>
      </c>
      <c r="R60" s="426" t="n"/>
    </row>
    <row r="61" ht="20.4" customHeight="1" s="53">
      <c r="A61" s="78" t="inlineStr">
        <is>
          <t xml:space="preserve">　其他資產                                                    </t>
        </is>
      </c>
      <c r="B61" s="457">
        <f>SUM(B62,B65,B68)</f>
        <v/>
      </c>
      <c r="C61" s="384" t="n"/>
      <c r="D61" s="440" t="n"/>
      <c r="E61" s="441" t="n"/>
      <c r="F61" s="442" t="n"/>
      <c r="G61" s="457">
        <f>SUM(G62,G65,G68)</f>
        <v/>
      </c>
      <c r="H61" s="112" t="inlineStr">
        <is>
          <t xml:space="preserve">　　　　　什項設備                                                    </t>
        </is>
      </c>
      <c r="I61" s="180" t="n">
        <v>255</v>
      </c>
      <c r="J61" s="73">
        <f>OFFSET(A534,0,$K$1-1)</f>
        <v/>
      </c>
      <c r="K61" s="369">
        <f>-SUMIF($C$7:$C$127,I61,$D$7:$D$127)+SUMIF($E$7:$E$127,I61,$F$7:$F$127)</f>
        <v/>
      </c>
      <c r="L61" s="478">
        <f>VLOOKUP(A61,$A$140:$AX$249,$K$1,FALSE)</f>
        <v/>
      </c>
      <c r="M61" s="478">
        <f>L61-G61</f>
        <v/>
      </c>
      <c r="N61" s="30" t="n"/>
      <c r="O61" s="425">
        <f>L61-B61</f>
        <v/>
      </c>
      <c r="P61" s="144">
        <f>J61-K61</f>
        <v/>
      </c>
      <c r="Q61" s="426">
        <f>D61-F61</f>
        <v/>
      </c>
      <c r="R61" s="426" t="n"/>
    </row>
    <row r="62">
      <c r="A62" s="80" t="inlineStr">
        <is>
          <t xml:space="preserve">　　遞延資產                                                    </t>
        </is>
      </c>
      <c r="B62" s="427">
        <f>VLOOKUP(A62,$A$309:$AX$418,$K$1,FALSE)</f>
        <v/>
      </c>
      <c r="C62" s="384" t="n"/>
      <c r="D62" s="440" t="n"/>
      <c r="E62" s="441" t="n">
        <v>112</v>
      </c>
      <c r="F62" s="442">
        <f>J26-F59</f>
        <v/>
      </c>
      <c r="G62" s="429">
        <f>B62+SUM(D62:D64)-SUM(F62:F64)</f>
        <v/>
      </c>
      <c r="H62" s="112" t="inlineStr">
        <is>
          <t xml:space="preserve">　　　　　購建中固定資產                                              </t>
        </is>
      </c>
      <c r="I62" s="180" t="n">
        <v>256</v>
      </c>
      <c r="J62" s="73">
        <f>OFFSET(A535,0,$K$1-1)</f>
        <v/>
      </c>
      <c r="K62" s="369">
        <f>-SUMIF($C$7:$C$127,I62,$D$7:$D$127)+SUMIF($E$7:$E$127,I62,$F$7:$F$127)</f>
        <v/>
      </c>
      <c r="L62" s="478">
        <f>VLOOKUP(A62,$A$140:$AX$249,$K$1,FALSE)</f>
        <v/>
      </c>
      <c r="M62" s="478">
        <f>L62-G62</f>
        <v/>
      </c>
      <c r="N62" s="30" t="n"/>
      <c r="O62" s="425">
        <f>L62-B62</f>
        <v/>
      </c>
      <c r="P62" s="144">
        <f>J62-K62</f>
        <v/>
      </c>
      <c r="Q62" s="426">
        <f>D62-F62</f>
        <v/>
      </c>
      <c r="R62" s="426" t="n"/>
    </row>
    <row r="63">
      <c r="A63" s="2" t="n">
        <v>0</v>
      </c>
      <c r="B63" s="427" t="n"/>
      <c r="C63" s="384" t="n"/>
      <c r="D63" s="440">
        <f>J126</f>
        <v/>
      </c>
      <c r="E63" s="441" t="n"/>
      <c r="F63" s="442">
        <f>J127*-1</f>
        <v/>
      </c>
      <c r="G63" s="429" t="n"/>
      <c r="H63" s="112" t="inlineStr">
        <is>
          <t xml:space="preserve">　　　　　租賃權益改良                                                </t>
        </is>
      </c>
      <c r="I63" s="180" t="n">
        <v>257</v>
      </c>
      <c r="J63" s="73">
        <f>OFFSET(A536,0,$K$1-1)</f>
        <v/>
      </c>
      <c r="K63" s="369">
        <f>-SUMIF($C$7:$C$127,I63,$D$7:$D$127)+SUMIF($E$7:$E$127,I63,$F$7:$F$127)</f>
        <v/>
      </c>
      <c r="L63" s="478" t="n"/>
      <c r="M63" s="478">
        <f>L63-G63</f>
        <v/>
      </c>
      <c r="N63" s="30" t="n"/>
      <c r="O63" s="425">
        <f>L63-B63</f>
        <v/>
      </c>
      <c r="P63" s="144">
        <f>J63-K63</f>
        <v/>
      </c>
      <c r="Q63" s="426">
        <f>D63-F63</f>
        <v/>
      </c>
      <c r="R63" s="426" t="n"/>
    </row>
    <row r="64">
      <c r="A64" s="2" t="n">
        <v>0</v>
      </c>
      <c r="B64" s="427" t="n"/>
      <c r="C64" s="384" t="n">
        <v>259</v>
      </c>
      <c r="D64" s="440">
        <f>J67*-1</f>
        <v/>
      </c>
      <c r="E64" s="441" t="n"/>
      <c r="F64" s="442" t="n"/>
      <c r="G64" s="429" t="n"/>
      <c r="H64" s="112" t="inlineStr">
        <is>
          <t xml:space="preserve">　　增加無形資產及其他資產                                      </t>
        </is>
      </c>
      <c r="I64" s="180" t="n"/>
      <c r="J64" s="73">
        <f>OFFSET(A537,0,$K$1-1)</f>
        <v/>
      </c>
      <c r="K64" s="369">
        <f>K65+K66</f>
        <v/>
      </c>
      <c r="L64" s="478" t="n"/>
      <c r="M64" s="478">
        <f>L64-G64</f>
        <v/>
      </c>
      <c r="N64" s="30" t="n"/>
      <c r="O64" s="425">
        <f>L64-B64</f>
        <v/>
      </c>
      <c r="P64" s="144">
        <f>J64-K64</f>
        <v/>
      </c>
      <c r="Q64" s="426">
        <f>D64-F64</f>
        <v/>
      </c>
      <c r="R64" s="426" t="n"/>
    </row>
    <row r="65">
      <c r="A65" s="80" t="inlineStr">
        <is>
          <t xml:space="preserve">　　什項資產                                                    </t>
        </is>
      </c>
      <c r="B65" s="427">
        <f>VLOOKUP(A65,$A$309:$AX$418,$K$1,FALSE)</f>
        <v/>
      </c>
      <c r="C65" s="384" t="n">
        <v>417</v>
      </c>
      <c r="D65" s="440">
        <f>F111</f>
        <v/>
      </c>
      <c r="E65" s="441" t="n">
        <v>108</v>
      </c>
      <c r="F65" s="442">
        <f>J22</f>
        <v/>
      </c>
      <c r="G65" s="429">
        <f>B65+SUM(D65:D67)-SUM(F65:F67)</f>
        <v/>
      </c>
      <c r="H65" s="112" t="inlineStr">
        <is>
          <t xml:space="preserve">　　　增加無形資產                                                </t>
        </is>
      </c>
      <c r="I65" s="180" t="n">
        <v>258</v>
      </c>
      <c r="J65" s="73">
        <f>OFFSET(A538,0,$K$1-1)</f>
        <v/>
      </c>
      <c r="K65" s="369">
        <f>-SUMIF($C$7:$C$127,I65,$D$7:$D$127)+SUMIF($E$7:$E$127,I65,$F$7:$F$127)</f>
        <v/>
      </c>
      <c r="L65" s="478">
        <f>VLOOKUP(A65,$A$140:$AX$249,$K$1,FALSE)</f>
        <v/>
      </c>
      <c r="M65" s="478">
        <f>L65-G65</f>
        <v/>
      </c>
      <c r="N65" s="30" t="n"/>
      <c r="O65" s="425">
        <f>L65-B65</f>
        <v/>
      </c>
      <c r="P65" s="144">
        <f>J65-K65</f>
        <v/>
      </c>
      <c r="Q65" s="426">
        <f>D65-F65</f>
        <v/>
      </c>
      <c r="R65" s="426" t="n"/>
    </row>
    <row r="66">
      <c r="A66" s="4" t="n">
        <v>0</v>
      </c>
      <c r="B66" s="427" t="n"/>
      <c r="C66" s="384" t="n"/>
      <c r="D66" s="440" t="n"/>
      <c r="E66" s="441" t="n"/>
      <c r="F66" s="442" t="n"/>
      <c r="G66" s="433" t="n"/>
      <c r="H66" s="112" t="inlineStr">
        <is>
          <t xml:space="preserve">　　　增加其他資產                                                </t>
        </is>
      </c>
      <c r="I66" s="180" t="n"/>
      <c r="J66" s="73">
        <f>OFFSET(A539,0,$K$1-1)</f>
        <v/>
      </c>
      <c r="K66" s="369">
        <f>K67</f>
        <v/>
      </c>
      <c r="L66" s="478" t="n"/>
      <c r="M66" s="478">
        <f>L66-G66</f>
        <v/>
      </c>
      <c r="N66" s="30" t="n"/>
      <c r="O66" s="425">
        <f>L66-B66</f>
        <v/>
      </c>
      <c r="P66" s="144">
        <f>J66-K66</f>
        <v/>
      </c>
      <c r="Q66" s="426">
        <f>D66-F66</f>
        <v/>
      </c>
      <c r="R66" s="426" t="n"/>
    </row>
    <row r="67">
      <c r="A67" s="3" t="n">
        <v>0</v>
      </c>
      <c r="B67" s="427" t="n"/>
      <c r="C67" s="385" t="n"/>
      <c r="D67" s="440" t="n"/>
      <c r="E67" s="443" t="n"/>
      <c r="F67" s="442" t="n"/>
      <c r="G67" s="433" t="n"/>
      <c r="H67" s="112" t="inlineStr">
        <is>
          <t xml:space="preserve">　　　　增加遞延費用                                                </t>
        </is>
      </c>
      <c r="I67" s="180" t="n">
        <v>259</v>
      </c>
      <c r="J67" s="73">
        <f>OFFSET(A540,0,$K$1-1)</f>
        <v/>
      </c>
      <c r="K67" s="369">
        <f>-SUMIF($C$7:$C$127,I67,$D$7:$D$127)+SUMIF($E$7:$E$127,I67,$F$7:$F$127)</f>
        <v/>
      </c>
      <c r="L67" s="478" t="n"/>
      <c r="M67" s="478">
        <f>L67-G67</f>
        <v/>
      </c>
      <c r="N67" s="30" t="n"/>
      <c r="O67" s="425">
        <f>L67-B67</f>
        <v/>
      </c>
      <c r="P67" s="144">
        <f>J67-K67</f>
        <v/>
      </c>
      <c r="Q67" s="426">
        <f>D67-F67</f>
        <v/>
      </c>
      <c r="R67" s="426" t="n"/>
    </row>
    <row r="68">
      <c r="A68" s="80" t="n"/>
      <c r="B68" s="427" t="n"/>
      <c r="C68" s="384" t="n"/>
      <c r="D68" s="440" t="n"/>
      <c r="E68" s="441" t="n"/>
      <c r="F68" s="442" t="n"/>
      <c r="G68" s="433">
        <f>B68+D68-F68</f>
        <v/>
      </c>
      <c r="H68" s="111" t="inlineStr">
        <is>
          <t xml:space="preserve">▼投資活動之淨現金流入（流出）                                </t>
        </is>
      </c>
      <c r="I68" s="180" t="n"/>
      <c r="J68" s="73">
        <f>OFFSET(A541,0,$K$1-1)</f>
        <v/>
      </c>
      <c r="K68" s="369">
        <f>K40</f>
        <v/>
      </c>
      <c r="L68" s="478" t="n"/>
      <c r="M68" s="478" t="n"/>
      <c r="N68" s="30" t="n"/>
      <c r="O68" s="425" t="n"/>
      <c r="P68" s="144">
        <f>J68-K68</f>
        <v/>
      </c>
      <c r="Q68" s="426">
        <f>D68-F68</f>
        <v/>
      </c>
      <c r="R68" s="426" t="n"/>
    </row>
    <row r="69">
      <c r="A69" s="4" t="inlineStr">
        <is>
          <t>合      計</t>
        </is>
      </c>
      <c r="B69" s="422">
        <f>B7+B17+B26+B54+B56+B61</f>
        <v/>
      </c>
      <c r="C69" s="384" t="n"/>
      <c r="D69" s="440" t="n"/>
      <c r="E69" s="441" t="n"/>
      <c r="F69" s="442" t="n"/>
      <c r="G69" s="458">
        <f>G7+G17+G26+G54+G56+G61</f>
        <v/>
      </c>
      <c r="H69" s="111" t="inlineStr">
        <is>
          <t xml:space="preserve">▼籌資活動之現金流量                                          </t>
        </is>
      </c>
      <c r="I69" s="180" t="n"/>
      <c r="J69" s="73">
        <f>OFFSET(A542,0,$K$1-1)</f>
        <v/>
      </c>
      <c r="K69" s="369">
        <f>K70+K72+K74+K81+K79+K83</f>
        <v/>
      </c>
      <c r="L69" s="478">
        <f>VLOOKUP(A69,$A$140:$AX$249,$K$1,FALSE)</f>
        <v/>
      </c>
      <c r="M69" s="478">
        <f>L69-G69</f>
        <v/>
      </c>
      <c r="N69" s="30" t="n"/>
      <c r="O69" s="425">
        <f>L69-B69</f>
        <v/>
      </c>
      <c r="P69" s="144">
        <f>J69-K69</f>
        <v/>
      </c>
      <c r="Q69" s="426">
        <f>D69-F69</f>
        <v/>
      </c>
      <c r="R69" s="426" t="n"/>
    </row>
    <row r="70">
      <c r="A70" s="4" t="inlineStr">
        <is>
          <t xml:space="preserve">負債                                                        </t>
        </is>
      </c>
      <c r="B70" s="422">
        <f>B71+B78+B83</f>
        <v/>
      </c>
      <c r="C70" s="384" t="n"/>
      <c r="D70" s="440" t="n"/>
      <c r="E70" s="441" t="n"/>
      <c r="F70" s="442" t="n"/>
      <c r="G70" s="423">
        <f>G71+G78+G83</f>
        <v/>
      </c>
      <c r="H70" s="112" t="inlineStr">
        <is>
          <t xml:space="preserve">　　增加短期債務、流動金融負債及其他負債                        </t>
        </is>
      </c>
      <c r="I70" s="180" t="n"/>
      <c r="J70" s="73">
        <f>OFFSET(A543,0,$K$1-1)</f>
        <v/>
      </c>
      <c r="K70" s="369">
        <f>K71</f>
        <v/>
      </c>
      <c r="L70" s="478">
        <f>VLOOKUP(A70,$A$253:$AX$305,$K$1,FALSE)</f>
        <v/>
      </c>
      <c r="M70" s="478">
        <f>L70-G70</f>
        <v/>
      </c>
      <c r="N70" s="30" t="n"/>
      <c r="O70" s="425">
        <f>L70-B70</f>
        <v/>
      </c>
      <c r="P70" s="144">
        <f>J70-K70</f>
        <v/>
      </c>
      <c r="Q70" s="426">
        <f>D70-F70</f>
        <v/>
      </c>
      <c r="R70" s="426" t="n"/>
    </row>
    <row r="71">
      <c r="A71" s="78" t="inlineStr">
        <is>
          <t xml:space="preserve">　流動負債                                                    </t>
        </is>
      </c>
      <c r="B71" s="422">
        <f>SUM(B72:B77)</f>
        <v/>
      </c>
      <c r="C71" s="384" t="n"/>
      <c r="D71" s="440" t="n"/>
      <c r="E71" s="441" t="n"/>
      <c r="F71" s="442" t="n"/>
      <c r="G71" s="423">
        <f>SUM(G72:G77)</f>
        <v/>
      </c>
      <c r="H71" s="112" t="inlineStr">
        <is>
          <t xml:space="preserve">　　　增加其他負債                                                </t>
        </is>
      </c>
      <c r="I71" s="180" t="n">
        <v>311</v>
      </c>
      <c r="J71" s="73">
        <f>OFFSET(A544,0,$K$1-1)</f>
        <v/>
      </c>
      <c r="K71" s="369">
        <f>-SUMIF($C$7:$C$127,I71,$D$7:$D$127)+SUMIF($E$7:$E$127,I71,$F$7:$F$127)</f>
        <v/>
      </c>
      <c r="L71" s="478">
        <f>VLOOKUP(A71,$A$253:$AX$305,$K$1,FALSE)</f>
        <v/>
      </c>
      <c r="M71" s="478">
        <f>L71-G71</f>
        <v/>
      </c>
      <c r="N71" s="30" t="n"/>
      <c r="O71" s="425">
        <f>L71-B71</f>
        <v/>
      </c>
      <c r="P71" s="144">
        <f>J71-K71</f>
        <v/>
      </c>
      <c r="Q71" s="426">
        <f>D71-F71</f>
        <v/>
      </c>
      <c r="R71" s="426" t="n"/>
    </row>
    <row r="72">
      <c r="A72" s="80" t="inlineStr">
        <is>
          <t xml:space="preserve">　　短期債務                                                    </t>
        </is>
      </c>
      <c r="B72" s="427">
        <f>VLOOKUP(A72,$A$423:$AX$475,$K$1,FALSE)</f>
        <v/>
      </c>
      <c r="C72" s="385" t="n">
        <v>322</v>
      </c>
      <c r="D72" s="454">
        <f>J82*-1</f>
        <v/>
      </c>
      <c r="E72" s="441" t="n">
        <v>418</v>
      </c>
      <c r="F72" s="442">
        <f>D81</f>
        <v/>
      </c>
      <c r="G72" s="429">
        <f>B72+SUM(F72:F73)-SUM(D72:D73)</f>
        <v/>
      </c>
      <c r="H72" s="112" t="inlineStr">
        <is>
          <t xml:space="preserve">　　增加長期負債                                                </t>
        </is>
      </c>
      <c r="I72" s="180" t="n"/>
      <c r="J72" s="73">
        <f>OFFSET(A545,0,$K$1-1)</f>
        <v/>
      </c>
      <c r="K72" s="369">
        <f>K73</f>
        <v/>
      </c>
      <c r="L72" s="478">
        <f>VLOOKUP(A72,$A$253:$AX$305,$K$1,FALSE)</f>
        <v/>
      </c>
      <c r="M72" s="478">
        <f>L72-G72</f>
        <v/>
      </c>
      <c r="N72" s="30" t="n"/>
      <c r="O72" s="425">
        <f>L72-B72</f>
        <v/>
      </c>
      <c r="P72" s="144">
        <f>J72-K72</f>
        <v/>
      </c>
      <c r="Q72" s="426">
        <f>D72-F72</f>
        <v/>
      </c>
      <c r="R72" s="426" t="n"/>
    </row>
    <row r="73" ht="20.25" customHeight="1" s="53">
      <c r="A73" s="3" t="n">
        <v>0</v>
      </c>
      <c r="B73" s="427" t="n"/>
      <c r="C73" s="385" t="n">
        <v>316</v>
      </c>
      <c r="D73" s="440" t="n"/>
      <c r="E73" s="443" t="n"/>
      <c r="F73" s="442" t="n"/>
      <c r="G73" s="433" t="n"/>
      <c r="H73" s="112" t="inlineStr">
        <is>
          <t xml:space="preserve">　　　增加長期債務                                                </t>
        </is>
      </c>
      <c r="I73" s="180" t="n">
        <v>312</v>
      </c>
      <c r="J73" s="73">
        <f>OFFSET(A546,0,$K$1-1)</f>
        <v/>
      </c>
      <c r="K73" s="369">
        <f>-SUMIF($C$7:$C$127,I73,$D$7:$D$127)+SUMIF($E$7:$E$127,I73,$F$7:$F$127)</f>
        <v/>
      </c>
      <c r="L73" s="478" t="n"/>
      <c r="M73" s="478">
        <f>L73-G73</f>
        <v/>
      </c>
      <c r="N73" s="30" t="n"/>
      <c r="O73" s="425">
        <f>L73-B73</f>
        <v/>
      </c>
      <c r="P73" s="144">
        <f>J73-K73</f>
        <v/>
      </c>
      <c r="Q73" s="426">
        <f>D73-F73</f>
        <v/>
      </c>
      <c r="R73" s="426" t="n"/>
    </row>
    <row r="74" ht="21" customHeight="1" s="53">
      <c r="A74" s="80" t="inlineStr">
        <is>
          <t xml:space="preserve">　　應付款項                                                    </t>
        </is>
      </c>
      <c r="B74" s="427">
        <f>VLOOKUP(A74,$A$423:$AX$475,$K$1,FALSE)</f>
        <v/>
      </c>
      <c r="C74" s="384" t="n"/>
      <c r="D74" s="440" t="n"/>
      <c r="E74" s="441" t="n">
        <v>161</v>
      </c>
      <c r="F74" s="442" t="n"/>
      <c r="G74" s="429">
        <f>B74+SUM(F74:F75)-SUM(D74:D75)</f>
        <v/>
      </c>
      <c r="H74" s="112" t="inlineStr">
        <is>
          <t xml:space="preserve">　　增加基金、公積及填補短絀                                    </t>
        </is>
      </c>
      <c r="I74" s="180" t="n"/>
      <c r="J74" s="73">
        <f>OFFSET(A547,0,$K$1-1)</f>
        <v/>
      </c>
      <c r="K74" s="369">
        <f>SUM(K75)</f>
        <v/>
      </c>
      <c r="L74" s="478">
        <f>VLOOKUP(A74,$A$253:$AX$305,$K$1,FALSE)</f>
        <v/>
      </c>
      <c r="M74" s="478">
        <f>L74-G74</f>
        <v/>
      </c>
      <c r="N74" s="30" t="n"/>
      <c r="O74" s="425">
        <f>L74-B74</f>
        <v/>
      </c>
      <c r="P74" s="144">
        <f>J74-K74</f>
        <v/>
      </c>
      <c r="Q74" s="426">
        <f>D74-F74</f>
        <v/>
      </c>
      <c r="R74" s="426" t="n"/>
    </row>
    <row r="75" ht="18.75" customHeight="1" s="53">
      <c r="A75" s="3" t="n">
        <v>0</v>
      </c>
      <c r="B75" s="427" t="n"/>
      <c r="C75" s="385" t="n"/>
      <c r="D75" s="440" t="n"/>
      <c r="E75" s="443" t="n"/>
      <c r="F75" s="442" t="n"/>
      <c r="G75" s="433" t="n"/>
      <c r="H75" s="112" t="inlineStr">
        <is>
          <t xml:space="preserve">　　　增加基金                                                    </t>
        </is>
      </c>
      <c r="I75" s="180" t="n"/>
      <c r="J75" s="73">
        <f>OFFSET(A548,0,$K$1-1)</f>
        <v/>
      </c>
      <c r="K75" s="369">
        <f>SUM(K76:K78)</f>
        <v/>
      </c>
      <c r="L75" s="478" t="n"/>
      <c r="M75" s="478">
        <f>L75-G75</f>
        <v/>
      </c>
      <c r="N75" s="30" t="n"/>
      <c r="O75" s="425">
        <f>L75-B75</f>
        <v/>
      </c>
      <c r="P75" s="144">
        <f>J75-K75</f>
        <v/>
      </c>
      <c r="Q75" s="426">
        <f>D75-F75</f>
        <v/>
      </c>
      <c r="R75" s="426" t="n"/>
    </row>
    <row r="76" ht="20.25" customHeight="1" s="53">
      <c r="A76" s="80" t="inlineStr">
        <is>
          <t xml:space="preserve">　　預收款項                                                    </t>
        </is>
      </c>
      <c r="B76" s="427">
        <f>VLOOKUP(A76,$A$423:$AX$475,$K$1,FALSE)</f>
        <v/>
      </c>
      <c r="C76" s="384" t="n"/>
      <c r="D76" s="440" t="n"/>
      <c r="E76" s="441" t="n">
        <v>161</v>
      </c>
      <c r="F76" s="442">
        <f>J34</f>
        <v/>
      </c>
      <c r="G76" s="429">
        <f>B76+SUM(F76:F77)-SUM(D76:D77)</f>
        <v/>
      </c>
      <c r="H76" s="112" t="inlineStr">
        <is>
          <t xml:space="preserve">　　　　國庫撥款增置固定資產                                        </t>
        </is>
      </c>
      <c r="I76" s="180" t="n">
        <v>313</v>
      </c>
      <c r="J76" s="73">
        <f>OFFSET(A549,0,$K$1-1)</f>
        <v/>
      </c>
      <c r="K76" s="369">
        <f>-SUMIF($C$7:$C$127,I76,$D$7:$D$127)+SUMIF($E$7:$E$127,I76,$F$7:$F$127)</f>
        <v/>
      </c>
      <c r="L76" s="478">
        <f>VLOOKUP(A76,$A$253:$AX$305,$K$1,FALSE)</f>
        <v/>
      </c>
      <c r="M76" s="478">
        <f>L76-G76</f>
        <v/>
      </c>
      <c r="N76" s="30" t="n"/>
      <c r="O76" s="425">
        <f>L76-B76</f>
        <v/>
      </c>
      <c r="P76" s="144">
        <f>J76-K76</f>
        <v/>
      </c>
      <c r="Q76" s="426">
        <f>D76-F76</f>
        <v/>
      </c>
      <c r="R76" s="426" t="n"/>
    </row>
    <row r="77">
      <c r="A77" s="3" t="n">
        <v>0</v>
      </c>
      <c r="B77" s="427" t="n"/>
      <c r="C77" s="385" t="n"/>
      <c r="D77" s="440" t="n"/>
      <c r="E77" s="443" t="n"/>
      <c r="F77" s="442" t="n"/>
      <c r="G77" s="433" t="n"/>
      <c r="H77" s="112" t="inlineStr">
        <is>
          <t xml:space="preserve">　　　　國庫增撥無形資產                                            </t>
        </is>
      </c>
      <c r="I77" s="180" t="n">
        <v>314</v>
      </c>
      <c r="J77" s="73">
        <f>OFFSET(A550,0,$K$1-1)</f>
        <v/>
      </c>
      <c r="K77" s="369">
        <f>-SUMIF($C$7:$C$127,I77,$D$7:$D$127)+SUMIF($E$7:$E$127,I77,$F$7:$F$127)</f>
        <v/>
      </c>
      <c r="L77" s="478" t="n"/>
      <c r="M77" s="478">
        <f>L77-G77</f>
        <v/>
      </c>
      <c r="N77" s="30" t="n"/>
      <c r="O77" s="425">
        <f>L77-B77</f>
        <v/>
      </c>
      <c r="P77" s="144">
        <f>J77-K77</f>
        <v/>
      </c>
      <c r="Q77" s="426">
        <f>D77-F77</f>
        <v/>
      </c>
      <c r="R77" s="426" t="n"/>
    </row>
    <row r="78">
      <c r="A78" s="78" t="inlineStr">
        <is>
          <t xml:space="preserve">　長期負債                                                    </t>
        </is>
      </c>
      <c r="B78" s="459">
        <f>SUM(B81)</f>
        <v/>
      </c>
      <c r="C78" s="384" t="n"/>
      <c r="D78" s="440" t="n"/>
      <c r="E78" s="441" t="n"/>
      <c r="F78" s="442" t="n"/>
      <c r="G78" s="460">
        <f>SUM(G81)</f>
        <v/>
      </c>
      <c r="H78" s="112" t="inlineStr">
        <is>
          <t xml:space="preserve">　　　　國庫增撥遞延資產                                            </t>
        </is>
      </c>
      <c r="I78" s="180" t="n">
        <v>315</v>
      </c>
      <c r="J78" s="73">
        <f>OFFSET(A551,0,$K$1-1)</f>
        <v/>
      </c>
      <c r="K78" s="369">
        <f>-SUMIF($C$7:$C$127,I78,$D$7:$D$127)+SUMIF($E$7:$E$127,I78,$F$7:$F$127)</f>
        <v/>
      </c>
      <c r="L78" s="478">
        <f>VLOOKUP(A78,$A$253:$AX$305,$K$1,FALSE)</f>
        <v/>
      </c>
      <c r="M78" s="478">
        <f>L78-G78</f>
        <v/>
      </c>
      <c r="N78" s="30" t="n"/>
      <c r="O78" s="425">
        <f>L78-B78</f>
        <v/>
      </c>
      <c r="P78" s="144">
        <f>J78-K78</f>
        <v/>
      </c>
      <c r="Q78" s="426">
        <f>D78-F78</f>
        <v/>
      </c>
      <c r="R78" s="426" t="n"/>
    </row>
    <row r="79">
      <c r="A79" s="169" t="n"/>
      <c r="B79" s="461" t="n"/>
      <c r="C79" s="395" t="n"/>
      <c r="D79" s="462" t="n"/>
      <c r="E79" s="463" t="n"/>
      <c r="F79" s="447" t="n"/>
      <c r="G79" s="394" t="n"/>
      <c r="H79" s="112" t="inlineStr">
        <is>
          <t xml:space="preserve">　　減少短期債務、流動金融負債及其他負債                        </t>
        </is>
      </c>
      <c r="I79" s="180" t="n"/>
      <c r="J79" s="73">
        <f>OFFSET(A552,0,$K$1-1)</f>
        <v/>
      </c>
      <c r="K79" s="387" t="n"/>
      <c r="L79" s="478" t="n"/>
      <c r="M79" s="478" t="n"/>
      <c r="N79" s="30" t="n"/>
      <c r="O79" s="425" t="n"/>
      <c r="P79" s="144" t="n"/>
      <c r="Q79" s="426" t="n"/>
      <c r="R79" s="426" t="n"/>
    </row>
    <row r="80">
      <c r="A80" s="169" t="n"/>
      <c r="B80" s="461" t="n"/>
      <c r="C80" s="395" t="n"/>
      <c r="D80" s="462" t="n"/>
      <c r="E80" s="463" t="n"/>
      <c r="F80" s="447" t="n"/>
      <c r="G80" s="394" t="n"/>
      <c r="H80" s="112" t="inlineStr">
        <is>
          <t xml:space="preserve">　　　減少短期債務                                                </t>
        </is>
      </c>
      <c r="I80" s="180" t="n">
        <v>316</v>
      </c>
      <c r="J80" s="73">
        <f>OFFSET(A553,0,$K$1-1)</f>
        <v/>
      </c>
      <c r="K80" s="369">
        <f>-SUMIF($C$7:$C$127,I80,$D$7:$D$127)+SUMIF($E$7:$E$127,I80,$F$7:$F$127)</f>
        <v/>
      </c>
      <c r="L80" s="478" t="n"/>
      <c r="M80" s="478" t="n"/>
      <c r="N80" s="30" t="n"/>
      <c r="O80" s="425" t="n"/>
      <c r="P80" s="144" t="n"/>
      <c r="Q80" s="426" t="n"/>
      <c r="R80" s="426" t="n"/>
    </row>
    <row r="81">
      <c r="A81" s="80" t="inlineStr">
        <is>
          <t xml:space="preserve">　　長期債務                                                    </t>
        </is>
      </c>
      <c r="B81" s="427">
        <f>VLOOKUP(A81,$A$423:$AX$475,$K$1,FALSE)</f>
        <v/>
      </c>
      <c r="C81" s="384" t="n">
        <v>418</v>
      </c>
      <c r="D81" s="440">
        <f>J116</f>
        <v/>
      </c>
      <c r="E81" s="441" t="n">
        <v>312</v>
      </c>
      <c r="F81" s="442">
        <f>J73</f>
        <v/>
      </c>
      <c r="G81" s="429">
        <f>B81+SUM(F81:F82)-SUM(D81:D82)</f>
        <v/>
      </c>
      <c r="H81" s="112" t="inlineStr">
        <is>
          <t xml:space="preserve">　　減少長期負債                                                </t>
        </is>
      </c>
      <c r="I81" s="180" t="n"/>
      <c r="J81" s="73">
        <f>OFFSET(A554,0,$K$1-1)</f>
        <v/>
      </c>
      <c r="K81" s="369">
        <f>K82</f>
        <v/>
      </c>
      <c r="L81" s="478">
        <f>VLOOKUP(A81,$A$253:$AX$305,$K$1,FALSE)</f>
        <v/>
      </c>
      <c r="M81" s="478">
        <f>L81-G81</f>
        <v/>
      </c>
      <c r="N81" s="30" t="n"/>
      <c r="O81" s="425">
        <f>L81-B81</f>
        <v/>
      </c>
      <c r="P81" s="144">
        <f>J81-K81</f>
        <v/>
      </c>
      <c r="Q81" s="426">
        <f>D81-F81</f>
        <v/>
      </c>
      <c r="R81" s="426" t="n"/>
    </row>
    <row r="82">
      <c r="A82" s="3" t="n">
        <v>0</v>
      </c>
      <c r="B82" s="427" t="n"/>
      <c r="C82" s="385" t="n">
        <v>322</v>
      </c>
      <c r="D82" s="440" t="n"/>
      <c r="E82" s="443" t="n"/>
      <c r="F82" s="442" t="n"/>
      <c r="G82" s="433" t="n"/>
      <c r="H82" s="112" t="inlineStr">
        <is>
          <t xml:space="preserve">　　　減少長期債務                                                </t>
        </is>
      </c>
      <c r="I82" s="180" t="n">
        <v>322</v>
      </c>
      <c r="J82" s="73">
        <f>OFFSET(A555,0,$K$1-1)</f>
        <v/>
      </c>
      <c r="K82" s="369">
        <f>-SUMIF($C$7:$C$127,I82,$D$7:$D$127)+SUMIF($E$7:$E$127,I82,$F$7:$F$127)</f>
        <v/>
      </c>
      <c r="L82" s="478" t="n"/>
      <c r="M82" s="478">
        <f>L82-G82</f>
        <v/>
      </c>
      <c r="N82" s="30" t="n"/>
      <c r="O82" s="425">
        <f>L82-B82</f>
        <v/>
      </c>
      <c r="P82" s="144">
        <f>J82-K82</f>
        <v/>
      </c>
      <c r="Q82" s="426">
        <f>D72-F82</f>
        <v/>
      </c>
      <c r="R82" s="426" t="n"/>
    </row>
    <row r="83">
      <c r="A83" s="78" t="inlineStr">
        <is>
          <t xml:space="preserve">　其他負債                                                    </t>
        </is>
      </c>
      <c r="B83" s="422">
        <f>SUM(B84,B90)</f>
        <v/>
      </c>
      <c r="C83" s="384" t="n"/>
      <c r="D83" s="440" t="n"/>
      <c r="E83" s="441" t="n"/>
      <c r="F83" s="442" t="n"/>
      <c r="G83" s="460">
        <f>SUM(G84,G90)</f>
        <v/>
      </c>
      <c r="H83" s="112" t="inlineStr">
        <is>
          <t xml:space="preserve">　　支付利息                                                    </t>
        </is>
      </c>
      <c r="I83" s="180" t="n"/>
      <c r="J83" s="73">
        <f>OFFSET(A556,0,$K$1-1)</f>
        <v/>
      </c>
      <c r="K83" s="369">
        <f>J83</f>
        <v/>
      </c>
      <c r="L83" s="478">
        <f>VLOOKUP(A83,$A$253:$AX$305,$K$1,FALSE)</f>
        <v/>
      </c>
      <c r="M83" s="478">
        <f>L83-G83</f>
        <v/>
      </c>
      <c r="N83" s="30" t="n"/>
      <c r="O83" s="425">
        <f>L83-B83</f>
        <v/>
      </c>
      <c r="P83" s="144">
        <f>J83-K83</f>
        <v/>
      </c>
      <c r="Q83" s="426">
        <f>D83-F83</f>
        <v/>
      </c>
      <c r="R83" s="426" t="n"/>
    </row>
    <row r="84">
      <c r="A84" s="80" t="inlineStr">
        <is>
          <t xml:space="preserve">　　什項負債                                                    </t>
        </is>
      </c>
      <c r="B84" s="427">
        <f>VLOOKUP(A84,$A$423:$AX$475,$K$1,FALSE)</f>
        <v/>
      </c>
      <c r="C84" s="384" t="n">
        <v>321</v>
      </c>
      <c r="D84" s="440" t="n"/>
      <c r="E84" s="441" t="n"/>
      <c r="F84" s="442" t="n"/>
      <c r="G84" s="429">
        <f>B84+SUM(F84:F89)-SUM(D84:D89)</f>
        <v/>
      </c>
      <c r="H84" s="111" t="inlineStr">
        <is>
          <t xml:space="preserve">▼籌資活動之淨現金流入（流出）                                </t>
        </is>
      </c>
      <c r="I84" s="180" t="n"/>
      <c r="J84" s="73">
        <f>OFFSET(A557,0,$K$1-1)</f>
        <v/>
      </c>
      <c r="K84" s="369">
        <f>K69</f>
        <v/>
      </c>
      <c r="L84" s="478">
        <f>VLOOKUP(A84,$A$253:$AX$305,$K$1,FALSE)</f>
        <v/>
      </c>
      <c r="M84" s="478">
        <f>L84-G84</f>
        <v/>
      </c>
      <c r="N84" s="30" t="n"/>
      <c r="O84" s="425">
        <f>L84-B84</f>
        <v/>
      </c>
      <c r="P84" s="144">
        <f>J84-K84</f>
        <v/>
      </c>
      <c r="Q84" s="426">
        <f>D84-F84</f>
        <v/>
      </c>
      <c r="R84" s="426" t="n"/>
    </row>
    <row r="85">
      <c r="A85" s="4" t="n">
        <v>0</v>
      </c>
      <c r="B85" s="427" t="n"/>
      <c r="C85" s="384" t="n">
        <v>402</v>
      </c>
      <c r="D85" s="440">
        <f>J91*-1</f>
        <v/>
      </c>
      <c r="E85" s="384" t="n">
        <v>122</v>
      </c>
      <c r="F85" s="442">
        <f>J28</f>
        <v/>
      </c>
      <c r="G85" s="433" t="n"/>
      <c r="H85" s="111" t="inlineStr">
        <is>
          <t xml:space="preserve">▼現金及約當現金之淨增（淨減）                                </t>
        </is>
      </c>
      <c r="I85" s="180" t="inlineStr">
        <is>
          <t>B</t>
        </is>
      </c>
      <c r="J85" s="73">
        <f>OFFSET(A558,0,$K$1-1)</f>
        <v/>
      </c>
      <c r="K85" s="369">
        <f>J85</f>
        <v/>
      </c>
      <c r="L85" s="478" t="n"/>
      <c r="M85" s="478">
        <f>L85-G85</f>
        <v/>
      </c>
      <c r="N85" s="30" t="n"/>
      <c r="O85" s="425">
        <f>L85-B85</f>
        <v/>
      </c>
      <c r="P85" s="144">
        <f>J85-K85</f>
        <v/>
      </c>
      <c r="Q85" s="426">
        <f>D85-F85</f>
        <v/>
      </c>
      <c r="R85" s="426" t="n"/>
    </row>
    <row r="86">
      <c r="A86" s="3" t="n">
        <v>0</v>
      </c>
      <c r="B86" s="427" t="n"/>
      <c r="C86" s="385" t="n"/>
      <c r="D86" s="440" t="n"/>
      <c r="E86" s="443" t="n">
        <v>401</v>
      </c>
      <c r="F86" s="442">
        <f>J90</f>
        <v/>
      </c>
      <c r="G86" s="433" t="n"/>
      <c r="H86" s="111" t="inlineStr">
        <is>
          <t xml:space="preserve">▼期初現金及約當現金                                          </t>
        </is>
      </c>
      <c r="I86" s="180" t="n"/>
      <c r="J86" s="73">
        <f>OFFSET(A559,0,$K$1-1)</f>
        <v/>
      </c>
      <c r="K86" s="369">
        <f>B8</f>
        <v/>
      </c>
      <c r="L86" s="478" t="n"/>
      <c r="M86" s="478">
        <f>L86-G86</f>
        <v/>
      </c>
      <c r="N86" s="30" t="n"/>
      <c r="O86" s="425">
        <f>L86-B86</f>
        <v/>
      </c>
      <c r="P86" s="144">
        <f>J86-K86</f>
        <v/>
      </c>
      <c r="Q86" s="426">
        <f>D86-F86</f>
        <v/>
      </c>
      <c r="R86" s="426" t="n"/>
    </row>
    <row r="87">
      <c r="A87" s="3" t="n">
        <v>0</v>
      </c>
      <c r="B87" s="427" t="n"/>
      <c r="C87" s="385" t="n"/>
      <c r="D87" s="440" t="n"/>
      <c r="E87" s="443" t="n"/>
      <c r="F87" s="442" t="n"/>
      <c r="G87" s="433" t="n"/>
      <c r="H87" s="111" t="inlineStr">
        <is>
          <t xml:space="preserve">▼期末現金及約當現金                                          </t>
        </is>
      </c>
      <c r="I87" s="180" t="n"/>
      <c r="J87" s="73">
        <f>OFFSET(A560,0,$K$1-1)</f>
        <v/>
      </c>
      <c r="K87" s="369">
        <f>G8</f>
        <v/>
      </c>
      <c r="L87" s="478" t="n"/>
      <c r="M87" s="478">
        <f>L87-G87</f>
        <v/>
      </c>
      <c r="N87" s="30" t="n"/>
      <c r="O87" s="425">
        <f>L87-B87</f>
        <v/>
      </c>
      <c r="P87" s="144">
        <f>J87-K87</f>
        <v/>
      </c>
      <c r="Q87" s="426">
        <f>D87-F87</f>
        <v/>
      </c>
      <c r="R87" s="426" t="n"/>
    </row>
    <row r="88">
      <c r="A88" s="3" t="n">
        <v>0</v>
      </c>
      <c r="B88" s="427" t="n"/>
      <c r="C88" s="385" t="n"/>
      <c r="D88" s="440" t="n"/>
      <c r="E88" s="443" t="n"/>
      <c r="F88" s="442" t="n"/>
      <c r="G88" s="433" t="n"/>
      <c r="H88" s="111" t="inlineStr">
        <is>
          <t xml:space="preserve">▼不影響現金流量之投資與籌資活動                              </t>
        </is>
      </c>
      <c r="J88" s="73">
        <f>OFFSET(A561,0,$K$1-1)</f>
        <v/>
      </c>
      <c r="K88" s="369" t="n"/>
      <c r="L88" s="478" t="n"/>
      <c r="M88" s="478">
        <f>L88-G88</f>
        <v/>
      </c>
      <c r="N88" s="30" t="n"/>
      <c r="O88" s="425">
        <f>L88-B88</f>
        <v/>
      </c>
      <c r="P88" s="144">
        <f>J88-K88</f>
        <v/>
      </c>
      <c r="Q88" s="426">
        <f>D88-F88</f>
        <v/>
      </c>
      <c r="R88" s="426" t="n"/>
    </row>
    <row r="89" ht="32.4" customHeight="1" s="53">
      <c r="A89" s="3" t="n">
        <v>0</v>
      </c>
      <c r="B89" s="427" t="n"/>
      <c r="C89" s="385" t="n"/>
      <c r="D89" s="440" t="n"/>
      <c r="E89" s="443" t="n"/>
      <c r="F89" s="442" t="n"/>
      <c r="G89" s="433" t="n"/>
      <c r="H89" s="112" t="inlineStr">
        <is>
          <t xml:space="preserve">　　退休離職準備金與應付退休及離職金同額增加(+)或減少(-)之金額  </t>
        </is>
      </c>
      <c r="I89" s="180" t="n"/>
      <c r="J89" s="73">
        <f>OFFSET(A562,0,$K$1-1)</f>
        <v/>
      </c>
      <c r="K89" s="369">
        <f>K90+K91</f>
        <v/>
      </c>
      <c r="L89" s="478" t="n"/>
      <c r="M89" s="478">
        <f>L89-G89</f>
        <v/>
      </c>
      <c r="N89" s="30" t="n"/>
      <c r="O89" s="425">
        <f>L89-B89</f>
        <v/>
      </c>
      <c r="P89" s="144">
        <f>J89-K89</f>
        <v/>
      </c>
      <c r="Q89" s="426">
        <f>D89-F89</f>
        <v/>
      </c>
      <c r="R89" s="426" t="n"/>
    </row>
    <row r="90">
      <c r="A90" s="80" t="inlineStr">
        <is>
          <t xml:space="preserve">　　遞延負債                                                    </t>
        </is>
      </c>
      <c r="B90" s="427">
        <f>VLOOKUP(A90,$A$423:$AX$475,$K$1,FALSE)</f>
        <v/>
      </c>
      <c r="C90" s="385" t="n">
        <v>124</v>
      </c>
      <c r="D90" s="440">
        <f>J31*-1</f>
        <v/>
      </c>
      <c r="E90" s="464" t="n">
        <v>311</v>
      </c>
      <c r="F90" s="442">
        <f>J71</f>
        <v/>
      </c>
      <c r="G90" s="429">
        <f>B90+SUM(F90:F96)-SUM(D90:D96)</f>
        <v/>
      </c>
      <c r="H90" s="112" t="inlineStr">
        <is>
          <t xml:space="preserve">　　　退休離職準備金與應付退休及離職金同額增加之金額(+)           </t>
        </is>
      </c>
      <c r="I90" s="180" t="n">
        <v>401</v>
      </c>
      <c r="J90" s="73">
        <f>OFFSET(A563,0,$K$1-1)</f>
        <v/>
      </c>
      <c r="K90" s="369">
        <f>(SUMIF($C$7:$C$127,I90,$D$7:$D$127)+SUMIF($E$7:$E$127,I90,$F$7:$F$127))/2</f>
        <v/>
      </c>
      <c r="L90" s="478">
        <f>VLOOKUP(A90,$A$253:$AX$305,$K$1,FALSE)</f>
        <v/>
      </c>
      <c r="M90" s="478">
        <f>L90-G90</f>
        <v/>
      </c>
      <c r="N90" s="30" t="n"/>
      <c r="O90" s="425">
        <f>L90-B90</f>
        <v/>
      </c>
      <c r="P90" s="144">
        <f>J90-K90</f>
        <v/>
      </c>
      <c r="Q90" s="426">
        <f>D90-F90</f>
        <v/>
      </c>
      <c r="R90" s="426" t="n"/>
    </row>
    <row r="91">
      <c r="A91" s="3" t="n">
        <v>0</v>
      </c>
      <c r="B91" s="427" t="n"/>
      <c r="C91" s="241" t="n">
        <v>123</v>
      </c>
      <c r="D91" s="440">
        <f>-J30</f>
        <v/>
      </c>
      <c r="E91" s="464" t="n">
        <v>403</v>
      </c>
      <c r="F91" s="442">
        <f>J93</f>
        <v/>
      </c>
      <c r="G91" s="433" t="n"/>
      <c r="H91" s="112" t="inlineStr">
        <is>
          <t xml:space="preserve">　　　退休離職準備金與應付退休及離職金同額減少之金額(-)           </t>
        </is>
      </c>
      <c r="I91" s="180" t="n">
        <v>402</v>
      </c>
      <c r="J91" s="73">
        <f>OFFSET(A564,0,$K$1-1)</f>
        <v/>
      </c>
      <c r="K91" s="387">
        <f>(SUMIF($C$7:$C$127,I91,$D$7:$D$127)+SUMIF($E$7:$E$127,I91,$F$7:$F$127))/2*-1</f>
        <v/>
      </c>
      <c r="L91" s="478" t="n"/>
      <c r="M91" s="478">
        <f>L91-G91</f>
        <v/>
      </c>
      <c r="N91" s="30" t="n"/>
      <c r="O91" s="425">
        <f>L91-B91</f>
        <v/>
      </c>
      <c r="P91" s="144">
        <f>J91-K91</f>
        <v/>
      </c>
      <c r="Q91" s="426">
        <f>D91-F91</f>
        <v/>
      </c>
      <c r="R91" s="426" t="n"/>
    </row>
    <row r="92">
      <c r="A92" s="3" t="n">
        <v>0</v>
      </c>
      <c r="B92" s="427" t="n"/>
      <c r="C92" s="385" t="n"/>
      <c r="D92" s="440" t="n"/>
      <c r="E92" s="325" t="n">
        <v>407</v>
      </c>
      <c r="F92" s="262">
        <f>J101</f>
        <v/>
      </c>
      <c r="G92" s="433" t="n"/>
      <c r="H92" s="112" t="inlineStr">
        <is>
          <t xml:space="preserve">　　其他準備金與遞延收入同額增加之金額                          </t>
        </is>
      </c>
      <c r="I92" s="180" t="n"/>
      <c r="J92" s="73">
        <f>OFFSET(A565,0,$K$1-1)</f>
        <v/>
      </c>
      <c r="K92" s="369">
        <f>K93</f>
        <v/>
      </c>
      <c r="L92" s="478" t="n"/>
      <c r="M92" s="478">
        <f>L92-G92</f>
        <v/>
      </c>
      <c r="N92" s="30" t="n"/>
      <c r="O92" s="425">
        <f>L92-B92</f>
        <v/>
      </c>
      <c r="P92" s="144">
        <f>J92-K92</f>
        <v/>
      </c>
      <c r="Q92" s="426">
        <f>D92-F92</f>
        <v/>
      </c>
      <c r="R92" s="426" t="n"/>
    </row>
    <row r="93" ht="18.75" customHeight="1" s="53">
      <c r="A93" s="3" t="n">
        <v>0</v>
      </c>
      <c r="B93" s="427" t="n"/>
      <c r="C93" s="385" t="n"/>
      <c r="D93" s="440" t="n"/>
      <c r="E93" s="464" t="n">
        <v>408</v>
      </c>
      <c r="F93" s="442">
        <f>J102</f>
        <v/>
      </c>
      <c r="G93" s="433" t="n"/>
      <c r="H93" s="112" t="inlineStr">
        <is>
          <t xml:space="preserve">　　　其他準備金與遞延收入同額增加之金額                          </t>
        </is>
      </c>
      <c r="I93" s="180" t="n">
        <v>403</v>
      </c>
      <c r="J93" s="73">
        <f>OFFSET(A566,0,$K$1-1)</f>
        <v/>
      </c>
      <c r="K93" s="369">
        <f>(SUMIF($C$7:$C$127,I93,$D$7:$D$127)+SUMIF($E$7:$E$127,I93,$F$7:$F$127))/2</f>
        <v/>
      </c>
      <c r="L93" s="478" t="n"/>
      <c r="M93" s="478">
        <f>L93-G93</f>
        <v/>
      </c>
      <c r="N93" s="30" t="n"/>
      <c r="O93" s="425">
        <f>L93-B93</f>
        <v/>
      </c>
      <c r="P93" s="144">
        <f>J93-K93</f>
        <v/>
      </c>
      <c r="Q93" s="426">
        <f>D93-F93</f>
        <v/>
      </c>
      <c r="R93" s="426" t="n"/>
    </row>
    <row r="94" ht="18" customHeight="1" s="53">
      <c r="A94" s="105" t="n"/>
      <c r="B94" s="465" t="n"/>
      <c r="C94" s="398" t="n"/>
      <c r="D94" s="455" t="n"/>
      <c r="E94" s="466" t="n">
        <v>410</v>
      </c>
      <c r="F94" s="467" t="n"/>
      <c r="G94" s="378" t="n"/>
      <c r="H94" s="112" t="inlineStr">
        <is>
          <t xml:space="preserve">　　以前年度購建中固定資產科目，調整轉入不動產、廠房及設備科目之</t>
        </is>
      </c>
      <c r="I94" s="180" t="n"/>
      <c r="J94" s="73">
        <f>OFFSET(A567,0,$K$1-1)</f>
        <v/>
      </c>
      <c r="K94" s="369">
        <f>K95</f>
        <v/>
      </c>
      <c r="P94" s="144">
        <f>J94-K94</f>
        <v/>
      </c>
    </row>
    <row r="95" ht="18.75" customHeight="1" s="53">
      <c r="A95" s="105" t="n"/>
      <c r="B95" s="465" t="n"/>
      <c r="C95" s="398" t="n"/>
      <c r="D95" s="455" t="n"/>
      <c r="E95" s="468" t="n"/>
      <c r="F95" s="447" t="n"/>
      <c r="G95" s="378" t="n"/>
      <c r="H95" s="112" t="inlineStr">
        <is>
          <t xml:space="preserve">　　　調整轉入不動產、廠房及設備科目明細                          </t>
        </is>
      </c>
      <c r="I95" s="180" t="n"/>
      <c r="J95" s="73">
        <f>OFFSET(A568,0,$K$1-1)</f>
        <v/>
      </c>
      <c r="K95" s="369">
        <f>K96+K97+K98</f>
        <v/>
      </c>
      <c r="L95" s="478" t="n"/>
      <c r="N95" s="30" t="n"/>
      <c r="O95" s="425">
        <f>L95-B96</f>
        <v/>
      </c>
      <c r="P95" s="144">
        <f>J95-K95</f>
        <v/>
      </c>
      <c r="Q95" s="426">
        <f>D96-F96</f>
        <v/>
      </c>
      <c r="R95" s="426" t="n"/>
    </row>
    <row r="96">
      <c r="A96" s="3" t="n">
        <v>0</v>
      </c>
      <c r="B96" s="427" t="n"/>
      <c r="C96" s="385" t="n"/>
      <c r="D96" s="440" t="n"/>
      <c r="E96" s="261" t="n"/>
      <c r="F96" s="186" t="n"/>
      <c r="G96" s="433" t="n"/>
      <c r="H96" s="112" t="inlineStr">
        <is>
          <t xml:space="preserve">　　　　土地改良物                                                  </t>
        </is>
      </c>
      <c r="I96" s="180" t="n">
        <v>404</v>
      </c>
      <c r="J96" s="73">
        <f>OFFSET(A569,0,$K$1-1)</f>
        <v/>
      </c>
      <c r="K96" s="369">
        <f>(SUMIF($C$7:$C$127,I96,$D$7:$D$127)+SUMIF($E$7:$E$127,I96,$F$7:$F$127))/2</f>
        <v/>
      </c>
      <c r="N96" s="30" t="n"/>
      <c r="O96" s="425">
        <f>L97-B97</f>
        <v/>
      </c>
      <c r="P96" s="144">
        <f>J96-K96</f>
        <v/>
      </c>
      <c r="Q96" s="426">
        <f>D97-F97</f>
        <v/>
      </c>
      <c r="R96" s="426" t="n"/>
    </row>
    <row r="97">
      <c r="A97" s="84" t="inlineStr">
        <is>
          <t xml:space="preserve">淨值                                                        </t>
        </is>
      </c>
      <c r="B97" s="422">
        <f>B98+B110+B116+B125</f>
        <v/>
      </c>
      <c r="C97" s="384" t="n"/>
      <c r="D97" s="440" t="n"/>
      <c r="E97" s="441" t="n"/>
      <c r="F97" s="442" t="n"/>
      <c r="G97" s="422">
        <f>G98+G110+G116+G125</f>
        <v/>
      </c>
      <c r="H97" s="112" t="inlineStr">
        <is>
          <t xml:space="preserve">　　　　房屋及建築                                                  </t>
        </is>
      </c>
      <c r="I97" s="180" t="n">
        <v>405</v>
      </c>
      <c r="J97" s="73">
        <f>OFFSET(A570,0,$K$1-1)</f>
        <v/>
      </c>
      <c r="K97" s="369">
        <f>(SUMIF($C$7:$C$127,I97,$D$7:$D$127)+SUMIF($E$7:$E$127,I97,$F$7:$F$127))/2</f>
        <v/>
      </c>
      <c r="L97" s="478">
        <f>VLOOKUP(A97,$A$253:$AX$305,$K$1,FALSE)</f>
        <v/>
      </c>
      <c r="M97" s="478">
        <f>L97-G97</f>
        <v/>
      </c>
      <c r="N97" s="30" t="n"/>
      <c r="O97" s="425">
        <f>L98-B98</f>
        <v/>
      </c>
      <c r="P97" s="144">
        <f>J97-K97</f>
        <v/>
      </c>
      <c r="Q97" s="426">
        <f>D98-F98</f>
        <v/>
      </c>
      <c r="R97" s="426" t="n"/>
    </row>
    <row r="98">
      <c r="A98" s="85" t="inlineStr">
        <is>
          <t xml:space="preserve">　基金                                                        </t>
        </is>
      </c>
      <c r="B98" s="422">
        <f>SUM(B99:B101)</f>
        <v/>
      </c>
      <c r="C98" s="384" t="n"/>
      <c r="D98" s="440" t="n"/>
      <c r="E98" s="441" t="n"/>
      <c r="F98" s="442" t="n"/>
      <c r="G98" s="422">
        <f>SUM(G99:G101)</f>
        <v/>
      </c>
      <c r="H98" s="220" t="inlineStr">
        <is>
          <t xml:space="preserve">　　　　什項設備                                                    </t>
        </is>
      </c>
      <c r="I98" s="267" t="n">
        <v>406</v>
      </c>
      <c r="J98" s="73">
        <f>OFFSET(A571,0,$K$1-1)</f>
        <v/>
      </c>
      <c r="K98" s="369">
        <f>(SUMIF($C$7:$C$127,I98,$D$7:$D$127)+SUMIF($E$7:$E$127,I98,$F$7:$F$127))/2</f>
        <v/>
      </c>
      <c r="L98" s="478">
        <f>VLOOKUP(A98,$A$253:$AX$305,$K$1,FALSE)</f>
        <v/>
      </c>
      <c r="M98" s="478">
        <f>L98-G98</f>
        <v/>
      </c>
      <c r="N98" s="30" t="n"/>
      <c r="O98" s="425">
        <f>L99-B99</f>
        <v/>
      </c>
      <c r="P98" s="144">
        <f>J98-K98</f>
        <v/>
      </c>
      <c r="Q98" s="426">
        <f>D99-F99</f>
        <v/>
      </c>
      <c r="R98" s="426" t="n"/>
    </row>
    <row r="99">
      <c r="A99" s="86" t="inlineStr">
        <is>
          <t xml:space="preserve">　　基金                                                        </t>
        </is>
      </c>
      <c r="B99" s="427">
        <f>VLOOKUP(A99,$A$423:$AX$475,$K$1,FALSE)</f>
        <v/>
      </c>
      <c r="C99" s="245" t="n"/>
      <c r="D99" s="440" t="n"/>
      <c r="E99" s="384" t="n">
        <v>313</v>
      </c>
      <c r="F99" s="442">
        <f>J76</f>
        <v/>
      </c>
      <c r="G99" s="469">
        <f>B99+SUM(F99:F109)-SUM(D99:D109)</f>
        <v/>
      </c>
      <c r="H99" s="112" t="inlineStr">
        <is>
          <t xml:space="preserve">　不動產、廠房及設備與遞延收入同額增加(+)或減少(-)之金額    </t>
        </is>
      </c>
      <c r="I99" s="180" t="n"/>
      <c r="J99" s="73">
        <f>OFFSET(A572,0,$K$1-1)</f>
        <v/>
      </c>
      <c r="K99" s="369">
        <f>K100</f>
        <v/>
      </c>
      <c r="L99" s="478">
        <f>VLOOKUP(A99,$A$253:$AX$305,$K$1,FALSE)</f>
        <v/>
      </c>
      <c r="M99" s="478">
        <f>L99-G99</f>
        <v/>
      </c>
      <c r="N99" s="30" t="n"/>
      <c r="O99" s="425">
        <f>L100-B100</f>
        <v/>
      </c>
      <c r="P99" s="144">
        <f>J99-K99</f>
        <v/>
      </c>
      <c r="Q99" s="426">
        <f>D100-F100</f>
        <v/>
      </c>
      <c r="R99" s="426" t="n"/>
    </row>
    <row r="100">
      <c r="A100" s="89" t="n">
        <v>0</v>
      </c>
      <c r="B100" s="427" t="n"/>
      <c r="C100" s="375" t="n"/>
      <c r="D100" s="428" t="n"/>
      <c r="E100" s="87" t="n">
        <v>314</v>
      </c>
      <c r="F100" s="431">
        <f>J77</f>
        <v/>
      </c>
      <c r="G100" s="427" t="n"/>
      <c r="H100" s="112" t="inlineStr">
        <is>
          <t xml:space="preserve">　　不動產、廠房及設備與遞延收入同額增加明細(+)             </t>
        </is>
      </c>
      <c r="I100" s="180" t="n"/>
      <c r="J100" s="73">
        <f>OFFSET(A573,0,$K$1-1)</f>
        <v/>
      </c>
      <c r="K100" s="369">
        <f>K101+K102</f>
        <v/>
      </c>
      <c r="L100" s="478" t="n"/>
      <c r="M100" s="478">
        <f>L100-G100</f>
        <v/>
      </c>
      <c r="N100" s="30" t="n"/>
      <c r="O100" s="425">
        <f>L101-B101</f>
        <v/>
      </c>
      <c r="P100" s="144">
        <f>J100-K100</f>
        <v/>
      </c>
      <c r="Q100" s="426">
        <f>D101-F101</f>
        <v/>
      </c>
      <c r="R100" s="426" t="n"/>
    </row>
    <row r="101">
      <c r="A101" s="50" t="n">
        <v>0</v>
      </c>
      <c r="B101" s="427" t="n"/>
      <c r="C101" s="91" t="n">
        <v>412</v>
      </c>
      <c r="D101" s="428">
        <f>-J109</f>
        <v/>
      </c>
      <c r="E101" s="87" t="n">
        <v>315</v>
      </c>
      <c r="F101" s="431">
        <f>J78</f>
        <v/>
      </c>
      <c r="G101" s="427" t="n"/>
      <c r="H101" s="211" t="inlineStr">
        <is>
          <t xml:space="preserve">　　　　機械及設備                                                  </t>
        </is>
      </c>
      <c r="I101" s="268" t="n">
        <v>407</v>
      </c>
      <c r="J101" s="73">
        <f>OFFSET(A574,0,$K$1-1)</f>
        <v/>
      </c>
      <c r="K101" s="369">
        <f>(SUMIF($C$7:$C$127,I101,$D$7:$D$127)+SUMIF($E$7:$E$127,I101,$F$7:$F$127))/2</f>
        <v/>
      </c>
      <c r="L101" s="478" t="n"/>
      <c r="M101" s="478">
        <f>L101-G101</f>
        <v/>
      </c>
      <c r="N101" s="30" t="n"/>
      <c r="O101" s="425">
        <f>L102-B102</f>
        <v/>
      </c>
      <c r="P101" s="144">
        <f>J101-K101</f>
        <v/>
      </c>
      <c r="Q101" s="426">
        <f>D102-F102</f>
        <v/>
      </c>
      <c r="R101" s="426" t="n"/>
    </row>
    <row r="102">
      <c r="A102" s="50" t="n">
        <v>0</v>
      </c>
      <c r="B102" s="427" t="n"/>
      <c r="C102" s="91" t="n">
        <v>413</v>
      </c>
      <c r="D102" s="470">
        <f>-J110</f>
        <v/>
      </c>
      <c r="E102" s="87" t="n">
        <v>409</v>
      </c>
      <c r="F102" s="432">
        <f>J105</f>
        <v/>
      </c>
      <c r="G102" s="427" t="n"/>
      <c r="H102" s="211" t="inlineStr">
        <is>
          <t xml:space="preserve">　　　　什項設備                                                    </t>
        </is>
      </c>
      <c r="I102" s="180" t="n">
        <v>408</v>
      </c>
      <c r="J102" s="73">
        <f>OFFSET(A575,0,$K$1-1)</f>
        <v/>
      </c>
      <c r="K102" s="369">
        <f>(SUMIF($C$7:$C$127,I102,$D$7:$D$127)+SUMIF($E$7:$E$127,I102,$F$7:$F$127))/2</f>
        <v/>
      </c>
      <c r="L102" s="478" t="n"/>
      <c r="M102" s="478">
        <f>L102-G102</f>
        <v/>
      </c>
      <c r="N102" s="30" t="n"/>
      <c r="O102" s="425">
        <f>L103-B103</f>
        <v/>
      </c>
      <c r="P102" s="144">
        <f>J102-K102</f>
        <v/>
      </c>
      <c r="Q102" s="426">
        <f>D103-F103</f>
        <v/>
      </c>
      <c r="R102" s="426" t="n"/>
    </row>
    <row r="103">
      <c r="A103" s="50" t="n">
        <v>0</v>
      </c>
      <c r="B103" s="427" t="n"/>
      <c r="C103" s="91" t="n">
        <v>414</v>
      </c>
      <c r="D103" s="470">
        <f>-J111</f>
        <v/>
      </c>
      <c r="E103" s="375" t="n">
        <v>410</v>
      </c>
      <c r="F103" s="431">
        <f>J106</f>
        <v/>
      </c>
      <c r="G103" s="427" t="n"/>
      <c r="H103" s="211" t="inlineStr">
        <is>
          <t xml:space="preserve">　不動產、廠房及設備與基金同額增加(+)或減少(-)之金額        </t>
        </is>
      </c>
      <c r="I103" s="180" t="n"/>
      <c r="J103" s="73">
        <f>OFFSET(A576,0,$K$1-1)</f>
        <v/>
      </c>
      <c r="K103" s="369">
        <f>K104+K108</f>
        <v/>
      </c>
      <c r="L103" s="478" t="n"/>
      <c r="M103" s="478">
        <f>L103-G103</f>
        <v/>
      </c>
      <c r="N103" s="30" t="n"/>
      <c r="O103" s="425">
        <f>L104-B104</f>
        <v/>
      </c>
      <c r="P103" s="144">
        <f>J103-K103</f>
        <v/>
      </c>
      <c r="Q103" s="426">
        <f>D104-F104</f>
        <v/>
      </c>
      <c r="R103" s="426" t="n"/>
    </row>
    <row r="104">
      <c r="A104" s="50" t="n">
        <v>0</v>
      </c>
      <c r="B104" s="427" t="n"/>
      <c r="C104" s="91" t="n">
        <v>416</v>
      </c>
      <c r="D104" s="470">
        <f>F58</f>
        <v/>
      </c>
      <c r="E104" s="375" t="n">
        <v>411</v>
      </c>
      <c r="F104" s="431">
        <f>J107</f>
        <v/>
      </c>
      <c r="G104" s="427" t="n"/>
      <c r="H104" s="211" t="inlineStr">
        <is>
          <t xml:space="preserve">　　　撥入不動產、廠房及設備明細(+)                               </t>
        </is>
      </c>
      <c r="I104" s="180" t="n"/>
      <c r="J104" s="73">
        <f>OFFSET(A577,0,$K$1-1)</f>
        <v/>
      </c>
      <c r="K104" s="369">
        <f>SUM(K105:K107)</f>
        <v/>
      </c>
      <c r="L104" s="478" t="n"/>
      <c r="M104" s="478">
        <f>L104-G104</f>
        <v/>
      </c>
      <c r="N104" s="30" t="n"/>
      <c r="O104" s="425">
        <f>L105-B105</f>
        <v/>
      </c>
      <c r="P104" s="144">
        <f>J104-K104</f>
        <v/>
      </c>
      <c r="Q104" s="426">
        <f>D105-F105</f>
        <v/>
      </c>
      <c r="R104" s="426" t="n"/>
    </row>
    <row r="105">
      <c r="A105" s="50" t="n"/>
      <c r="B105" s="50" t="n"/>
      <c r="C105" s="91" t="n"/>
      <c r="D105" s="428" t="n"/>
      <c r="E105" s="375" t="n">
        <v>415</v>
      </c>
      <c r="F105" s="90">
        <f>J113</f>
        <v/>
      </c>
      <c r="G105" s="50" t="n"/>
      <c r="H105" s="112" t="inlineStr">
        <is>
          <t xml:space="preserve">　　　　機械及設備                                                  </t>
        </is>
      </c>
      <c r="I105" s="180" t="n">
        <v>409</v>
      </c>
      <c r="J105" s="73">
        <f>OFFSET(A578,0,$K$1-1)</f>
        <v/>
      </c>
      <c r="K105" s="369">
        <f>(SUMIF($C$7:$C$127,I105,$D$7:$D$127)+SUMIF($E$7:$E$127,I105,$F$7:$F$127))/2</f>
        <v/>
      </c>
      <c r="L105" s="478" t="n"/>
      <c r="M105" s="478">
        <f>L105-G105</f>
        <v/>
      </c>
      <c r="N105" s="30" t="n"/>
      <c r="O105" s="425">
        <f>L106-B106</f>
        <v/>
      </c>
      <c r="P105" s="144">
        <f>J105-K105</f>
        <v/>
      </c>
      <c r="Q105" s="426">
        <f>D106-F106</f>
        <v/>
      </c>
      <c r="R105" s="426" t="n"/>
    </row>
    <row r="106">
      <c r="A106" s="50" t="n"/>
      <c r="B106" s="50" t="n"/>
      <c r="C106" s="375" t="n"/>
      <c r="D106" s="428" t="n"/>
      <c r="G106" s="50" t="n"/>
      <c r="H106" s="112" t="inlineStr">
        <is>
          <t xml:space="preserve">　　　　交通及運輸設備                                              </t>
        </is>
      </c>
      <c r="I106" s="180" t="n">
        <v>410</v>
      </c>
      <c r="J106" s="73">
        <f>OFFSET(A579,0,$K$1-1)</f>
        <v/>
      </c>
      <c r="K106" s="369">
        <f>(SUMIF($C$7:$C$127,I106,$D$7:$D$127)+SUMIF($E$7:$E$127,I106,$F$7:$F$127))/2</f>
        <v/>
      </c>
      <c r="L106" s="478" t="n"/>
      <c r="M106" s="478">
        <f>L106-G106</f>
        <v/>
      </c>
      <c r="N106" s="30" t="n"/>
      <c r="O106" s="425">
        <f>L107-B107</f>
        <v/>
      </c>
      <c r="P106" s="144">
        <f>J106-K106</f>
        <v/>
      </c>
      <c r="Q106" s="426">
        <f>D107-F107</f>
        <v/>
      </c>
      <c r="R106" s="426" t="n"/>
    </row>
    <row r="107">
      <c r="A107" s="50" t="n"/>
      <c r="B107" s="50" t="n"/>
      <c r="C107" s="127" t="n">
        <v>72</v>
      </c>
      <c r="D107" s="471">
        <f>IF(J119&lt;0,J119*-1,0)</f>
        <v/>
      </c>
      <c r="E107" s="472" t="n"/>
      <c r="F107" s="396" t="n"/>
      <c r="G107" s="50" t="n"/>
      <c r="H107" s="112" t="inlineStr">
        <is>
          <t xml:space="preserve">　　　　什項設備                                                    </t>
        </is>
      </c>
      <c r="I107" s="180" t="n">
        <v>411</v>
      </c>
      <c r="J107" s="73">
        <f>OFFSET(A580,0,$K$1-1)</f>
        <v/>
      </c>
      <c r="K107" s="369">
        <f>(SUMIF($C$7:$C$127,I107,$D$7:$D$127)+SUMIF($E$7:$E$127,I107,$F$7:$F$127))/2</f>
        <v/>
      </c>
      <c r="L107" s="478" t="n"/>
      <c r="M107" s="478">
        <f>L107-G107</f>
        <v/>
      </c>
      <c r="N107" s="30" t="n"/>
      <c r="O107" s="425">
        <f>L108-B108</f>
        <v/>
      </c>
      <c r="P107" s="144">
        <f>J107-K107</f>
        <v/>
      </c>
      <c r="Q107" s="426">
        <f>D108-F108</f>
        <v/>
      </c>
      <c r="R107" s="426" t="n"/>
    </row>
    <row r="108">
      <c r="A108" s="89" t="n">
        <v>0</v>
      </c>
      <c r="B108" s="427" t="n"/>
      <c r="C108" s="127" t="n"/>
      <c r="D108" s="428" t="n"/>
      <c r="E108" s="375" t="n">
        <v>72</v>
      </c>
      <c r="F108" s="396">
        <f>IF(J119&gt;0,J119,0)</f>
        <v/>
      </c>
      <c r="G108" s="427" t="n"/>
      <c r="H108" s="211" t="inlineStr">
        <is>
          <t xml:space="preserve">　　　撥出不動產、廠房及設備明細(-)                               </t>
        </is>
      </c>
      <c r="I108" s="180" t="n"/>
      <c r="J108" s="73">
        <f>OFFSET(A581,0,$K$1-1)</f>
        <v/>
      </c>
      <c r="K108" s="369">
        <f>K109+K110+K111</f>
        <v/>
      </c>
      <c r="L108" s="478" t="n"/>
      <c r="M108" s="478">
        <f>L108-G108</f>
        <v/>
      </c>
      <c r="N108" s="30" t="n"/>
      <c r="O108" s="425">
        <f>L109-B109</f>
        <v/>
      </c>
      <c r="P108" s="144">
        <f>J108-K108</f>
        <v/>
      </c>
      <c r="Q108" s="426">
        <f>D109-F109</f>
        <v/>
      </c>
      <c r="R108" s="426" t="n"/>
    </row>
    <row r="109">
      <c r="A109" s="78" t="n"/>
      <c r="B109" s="427" t="n"/>
      <c r="D109" s="428" t="n"/>
      <c r="E109" s="375" t="n"/>
      <c r="F109" s="432">
        <f>J131</f>
        <v/>
      </c>
      <c r="G109" s="427" t="n"/>
      <c r="H109" s="112" t="inlineStr">
        <is>
          <t xml:space="preserve">　　　　機械及設備                                                  </t>
        </is>
      </c>
      <c r="I109" s="180" t="n">
        <v>412</v>
      </c>
      <c r="J109" s="73">
        <f>OFFSET(A582,0,$K$1-1)</f>
        <v/>
      </c>
      <c r="K109" s="387">
        <f>(SUMIF($C$7:$C$127,I109,$D$7:$D$127)+SUMIF($E$7:$E$127,I109,$F$7:$F$127))/2*-1</f>
        <v/>
      </c>
      <c r="L109" s="478" t="n"/>
      <c r="M109" s="478">
        <f>L109-G109</f>
        <v/>
      </c>
      <c r="N109" s="30" t="n"/>
      <c r="O109" s="425">
        <f>L110-B110</f>
        <v/>
      </c>
      <c r="P109" s="144">
        <f>J109-K109</f>
        <v/>
      </c>
      <c r="Q109" s="426">
        <f>D110-F110</f>
        <v/>
      </c>
      <c r="R109" s="426" t="n"/>
    </row>
    <row r="110">
      <c r="A110" s="78" t="inlineStr">
        <is>
          <t xml:space="preserve">　公積                                                        </t>
        </is>
      </c>
      <c r="B110" s="422">
        <f>SUM(B111:B115)</f>
        <v/>
      </c>
      <c r="C110" s="375" t="n"/>
      <c r="D110" s="428" t="n"/>
      <c r="E110" s="430" t="n"/>
      <c r="F110" s="432" t="n"/>
      <c r="G110" s="423">
        <f>SUM(G111:G115)</f>
        <v/>
      </c>
      <c r="H110" s="112" t="inlineStr">
        <is>
          <t xml:space="preserve">　　　　交通及運輸設備                                              </t>
        </is>
      </c>
      <c r="I110" s="180" t="n">
        <v>413</v>
      </c>
      <c r="J110" s="73">
        <f>OFFSET(A583,0,$K$1-1)</f>
        <v/>
      </c>
      <c r="K110" s="387">
        <f>(SUMIF($C$7:$C$127,I110,$D$7:$D$127)+SUMIF($E$7:$E$127,I110,$F$7:$F$127))/2*-1</f>
        <v/>
      </c>
      <c r="L110" s="478">
        <f>VLOOKUP(A110,$A$253:$AX$305,$K$1,FALSE)</f>
        <v/>
      </c>
      <c r="M110" s="478">
        <f>L110-G110</f>
        <v/>
      </c>
      <c r="N110" s="30" t="n"/>
      <c r="O110" s="425">
        <f>L111-B111</f>
        <v/>
      </c>
      <c r="P110" s="144">
        <f>J110-K110</f>
        <v/>
      </c>
      <c r="Q110" s="426">
        <f>D111-F111</f>
        <v/>
      </c>
      <c r="R110" s="426" t="n"/>
    </row>
    <row r="111">
      <c r="A111" s="80" t="inlineStr">
        <is>
          <t xml:space="preserve">　　資本公積                                                    </t>
        </is>
      </c>
      <c r="B111" s="427">
        <f>VLOOKUP(A111,$A$423:$AX$475,$K$1,FALSE)</f>
        <v/>
      </c>
      <c r="C111" s="375" t="n"/>
      <c r="D111" s="428" t="n"/>
      <c r="E111" s="430" t="n">
        <v>417</v>
      </c>
      <c r="F111" s="432">
        <f>J115</f>
        <v/>
      </c>
      <c r="G111" s="429">
        <f>B111+SUM(F111:F113)-SUM(D111:D113)</f>
        <v/>
      </c>
      <c r="H111" s="112" t="inlineStr">
        <is>
          <t xml:space="preserve">　　　　什項設備                                                    </t>
        </is>
      </c>
      <c r="I111" s="180" t="n">
        <v>414</v>
      </c>
      <c r="J111" s="73">
        <f>OFFSET(A584,0,$K$1-1)</f>
        <v/>
      </c>
      <c r="K111" s="387">
        <f>(SUMIF($C$7:$C$127,I111,$D$7:$D$127)+SUMIF($E$7:$E$127,I111,$F$7:$F$127))/2*-1</f>
        <v/>
      </c>
      <c r="L111" s="478">
        <f>VLOOKUP(A111,$A$253:$AX$305,$K$1,FALSE)</f>
        <v/>
      </c>
      <c r="M111" s="478">
        <f>L111-G111</f>
        <v/>
      </c>
      <c r="N111" s="30" t="n"/>
      <c r="O111" s="425">
        <f>L112-B112</f>
        <v/>
      </c>
      <c r="P111" s="144">
        <f>J111-K111</f>
        <v/>
      </c>
      <c r="Q111" s="426">
        <f>D112-F112</f>
        <v/>
      </c>
      <c r="R111" s="426" t="n"/>
    </row>
    <row r="112">
      <c r="A112" s="2" t="n">
        <v>0</v>
      </c>
      <c r="B112" s="427" t="n"/>
      <c r="C112" s="473" t="n">
        <v>71</v>
      </c>
      <c r="D112" s="471">
        <f>IF(J118&lt;0,J118*-1,0)</f>
        <v/>
      </c>
      <c r="E112" s="430" t="n">
        <v>71</v>
      </c>
      <c r="F112" s="431">
        <f>IF(J133&gt;0,J133,0)</f>
        <v/>
      </c>
      <c r="G112" s="433" t="n"/>
      <c r="H112" s="211" t="inlineStr">
        <is>
          <t xml:space="preserve">　無形資產與基金同額增加(+)或減少(-)之金額                  </t>
        </is>
      </c>
      <c r="I112" s="186" t="n"/>
      <c r="J112" s="73" t="n"/>
      <c r="K112" s="369">
        <f>K113+K114</f>
        <v/>
      </c>
      <c r="L112" s="478" t="n"/>
      <c r="M112" s="478">
        <f>L112-G112</f>
        <v/>
      </c>
      <c r="N112" s="30" t="n"/>
      <c r="O112" s="425">
        <f>L113-B113</f>
        <v/>
      </c>
      <c r="P112" s="144">
        <f>J112-K112</f>
        <v/>
      </c>
      <c r="Q112" s="426">
        <f>D113-F113</f>
        <v/>
      </c>
      <c r="R112" s="426" t="n"/>
    </row>
    <row r="113">
      <c r="A113" s="3" t="n">
        <v>0</v>
      </c>
      <c r="B113" s="427" t="n"/>
      <c r="C113" s="473" t="n"/>
      <c r="D113" s="428" t="n"/>
      <c r="E113" s="439" t="n"/>
      <c r="F113" s="432" t="n"/>
      <c r="G113" s="433" t="n"/>
      <c r="H113" s="112" t="inlineStr">
        <is>
          <t xml:space="preserve">　　　無形資產與基金同額增加之金額(+)                             </t>
        </is>
      </c>
      <c r="I113" s="180" t="n">
        <v>415</v>
      </c>
      <c r="J113" s="73">
        <f>OFFSET(A585,0,$K$1-1)</f>
        <v/>
      </c>
      <c r="K113" s="369">
        <f>(SUMIF($C$7:$C$127,I113,$D$7:$D$127)+SUMIF($E$7:$E$127,I113,$F$7:$F$127))/2</f>
        <v/>
      </c>
      <c r="L113" s="478" t="n"/>
      <c r="M113" s="478">
        <f>L113-G113</f>
        <v/>
      </c>
      <c r="N113" s="30" t="n"/>
      <c r="O113" s="425">
        <f>L114-B114</f>
        <v/>
      </c>
      <c r="P113" s="144">
        <f>J113-K113</f>
        <v/>
      </c>
      <c r="Q113" s="426">
        <f>D114-F114</f>
        <v/>
      </c>
      <c r="R113" s="426" t="n"/>
    </row>
    <row r="114">
      <c r="A114" s="80" t="inlineStr">
        <is>
          <t xml:space="preserve">　　特別公積                                                    </t>
        </is>
      </c>
      <c r="B114" s="427">
        <f>VLOOKUP(A114,$A$423:$AX$475,$K$1,FALSE)</f>
        <v/>
      </c>
      <c r="C114" s="474" t="n"/>
      <c r="D114" s="428">
        <f>J131</f>
        <v/>
      </c>
      <c r="E114" s="430" t="n"/>
      <c r="F114" s="432" t="n"/>
      <c r="G114" s="429">
        <f>B114+SUM(F114:F115)-SUM(D114:D115)</f>
        <v/>
      </c>
      <c r="H114" s="112" t="inlineStr">
        <is>
          <t xml:space="preserve">　　　無形資產與基金同額減少之金額(-)                             </t>
        </is>
      </c>
      <c r="I114" s="180" t="n">
        <v>416</v>
      </c>
      <c r="J114" s="73">
        <f>OFFSET(A586,0,$K$1-1)</f>
        <v/>
      </c>
      <c r="K114" s="369">
        <f>-(SUMIF($C$7:$C$127,I114,$D$7:$D$127)+SUMIF($E$7:$E$127,I114,$F$7:$F$127))/2</f>
        <v/>
      </c>
      <c r="L114" s="478">
        <f>VLOOKUP(A114,$A$253:$AX$305,$K$1,FALSE)</f>
        <v/>
      </c>
      <c r="M114" s="478">
        <f>L114-G114</f>
        <v/>
      </c>
      <c r="N114" s="30" t="n"/>
      <c r="O114" s="425">
        <f>L115-B115</f>
        <v/>
      </c>
      <c r="P114" s="144">
        <f>J114-K114</f>
        <v/>
      </c>
      <c r="Q114" s="426">
        <f>D115-F115</f>
        <v/>
      </c>
      <c r="R114" s="426" t="n"/>
    </row>
    <row r="115">
      <c r="A115" s="3" t="n">
        <v>0</v>
      </c>
      <c r="B115" s="427" t="n"/>
      <c r="C115" s="473" t="n"/>
      <c r="D115" s="428" t="n"/>
      <c r="E115" s="439" t="n"/>
      <c r="F115" s="432" t="n"/>
      <c r="G115" s="433" t="n"/>
      <c r="H115" s="112" t="inlineStr">
        <is>
          <t xml:space="preserve">　　應付代管資產轉列受贈公積之金額                              </t>
        </is>
      </c>
      <c r="I115" s="180" t="n">
        <v>417</v>
      </c>
      <c r="J115" s="73">
        <f>OFFSET(A587,0,$K$1-1)</f>
        <v/>
      </c>
      <c r="K115" s="369">
        <f>(SUMIF($C$7:$C$127,I115,$D$7:$D$127)+SUMIF($E$7:$E$127,I115,$F$7:$F$127))/2</f>
        <v/>
      </c>
      <c r="L115" s="478" t="n"/>
      <c r="M115" s="478">
        <f>L115-G115</f>
        <v/>
      </c>
      <c r="N115" s="30" t="n"/>
      <c r="O115" s="425">
        <f>L116-B116</f>
        <v/>
      </c>
      <c r="P115" s="144">
        <f>J115-K115</f>
        <v/>
      </c>
      <c r="Q115" s="426">
        <f>D116-F116</f>
        <v/>
      </c>
      <c r="R115" s="426" t="n"/>
    </row>
    <row r="116">
      <c r="A116" s="78" t="inlineStr">
        <is>
          <t xml:space="preserve">　累積餘絀                                                    </t>
        </is>
      </c>
      <c r="B116" s="422">
        <f>SUM(B117:B121)</f>
        <v/>
      </c>
      <c r="C116" s="474" t="n"/>
      <c r="D116" s="428" t="n"/>
      <c r="E116" s="430" t="n"/>
      <c r="F116" s="432" t="n"/>
      <c r="G116" s="423">
        <f>SUM(G117:G121)</f>
        <v/>
      </c>
      <c r="H116" s="112" t="inlineStr">
        <is>
          <t xml:space="preserve">　　長期債務1年內到期部分轉列應付到期長期負債之金額             </t>
        </is>
      </c>
      <c r="I116" s="180" t="n">
        <v>418</v>
      </c>
      <c r="J116" s="73">
        <f>OFFSET(A588,0,$K$1-1)</f>
        <v/>
      </c>
      <c r="K116" s="369">
        <f>(SUMIF($C$7:$C$127,I116,$D$7:$D$127)+SUMIF($E$7:$E$127,I116,$F$7:$F$127))/2</f>
        <v/>
      </c>
      <c r="L116" s="478">
        <f>VLOOKUP(A116,$A$253:$AX$305,$K$1,FALSE)</f>
        <v/>
      </c>
      <c r="M116" s="478">
        <f>L116-G116</f>
        <v/>
      </c>
      <c r="N116" s="30" t="n"/>
      <c r="O116" s="425">
        <f>L117-B117</f>
        <v/>
      </c>
      <c r="P116" s="144">
        <f>J116-K116</f>
        <v/>
      </c>
      <c r="Q116" s="426">
        <f>D117-F117</f>
        <v/>
      </c>
      <c r="R116" s="426" t="n"/>
    </row>
    <row r="117">
      <c r="A117" s="80" t="inlineStr">
        <is>
          <t xml:space="preserve">　　累積賸餘                                                    </t>
        </is>
      </c>
      <c r="B117" s="427">
        <f>VLOOKUP(A117,$A$423:$AX$475,$K$1,FALSE)</f>
        <v/>
      </c>
      <c r="C117" s="474" t="n"/>
      <c r="D117" s="428" t="n"/>
      <c r="E117" s="375" t="inlineStr">
        <is>
          <t>A</t>
        </is>
      </c>
      <c r="F117" s="432">
        <f>IF(J7&gt;0,J7,0)</f>
        <v/>
      </c>
      <c r="G117" s="429">
        <f>B117+SUM(F117:F120)-SUM(D117:D120)</f>
        <v/>
      </c>
      <c r="H117" s="112" t="inlineStr">
        <is>
          <t xml:space="preserve">　　盈餘分配與虧損填補之金額                                    </t>
        </is>
      </c>
      <c r="I117" s="180" t="n"/>
      <c r="J117" s="73">
        <f>OFFSET(A589,0,$K$1-1)</f>
        <v/>
      </c>
      <c r="K117" s="369">
        <f>K118+K119</f>
        <v/>
      </c>
      <c r="L117" s="478">
        <f>VLOOKUP(A117,$A$253:$AX$305,$K$1,FALSE)</f>
        <v/>
      </c>
      <c r="M117" s="478">
        <f>L117-G117</f>
        <v/>
      </c>
      <c r="N117" s="30" t="n"/>
      <c r="O117" s="425">
        <f>L118-B118</f>
        <v/>
      </c>
      <c r="P117" s="144">
        <f>J117-K117</f>
        <v/>
      </c>
      <c r="Q117" s="426">
        <f>D118-F118</f>
        <v/>
      </c>
      <c r="R117" s="426" t="n"/>
    </row>
    <row r="118">
      <c r="A118" s="3" t="n">
        <v>0</v>
      </c>
      <c r="B118" s="427" t="n"/>
      <c r="C118" s="474" t="n">
        <v>71</v>
      </c>
      <c r="D118" s="428">
        <f>IF(J123&gt;0,J123,0)</f>
        <v/>
      </c>
      <c r="E118" s="375" t="n"/>
      <c r="F118" s="431" t="n"/>
      <c r="G118" s="401" t="n"/>
      <c r="H118" s="112" t="inlineStr">
        <is>
          <t xml:space="preserve">　　　提存(撥用-)公積                                             </t>
        </is>
      </c>
      <c r="I118" s="180" t="n">
        <v>71</v>
      </c>
      <c r="J118" s="73">
        <f>OFFSET(A590,0,$K$1-1)</f>
        <v/>
      </c>
      <c r="K118" s="387">
        <f>-(SUMIF($C$7:$C$127,I118,$D$7:$D$127)+SUMIF($E$7:$E$127,I118,$F$7:$F$127))/2</f>
        <v/>
      </c>
      <c r="L118" s="478" t="n"/>
      <c r="M118" s="478">
        <f>L118-G118</f>
        <v/>
      </c>
      <c r="N118" s="30" t="n"/>
      <c r="O118" s="425">
        <f>L119-B119</f>
        <v/>
      </c>
      <c r="P118" s="144">
        <f>J118-K118</f>
        <v/>
      </c>
      <c r="Q118" s="426">
        <f>D119-F119</f>
        <v/>
      </c>
      <c r="R118" s="426" t="n"/>
    </row>
    <row r="119" ht="20.4" customHeight="1" s="53" thickBot="1">
      <c r="A119" s="3" t="n"/>
      <c r="B119" s="427" t="n"/>
      <c r="C119" s="430" t="n">
        <v>72</v>
      </c>
      <c r="D119" s="471">
        <f>IF(J119&gt;0,J119,0)</f>
        <v/>
      </c>
      <c r="E119" s="434" t="n"/>
      <c r="F119" s="376" t="n"/>
      <c r="G119" s="401" t="n"/>
      <c r="H119" s="198" t="inlineStr">
        <is>
          <t xml:space="preserve">　　　賸餘撥充(折減-)基金                                         </t>
        </is>
      </c>
      <c r="I119" s="180" t="n">
        <v>72</v>
      </c>
      <c r="J119" s="73">
        <f>OFFSET(A591,0,$K$1-1)</f>
        <v/>
      </c>
      <c r="K119" s="387">
        <f>-(SUMIF($C$7:$C$127,I119,$D$7:$D$127)+SUMIF($E$7:$E$127,I119,$F$7:$F$127))/2</f>
        <v/>
      </c>
      <c r="L119" s="478" t="n"/>
      <c r="M119" s="478">
        <f>L119-G119</f>
        <v/>
      </c>
      <c r="N119" s="30" t="n"/>
      <c r="O119" s="425">
        <f>L120-B121</f>
        <v/>
      </c>
      <c r="P119" s="144">
        <f>J119-K119</f>
        <v/>
      </c>
      <c r="Q119" s="426">
        <f>D121-F121</f>
        <v/>
      </c>
      <c r="R119" s="426" t="n"/>
    </row>
    <row r="120">
      <c r="A120" s="100" t="n"/>
      <c r="B120" s="465" t="n"/>
      <c r="C120" s="430" t="n"/>
      <c r="D120" s="432" t="n"/>
      <c r="E120" s="434" t="n"/>
      <c r="F120" s="376" t="n"/>
      <c r="G120" s="401" t="n"/>
      <c r="H120" s="112" t="n"/>
      <c r="I120" s="180" t="n"/>
      <c r="J120" s="121" t="n"/>
      <c r="K120" s="369">
        <f>(SUMIF($C$7:$C$127,I120,$D$7:$D$127)+SUMIF($E$7:$E$127,I120,$F$7:$F$127))/2</f>
        <v/>
      </c>
      <c r="L120" s="478" t="n"/>
      <c r="M120" s="478">
        <f>L120-G120</f>
        <v/>
      </c>
      <c r="N120" s="30" t="n"/>
      <c r="O120" s="425">
        <f>L123-B122</f>
        <v/>
      </c>
      <c r="P120" s="144" t="n"/>
      <c r="Q120" s="426">
        <f>D122-F122</f>
        <v/>
      </c>
      <c r="R120" s="426" t="n"/>
    </row>
    <row r="121">
      <c r="A121" s="80" t="inlineStr">
        <is>
          <t xml:space="preserve">　　累積短絀                                                    </t>
        </is>
      </c>
      <c r="B121" s="427">
        <f>VLOOKUP(A121,$A$423:$AX$475,$K$1,FALSE)</f>
        <v/>
      </c>
      <c r="C121" s="375" t="inlineStr">
        <is>
          <t>A</t>
        </is>
      </c>
      <c r="D121" s="428">
        <f>IF(J7&lt;0,J7*-1,0)</f>
        <v/>
      </c>
      <c r="E121" s="430" t="n"/>
      <c r="F121" s="431" t="n"/>
      <c r="G121" s="488">
        <f>B121+SUM(F121:F124)-SUM(D121:D124)</f>
        <v/>
      </c>
      <c r="H121" s="112" t="n"/>
      <c r="I121" s="180" t="n"/>
      <c r="J121" s="121" t="n"/>
      <c r="K121" s="369">
        <f>(SUMIF($C$7:$C$127,I121,$D$7:$D$127)+SUMIF($E$7:$E$127,I121,$F$7:$F$127))/2</f>
        <v/>
      </c>
      <c r="L121" s="478">
        <f>VLOOKUP(A121,$A$253:$AX$305,$K$1,FALSE)</f>
        <v/>
      </c>
      <c r="M121" s="478">
        <f>L121-G121</f>
        <v/>
      </c>
      <c r="N121" s="30" t="n"/>
      <c r="O121" s="425">
        <f>L124-B123</f>
        <v/>
      </c>
      <c r="P121" s="144" t="n"/>
      <c r="Q121" s="426">
        <f>D123-F123</f>
        <v/>
      </c>
      <c r="R121" s="426" t="n"/>
    </row>
    <row r="122">
      <c r="A122" s="3" t="n">
        <v>0</v>
      </c>
      <c r="B122" s="427" t="n"/>
      <c r="C122" s="382" t="n"/>
      <c r="D122" s="428" t="n"/>
      <c r="E122" s="430" t="n">
        <v>71</v>
      </c>
      <c r="F122" s="432">
        <f>IF(J118&lt;0,J118*-1,0)</f>
        <v/>
      </c>
      <c r="G122" s="401" t="n"/>
      <c r="H122" s="112" t="n"/>
      <c r="I122" s="180" t="n"/>
      <c r="J122" s="121" t="n"/>
      <c r="K122" s="369">
        <f>SUM(K123:K124)</f>
        <v/>
      </c>
      <c r="L122" s="478" t="n"/>
      <c r="M122" s="478">
        <f>L122-G122</f>
        <v/>
      </c>
      <c r="N122" s="30" t="n"/>
      <c r="O122" s="425">
        <f>L125-B124</f>
        <v/>
      </c>
      <c r="P122" s="144" t="n"/>
      <c r="Q122" s="426">
        <f>D125-F125</f>
        <v/>
      </c>
      <c r="R122" s="426" t="n"/>
    </row>
    <row r="123">
      <c r="A123" s="3" t="n"/>
      <c r="B123" s="427" t="n"/>
      <c r="C123" s="382" t="n"/>
      <c r="D123" s="428" t="n"/>
      <c r="E123" s="430" t="n">
        <v>72</v>
      </c>
      <c r="F123" s="396">
        <f>IF(J119&lt;0,J119*-1,0)</f>
        <v/>
      </c>
      <c r="G123" s="401" t="n"/>
      <c r="H123" s="112" t="n"/>
      <c r="I123" s="180" t="n"/>
      <c r="J123" s="121" t="n"/>
      <c r="K123" s="369">
        <f>-(SUMIF($C$7:$C$127,I123,$D$7:$D$127)+SUMIF($E$7:$E$127,I123,$F$7:$F$127))/2</f>
        <v/>
      </c>
      <c r="L123" s="478" t="n"/>
      <c r="M123" s="478">
        <f>L123-G123</f>
        <v/>
      </c>
      <c r="N123" s="30" t="n"/>
      <c r="O123" s="425">
        <f>L126-B125</f>
        <v/>
      </c>
      <c r="P123" s="144" t="n"/>
      <c r="Q123" s="426">
        <f>D126-F126</f>
        <v/>
      </c>
      <c r="R123" s="426" t="n"/>
    </row>
    <row r="124" ht="20.4" customHeight="1" s="53" thickBot="1">
      <c r="A124" s="100" t="n"/>
      <c r="B124" s="465" t="n"/>
      <c r="C124" s="475" t="n"/>
      <c r="D124" s="428" t="n"/>
      <c r="E124" s="434" t="n">
        <v>73</v>
      </c>
      <c r="F124" s="435">
        <f>D120</f>
        <v/>
      </c>
      <c r="G124" s="401" t="n"/>
      <c r="H124" s="198" t="n"/>
      <c r="I124" s="199" t="n"/>
      <c r="J124" s="122" t="n"/>
      <c r="K124" s="444">
        <f>-(SUMIF($C$7:$C$127,I124,$D$7:$D$127)+SUMIF($E$7:$E$127,I124,$F$7:$F$127))/2</f>
        <v/>
      </c>
      <c r="L124" s="478" t="n"/>
      <c r="M124" s="478">
        <f>L124-G124</f>
        <v/>
      </c>
      <c r="O124" s="425">
        <f>L127-B126</f>
        <v/>
      </c>
      <c r="P124" s="144" t="n"/>
      <c r="Q124" s="426">
        <f>D127-F127</f>
        <v/>
      </c>
      <c r="R124" s="426" t="n"/>
    </row>
    <row r="125">
      <c r="A125" s="78" t="inlineStr">
        <is>
          <t xml:space="preserve">　淨值其他項目                                                </t>
        </is>
      </c>
      <c r="B125" s="422">
        <f>SUM(B126:B127)</f>
        <v/>
      </c>
      <c r="C125" s="375" t="n"/>
      <c r="D125" s="428" t="n"/>
      <c r="E125" s="430" t="n"/>
      <c r="F125" s="432" t="n"/>
      <c r="G125" s="402">
        <f>SUM(G126:G127)</f>
        <v/>
      </c>
      <c r="H125" s="220" t="n"/>
      <c r="I125" s="180" t="n"/>
      <c r="J125" s="246" t="n"/>
      <c r="K125" s="489" t="n"/>
      <c r="L125" s="478">
        <f>VLOOKUP(A125,$A$253:$AX$305,$K$1,FALSE)</f>
        <v/>
      </c>
      <c r="M125" s="478">
        <f>L124-G124</f>
        <v/>
      </c>
      <c r="O125" s="425">
        <f>L127-B128</f>
        <v/>
      </c>
      <c r="P125" s="144" t="n"/>
      <c r="Q125" s="426">
        <f>D128-F128</f>
        <v/>
      </c>
      <c r="R125" s="426" t="n"/>
    </row>
    <row r="126">
      <c r="A126" s="81" t="inlineStr">
        <is>
          <t xml:space="preserve">　　累積其他綜合餘絀                                            </t>
        </is>
      </c>
      <c r="B126" s="427">
        <f>VLOOKUP(A126,$A$423:$AX$475,$K$1,FALSE)</f>
        <v/>
      </c>
      <c r="C126" s="375" t="n"/>
      <c r="D126" s="428" t="n"/>
      <c r="E126" s="430" t="n"/>
      <c r="F126" s="432" t="n"/>
      <c r="G126" s="488">
        <f>B126+F126-D126</f>
        <v/>
      </c>
      <c r="H126" s="220" t="n"/>
      <c r="I126" s="180" t="n"/>
      <c r="J126" s="246" t="n"/>
      <c r="K126" s="489" t="n"/>
      <c r="L126" s="478">
        <f>VLOOKUP(A126,$A$253:$AX$305,$K$1,FALSE)</f>
        <v/>
      </c>
      <c r="M126" s="478">
        <f>L125-G125</f>
        <v/>
      </c>
      <c r="P126" s="144" t="n"/>
    </row>
    <row r="127">
      <c r="A127" s="80" t="n">
        <v>0</v>
      </c>
      <c r="B127" s="427" t="n"/>
      <c r="C127" s="375" t="n"/>
      <c r="D127" s="428" t="n"/>
      <c r="E127" s="430" t="n"/>
      <c r="F127" s="432" t="n"/>
      <c r="G127" s="488" t="n"/>
      <c r="H127" s="220" t="n"/>
      <c r="I127" s="180" t="n"/>
      <c r="J127" s="246" t="n"/>
      <c r="K127" s="489" t="n"/>
      <c r="L127" s="478">
        <f>VLOOKUP(A128,$A$253:$AX$305,$K$1,FALSE)</f>
        <v/>
      </c>
      <c r="M127" s="478">
        <f>L126-G126</f>
        <v/>
      </c>
      <c r="P127" s="144" t="n"/>
    </row>
    <row r="128" ht="20.4" customHeight="1" s="53" thickBot="1">
      <c r="A128" s="83" t="inlineStr">
        <is>
          <t>合      計</t>
        </is>
      </c>
      <c r="B128" s="479">
        <f>B70+B97</f>
        <v/>
      </c>
      <c r="C128" s="480" t="n"/>
      <c r="D128" s="481" t="n"/>
      <c r="E128" s="482" t="n"/>
      <c r="F128" s="481" t="n"/>
      <c r="G128" s="490">
        <f>G70+G97</f>
        <v/>
      </c>
      <c r="H128" s="220" t="n"/>
      <c r="I128" s="180" t="n"/>
      <c r="J128" s="246" t="n"/>
      <c r="K128" s="489" t="n"/>
      <c r="M128" s="478">
        <f>L127-G128</f>
        <v/>
      </c>
      <c r="P128" s="144" t="n"/>
    </row>
    <row r="129">
      <c r="A129" s="74" t="n"/>
      <c r="B129" s="74" t="n"/>
      <c r="C129" s="74" t="n"/>
      <c r="D129" s="74" t="n"/>
      <c r="E129" s="74" t="n"/>
      <c r="F129" s="74" t="n"/>
      <c r="G129" s="74" t="n"/>
      <c r="H129" s="220" t="n"/>
      <c r="I129" s="180" t="n"/>
      <c r="J129" s="246" t="n"/>
      <c r="K129" s="489" t="n"/>
      <c r="M129" s="478">
        <f>L131-G133</f>
        <v/>
      </c>
      <c r="P129" s="144" t="n"/>
    </row>
    <row r="130">
      <c r="A130" s="74" t="n"/>
      <c r="D130" s="483">
        <f>SUM(D6:D127)</f>
        <v/>
      </c>
      <c r="E130" s="19" t="n"/>
      <c r="F130" s="483">
        <f>SUM(F6:F127)</f>
        <v/>
      </c>
      <c r="H130" s="220" t="n"/>
      <c r="I130" s="180" t="n"/>
      <c r="J130" s="246" t="n"/>
      <c r="K130" s="489" t="n"/>
      <c r="M130" s="478">
        <f>L132-G134</f>
        <v/>
      </c>
      <c r="P130" s="144" t="n"/>
    </row>
    <row r="131">
      <c r="A131" s="74" t="n"/>
      <c r="C131" s="6" t="n"/>
      <c r="D131" s="483">
        <f>D130-F130</f>
        <v/>
      </c>
      <c r="E131" s="15" t="n"/>
      <c r="F131" s="483">
        <f>F130-D130</f>
        <v/>
      </c>
      <c r="H131" s="119" t="n"/>
      <c r="I131" s="115" t="n"/>
      <c r="J131" s="116" t="n"/>
      <c r="K131" s="411" t="n"/>
      <c r="M131" s="478">
        <f>L133-G135</f>
        <v/>
      </c>
      <c r="P131" s="144" t="n"/>
    </row>
    <row r="132">
      <c r="A132" s="74" t="n"/>
      <c r="B132" s="484">
        <f>B69-B70-B97</f>
        <v/>
      </c>
      <c r="C132" s="6" t="n"/>
      <c r="E132" s="15" t="n"/>
      <c r="G132" s="484">
        <f>G69-G70-G97</f>
        <v/>
      </c>
      <c r="H132" s="119" t="n"/>
      <c r="I132" s="115" t="n"/>
      <c r="J132" s="116" t="n"/>
      <c r="K132" s="411" t="n"/>
      <c r="M132" s="478">
        <f>L134-G136</f>
        <v/>
      </c>
    </row>
    <row r="133">
      <c r="A133" s="74" t="n"/>
      <c r="C133" s="30" t="n"/>
      <c r="D133" s="30" t="n"/>
      <c r="E133" s="30" t="n"/>
      <c r="F133" s="30" t="n"/>
      <c r="G133" s="30" t="n"/>
      <c r="H133" s="119" t="n"/>
      <c r="I133" s="115" t="n"/>
      <c r="J133" s="116" t="n"/>
      <c r="K133" s="411" t="n"/>
      <c r="M133" s="478">
        <f>L135-G137</f>
        <v/>
      </c>
    </row>
    <row r="134">
      <c r="A134" s="74" t="n"/>
      <c r="B134" s="74" t="n"/>
      <c r="C134" s="74" t="n"/>
      <c r="D134" s="74" t="n"/>
      <c r="E134" s="74" t="n"/>
      <c r="F134" s="74" t="n"/>
      <c r="G134" s="74" t="n"/>
      <c r="H134" s="119" t="n"/>
      <c r="I134" s="115" t="n"/>
      <c r="J134" s="116" t="n"/>
      <c r="K134" s="411" t="n"/>
      <c r="M134" s="478">
        <f>L136-G136</f>
        <v/>
      </c>
    </row>
    <row r="135">
      <c r="A135" s="74" t="n"/>
      <c r="B135" s="74" t="n"/>
      <c r="C135" s="74" t="n"/>
      <c r="D135" s="74" t="n"/>
      <c r="E135" s="74" t="n"/>
      <c r="F135" s="74" t="n"/>
      <c r="G135" s="74" t="n"/>
      <c r="H135" s="119" t="n"/>
      <c r="I135" s="115" t="n"/>
      <c r="J135" s="116" t="n"/>
      <c r="K135" s="411" t="n"/>
    </row>
    <row r="254" ht="16.2" customHeight="1" s="53"/>
    <row r="255" ht="16.2" customHeight="1" s="53"/>
    <row r="256" ht="16.2" customHeight="1" s="53"/>
    <row r="257" ht="16.2" customHeight="1" s="53"/>
    <row r="258" ht="16.2" customHeight="1" s="53"/>
    <row r="259" ht="16.2" customHeight="1" s="53"/>
    <row r="260" ht="16.2" customHeight="1" s="53"/>
    <row r="261" ht="16.2" customHeight="1" s="53"/>
    <row r="262" ht="16.2" customHeight="1" s="53"/>
    <row r="263" ht="16.2" customHeight="1" s="53"/>
    <row r="264" ht="16.2" customHeight="1" s="53"/>
    <row r="265" ht="16.2" customHeight="1" s="53"/>
    <row r="266" ht="16.2" customHeight="1" s="53"/>
    <row r="267" ht="16.2" customHeight="1" s="53"/>
    <row r="268" ht="16.2" customHeight="1" s="53"/>
    <row r="269" ht="16.2" customHeight="1" s="53"/>
    <row r="270" ht="16.2" customHeight="1" s="53"/>
    <row r="271" ht="16.2" customHeight="1" s="53"/>
    <row r="272" ht="16.2" customHeight="1" s="53"/>
    <row r="273" ht="16.2" customHeight="1" s="53"/>
    <row r="274" ht="16.2" customHeight="1" s="53"/>
    <row r="275" ht="16.2" customHeight="1" s="53"/>
    <row r="276" ht="16.2" customHeight="1" s="53"/>
    <row r="277" ht="16.2" customHeight="1" s="53"/>
    <row r="278" ht="16.2" customHeight="1" s="53"/>
    <row r="279" ht="16.2" customHeight="1" s="53"/>
    <row r="280" ht="16.2" customHeight="1" s="53"/>
    <row r="281" ht="16.2" customHeight="1" s="53"/>
    <row r="282" ht="16.2" customHeight="1" s="53"/>
    <row r="283" ht="16.2" customHeight="1" s="53"/>
    <row r="284" ht="16.2" customHeight="1" s="53"/>
    <row r="285" ht="16.2" customHeight="1" s="53"/>
    <row r="286" ht="16.2" customHeight="1" s="53"/>
    <row r="287" ht="16.2" customHeight="1" s="53"/>
    <row r="288" ht="16.2" customHeight="1" s="53"/>
    <row r="289" ht="16.2" customHeight="1" s="53"/>
    <row r="290" ht="16.2" customHeight="1" s="53"/>
    <row r="291" ht="16.2" customHeight="1" s="53"/>
    <row r="292" ht="16.2" customHeight="1" s="53"/>
    <row r="293" ht="16.2" customHeight="1" s="53"/>
    <row r="294" ht="16.2" customHeight="1" s="53"/>
    <row r="295" ht="16.2" customHeight="1" s="53"/>
    <row r="296" ht="16.2" customHeight="1" s="53"/>
    <row r="297" ht="16.2" customHeight="1" s="53"/>
    <row r="298" ht="16.2" customHeight="1" s="53"/>
    <row r="299" ht="16.2" customHeight="1" s="53"/>
    <row r="300" ht="16.2" customHeight="1" s="53"/>
    <row r="301" ht="16.2" customHeight="1" s="53"/>
    <row r="302" ht="16.2" customHeight="1" s="53"/>
    <row r="303" ht="16.2" customHeight="1" s="53"/>
    <row r="304" ht="16.2" customHeight="1" s="53"/>
    <row r="305" ht="16.2" customHeight="1" s="53"/>
    <row r="306" ht="16.2" customHeight="1" s="53"/>
    <row r="307" ht="16.2" customHeight="1" s="53"/>
    <row r="308" ht="16.2" customHeight="1" s="53"/>
    <row r="311" ht="16.2" customHeight="1" s="53"/>
    <row r="312" ht="16.2" customHeight="1" s="53"/>
    <row r="313" ht="16.2" customHeight="1" s="53"/>
    <row r="314" ht="16.2" customHeight="1" s="53"/>
    <row r="315" ht="16.2" customHeight="1" s="53"/>
    <row r="316" ht="16.2" customHeight="1" s="53"/>
    <row r="317" ht="16.2" customHeight="1" s="53"/>
    <row r="318" ht="16.2" customHeight="1" s="53"/>
    <row r="319" ht="16.2" customHeight="1" s="53"/>
    <row r="320" ht="16.2" customHeight="1" s="53"/>
    <row r="321" ht="16.2" customHeight="1" s="53"/>
    <row r="322" ht="16.2" customHeight="1" s="53"/>
    <row r="323" ht="16.2" customHeight="1" s="53"/>
    <row r="324" ht="16.2" customHeight="1" s="53"/>
    <row r="325" ht="16.2" customHeight="1" s="53"/>
    <row r="326" ht="16.2" customHeight="1" s="53"/>
    <row r="327" ht="16.2" customHeight="1" s="53"/>
    <row r="328" ht="16.2" customHeight="1" s="53"/>
    <row r="329" ht="16.2" customHeight="1" s="53"/>
    <row r="330" ht="16.2" customHeight="1" s="53"/>
    <row r="331" ht="16.2" customHeight="1" s="53"/>
    <row r="332" ht="16.2" customHeight="1" s="53"/>
    <row r="333" ht="16.2" customHeight="1" s="53"/>
    <row r="334" ht="16.2" customHeight="1" s="53"/>
    <row r="335" ht="16.2" customHeight="1" s="53"/>
    <row r="336" ht="16.2" customHeight="1" s="53"/>
    <row r="337" ht="16.2" customHeight="1" s="53"/>
    <row r="338" ht="16.2" customHeight="1" s="53"/>
    <row r="339" ht="16.2" customHeight="1" s="53"/>
    <row r="340" ht="16.2" customHeight="1" s="53"/>
    <row r="341" ht="16.2" customHeight="1" s="53"/>
    <row r="342" ht="16.2" customHeight="1" s="53"/>
    <row r="343" ht="16.2" customHeight="1" s="53"/>
    <row r="344" ht="16.2" customHeight="1" s="53"/>
    <row r="345" ht="16.2" customHeight="1" s="53"/>
    <row r="346" ht="16.2" customHeight="1" s="53"/>
    <row r="347" ht="16.2" customHeight="1" s="53"/>
    <row r="348" ht="16.2" customHeight="1" s="53"/>
    <row r="349" ht="16.2" customHeight="1" s="53"/>
    <row r="350" ht="16.2" customHeight="1" s="53"/>
    <row r="351" ht="16.2" customHeight="1" s="53"/>
    <row r="352" ht="16.2" customHeight="1" s="53"/>
    <row r="353" ht="16.2" customHeight="1" s="53"/>
    <row r="354" ht="16.2" customHeight="1" s="53"/>
    <row r="355" ht="16.2" customHeight="1" s="53"/>
    <row r="356" ht="16.2" customHeight="1" s="53"/>
    <row r="357" ht="16.2" customHeight="1" s="53"/>
    <row r="358" ht="16.2" customHeight="1" s="53"/>
    <row r="359" ht="16.2" customHeight="1" s="53"/>
    <row r="360" ht="16.2" customHeight="1" s="53"/>
    <row r="361" ht="16.2" customHeight="1" s="53"/>
    <row r="362" ht="16.2" customHeight="1" s="53"/>
    <row r="363" ht="16.2" customHeight="1" s="53"/>
    <row r="364" ht="16.2" customHeight="1" s="53"/>
    <row r="365" ht="16.2" customHeight="1" s="53"/>
    <row r="366" ht="16.2" customHeight="1" s="53"/>
    <row r="367" ht="16.2" customHeight="1" s="53"/>
    <row r="368" ht="16.2" customHeight="1" s="53"/>
    <row r="369" ht="16.2" customHeight="1" s="53"/>
    <row r="370" ht="16.2" customHeight="1" s="53"/>
    <row r="371" ht="16.2" customHeight="1" s="53"/>
    <row r="372" ht="16.2" customHeight="1" s="53"/>
    <row r="373" ht="16.2" customHeight="1" s="53"/>
    <row r="374" ht="16.2" customHeight="1" s="53"/>
    <row r="375" ht="16.2" customHeight="1" s="53"/>
    <row r="376" ht="16.2" customHeight="1" s="53"/>
    <row r="377" ht="16.2" customHeight="1" s="53"/>
    <row r="378" ht="16.2" customHeight="1" s="53"/>
    <row r="379" ht="16.2" customHeight="1" s="53"/>
    <row r="380" ht="16.2" customHeight="1" s="53"/>
    <row r="381" ht="16.2" customHeight="1" s="53"/>
    <row r="382" ht="16.2" customHeight="1" s="53"/>
    <row r="383" ht="16.2" customHeight="1" s="53"/>
    <row r="384" ht="16.2" customHeight="1" s="53"/>
    <row r="385" ht="16.2" customHeight="1" s="53"/>
    <row r="386" ht="16.2" customHeight="1" s="53"/>
    <row r="387" ht="16.2" customHeight="1" s="53"/>
    <row r="388" ht="16.2" customHeight="1" s="53"/>
    <row r="389" ht="16.2" customHeight="1" s="53"/>
    <row r="390" ht="16.2" customHeight="1" s="53"/>
    <row r="391" ht="16.2" customHeight="1" s="53"/>
    <row r="392" ht="16.2" customHeight="1" s="53"/>
    <row r="393" ht="16.2" customHeight="1" s="53"/>
    <row r="394" ht="16.2" customHeight="1" s="53"/>
    <row r="395" ht="16.2" customHeight="1" s="53"/>
    <row r="396" ht="16.2" customHeight="1" s="53"/>
    <row r="397" ht="16.2" customHeight="1" s="53"/>
    <row r="398" ht="16.2" customHeight="1" s="53"/>
    <row r="399" ht="16.2" customHeight="1" s="53"/>
    <row r="400" ht="16.2" customHeight="1" s="53"/>
    <row r="401" ht="16.2" customHeight="1" s="53"/>
    <row r="402" ht="16.2" customHeight="1" s="53"/>
    <row r="403" ht="16.2" customHeight="1" s="53"/>
    <row r="404" ht="16.2" customHeight="1" s="53"/>
    <row r="405" ht="16.2" customHeight="1" s="53"/>
    <row r="406" ht="16.2" customHeight="1" s="53"/>
    <row r="407" ht="16.2" customHeight="1" s="53"/>
    <row r="408" ht="16.2" customHeight="1" s="53"/>
    <row r="409" ht="16.2" customHeight="1" s="53"/>
    <row r="410" ht="16.2" customHeight="1" s="53"/>
    <row r="427" ht="16.2" customHeight="1" s="53"/>
    <row r="428" ht="16.2" customHeight="1" s="53"/>
    <row r="429" ht="16.2" customHeight="1" s="53"/>
    <row r="430" ht="16.2" customHeight="1" s="53"/>
    <row r="431" ht="16.2" customHeight="1" s="53"/>
    <row r="432" ht="16.2" customHeight="1" s="53"/>
    <row r="433" ht="16.2" customHeight="1" s="53"/>
    <row r="434" ht="16.2" customHeight="1" s="53"/>
    <row r="435" ht="16.2" customHeight="1" s="53"/>
    <row r="436" ht="16.2" customHeight="1" s="53"/>
    <row r="437" ht="16.2" customHeight="1" s="53"/>
    <row r="438" ht="16.2" customHeight="1" s="53"/>
    <row r="439" ht="16.2" customHeight="1" s="53"/>
    <row r="440" ht="16.2" customHeight="1" s="53"/>
    <row r="441" ht="16.2" customHeight="1" s="53"/>
    <row r="442" ht="16.2" customHeight="1" s="53"/>
    <row r="443" ht="16.2" customHeight="1" s="53"/>
    <row r="444" ht="16.2" customHeight="1" s="53"/>
    <row r="445" ht="16.2" customHeight="1" s="53"/>
    <row r="446" ht="16.2" customHeight="1" s="53"/>
    <row r="447" ht="16.2" customHeight="1" s="53"/>
    <row r="448" ht="16.2" customHeight="1" s="53"/>
    <row r="449" ht="16.2" customHeight="1" s="53"/>
    <row r="450" ht="16.2" customHeight="1" s="53"/>
    <row r="451" ht="16.2" customHeight="1" s="53"/>
    <row r="452" ht="16.2" customHeight="1" s="53"/>
    <row r="453" ht="16.2" customHeight="1" s="53"/>
    <row r="454" ht="16.2" customHeight="1" s="53"/>
    <row r="455" ht="16.2" customHeight="1" s="53"/>
    <row r="456" ht="16.2" customHeight="1" s="53"/>
    <row r="457" ht="16.2" customHeight="1" s="53"/>
    <row r="458" ht="16.2" customHeight="1" s="53"/>
    <row r="459" ht="16.2" customHeight="1" s="53"/>
    <row r="460" ht="16.2" customHeight="1" s="53"/>
    <row r="461" ht="16.2" customHeight="1" s="53"/>
    <row r="462" ht="16.2" customHeight="1" s="53"/>
    <row r="463" ht="16.2" customHeight="1" s="53"/>
    <row r="464" ht="16.2" customHeight="1" s="53"/>
    <row r="465" ht="16.2" customHeight="1" s="53"/>
    <row r="466" ht="16.2" customHeight="1" s="53"/>
    <row r="467" ht="16.2" customHeight="1" s="53"/>
    <row r="468" ht="16.2" customHeight="1" s="53"/>
    <row r="469" ht="16.2" customHeight="1" s="53"/>
    <row r="470" ht="16.2" customHeight="1" s="53"/>
    <row r="471" ht="16.2" customHeight="1" s="53"/>
    <row r="472" ht="16.2" customHeight="1" s="53"/>
    <row r="473" ht="16.2" customHeight="1" s="53"/>
    <row r="474" ht="16.2" customHeight="1" s="53"/>
    <row r="475" ht="16.2" customHeight="1" s="53"/>
    <row r="476" ht="16.2" customHeight="1" s="53"/>
    <row r="477" ht="16.2" customHeight="1" s="53"/>
    <row r="478" ht="16.2" customHeight="1" s="53"/>
    <row r="479" ht="16.2" customHeight="1" s="53"/>
    <row r="480" ht="16.2" customHeight="1" s="53"/>
    <row r="481" ht="16.2" customHeight="1" s="53"/>
    <row r="484" ht="16.2" customHeight="1" s="53"/>
    <row r="485" ht="16.2" customHeight="1" s="53"/>
    <row r="486" ht="16.2" customHeight="1" s="53"/>
    <row r="487" ht="16.2" customHeight="1" s="53"/>
    <row r="488" ht="16.2" customHeight="1" s="53"/>
    <row r="489" ht="16.2" customHeight="1" s="53"/>
    <row r="490" ht="16.2" customHeight="1" s="53"/>
    <row r="491" ht="16.2" customHeight="1" s="53"/>
    <row r="492" ht="16.2" customHeight="1" s="53"/>
    <row r="493" ht="16.2" customHeight="1" s="53"/>
    <row r="494" ht="16.2" customHeight="1" s="53"/>
    <row r="495" ht="16.2" customHeight="1" s="53"/>
    <row r="496" ht="16.2" customHeight="1" s="53"/>
    <row r="497" ht="16.2" customHeight="1" s="53"/>
    <row r="498" ht="16.2" customHeight="1" s="53"/>
    <row r="499" ht="16.2" customHeight="1" s="53"/>
    <row r="500" ht="16.2" customHeight="1" s="53"/>
    <row r="501" ht="16.2" customHeight="1" s="53"/>
    <row r="502" ht="16.2" customHeight="1" s="53"/>
    <row r="503" ht="16.2" customHeight="1" s="53"/>
    <row r="504" ht="16.2" customHeight="1" s="53"/>
    <row r="505" ht="16.2" customHeight="1" s="53"/>
    <row r="506" ht="16.2" customHeight="1" s="53"/>
    <row r="507" ht="16.2" customHeight="1" s="53"/>
    <row r="508" ht="16.2" customHeight="1" s="53"/>
    <row r="509" ht="16.2" customHeight="1" s="53"/>
    <row r="510" ht="16.2" customHeight="1" s="53"/>
    <row r="511" ht="16.2" customHeight="1" s="53"/>
    <row r="512" ht="16.2" customHeight="1" s="53"/>
    <row r="513" ht="16.2" customHeight="1" s="53"/>
    <row r="514" ht="16.2" customHeight="1" s="53"/>
    <row r="515" ht="16.2" customHeight="1" s="53"/>
    <row r="516" ht="16.2" customHeight="1" s="53"/>
    <row r="517" ht="16.2" customHeight="1" s="53"/>
    <row r="518" ht="16.2" customHeight="1" s="53"/>
    <row r="519" ht="16.2" customHeight="1" s="53"/>
    <row r="520" ht="16.2" customHeight="1" s="53"/>
    <row r="521" ht="16.2" customHeight="1" s="53"/>
    <row r="522" ht="16.2" customHeight="1" s="53"/>
    <row r="523" ht="16.2" customHeight="1" s="53"/>
    <row r="524" ht="16.2" customHeight="1" s="53"/>
    <row r="525" ht="16.2" customHeight="1" s="53"/>
    <row r="526" ht="16.2" customHeight="1" s="53"/>
    <row r="527" ht="16.2" customHeight="1" s="53"/>
    <row r="528" ht="16.2" customHeight="1" s="53"/>
    <row r="529" ht="16.2" customHeight="1" s="53"/>
    <row r="530" ht="16.2" customHeight="1" s="53"/>
    <row r="531" ht="16.2" customHeight="1" s="53"/>
    <row r="532" ht="16.2" customHeight="1" s="53"/>
    <row r="533" ht="16.2" customHeight="1" s="53"/>
    <row r="534" ht="16.2" customHeight="1" s="53"/>
    <row r="535" ht="16.2" customHeight="1" s="53"/>
    <row r="536" ht="16.2" customHeight="1" s="53"/>
    <row r="537" ht="16.2" customHeight="1" s="53"/>
    <row r="538" ht="16.2" customHeight="1" s="53"/>
    <row r="539" ht="16.2" customHeight="1" s="53"/>
    <row r="540" ht="16.2" customHeight="1" s="53"/>
    <row r="541" ht="16.2" customHeight="1" s="53"/>
    <row r="542" ht="16.2" customHeight="1" s="53"/>
    <row r="543" ht="16.2" customHeight="1" s="53"/>
    <row r="544" ht="16.2" customHeight="1" s="53"/>
    <row r="545" ht="16.2" customHeight="1" s="53"/>
    <row r="546" ht="16.2" customHeight="1" s="53"/>
    <row r="547" ht="16.2" customHeight="1" s="53"/>
    <row r="548" ht="16.2" customHeight="1" s="53"/>
    <row r="549" ht="16.2" customHeight="1" s="53"/>
    <row r="550" ht="16.2" customHeight="1" s="53"/>
    <row r="551" ht="16.2" customHeight="1" s="53"/>
    <row r="552" ht="16.2" customHeight="1" s="53"/>
    <row r="553" ht="16.2" customHeight="1" s="53"/>
    <row r="554" ht="16.2" customHeight="1" s="53"/>
    <row r="555" ht="16.2" customHeight="1" s="53"/>
    <row r="556" ht="16.2" customHeight="1" s="53"/>
    <row r="557" ht="16.2" customHeight="1" s="53"/>
    <row r="558" ht="16.2" customHeight="1" s="53"/>
    <row r="559" ht="16.2" customHeight="1" s="53"/>
    <row r="560" ht="16.2" customHeight="1" s="53"/>
    <row r="561" ht="16.2" customHeight="1" s="53"/>
    <row r="562" ht="16.2" customHeight="1" s="53"/>
    <row r="563" ht="16.2" customHeight="1" s="53"/>
    <row r="564" ht="16.2" customHeight="1" s="53"/>
    <row r="565" ht="16.2" customHeight="1" s="53"/>
    <row r="566" ht="16.2" customHeight="1" s="53"/>
    <row r="567" ht="16.2" customHeight="1" s="53"/>
    <row r="568" ht="16.2" customHeight="1" s="53"/>
    <row r="569" ht="16.2" customHeight="1" s="53"/>
    <row r="570" ht="16.2" customHeight="1" s="53"/>
    <row r="571" ht="16.2" customHeight="1" s="53"/>
    <row r="572" ht="16.2" customHeight="1" s="53"/>
    <row r="573" ht="16.2" customHeight="1" s="53"/>
    <row r="574" ht="16.2" customHeight="1" s="53"/>
    <row r="575" ht="16.2" customHeight="1" s="53"/>
    <row r="576" ht="16.2" customHeight="1" s="53"/>
    <row r="577" ht="16.2" customHeight="1" s="53"/>
    <row r="578" ht="16.2" customHeight="1" s="53"/>
    <row r="579" ht="16.2" customHeight="1" s="53"/>
    <row r="580" ht="16.2" customHeight="1" s="53"/>
    <row r="581" ht="16.2" customHeight="1" s="53"/>
    <row r="582" ht="16.2" customHeight="1" s="53"/>
    <row r="583" ht="16.2" customHeight="1" s="53"/>
    <row r="584" ht="16.2" customHeight="1" s="53"/>
    <row r="585" ht="16.2" customHeight="1" s="53"/>
    <row r="586" ht="16.2" customHeight="1" s="53"/>
    <row r="587" ht="16.2" customHeight="1" s="53"/>
    <row r="588" ht="16.2" customHeight="1" s="53"/>
    <row r="589" ht="16.2" customHeight="1" s="53"/>
    <row r="590" ht="16.2" customHeight="1" s="53"/>
    <row r="591" ht="16.2" customHeight="1" s="53"/>
    <row r="592" ht="16.2" customHeight="1" s="53"/>
  </sheetData>
  <mergeCells count="6">
    <mergeCell ref="A1:J1"/>
    <mergeCell ref="C4:F4"/>
    <mergeCell ref="A4:A5"/>
    <mergeCell ref="A3:J3"/>
    <mergeCell ref="A2:J2"/>
    <mergeCell ref="H4:J5"/>
  </mergeCells>
  <conditionalFormatting sqref="D8:D15">
    <cfRule type="expression" priority="4" dxfId="4">
      <formula>"""=if(IF(ISBLANK(c8),0, 1) *IF(ISBLANK(d8),0, 1)=1)"""</formula>
    </cfRule>
  </conditionalFormatting>
  <conditionalFormatting sqref="J7:J136">
    <cfRule type="cellIs" priority="1" operator="notEqual" dxfId="0" stopIfTrue="1">
      <formula>$K7</formula>
    </cfRule>
  </conditionalFormatting>
  <conditionalFormatting sqref="M7:M93 M97:M134">
    <cfRule type="cellIs" priority="21" operator="notEqual" dxfId="0" stopIfTrue="1">
      <formula>0</formula>
    </cfRule>
  </conditionalFormatting>
  <printOptions horizontalCentered="1"/>
  <pageMargins left="0.5511811023622047" right="0.4724409448818898" top="0.4330708661417323" bottom="0.2755905511811024" header="0.3937007874015748" footer="0.1181102362204725"/>
  <pageSetup orientation="portrait" paperSize="9" scale="39" horizontalDpi="1200" verticalDpi="1200"/>
  <headerFooter alignWithMargins="0">
    <oddHeader/>
    <oddFooter>&amp;C&amp;16 1-1</oddFooter>
    <evenHeader/>
    <evenFooter/>
    <firstHeader/>
    <firstFooter/>
  </headerFooter>
  <legacyDrawing xmlns:r="http://schemas.openxmlformats.org/officeDocument/2006/relationships" r:id="anysvml"/>
</worksheet>
</file>

<file path=xl/worksheets/sheet20.xml><?xml version="1.0" encoding="utf-8"?>
<worksheet xmlns="http://schemas.openxmlformats.org/spreadsheetml/2006/main">
  <sheetPr codeName="Sheet25">
    <tabColor theme="0" tint="-0.1499984740745262"/>
    <outlinePr summaryBelow="1" summaryRight="1"/>
    <pageSetUpPr/>
  </sheetPr>
  <dimension ref="A1:R135"/>
  <sheetViews>
    <sheetView showZeros="0" zoomScale="70" zoomScaleNormal="70" zoomScaleSheetLayoutView="120" workbookViewId="0">
      <selection activeCell="G14" sqref="G14"/>
    </sheetView>
  </sheetViews>
  <sheetFormatPr baseColWidth="8" defaultColWidth="9" defaultRowHeight="19.8"/>
  <cols>
    <col width="21.6640625" customWidth="1" style="5" min="1" max="1"/>
    <col width="16" customWidth="1" style="5" min="2" max="2"/>
    <col width="5" customWidth="1" style="325" min="3" max="3"/>
    <col width="11.88671875" customWidth="1" style="5" min="4" max="4"/>
    <col width="5.44140625" customWidth="1" style="325" min="5" max="5"/>
    <col width="12.21875" customWidth="1" style="5" min="6" max="6"/>
    <col width="12.33203125" customWidth="1" style="5" min="7" max="7"/>
    <col width="64.44140625" customWidth="1" style="5" min="8" max="8"/>
    <col width="5.21875" customWidth="1" style="5" min="9" max="9"/>
    <col width="10.6640625" customWidth="1" style="5" min="10" max="10"/>
    <col width="11" customWidth="1" style="1" min="11" max="11"/>
    <col width="13.6640625" customWidth="1" style="1" min="12" max="12"/>
    <col width="18.21875" bestFit="1" customWidth="1" style="1" min="13" max="13"/>
    <col width="9" customWidth="1" style="1" min="14" max="14"/>
    <col width="19.21875" bestFit="1" customWidth="1" style="1" min="15" max="15"/>
    <col width="9" customWidth="1" style="1" min="16" max="16"/>
    <col width="14.44140625" bestFit="1" customWidth="1" style="1" min="17" max="17"/>
    <col width="9" customWidth="1" style="1" min="18" max="16384"/>
  </cols>
  <sheetData>
    <row r="1" ht="22.2" customHeight="1" s="53">
      <c r="A1" s="322">
        <f>OFFSET(A139,0,K1-1)</f>
        <v/>
      </c>
      <c r="K1" s="13">
        <f>L1+2</f>
        <v/>
      </c>
      <c r="L1" s="1" t="n">
        <v>18</v>
      </c>
    </row>
    <row r="2" ht="22.2" customHeight="1" s="53">
      <c r="A2" s="322" t="inlineStr">
        <is>
          <t>預計平衡表與現金流量表勾稽底稿</t>
        </is>
      </c>
    </row>
    <row r="3" ht="20.4" customHeight="1" s="53" thickBot="1">
      <c r="A3" s="324" t="inlineStr">
        <is>
          <t>中華民國115年度</t>
        </is>
      </c>
    </row>
    <row r="4" ht="22.2" customHeight="1" s="53">
      <c r="A4" s="348" t="inlineStr">
        <is>
          <t>科目</t>
        </is>
      </c>
      <c r="B4" s="349" t="inlineStr">
        <is>
          <t>114.12.31</t>
        </is>
      </c>
      <c r="C4" s="328" t="inlineStr">
        <is>
          <t>調整項目</t>
        </is>
      </c>
      <c r="D4" s="350" t="n"/>
      <c r="E4" s="350" t="n"/>
      <c r="F4" s="351" t="n"/>
      <c r="G4" s="349" t="inlineStr">
        <is>
          <t>115.12.31</t>
        </is>
      </c>
      <c r="H4" s="329" t="inlineStr">
        <is>
          <t>現金流量表勾稽項目</t>
        </is>
      </c>
      <c r="I4" s="352" t="n"/>
      <c r="J4" s="353" t="n"/>
    </row>
    <row r="5" ht="22.8" customHeight="1" s="53" thickBot="1">
      <c r="A5" s="354" t="n"/>
      <c r="B5" s="75" t="inlineStr">
        <is>
          <t>預計數</t>
        </is>
      </c>
      <c r="C5" s="485" t="n"/>
      <c r="D5" s="486" t="inlineStr">
        <is>
          <t>借方</t>
        </is>
      </c>
      <c r="E5" s="487" t="n"/>
      <c r="F5" s="486" t="inlineStr">
        <is>
          <t>貸方</t>
        </is>
      </c>
      <c r="G5" s="77" t="inlineStr">
        <is>
          <t>預計數</t>
        </is>
      </c>
      <c r="H5" s="358" t="n"/>
      <c r="I5" s="359" t="n"/>
      <c r="J5" s="360" t="n"/>
    </row>
    <row r="6">
      <c r="A6" s="4" t="inlineStr">
        <is>
          <t xml:space="preserve">資產                                                        </t>
        </is>
      </c>
      <c r="B6" s="419" t="n"/>
      <c r="C6" s="367" t="n"/>
      <c r="D6" s="420" t="n"/>
      <c r="E6" s="368" t="n"/>
      <c r="F6" s="420" t="n"/>
      <c r="G6" s="421" t="n"/>
      <c r="H6" s="111" t="inlineStr">
        <is>
          <t xml:space="preserve">▼業務活動之現金流量                                          </t>
        </is>
      </c>
      <c r="I6" s="129" t="n"/>
      <c r="J6" s="130" t="n"/>
      <c r="L6" s="30" t="inlineStr">
        <is>
          <t>114年12月</t>
        </is>
      </c>
      <c r="M6" s="27" t="inlineStr">
        <is>
          <t>差異數要再加(減)</t>
        </is>
      </c>
      <c r="N6" s="30" t="n"/>
      <c r="O6" s="27" t="inlineStr">
        <is>
          <t>比較增減</t>
        </is>
      </c>
      <c r="P6" s="30" t="n"/>
      <c r="Q6" s="27" t="inlineStr">
        <is>
          <t>調整項目</t>
        </is>
      </c>
      <c r="R6" s="30" t="n"/>
    </row>
    <row r="7">
      <c r="A7" s="78" t="inlineStr">
        <is>
          <t xml:space="preserve">　流動資產                                                    </t>
        </is>
      </c>
      <c r="B7" s="422">
        <f>SUM(B8:B16)</f>
        <v/>
      </c>
      <c r="C7" s="367" t="n"/>
      <c r="D7" s="420" t="n"/>
      <c r="E7" s="368" t="n"/>
      <c r="F7" s="420" t="n"/>
      <c r="G7" s="423">
        <f>SUM(G8:G16)</f>
        <v/>
      </c>
      <c r="H7" s="112" t="inlineStr">
        <is>
          <t xml:space="preserve">　　本期賸餘（短絀）                                            </t>
        </is>
      </c>
      <c r="I7" s="8" t="inlineStr">
        <is>
          <t>A</t>
        </is>
      </c>
      <c r="J7" s="73">
        <f>OFFSET(A480,0,$K$1-1)</f>
        <v/>
      </c>
      <c r="K7" s="369">
        <f>-SUMIF($C$7:$C$127,I7,$D$7:$D$127)+SUMIF($E$7:$E$127,I7,$F$7:$F$127)</f>
        <v/>
      </c>
      <c r="L7" s="478">
        <f>VLOOKUP(A7,$A$140:$AX$249,$K$1,FALSE)</f>
        <v/>
      </c>
      <c r="M7" s="478">
        <f>L7-G7</f>
        <v/>
      </c>
      <c r="N7" s="30" t="n"/>
      <c r="O7" s="425">
        <f>L7-B7</f>
        <v/>
      </c>
      <c r="P7" s="144">
        <f>J7-K7</f>
        <v/>
      </c>
      <c r="Q7" s="426">
        <f>D7-F7</f>
        <v/>
      </c>
      <c r="R7" s="30" t="n"/>
    </row>
    <row r="8">
      <c r="A8" s="79" t="inlineStr">
        <is>
          <t xml:space="preserve">　　現金                                                        </t>
        </is>
      </c>
      <c r="B8" s="427">
        <f>VLOOKUP(A8,$A$309:$AX$418,$K$1,FALSE)</f>
        <v/>
      </c>
      <c r="C8" s="367" t="inlineStr">
        <is>
          <t>B</t>
        </is>
      </c>
      <c r="D8" s="428">
        <f>IF(G8-B8&gt;0,G8-B8,"0")</f>
        <v/>
      </c>
      <c r="E8" s="375" t="inlineStr">
        <is>
          <t>B</t>
        </is>
      </c>
      <c r="F8" s="428">
        <f>IF(G8-B8&lt;0,B8-G8,"0")</f>
        <v/>
      </c>
      <c r="G8" s="429">
        <f>J87</f>
        <v/>
      </c>
      <c r="H8" s="112" t="inlineStr">
        <is>
          <t xml:space="preserve">　　利息股利之調整                                              </t>
        </is>
      </c>
      <c r="I8" s="8" t="n"/>
      <c r="J8" s="73">
        <f>OFFSET(A481,0,$K$1-1)</f>
        <v/>
      </c>
      <c r="K8" s="369">
        <f>SUM(K9:K11)</f>
        <v/>
      </c>
      <c r="L8" s="478">
        <f>VLOOKUP(A8,$A$140:$AX$249,$K$1,FALSE)</f>
        <v/>
      </c>
      <c r="M8" s="478">
        <f>L8-G8</f>
        <v/>
      </c>
      <c r="N8" s="30" t="n"/>
      <c r="O8" s="425">
        <f>L8-B8</f>
        <v/>
      </c>
      <c r="P8" s="144">
        <f>J8-K8</f>
        <v/>
      </c>
      <c r="Q8" s="426">
        <f>D8-F8</f>
        <v/>
      </c>
      <c r="R8" s="30" t="n"/>
    </row>
    <row r="9" ht="32.4" customHeight="1" s="53">
      <c r="A9" s="79" t="inlineStr">
        <is>
          <t xml:space="preserve">　　流動金融資產                                                </t>
        </is>
      </c>
      <c r="B9" s="427">
        <f>VLOOKUP(A9,$A$309:$AX$418,$K$1,FALSE)</f>
        <v/>
      </c>
      <c r="C9" s="375" t="n">
        <v>231</v>
      </c>
      <c r="D9" s="428">
        <f>J50*-1</f>
        <v/>
      </c>
      <c r="E9" s="430" t="n">
        <v>211</v>
      </c>
      <c r="F9" s="431">
        <f>J42</f>
        <v/>
      </c>
      <c r="G9" s="429">
        <f>B9+D9-F9+D10-F10</f>
        <v/>
      </c>
      <c r="H9" s="112" t="inlineStr">
        <is>
          <t xml:space="preserve">　　　利息收入                                                    </t>
        </is>
      </c>
      <c r="I9" s="8" t="n"/>
      <c r="J9" s="73">
        <f>OFFSET(A482,0,$K$1-1)</f>
        <v/>
      </c>
      <c r="K9" s="369">
        <f>J9</f>
        <v/>
      </c>
      <c r="L9" s="478">
        <f>VLOOKUP(A9,$A$140:$AX$249,$K$1,FALSE)</f>
        <v/>
      </c>
      <c r="M9" s="478">
        <f>L9-G9</f>
        <v/>
      </c>
      <c r="N9" s="30" t="n"/>
      <c r="O9" s="425">
        <f>L9-B9</f>
        <v/>
      </c>
      <c r="P9" s="144">
        <f>J9-K9</f>
        <v/>
      </c>
      <c r="Q9" s="426">
        <f>D9-F9</f>
        <v/>
      </c>
      <c r="R9" s="30" t="n"/>
    </row>
    <row r="10">
      <c r="A10" s="79" t="n"/>
      <c r="B10" s="427" t="n"/>
      <c r="C10" s="375" t="n">
        <v>125</v>
      </c>
      <c r="D10" s="428" t="n"/>
      <c r="E10" s="430" t="n"/>
      <c r="F10" s="432" t="n"/>
      <c r="G10" s="429" t="n"/>
      <c r="H10" s="112" t="inlineStr">
        <is>
          <t xml:space="preserve">　　　股利收入                                                    </t>
        </is>
      </c>
      <c r="I10" s="8" t="n"/>
      <c r="J10" s="73">
        <f>OFFSET(A483,0,$K$1-1)</f>
        <v/>
      </c>
      <c r="K10" s="369">
        <f>J10</f>
        <v/>
      </c>
      <c r="L10" s="478" t="n"/>
      <c r="M10" s="478">
        <f>L10-G10</f>
        <v/>
      </c>
      <c r="N10" s="30" t="n"/>
      <c r="O10" s="425">
        <f>L10-B10</f>
        <v/>
      </c>
      <c r="P10" s="144">
        <f>J10-K10</f>
        <v/>
      </c>
      <c r="Q10" s="426">
        <f>D10-F10</f>
        <v/>
      </c>
      <c r="R10" s="30" t="n"/>
    </row>
    <row r="11">
      <c r="A11" s="79" t="inlineStr">
        <is>
          <t xml:space="preserve">　　應收款項                                                    </t>
        </is>
      </c>
      <c r="B11" s="427">
        <f>VLOOKUP(A11,$A$309:$AX$418,$K$1,FALSE)</f>
        <v/>
      </c>
      <c r="C11" s="375" t="n">
        <v>151</v>
      </c>
      <c r="D11" s="428" t="n"/>
      <c r="E11" s="430" t="n">
        <v>151</v>
      </c>
      <c r="F11" s="432" t="n"/>
      <c r="G11" s="429">
        <f>B11+D11-F11</f>
        <v/>
      </c>
      <c r="H11" s="112" t="inlineStr">
        <is>
          <t xml:space="preserve">　　　利息費用                                                    </t>
        </is>
      </c>
      <c r="I11" s="8" t="n"/>
      <c r="J11" s="73">
        <f>OFFSET(A484,0,$K$1-1)</f>
        <v/>
      </c>
      <c r="K11" s="369">
        <f>J11</f>
        <v/>
      </c>
      <c r="L11" s="478">
        <f>VLOOKUP(A11,$A$140:$AX$249,$K$1,FALSE)</f>
        <v/>
      </c>
      <c r="M11" s="478">
        <f>L11-G11</f>
        <v/>
      </c>
      <c r="N11" s="30" t="n"/>
      <c r="O11" s="425">
        <f>L11-B11</f>
        <v/>
      </c>
      <c r="P11" s="144">
        <f>J11-K11</f>
        <v/>
      </c>
      <c r="Q11" s="426">
        <f>D11-F11</f>
        <v/>
      </c>
      <c r="R11" s="30" t="n"/>
    </row>
    <row r="12">
      <c r="A12" s="2" t="n">
        <v>0</v>
      </c>
      <c r="B12" s="427" t="n"/>
      <c r="C12" s="375" t="n"/>
      <c r="D12" s="428" t="n"/>
      <c r="E12" s="430" t="n"/>
      <c r="F12" s="432" t="n"/>
      <c r="G12" s="433" t="n"/>
      <c r="H12" s="112" t="inlineStr">
        <is>
          <t xml:space="preserve">　　未計利息股利之本期賸餘（短絀）                              </t>
        </is>
      </c>
      <c r="I12" s="8" t="n"/>
      <c r="J12" s="73">
        <f>OFFSET(A485,0,$K$1-1)</f>
        <v/>
      </c>
      <c r="K12" s="369">
        <f>K7+K8</f>
        <v/>
      </c>
      <c r="L12" s="478" t="n"/>
      <c r="M12" s="478">
        <f>L12-G12</f>
        <v/>
      </c>
      <c r="N12" s="30" t="n"/>
      <c r="O12" s="425">
        <f>L12-B12</f>
        <v/>
      </c>
      <c r="P12" s="144">
        <f>J12-K12</f>
        <v/>
      </c>
      <c r="Q12" s="426">
        <f>D12-F12</f>
        <v/>
      </c>
      <c r="R12" s="30" t="n"/>
    </row>
    <row r="13">
      <c r="A13" s="80" t="inlineStr">
        <is>
          <t xml:space="preserve">　　存貨                                                        </t>
        </is>
      </c>
      <c r="B13" s="427">
        <f>VLOOKUP(A13,$A$309:$AX$418,$K$1,FALSE)</f>
        <v/>
      </c>
      <c r="C13" s="375" t="n">
        <v>151</v>
      </c>
      <c r="D13" s="428" t="n"/>
      <c r="E13" s="430" t="n">
        <v>151</v>
      </c>
      <c r="F13" s="432" t="n"/>
      <c r="G13" s="429">
        <f>B13+D13-F13</f>
        <v/>
      </c>
      <c r="H13" s="112" t="inlineStr">
        <is>
          <t xml:space="preserve">　　調整項目                                                    </t>
        </is>
      </c>
      <c r="I13" s="8" t="n"/>
      <c r="J13" s="73">
        <f>OFFSET(A486,0,$K$1-1)</f>
        <v/>
      </c>
      <c r="K13" s="369">
        <f>SUM(K14,K24,K27,K34,K33)</f>
        <v/>
      </c>
      <c r="L13" s="478">
        <f>VLOOKUP(A13,$A$140:$AX$249,$K$1,FALSE)</f>
        <v/>
      </c>
      <c r="M13" s="478">
        <f>L13-G13</f>
        <v/>
      </c>
      <c r="N13" s="30" t="n"/>
      <c r="O13" s="425">
        <f>L13-B13</f>
        <v/>
      </c>
      <c r="P13" s="144">
        <f>J13-K13</f>
        <v/>
      </c>
      <c r="Q13" s="426">
        <f>D13-F13</f>
        <v/>
      </c>
      <c r="R13" s="30" t="n"/>
    </row>
    <row r="14">
      <c r="A14" s="81" t="inlineStr">
        <is>
          <t xml:space="preserve">　　生產性生物資產－流動                                        </t>
        </is>
      </c>
      <c r="B14" s="427">
        <f>VLOOKUP(A14,$A$309:$AX$418,$K$1,FALSE)</f>
        <v/>
      </c>
      <c r="C14" s="375" t="n">
        <v>151</v>
      </c>
      <c r="D14" s="428" t="n"/>
      <c r="E14" s="430" t="n">
        <v>151</v>
      </c>
      <c r="F14" s="432" t="n"/>
      <c r="G14" s="429">
        <f>B14+D14-F14</f>
        <v/>
      </c>
      <c r="H14" s="112" t="inlineStr">
        <is>
          <t xml:space="preserve">　　　折舊、減損及折耗                                            </t>
        </is>
      </c>
      <c r="I14" s="8" t="n"/>
      <c r="J14" s="73">
        <f>OFFSET(A487,0,$K$1-1)</f>
        <v/>
      </c>
      <c r="K14" s="369">
        <f>SUM(K15:K23)</f>
        <v/>
      </c>
      <c r="L14" s="478">
        <f>VLOOKUP(A14,$A$140:$AX$249,$K$1,FALSE)</f>
        <v/>
      </c>
      <c r="M14" s="478">
        <f>L14-G14</f>
        <v/>
      </c>
      <c r="N14" s="30" t="n"/>
      <c r="O14" s="425">
        <f>L14-B14</f>
        <v/>
      </c>
      <c r="P14" s="144">
        <f>J14-K14</f>
        <v/>
      </c>
      <c r="Q14" s="426">
        <f>D14-F14</f>
        <v/>
      </c>
      <c r="R14" s="30" t="n"/>
    </row>
    <row r="15">
      <c r="A15" s="80" t="inlineStr">
        <is>
          <t xml:space="preserve">　　預付款項                                                    </t>
        </is>
      </c>
      <c r="B15" s="427">
        <f>VLOOKUP(A15,$A$309:$AX$418,$K$1,FALSE)</f>
        <v/>
      </c>
      <c r="C15" s="375" t="n">
        <v>151</v>
      </c>
      <c r="D15" s="428" t="n"/>
      <c r="E15" s="430" t="n">
        <v>151</v>
      </c>
      <c r="F15" s="432" t="n"/>
      <c r="G15" s="429">
        <f>B15+D15-F15</f>
        <v/>
      </c>
      <c r="H15" s="112" t="inlineStr">
        <is>
          <t xml:space="preserve">　　　　土地改良物                                                  </t>
        </is>
      </c>
      <c r="I15" s="91" t="n">
        <v>101</v>
      </c>
      <c r="J15" s="121">
        <f>OFFSET(A488,0,$K$1-1)</f>
        <v/>
      </c>
      <c r="K15" s="369">
        <f>-SUMIF($C$7:$C$127,I15,$D$7:$D$127)+SUMIF($E$7:$E$127,I15,$F$7:$F$127)</f>
        <v/>
      </c>
      <c r="L15" s="478">
        <f>VLOOKUP(A15,$A$140:$AX$249,$K$1,FALSE)</f>
        <v/>
      </c>
      <c r="M15" s="478">
        <f>L15-G15</f>
        <v/>
      </c>
      <c r="N15" s="30" t="n"/>
      <c r="O15" s="425">
        <f>L15-B15</f>
        <v/>
      </c>
      <c r="P15" s="144">
        <f>J15-K15</f>
        <v/>
      </c>
      <c r="Q15" s="426">
        <f>D15-F15</f>
        <v/>
      </c>
      <c r="R15" s="30" t="n"/>
    </row>
    <row r="16">
      <c r="A16" s="80" t="inlineStr">
        <is>
          <t xml:space="preserve">　　短期貸墊款                                                  </t>
        </is>
      </c>
      <c r="B16" s="427">
        <f>VLOOKUP(A16,$A$309:$AX$418,$K$1,FALSE)</f>
        <v/>
      </c>
      <c r="C16" s="375" t="n">
        <v>151</v>
      </c>
      <c r="D16" s="428" t="n"/>
      <c r="E16" s="430" t="n">
        <v>212</v>
      </c>
      <c r="F16" s="432">
        <f>J43</f>
        <v/>
      </c>
      <c r="G16" s="429">
        <f>B16+D16-F16</f>
        <v/>
      </c>
      <c r="H16" s="112" t="inlineStr">
        <is>
          <t xml:space="preserve">　　　　房屋及建築                                                  </t>
        </is>
      </c>
      <c r="I16" s="91" t="n">
        <v>102</v>
      </c>
      <c r="J16" s="121">
        <f>OFFSET(A489,0,$K$1-1)</f>
        <v/>
      </c>
      <c r="K16" s="369">
        <f>-SUMIF($C$7:$C$127,I16,$D$7:$D$127)+SUMIF($E$7:$E$127,I16,$F$7:$F$127)</f>
        <v/>
      </c>
      <c r="L16" s="478">
        <f>VLOOKUP(A16,$A$140:$AX$249,$K$1,FALSE)</f>
        <v/>
      </c>
      <c r="M16" s="478">
        <f>L16-G16</f>
        <v/>
      </c>
      <c r="N16" s="30" t="n"/>
      <c r="O16" s="425">
        <f>L16-B16</f>
        <v/>
      </c>
      <c r="P16" s="144">
        <f>J16-K16</f>
        <v/>
      </c>
      <c r="Q16" s="426">
        <f>D16-F16</f>
        <v/>
      </c>
      <c r="R16" s="30" t="n"/>
    </row>
    <row r="17" ht="48.6" customHeight="1" s="53">
      <c r="A17" s="78" t="inlineStr">
        <is>
          <t xml:space="preserve">　投資、長期應收款、貸墊款及準備金                            </t>
        </is>
      </c>
      <c r="B17" s="422">
        <f>SUM(B18:B21)</f>
        <v/>
      </c>
      <c r="C17" s="380" t="n"/>
      <c r="D17" s="374" t="n"/>
      <c r="E17" s="434" t="n"/>
      <c r="F17" s="435" t="n"/>
      <c r="G17" s="423">
        <f>SUM(G18:G21)</f>
        <v/>
      </c>
      <c r="H17" s="112" t="inlineStr">
        <is>
          <t xml:space="preserve">　　　　機械及設備                                                  </t>
        </is>
      </c>
      <c r="I17" s="91" t="n">
        <v>103</v>
      </c>
      <c r="J17" s="121">
        <f>OFFSET(A490,0,$K$1-1)</f>
        <v/>
      </c>
      <c r="K17" s="369">
        <f>-SUMIF($C$7:$C$127,I17,$D$7:$D$127)+SUMIF($E$7:$E$127,I17,$F$7:$F$127)</f>
        <v/>
      </c>
      <c r="L17" s="478">
        <f>VLOOKUP(A17,$A$140:$AX$249,$K$1,FALSE)</f>
        <v/>
      </c>
      <c r="M17" s="478">
        <f>L17-G17</f>
        <v/>
      </c>
      <c r="N17" s="30" t="n"/>
      <c r="O17" s="425">
        <f>L17-B17</f>
        <v/>
      </c>
      <c r="P17" s="144">
        <f>J17-K17</f>
        <v/>
      </c>
      <c r="Q17" s="426">
        <f>D17-F17</f>
        <v/>
      </c>
      <c r="R17" s="30" t="n"/>
    </row>
    <row r="18" ht="32.4" customHeight="1" s="53">
      <c r="A18" s="80" t="inlineStr">
        <is>
          <t xml:space="preserve">　　採權益法之投資                                              </t>
        </is>
      </c>
      <c r="B18" s="427">
        <f>VLOOKUP(A18,$A$309:$AX$418,$K$1,FALSE)</f>
        <v/>
      </c>
      <c r="C18" s="380" t="n"/>
      <c r="D18" s="126" t="n"/>
      <c r="E18" s="127" t="n"/>
      <c r="F18" s="126" t="n"/>
      <c r="G18" s="429">
        <f>D18+F18+B18</f>
        <v/>
      </c>
      <c r="H18" s="112" t="inlineStr">
        <is>
          <t xml:space="preserve">　　　　交通及運輸設備                                              </t>
        </is>
      </c>
      <c r="I18" s="91" t="n">
        <v>104</v>
      </c>
      <c r="J18" s="121">
        <f>OFFSET(A491,0,$K$1-1)</f>
        <v/>
      </c>
      <c r="K18" s="369">
        <f>-SUMIF($C$7:$C$127,I18,$D$7:$D$127)+SUMIF($E$7:$E$127,I18,$F$7:$F$127)</f>
        <v/>
      </c>
      <c r="L18" s="478">
        <f>VLOOKUP(A18,$A$140:$AX$249,$K$1,FALSE)</f>
        <v/>
      </c>
      <c r="M18" s="478">
        <f>L18-G18</f>
        <v/>
      </c>
      <c r="N18" s="30" t="n"/>
      <c r="O18" s="425">
        <f>L18-B18</f>
        <v/>
      </c>
      <c r="P18" s="144">
        <f>J18-K18</f>
        <v/>
      </c>
      <c r="Q18" s="426">
        <f>D18-F18</f>
        <v/>
      </c>
      <c r="R18" s="30" t="n"/>
    </row>
    <row r="19" ht="32.4" customHeight="1" s="53">
      <c r="A19" s="80" t="inlineStr">
        <is>
          <t xml:space="preserve">　　非流動金融資產                                              </t>
        </is>
      </c>
      <c r="B19" s="427">
        <f>VLOOKUP(A19,$A$309:$AX$418,$K$1,FALSE)</f>
        <v/>
      </c>
      <c r="C19" s="381" t="n">
        <v>241</v>
      </c>
      <c r="D19" s="436">
        <f>J52*-1</f>
        <v/>
      </c>
      <c r="E19" s="437" t="n">
        <v>221</v>
      </c>
      <c r="F19" s="438">
        <f>J45</f>
        <v/>
      </c>
      <c r="G19" s="429">
        <f>B19+D19-F19</f>
        <v/>
      </c>
      <c r="H19" s="112" t="inlineStr">
        <is>
          <t xml:space="preserve">　　　　什項設備                                                    </t>
        </is>
      </c>
      <c r="I19" s="91" t="n">
        <v>105</v>
      </c>
      <c r="J19" s="121">
        <f>OFFSET(A492,0,$K$1-1)</f>
        <v/>
      </c>
      <c r="K19" s="369">
        <f>-SUMIF($C$7:$C$127,I19,$D$7:$D$127)+SUMIF($E$7:$E$127,I19,$F$7:$F$127)</f>
        <v/>
      </c>
      <c r="L19" s="478">
        <f>VLOOKUP(A19,$A$140:$AX$249,$K$1,FALSE)</f>
        <v/>
      </c>
      <c r="M19" s="478">
        <f>L19-G19</f>
        <v/>
      </c>
      <c r="N19" s="30" t="n"/>
      <c r="O19" s="425">
        <f>L19-B19</f>
        <v/>
      </c>
      <c r="P19" s="144">
        <f>J19-K19</f>
        <v/>
      </c>
      <c r="Q19" s="426">
        <f>D19-F19</f>
        <v/>
      </c>
      <c r="R19" s="30" t="n"/>
    </row>
    <row r="20">
      <c r="A20" s="80" t="inlineStr">
        <is>
          <t xml:space="preserve">　　長期應收款                                                  </t>
        </is>
      </c>
      <c r="B20" s="427">
        <f>VLOOKUP(A20,$A$309:$AX$418,$K$1,FALSE)</f>
        <v/>
      </c>
      <c r="C20" s="380" t="n"/>
      <c r="D20" s="374" t="n"/>
      <c r="E20" s="434" t="n"/>
      <c r="F20" s="435" t="n"/>
      <c r="G20" s="433">
        <f>B20+D20-F20</f>
        <v/>
      </c>
      <c r="H20" s="112" t="inlineStr">
        <is>
          <t xml:space="preserve">　　　　租賃資產                                                    </t>
        </is>
      </c>
      <c r="I20" s="91" t="n">
        <v>106</v>
      </c>
      <c r="J20" s="121">
        <f>OFFSET(A493,0,$K$1-1)</f>
        <v/>
      </c>
      <c r="K20" s="369">
        <f>-SUMIF($C$7:$C$127,I20,$D$7:$D$127)+SUMIF($E$7:$E$127,I20,$F$7:$F$127)</f>
        <v/>
      </c>
      <c r="L20" s="478">
        <f>VLOOKUP(A20,$A$140:$AX$249,$K$1,FALSE)</f>
        <v/>
      </c>
      <c r="M20" s="478">
        <f>L20-G20</f>
        <v/>
      </c>
      <c r="N20" s="30" t="n"/>
      <c r="O20" s="425">
        <f>L20-B20</f>
        <v/>
      </c>
      <c r="P20" s="144">
        <f>J20-K20</f>
        <v/>
      </c>
      <c r="Q20" s="426">
        <f>D20-F20</f>
        <v/>
      </c>
      <c r="R20" s="30" t="n"/>
    </row>
    <row r="21">
      <c r="A21" s="80" t="inlineStr">
        <is>
          <t xml:space="preserve">　　準備金                                                      </t>
        </is>
      </c>
      <c r="B21" s="427">
        <f>VLOOKUP(A21,$A$309:$AX$418,$K$1,FALSE)</f>
        <v/>
      </c>
      <c r="C21" s="380" t="n">
        <v>242</v>
      </c>
      <c r="D21" s="374">
        <f>J53*-1</f>
        <v/>
      </c>
      <c r="E21" s="434" t="n">
        <v>222</v>
      </c>
      <c r="F21" s="435">
        <f>J46</f>
        <v/>
      </c>
      <c r="G21" s="429">
        <f>B21+SUM(D21:D25)-SUM(F21:F25)</f>
        <v/>
      </c>
      <c r="H21" s="112" t="inlineStr">
        <is>
          <t xml:space="preserve">　　　　租賃權益改良                                                </t>
        </is>
      </c>
      <c r="I21" s="91" t="n">
        <v>107</v>
      </c>
      <c r="J21" s="121">
        <f>OFFSET(A494,0,$K$1-1)</f>
        <v/>
      </c>
      <c r="K21" s="369">
        <f>-SUMIF($C$7:$C$127,I21,$D$7:$D$127)+SUMIF($E$7:$E$127,I21,$F$7:$F$127)</f>
        <v/>
      </c>
      <c r="L21" s="478">
        <f>VLOOKUP(A21,$A$140:$AX$249,$K$1,FALSE)</f>
        <v/>
      </c>
      <c r="M21" s="478">
        <f>L21-G21</f>
        <v/>
      </c>
      <c r="N21" s="30" t="n"/>
      <c r="O21" s="425">
        <f>L21-B21</f>
        <v/>
      </c>
      <c r="P21" s="144">
        <f>J21-K21</f>
        <v/>
      </c>
      <c r="Q21" s="426">
        <f>D21-F21</f>
        <v/>
      </c>
      <c r="R21" s="30" t="n"/>
    </row>
    <row r="22">
      <c r="A22" s="3" t="n">
        <v>0</v>
      </c>
      <c r="B22" s="427" t="n"/>
      <c r="C22" s="382" t="n">
        <v>401</v>
      </c>
      <c r="D22" s="428">
        <f>J90</f>
        <v/>
      </c>
      <c r="E22" s="439" t="n">
        <v>402</v>
      </c>
      <c r="F22" s="432">
        <f>-J91</f>
        <v/>
      </c>
      <c r="G22" s="433" t="n"/>
      <c r="H22" s="112" t="inlineStr">
        <is>
          <t xml:space="preserve">　　　　代管資產                                                    </t>
        </is>
      </c>
      <c r="I22" s="91" t="n">
        <v>108</v>
      </c>
      <c r="J22" s="121">
        <f>OFFSET(A495,0,$K$1-1)</f>
        <v/>
      </c>
      <c r="K22" s="369">
        <f>-SUMIF($C$7:$C$127,I22,$D$7:$D$127)+SUMIF($E$7:$E$127,I22,$F$7:$F$127)</f>
        <v/>
      </c>
      <c r="L22" s="478" t="n"/>
      <c r="M22" s="478">
        <f>L22-G22</f>
        <v/>
      </c>
      <c r="N22" s="30" t="n"/>
      <c r="O22" s="425">
        <f>L22-B22</f>
        <v/>
      </c>
      <c r="P22" s="144">
        <f>J22-K22</f>
        <v/>
      </c>
      <c r="Q22" s="426">
        <f>D22-F22</f>
        <v/>
      </c>
      <c r="R22" s="30" t="n"/>
    </row>
    <row r="23">
      <c r="A23" s="3" t="n">
        <v>0</v>
      </c>
      <c r="B23" s="427" t="n"/>
      <c r="C23" s="382" t="n">
        <v>403</v>
      </c>
      <c r="D23" s="428">
        <f>J93</f>
        <v/>
      </c>
      <c r="E23" s="439" t="n"/>
      <c r="F23" s="431" t="n"/>
      <c r="G23" s="433" t="n"/>
      <c r="H23" s="112" t="inlineStr">
        <is>
          <t xml:space="preserve">　　　　生產性生物資產－非流動                                      </t>
        </is>
      </c>
      <c r="I23" s="91" t="n">
        <v>109</v>
      </c>
      <c r="J23" s="121">
        <f>OFFSET(A496,0,$K$1-1)</f>
        <v/>
      </c>
      <c r="K23" s="369">
        <f>-SUMIF($C$7:$C$127,I23,$D$7:$D$127)+SUMIF($E$7:$E$127,I23,$F$7:$F$127)</f>
        <v/>
      </c>
      <c r="L23" s="478" t="n"/>
      <c r="M23" s="478">
        <f>L23-G23</f>
        <v/>
      </c>
      <c r="N23" s="30" t="n"/>
      <c r="O23" s="425">
        <f>L23-B23</f>
        <v/>
      </c>
      <c r="P23" s="144">
        <f>J23-K23</f>
        <v/>
      </c>
      <c r="Q23" s="426">
        <f>D23-F23</f>
        <v/>
      </c>
      <c r="R23" s="30" t="n"/>
    </row>
    <row r="24">
      <c r="A24" s="3" t="n">
        <v>0</v>
      </c>
      <c r="B24" s="427" t="n"/>
      <c r="C24" s="382" t="n"/>
      <c r="D24" s="428" t="n"/>
      <c r="E24" s="439" t="n"/>
      <c r="F24" s="432" t="n"/>
      <c r="G24" s="433" t="n"/>
      <c r="H24" s="112" t="inlineStr">
        <is>
          <t xml:space="preserve">　　　攤銷                                                        </t>
        </is>
      </c>
      <c r="I24" s="91" t="n"/>
      <c r="J24" s="121">
        <f>OFFSET(A497,0,$K$1-1)</f>
        <v/>
      </c>
      <c r="K24" s="369">
        <f>SUM(K25:K26)</f>
        <v/>
      </c>
      <c r="L24" s="478" t="n"/>
      <c r="M24" s="478">
        <f>L24-G24</f>
        <v/>
      </c>
      <c r="N24" s="30" t="n"/>
      <c r="O24" s="425">
        <f>L24-B24</f>
        <v/>
      </c>
      <c r="P24" s="144">
        <f>J24-K24</f>
        <v/>
      </c>
      <c r="Q24" s="426">
        <f>D24-F24</f>
        <v/>
      </c>
      <c r="R24" s="30" t="n"/>
    </row>
    <row r="25">
      <c r="A25" s="78" t="n"/>
      <c r="B25" s="427" t="n"/>
      <c r="C25" s="382" t="n">
        <v>125</v>
      </c>
      <c r="D25" s="428">
        <f>J32*-1</f>
        <v/>
      </c>
      <c r="E25" s="439" t="n"/>
      <c r="F25" s="432" t="n"/>
      <c r="G25" s="433" t="n"/>
      <c r="H25" s="112" t="inlineStr">
        <is>
          <t xml:space="preserve">　　　　攤銷電腦軟體                                                </t>
        </is>
      </c>
      <c r="I25" s="8" t="n">
        <v>111</v>
      </c>
      <c r="J25" s="73">
        <f>OFFSET(A498,0,$K$1-1)</f>
        <v/>
      </c>
      <c r="K25" s="369">
        <f>-SUMIF($C$7:$C$127,I25,$D$7:$D$127)+SUMIF($E$7:$E$127,I25,$F$7:$F$127)</f>
        <v/>
      </c>
      <c r="L25" s="478" t="n"/>
      <c r="M25" s="478">
        <f>L25-G25</f>
        <v/>
      </c>
      <c r="N25" s="30" t="n"/>
      <c r="O25" s="425">
        <f>L25-B25</f>
        <v/>
      </c>
      <c r="P25" s="144">
        <f>J25-K25</f>
        <v/>
      </c>
      <c r="Q25" s="426">
        <f>D25-F25</f>
        <v/>
      </c>
      <c r="R25" s="30" t="n"/>
    </row>
    <row r="26" ht="32.4" customHeight="1" s="53">
      <c r="A26" s="78" t="inlineStr">
        <is>
          <t xml:space="preserve">　不動產、廠房及設備                                          </t>
        </is>
      </c>
      <c r="B26" s="422">
        <f>SUM(B27:B52)</f>
        <v/>
      </c>
      <c r="C26" s="375" t="n"/>
      <c r="D26" s="428" t="n"/>
      <c r="E26" s="430" t="n"/>
      <c r="F26" s="432" t="n"/>
      <c r="G26" s="423">
        <f>SUM(G27:G52)</f>
        <v/>
      </c>
      <c r="H26" s="112" t="inlineStr">
        <is>
          <t xml:space="preserve">　　　　其他攤銷費用                                                </t>
        </is>
      </c>
      <c r="I26" s="8" t="n">
        <v>112</v>
      </c>
      <c r="J26" s="73">
        <f>OFFSET(A499,0,$K$1-1)</f>
        <v/>
      </c>
      <c r="K26" s="369">
        <f>-SUMIF($C$7:$C$127,I26,$D$7:$D$127)+SUMIF($E$7:$E$127,I26,$F$7:$F$127)</f>
        <v/>
      </c>
      <c r="L26" s="478">
        <f>VLOOKUP(A26,$A$140:$AX$249,$K$1,FALSE)</f>
        <v/>
      </c>
      <c r="M26" s="478">
        <f>L26-G26</f>
        <v/>
      </c>
      <c r="N26" s="30" t="n"/>
      <c r="O26" s="425">
        <f>L26-B26</f>
        <v/>
      </c>
      <c r="P26" s="144">
        <f>J26-K26</f>
        <v/>
      </c>
      <c r="Q26" s="426">
        <f>D26-F26</f>
        <v/>
      </c>
      <c r="R26" s="30" t="n"/>
    </row>
    <row r="27">
      <c r="A27" s="80" t="inlineStr">
        <is>
          <t xml:space="preserve">　　土地                                                        </t>
        </is>
      </c>
      <c r="B27" s="427">
        <f>VLOOKUP(A27,$A$309:$AX$418,$K$1,FALSE)</f>
        <v/>
      </c>
      <c r="C27" s="384" t="n">
        <v>121</v>
      </c>
      <c r="D27" s="440" t="n"/>
      <c r="E27" s="441" t="n"/>
      <c r="F27" s="442" t="n"/>
      <c r="G27" s="429">
        <f>B27+SUM(D27)-SUM(F27)</f>
        <v/>
      </c>
      <c r="H27" s="112" t="inlineStr">
        <is>
          <t xml:space="preserve">　　　其他                                                        </t>
        </is>
      </c>
      <c r="I27" s="8" t="n"/>
      <c r="J27" s="73">
        <f>OFFSET(A500,0,$K$1-1)</f>
        <v/>
      </c>
      <c r="K27" s="369">
        <f>K28+K29+K32</f>
        <v/>
      </c>
      <c r="L27" s="478">
        <f>VLOOKUP(A27,$A$140:$AX$249,$K$1,FALSE)</f>
        <v/>
      </c>
      <c r="M27" s="478">
        <f>L27-G27</f>
        <v/>
      </c>
      <c r="N27" s="30" t="n"/>
      <c r="O27" s="425">
        <f>L27-B27</f>
        <v/>
      </c>
      <c r="P27" s="144">
        <f>J27-K27</f>
        <v/>
      </c>
      <c r="Q27" s="426">
        <f>D27-F27</f>
        <v/>
      </c>
      <c r="R27" s="30" t="n"/>
    </row>
    <row r="28">
      <c r="A28" s="2" t="n">
        <v>0</v>
      </c>
      <c r="B28" s="427" t="n"/>
      <c r="C28" s="384" t="n"/>
      <c r="D28" s="440" t="n"/>
      <c r="E28" s="441" t="n"/>
      <c r="F28" s="442" t="n"/>
      <c r="G28" s="433" t="n"/>
      <c r="H28" s="214" t="inlineStr">
        <is>
          <t xml:space="preserve">　　　　應付退休及離職金                                            </t>
        </is>
      </c>
      <c r="I28" s="215" t="n">
        <v>122</v>
      </c>
      <c r="J28" s="73">
        <f>OFFSET(A501,0,$K$1-1)</f>
        <v/>
      </c>
      <c r="K28" s="369">
        <f>-SUMIF($C$7:$C$127,I28,$D$7:$D$127)+SUMIF($E$7:$E$127,I28,$F$7:$F$127)</f>
        <v/>
      </c>
      <c r="L28" s="478" t="n"/>
      <c r="M28" s="478">
        <f>L28-G28</f>
        <v/>
      </c>
      <c r="N28" s="30" t="n"/>
      <c r="O28" s="425">
        <f>L28-B28</f>
        <v/>
      </c>
      <c r="P28" s="144">
        <f>J28-K28</f>
        <v/>
      </c>
      <c r="Q28" s="426">
        <f>D28-F28</f>
        <v/>
      </c>
      <c r="R28" s="30" t="n"/>
    </row>
    <row r="29">
      <c r="A29" s="80" t="inlineStr">
        <is>
          <t xml:space="preserve">　　土地改良物                                                  </t>
        </is>
      </c>
      <c r="B29" s="427">
        <f>VLOOKUP(A29,$A$309:$AX$418,$K$1,FALSE)</f>
        <v/>
      </c>
      <c r="C29" s="384" t="n">
        <v>251</v>
      </c>
      <c r="D29" s="440">
        <f>J57*-1</f>
        <v/>
      </c>
      <c r="E29" s="441" t="n">
        <v>101</v>
      </c>
      <c r="F29" s="442">
        <f>J15</f>
        <v/>
      </c>
      <c r="G29" s="429">
        <f>B29+SUM(D29:D32)-SUM(F29:F32)</f>
        <v/>
      </c>
      <c r="H29" s="214" t="inlineStr">
        <is>
          <t xml:space="preserve">　　　　遞延收入                                                    </t>
        </is>
      </c>
      <c r="I29" s="215" t="n"/>
      <c r="J29" s="73">
        <f>OFFSET(A502,0,$K$1-1)</f>
        <v/>
      </c>
      <c r="K29" s="369">
        <f>SUM(K30:K31)</f>
        <v/>
      </c>
      <c r="L29" s="478">
        <f>VLOOKUP(A29,$A$140:$AX$249,$K$1,FALSE)</f>
        <v/>
      </c>
      <c r="M29" s="478">
        <f>L29-G29</f>
        <v/>
      </c>
      <c r="N29" s="30" t="n"/>
      <c r="O29" s="425">
        <f>L29-B29</f>
        <v/>
      </c>
      <c r="P29" s="144">
        <f>J29-K29</f>
        <v/>
      </c>
      <c r="Q29" s="426">
        <f>D29-F29</f>
        <v/>
      </c>
      <c r="R29" s="30" t="n"/>
    </row>
    <row r="30">
      <c r="A30" s="80" t="n">
        <v>0</v>
      </c>
      <c r="B30" s="427" t="n"/>
      <c r="C30" s="384" t="n">
        <v>404</v>
      </c>
      <c r="D30" s="440">
        <f>J96</f>
        <v/>
      </c>
      <c r="E30" s="441" t="n"/>
      <c r="F30" s="442" t="n"/>
      <c r="G30" s="433" t="n"/>
      <c r="H30" s="214" t="inlineStr">
        <is>
          <t xml:space="preserve">　　　　　遞延收入-其他補助收入                                       </t>
        </is>
      </c>
      <c r="I30" s="215" t="n">
        <v>123</v>
      </c>
      <c r="J30" s="73">
        <f>OFFSET(A503,0,$K$1-1)</f>
        <v/>
      </c>
      <c r="K30" s="369">
        <f>-SUMIF($C$7:$C$127,I30,$D$7:$D$127)+SUMIF($E$7:$E$127,I30,$F$7:$F$127)</f>
        <v/>
      </c>
      <c r="L30" s="478" t="n"/>
      <c r="M30" s="478">
        <f>L30-G30</f>
        <v/>
      </c>
      <c r="N30" s="30" t="n"/>
      <c r="O30" s="425">
        <f>L30-B30</f>
        <v/>
      </c>
      <c r="P30" s="144">
        <f>J30-K30</f>
        <v/>
      </c>
      <c r="Q30" s="426">
        <f>D30-F30</f>
        <v/>
      </c>
      <c r="R30" s="30" t="n"/>
    </row>
    <row r="31">
      <c r="A31" s="2" t="n">
        <v>0</v>
      </c>
      <c r="B31" s="427" t="n"/>
      <c r="C31" s="384" t="n"/>
      <c r="D31" s="440" t="n"/>
      <c r="E31" s="441" t="n"/>
      <c r="F31" s="442" t="n"/>
      <c r="G31" s="433" t="n"/>
      <c r="H31" s="214" t="inlineStr">
        <is>
          <t xml:space="preserve">　　　　　遞延收入-受贈收入                                           </t>
        </is>
      </c>
      <c r="I31" s="215" t="n">
        <v>124</v>
      </c>
      <c r="J31" s="73">
        <f>OFFSET(A504,0,$K$1-1)</f>
        <v/>
      </c>
      <c r="K31" s="369">
        <f>-SUMIF($C$7:$C$127,I31,$D$7:$D$127)+SUMIF($E$7:$E$127,I31,$F$7:$F$127)</f>
        <v/>
      </c>
      <c r="L31" s="478" t="n"/>
      <c r="M31" s="478">
        <f>L31-G31</f>
        <v/>
      </c>
      <c r="N31" s="30" t="n"/>
      <c r="O31" s="425">
        <f>L31-B31</f>
        <v/>
      </c>
      <c r="P31" s="144">
        <f>J31-K31</f>
        <v/>
      </c>
      <c r="Q31" s="426">
        <f>D31-F31</f>
        <v/>
      </c>
      <c r="R31" s="30" t="n"/>
    </row>
    <row r="32">
      <c r="A32" s="3" t="n">
        <v>0</v>
      </c>
      <c r="B32" s="427" t="n"/>
      <c r="C32" s="385" t="n"/>
      <c r="D32" s="440" t="n"/>
      <c r="E32" s="443" t="n"/>
      <c r="F32" s="442" t="n"/>
      <c r="G32" s="433" t="n"/>
      <c r="H32" s="214" t="inlineStr">
        <is>
          <t xml:space="preserve">　　　　其他                                                        </t>
        </is>
      </c>
      <c r="I32" s="215" t="n">
        <v>125</v>
      </c>
      <c r="J32" s="73">
        <f>OFFSET(A505,0,$K$1-1)</f>
        <v/>
      </c>
      <c r="K32" s="369" t="n"/>
      <c r="L32" s="478" t="n"/>
      <c r="M32" s="478">
        <f>L32-G32</f>
        <v/>
      </c>
      <c r="N32" s="30" t="n"/>
      <c r="O32" s="425">
        <f>L32-B32</f>
        <v/>
      </c>
      <c r="P32" s="144">
        <f>J32-K32</f>
        <v/>
      </c>
      <c r="Q32" s="426">
        <f>D32-F32</f>
        <v/>
      </c>
      <c r="R32" s="30" t="n"/>
    </row>
    <row r="33">
      <c r="A33" s="80" t="inlineStr">
        <is>
          <t xml:space="preserve">　　房屋及建築                                                  </t>
        </is>
      </c>
      <c r="B33" s="427">
        <f>VLOOKUP(A33,$A$309:$AX$418,$K$1,FALSE)</f>
        <v/>
      </c>
      <c r="C33" s="384" t="n">
        <v>252</v>
      </c>
      <c r="D33" s="440">
        <f>J58*-1</f>
        <v/>
      </c>
      <c r="E33" s="441" t="n">
        <v>102</v>
      </c>
      <c r="F33" s="442">
        <f>J16</f>
        <v/>
      </c>
      <c r="G33" s="429">
        <f>B33+SUM(D33:D36)-SUM(F33:F36)</f>
        <v/>
      </c>
      <c r="H33" s="214" t="inlineStr">
        <is>
          <t xml:space="preserve">　　　流動資產淨減（淨增）                                        </t>
        </is>
      </c>
      <c r="I33" s="215" t="n">
        <v>151</v>
      </c>
      <c r="J33" s="73">
        <f>OFFSET(A506,0,$K$1-1)</f>
        <v/>
      </c>
      <c r="K33" s="369">
        <f>-SUMIF($C$7:$C$127,I33,$D$7:$D$127)+SUMIF($E$7:$E$127,I33,$F$7:$F$127)</f>
        <v/>
      </c>
      <c r="L33" s="478">
        <f>VLOOKUP(A33,$A$140:$AX$249,$K$1,FALSE)</f>
        <v/>
      </c>
      <c r="M33" s="478">
        <f>L33-G33</f>
        <v/>
      </c>
      <c r="N33" s="30" t="n"/>
      <c r="O33" s="425">
        <f>L33-B33</f>
        <v/>
      </c>
      <c r="P33" s="144">
        <f>J33-K33</f>
        <v/>
      </c>
      <c r="Q33" s="426">
        <f>D33-F33</f>
        <v/>
      </c>
      <c r="R33" s="30" t="n"/>
    </row>
    <row r="34">
      <c r="A34" s="2" t="n">
        <v>0</v>
      </c>
      <c r="B34" s="427" t="n"/>
      <c r="C34" s="384" t="n">
        <v>405</v>
      </c>
      <c r="D34" s="440">
        <f>J97</f>
        <v/>
      </c>
      <c r="E34" s="441" t="n"/>
      <c r="F34" s="442" t="n"/>
      <c r="G34" s="433" t="n"/>
      <c r="H34" s="214" t="inlineStr">
        <is>
          <t xml:space="preserve">　　　流動負債淨增（淨減）                                        </t>
        </is>
      </c>
      <c r="I34" s="215" t="n">
        <v>161</v>
      </c>
      <c r="J34" s="73">
        <f>OFFSET(A507,0,$K$1-1)</f>
        <v/>
      </c>
      <c r="K34" s="369">
        <f>-SUMIF($C$7:$C$127,I34,$D$7:$D$127)+SUMIF($E$7:$E$127,I34,$F$7:$F$127)</f>
        <v/>
      </c>
      <c r="L34" s="478" t="n"/>
      <c r="M34" s="478">
        <f>L34-G34</f>
        <v/>
      </c>
      <c r="N34" s="30" t="n"/>
      <c r="O34" s="425">
        <f>L34-B34</f>
        <v/>
      </c>
      <c r="P34" s="144">
        <f>J34-K34</f>
        <v/>
      </c>
      <c r="Q34" s="426">
        <f>D34-F34</f>
        <v/>
      </c>
      <c r="R34" s="30" t="n"/>
    </row>
    <row r="35">
      <c r="A35" s="2" t="n">
        <v>0</v>
      </c>
      <c r="B35" s="427" t="n"/>
      <c r="C35" s="384" t="n"/>
      <c r="D35" s="440" t="n"/>
      <c r="E35" s="441" t="n"/>
      <c r="F35" s="442" t="n"/>
      <c r="G35" s="433" t="n"/>
      <c r="H35" s="214" t="inlineStr">
        <is>
          <t xml:space="preserve">　　未計利息股利之現金流入（流出）                              </t>
        </is>
      </c>
      <c r="I35" s="215" t="n"/>
      <c r="J35" s="73">
        <f>OFFSET(A508,0,$K$1-1)</f>
        <v/>
      </c>
      <c r="K35" s="369">
        <f>K12+K13</f>
        <v/>
      </c>
      <c r="L35" s="478" t="n"/>
      <c r="M35" s="478">
        <f>L35-G35</f>
        <v/>
      </c>
      <c r="N35" s="30" t="n"/>
      <c r="O35" s="425">
        <f>L35-B35</f>
        <v/>
      </c>
      <c r="P35" s="144">
        <f>J35-K35</f>
        <v/>
      </c>
      <c r="Q35" s="426">
        <f>D35-F35</f>
        <v/>
      </c>
      <c r="R35" s="30" t="n"/>
    </row>
    <row r="36">
      <c r="A36" s="3" t="n">
        <v>0</v>
      </c>
      <c r="B36" s="427" t="n"/>
      <c r="C36" s="385" t="n"/>
      <c r="D36" s="440" t="n"/>
      <c r="E36" s="443" t="n"/>
      <c r="F36" s="442" t="n"/>
      <c r="G36" s="433" t="n"/>
      <c r="H36" s="112" t="inlineStr">
        <is>
          <t xml:space="preserve">　　收取利息                                                    </t>
        </is>
      </c>
      <c r="I36" s="180" t="n"/>
      <c r="J36" s="73">
        <f>OFFSET(A509,0,$K$1-1)</f>
        <v/>
      </c>
      <c r="K36" s="369">
        <f>J36</f>
        <v/>
      </c>
      <c r="L36" s="478" t="n"/>
      <c r="M36" s="478">
        <f>L36-G36</f>
        <v/>
      </c>
      <c r="N36" s="30" t="n"/>
      <c r="O36" s="425">
        <f>L36-B36</f>
        <v/>
      </c>
      <c r="P36" s="144">
        <f>J36-K36</f>
        <v/>
      </c>
      <c r="Q36" s="426">
        <f>D36-F36</f>
        <v/>
      </c>
      <c r="R36" s="30" t="n"/>
    </row>
    <row r="37">
      <c r="A37" s="80" t="inlineStr">
        <is>
          <t xml:space="preserve">　　機械及設備                                                  </t>
        </is>
      </c>
      <c r="B37" s="427">
        <f>VLOOKUP(A37,$A$309:$AX$418,$K$1,FALSE)</f>
        <v/>
      </c>
      <c r="C37" s="384" t="n">
        <v>253</v>
      </c>
      <c r="D37" s="440">
        <f>J59*-1</f>
        <v/>
      </c>
      <c r="E37" s="441" t="n">
        <v>103</v>
      </c>
      <c r="F37" s="442">
        <f>J17</f>
        <v/>
      </c>
      <c r="G37" s="429">
        <f>B37+SUM(D37:D41)-SUM(F37:F41)</f>
        <v/>
      </c>
      <c r="H37" s="112" t="inlineStr">
        <is>
          <t xml:space="preserve">　　收取股利                                                    </t>
        </is>
      </c>
      <c r="I37" s="180" t="n"/>
      <c r="J37" s="73">
        <f>OFFSET(A510,0,$K$1-1)</f>
        <v/>
      </c>
      <c r="K37" s="369">
        <f>J37</f>
        <v/>
      </c>
      <c r="L37" s="478">
        <f>VLOOKUP(A37,$A$140:$AX$249,$K$1,FALSE)</f>
        <v/>
      </c>
      <c r="M37" s="478">
        <f>L37-G37</f>
        <v/>
      </c>
      <c r="N37" s="30" t="n"/>
      <c r="O37" s="425">
        <f>L37-B37</f>
        <v/>
      </c>
      <c r="P37" s="144">
        <f>J37-K37</f>
        <v/>
      </c>
      <c r="Q37" s="426">
        <f>D37-F37</f>
        <v/>
      </c>
      <c r="R37" s="30" t="n"/>
    </row>
    <row r="38" ht="20.4" customHeight="1" s="53" thickBot="1">
      <c r="A38" s="2" t="n">
        <v>0</v>
      </c>
      <c r="B38" s="427" t="n"/>
      <c r="C38" s="385" t="n">
        <v>407</v>
      </c>
      <c r="D38" s="440">
        <f>J101</f>
        <v/>
      </c>
      <c r="E38" s="441" t="n"/>
      <c r="F38" s="442" t="n"/>
      <c r="G38" s="433" t="n"/>
      <c r="H38" s="112" t="inlineStr">
        <is>
          <t xml:space="preserve">　　支付利息                                                    </t>
        </is>
      </c>
      <c r="I38" s="180" t="n"/>
      <c r="J38" s="73">
        <f>OFFSET(A511,0,$K$1-1)</f>
        <v/>
      </c>
      <c r="K38" s="444">
        <f>J38</f>
        <v/>
      </c>
      <c r="L38" s="478" t="n"/>
      <c r="M38" s="478">
        <f>L38-G38</f>
        <v/>
      </c>
      <c r="N38" s="30" t="n"/>
      <c r="O38" s="425">
        <f>L38-B38</f>
        <v/>
      </c>
      <c r="P38" s="144">
        <f>J38-K38</f>
        <v/>
      </c>
      <c r="Q38" s="426">
        <f>D38-F38</f>
        <v/>
      </c>
      <c r="R38" s="30" t="n"/>
    </row>
    <row r="39">
      <c r="A39" s="3" t="n">
        <v>0</v>
      </c>
      <c r="B39" s="427" t="n"/>
      <c r="C39" s="385" t="n">
        <v>409</v>
      </c>
      <c r="D39" s="440">
        <f>J105</f>
        <v/>
      </c>
      <c r="E39" s="443" t="n">
        <v>412</v>
      </c>
      <c r="F39" s="442">
        <f>-J109</f>
        <v/>
      </c>
      <c r="G39" s="433" t="n"/>
      <c r="H39" s="111" t="inlineStr">
        <is>
          <t xml:space="preserve">▼業務活動之淨現金流入（流出）                                </t>
        </is>
      </c>
      <c r="I39" s="180" t="n"/>
      <c r="J39" s="73">
        <f>OFFSET(A512,0,$K$1-1)</f>
        <v/>
      </c>
      <c r="K39" s="445">
        <f>K36+K37+K38+K35</f>
        <v/>
      </c>
      <c r="L39" s="478" t="n"/>
      <c r="M39" s="478">
        <f>L39-G39</f>
        <v/>
      </c>
      <c r="N39" s="30" t="n"/>
      <c r="O39" s="425">
        <f>L39-B39</f>
        <v/>
      </c>
      <c r="P39" s="144">
        <f>J39-K39</f>
        <v/>
      </c>
      <c r="Q39" s="426">
        <f>D39-F39</f>
        <v/>
      </c>
      <c r="R39" s="30" t="n"/>
    </row>
    <row r="40">
      <c r="A40" s="3" t="n">
        <v>0</v>
      </c>
      <c r="B40" s="427" t="n"/>
      <c r="C40" s="261" t="n"/>
      <c r="D40" s="186" t="n"/>
      <c r="E40" s="446" t="n"/>
      <c r="F40" s="447" t="n"/>
      <c r="G40" s="433" t="n"/>
      <c r="H40" s="111" t="inlineStr">
        <is>
          <t xml:space="preserve">▼投資活動之現金流量                                          </t>
        </is>
      </c>
      <c r="I40" s="180" t="n"/>
      <c r="J40" s="73">
        <f>OFFSET(A513,0,$K$1-1)</f>
        <v/>
      </c>
      <c r="K40" s="448">
        <f>SUM(K41,K44,K47,K48,K49,K51,K54,K64)</f>
        <v/>
      </c>
      <c r="L40" s="478" t="n"/>
      <c r="M40" s="478">
        <f>L40-G40</f>
        <v/>
      </c>
      <c r="N40" s="30" t="n"/>
      <c r="O40" s="425">
        <f>L40-B40</f>
        <v/>
      </c>
      <c r="P40" s="144">
        <f>J40-K40</f>
        <v/>
      </c>
      <c r="Q40" s="426">
        <f>D40-F40</f>
        <v/>
      </c>
      <c r="R40" s="30" t="n"/>
    </row>
    <row r="41">
      <c r="A41" s="50" t="n"/>
      <c r="B41" s="50" t="n"/>
      <c r="C41" s="232" t="n"/>
      <c r="D41" s="440" t="n"/>
      <c r="E41" s="232" t="n"/>
      <c r="F41" s="233" t="n"/>
      <c r="H41" s="112" t="inlineStr">
        <is>
          <t xml:space="preserve">　　減少流動金融資產及短期貸墊款                                </t>
        </is>
      </c>
      <c r="I41" s="180" t="n"/>
      <c r="J41" s="73">
        <f>OFFSET(A514,0,$K$1-1)</f>
        <v/>
      </c>
      <c r="K41" s="449">
        <f>K42+K43</f>
        <v/>
      </c>
      <c r="L41" s="478" t="n"/>
      <c r="M41" s="478">
        <f>L41-G41</f>
        <v/>
      </c>
      <c r="N41" s="30" t="n"/>
      <c r="O41" s="425">
        <f>L41-B41</f>
        <v/>
      </c>
      <c r="P41" s="144">
        <f>J41-K41</f>
        <v/>
      </c>
      <c r="Q41" s="426">
        <f>D41-F41</f>
        <v/>
      </c>
      <c r="R41" s="30" t="n"/>
    </row>
    <row r="42" ht="20.4" customHeight="1" s="53" thickBot="1">
      <c r="A42" s="50" t="inlineStr">
        <is>
          <t xml:space="preserve">　　交通及運輸設備                                              </t>
        </is>
      </c>
      <c r="B42" s="427">
        <f>VLOOKUP(A42,$A$309:$AX$418,$K$1,FALSE)</f>
        <v/>
      </c>
      <c r="C42" s="384" t="n">
        <v>254</v>
      </c>
      <c r="D42" s="440">
        <f>J60*-1</f>
        <v/>
      </c>
      <c r="E42" s="441" t="n">
        <v>104</v>
      </c>
      <c r="F42" s="442">
        <f>J18</f>
        <v/>
      </c>
      <c r="G42" s="450">
        <f>B42+SUM(D42:D44)-SUM(F42:F44)</f>
        <v/>
      </c>
      <c r="H42" s="214" t="inlineStr">
        <is>
          <t xml:space="preserve">　　　減少流動金融資產                                            </t>
        </is>
      </c>
      <c r="I42" s="215" t="n">
        <v>211</v>
      </c>
      <c r="J42" s="248">
        <f>OFFSET(A515,0,$K$1-1)</f>
        <v/>
      </c>
      <c r="K42" s="451">
        <f>-SUMIF($C$7:$C$127,I42,$D$7:$D$127)+SUMIF($E$7:$E$135,I42,$F$7:$F$127)</f>
        <v/>
      </c>
      <c r="L42" s="478">
        <f>VLOOKUP(A42,$A$140:$AX$249,$K$1,FALSE)</f>
        <v/>
      </c>
      <c r="M42" s="478">
        <f>L42-G42</f>
        <v/>
      </c>
      <c r="N42" s="30" t="n"/>
      <c r="O42" s="425">
        <f>L42-B42</f>
        <v/>
      </c>
      <c r="P42" s="144">
        <f>J42-K42</f>
        <v/>
      </c>
      <c r="Q42" s="426">
        <f>D42-F42</f>
        <v/>
      </c>
      <c r="R42" s="30" t="n"/>
    </row>
    <row r="43">
      <c r="A43" s="50" t="n"/>
      <c r="B43" s="427" t="n"/>
      <c r="C43" s="385" t="n">
        <v>410</v>
      </c>
      <c r="D43" s="440">
        <f>J106</f>
        <v/>
      </c>
      <c r="E43" s="443" t="n">
        <v>413</v>
      </c>
      <c r="F43" s="442">
        <f>J110*-1</f>
        <v/>
      </c>
      <c r="G43" s="452" t="n"/>
      <c r="H43" s="216" t="inlineStr">
        <is>
          <t xml:space="preserve">　　　減少短期墊款                                                </t>
        </is>
      </c>
      <c r="I43" s="217" t="n">
        <v>212</v>
      </c>
      <c r="J43" s="73">
        <f>OFFSET(A516,0,$K$1-1)</f>
        <v/>
      </c>
      <c r="K43" s="453">
        <f>-SUMIF($C$7:$C$127,I43,$D$7:$D$127)+SUMIF($E$7:$E$135,I43,$F$7:$F$127)</f>
        <v/>
      </c>
      <c r="L43" s="478" t="n"/>
      <c r="M43" s="478">
        <f>L43-G43</f>
        <v/>
      </c>
      <c r="N43" s="30" t="n"/>
      <c r="O43" s="425">
        <f>L43-B43</f>
        <v/>
      </c>
      <c r="P43" s="144">
        <f>J43-K43</f>
        <v/>
      </c>
      <c r="Q43" s="426">
        <f>D43-F43</f>
        <v/>
      </c>
      <c r="R43" s="30" t="n"/>
    </row>
    <row r="44">
      <c r="A44" s="50" t="n"/>
      <c r="B44" s="427" t="n"/>
      <c r="C44" s="385" t="n"/>
      <c r="D44" s="440" t="n"/>
      <c r="E44" s="443" t="n"/>
      <c r="F44" s="442" t="n"/>
      <c r="G44" s="452" t="n"/>
      <c r="H44" s="112" t="inlineStr">
        <is>
          <t xml:space="preserve">　　減少投資、長期應收款、貸墊款及準備金                        </t>
        </is>
      </c>
      <c r="I44" s="180" t="n"/>
      <c r="J44" s="73">
        <f>OFFSET(A517,0,$K$1-1)</f>
        <v/>
      </c>
      <c r="K44" s="369">
        <f>SUM(K45:K46)</f>
        <v/>
      </c>
      <c r="L44" s="478" t="n"/>
      <c r="M44" s="478">
        <f>L44-G44</f>
        <v/>
      </c>
      <c r="N44" s="30" t="n"/>
      <c r="O44" s="425">
        <f>L44-B44</f>
        <v/>
      </c>
      <c r="P44" s="144">
        <f>J44-K44</f>
        <v/>
      </c>
      <c r="Q44" s="426">
        <f>D44-F44</f>
        <v/>
      </c>
      <c r="R44" s="30" t="n"/>
    </row>
    <row r="45">
      <c r="A45" s="80" t="inlineStr">
        <is>
          <t xml:space="preserve">　　什項設備                                                    </t>
        </is>
      </c>
      <c r="B45" s="427">
        <f>VLOOKUP(A45,$A$309:$AX$418,$K$1,FALSE)</f>
        <v/>
      </c>
      <c r="C45" s="384" t="n">
        <v>255</v>
      </c>
      <c r="D45" s="440">
        <f>J61*-1</f>
        <v/>
      </c>
      <c r="E45" s="441" t="n">
        <v>105</v>
      </c>
      <c r="F45" s="442">
        <f>J19</f>
        <v/>
      </c>
      <c r="G45" s="429">
        <f>B45+SUM(D45:D48)-SUM(F45:F48)</f>
        <v/>
      </c>
      <c r="H45" s="112" t="inlineStr">
        <is>
          <t xml:space="preserve">　　　減少投資                                                    </t>
        </is>
      </c>
      <c r="I45" s="180" t="n">
        <v>221</v>
      </c>
      <c r="J45" s="73">
        <f>OFFSET(A518,0,$K$1-1)</f>
        <v/>
      </c>
      <c r="K45" s="369">
        <f>-SUMIF($C$7:$C$127,I45,$D$7:$D$127)+SUMIF($E$7:$E$135,I45,$F$7:$F$127)</f>
        <v/>
      </c>
      <c r="L45" s="478">
        <f>VLOOKUP(A45,$A$140:$AX$249,$K$1,FALSE)</f>
        <v/>
      </c>
      <c r="M45" s="478">
        <f>L45-G45</f>
        <v/>
      </c>
      <c r="N45" s="30" t="n"/>
      <c r="O45" s="425">
        <f>L45-B45</f>
        <v/>
      </c>
      <c r="P45" s="144">
        <f>J45-K45</f>
        <v/>
      </c>
      <c r="Q45" s="426">
        <f>D45-F45</f>
        <v/>
      </c>
      <c r="R45" s="30" t="n"/>
    </row>
    <row r="46">
      <c r="A46" s="3" t="n">
        <v>0</v>
      </c>
      <c r="B46" s="427" t="n"/>
      <c r="C46" s="385" t="n">
        <v>408</v>
      </c>
      <c r="D46" s="440">
        <f>J102</f>
        <v/>
      </c>
      <c r="E46" s="443" t="n"/>
      <c r="F46" s="442" t="n"/>
      <c r="G46" s="433" t="n"/>
      <c r="H46" s="112" t="inlineStr">
        <is>
          <t xml:space="preserve">　　　減少準備金                                                  </t>
        </is>
      </c>
      <c r="I46" s="180" t="n">
        <v>222</v>
      </c>
      <c r="J46" s="73">
        <f>OFFSET(A519,0,$K$1-1)</f>
        <v/>
      </c>
      <c r="K46" s="369">
        <f>-SUMIF($C$7:$C$127,I46,$D$7:$D$127)+SUMIF($E$7:$E$135,I46,$F$7:$F$127)</f>
        <v/>
      </c>
      <c r="L46" s="478" t="n"/>
      <c r="M46" s="478">
        <f>L46-G46</f>
        <v/>
      </c>
      <c r="N46" s="30" t="n"/>
      <c r="O46" s="425">
        <f>L46-B46</f>
        <v/>
      </c>
      <c r="P46" s="144">
        <f>J46-K46</f>
        <v/>
      </c>
      <c r="Q46" s="426">
        <f>D46-F46</f>
        <v/>
      </c>
      <c r="R46" s="30" t="n"/>
    </row>
    <row r="47">
      <c r="A47" s="3" t="n">
        <v>0</v>
      </c>
      <c r="B47" s="427" t="n"/>
      <c r="C47" s="385" t="n">
        <v>411</v>
      </c>
      <c r="D47" s="440">
        <f>J107</f>
        <v/>
      </c>
      <c r="E47" s="443" t="n">
        <v>414</v>
      </c>
      <c r="F47" s="442">
        <f>-J111</f>
        <v/>
      </c>
      <c r="G47" s="433" t="n"/>
      <c r="H47" s="112" t="inlineStr">
        <is>
          <t xml:space="preserve">　　收取利息                                                    </t>
        </is>
      </c>
      <c r="I47" s="180" t="n"/>
      <c r="J47" s="73">
        <f>OFFSET(A520,0,$K$1-1)</f>
        <v/>
      </c>
      <c r="K47" s="369">
        <f>J47</f>
        <v/>
      </c>
      <c r="L47" s="478" t="n"/>
      <c r="M47" s="478">
        <f>L47-G47</f>
        <v/>
      </c>
      <c r="N47" s="30" t="n"/>
      <c r="O47" s="425">
        <f>L47-B47</f>
        <v/>
      </c>
      <c r="P47" s="144">
        <f>J47-K47</f>
        <v/>
      </c>
      <c r="Q47" s="426">
        <f>D47-F47</f>
        <v/>
      </c>
      <c r="R47" s="30" t="n"/>
    </row>
    <row r="48">
      <c r="A48" s="3" t="n">
        <v>0</v>
      </c>
      <c r="B48" s="427" t="n"/>
      <c r="C48" s="385" t="n">
        <v>406</v>
      </c>
      <c r="D48" s="440">
        <f>J98</f>
        <v/>
      </c>
      <c r="E48" s="443" t="n"/>
      <c r="F48" s="442" t="n"/>
      <c r="G48" s="433" t="n"/>
      <c r="H48" s="112" t="inlineStr">
        <is>
          <t xml:space="preserve">　　收取股利                                                    </t>
        </is>
      </c>
      <c r="I48" s="186" t="n"/>
      <c r="J48" s="73">
        <f>OFFSET(A521,0,$K$1-1)</f>
        <v/>
      </c>
      <c r="K48" s="369">
        <f>J48</f>
        <v/>
      </c>
      <c r="L48" s="478" t="n"/>
      <c r="M48" s="478">
        <f>L48-G48</f>
        <v/>
      </c>
      <c r="N48" s="30" t="n"/>
      <c r="O48" s="425">
        <f>L48-B48</f>
        <v/>
      </c>
      <c r="P48" s="144">
        <f>J48-K48</f>
        <v/>
      </c>
      <c r="Q48" s="426">
        <f>D48-F48</f>
        <v/>
      </c>
      <c r="R48" s="30" t="n"/>
    </row>
    <row r="49">
      <c r="A49" s="80" t="inlineStr">
        <is>
          <t xml:space="preserve">　　租賃資產                                                    </t>
        </is>
      </c>
      <c r="B49" s="427">
        <f>VLOOKUP(A49,$A$309:$AX$413,$K$1,FALSE)</f>
        <v/>
      </c>
      <c r="C49" s="384" t="n"/>
      <c r="D49" s="440" t="n"/>
      <c r="E49" s="441" t="n">
        <v>106</v>
      </c>
      <c r="F49" s="442">
        <f>J20</f>
        <v/>
      </c>
      <c r="G49" s="433">
        <f>B49+D49-F49</f>
        <v/>
      </c>
      <c r="H49" s="112" t="inlineStr">
        <is>
          <t xml:space="preserve">　　增加流動金融資產及短期貸墊款                                </t>
        </is>
      </c>
      <c r="I49" s="186" t="n"/>
      <c r="J49" s="121">
        <f>OFFSET(A522,0,$K$1-1)</f>
        <v/>
      </c>
      <c r="K49" s="369">
        <f>K50</f>
        <v/>
      </c>
      <c r="L49" s="478">
        <f>VLOOKUP(A49,$A$140:$AX$249,$K$1,FALSE)</f>
        <v/>
      </c>
      <c r="M49" s="478">
        <f>L49-G49</f>
        <v/>
      </c>
      <c r="N49" s="30" t="n"/>
      <c r="O49" s="425">
        <f>L49-B49</f>
        <v/>
      </c>
      <c r="P49" s="144">
        <f>J49-K49</f>
        <v/>
      </c>
      <c r="Q49" s="426">
        <f>D49-F49</f>
        <v/>
      </c>
      <c r="R49" s="30" t="n"/>
    </row>
    <row r="50" ht="32.4" customHeight="1" s="53">
      <c r="A50" s="80" t="inlineStr">
        <is>
          <t xml:space="preserve">　　租賃權益改良                                                </t>
        </is>
      </c>
      <c r="B50" s="427">
        <f>VLOOKUP(A50,$A$309:$AX$418,$K$1,FALSE)</f>
        <v/>
      </c>
      <c r="C50" s="384" t="n">
        <v>257</v>
      </c>
      <c r="D50" s="454">
        <f>J63*-1</f>
        <v/>
      </c>
      <c r="E50" s="441" t="n">
        <v>107</v>
      </c>
      <c r="F50" s="442">
        <f>J21</f>
        <v/>
      </c>
      <c r="G50" s="433">
        <f>B50+D50-F50</f>
        <v/>
      </c>
      <c r="H50" s="112" t="inlineStr">
        <is>
          <t xml:space="preserve">　　　增加流動金融資產                                            </t>
        </is>
      </c>
      <c r="I50" s="181" t="n">
        <v>231</v>
      </c>
      <c r="J50" s="121">
        <f>OFFSET(A523,0,$K$1-1)</f>
        <v/>
      </c>
      <c r="K50" s="369">
        <f>-SUMIF($C$7:$C$127,I50,$D$7:$D$127)+SUMIF($E$7:$E$135,I50,$F$7:$F$127)</f>
        <v/>
      </c>
      <c r="L50" s="478">
        <f>VLOOKUP(A50,$A$140:$AX$249,$K$1,FALSE)</f>
        <v/>
      </c>
      <c r="M50" s="478">
        <f>L50-G50</f>
        <v/>
      </c>
      <c r="N50" s="30" t="n"/>
      <c r="O50" s="425">
        <f>L50-B49</f>
        <v/>
      </c>
      <c r="P50" s="144">
        <f>J50-K50</f>
        <v/>
      </c>
      <c r="Q50" s="426">
        <f>D49-F49</f>
        <v/>
      </c>
      <c r="R50" s="30" t="n"/>
    </row>
    <row r="51" ht="32.4" customHeight="1" s="53">
      <c r="A51" s="79" t="inlineStr">
        <is>
          <t xml:space="preserve">　　購建中固定資產                                              </t>
        </is>
      </c>
      <c r="B51" s="427">
        <f>VLOOKUP(A51,$A$309:$AX$418,$K$1,FALSE)</f>
        <v/>
      </c>
      <c r="C51" s="384" t="n">
        <v>256</v>
      </c>
      <c r="D51" s="440">
        <f>J62*-1</f>
        <v/>
      </c>
      <c r="E51" s="441" t="n">
        <v>404</v>
      </c>
      <c r="F51" s="442">
        <f>J96</f>
        <v/>
      </c>
      <c r="G51" s="429">
        <f>B51+SUM(D51:D53)-SUM(F51:F53)</f>
        <v/>
      </c>
      <c r="H51" s="112" t="inlineStr">
        <is>
          <t xml:space="preserve">　　增加投資、長期應收款、貸墊款及準備金                        </t>
        </is>
      </c>
      <c r="I51" s="180" t="n"/>
      <c r="J51" s="73">
        <f>OFFSET(A524,0,$K$1-1)</f>
        <v/>
      </c>
      <c r="K51" s="369">
        <f>SUM(K52:K53)</f>
        <v/>
      </c>
      <c r="L51" s="478">
        <f>VLOOKUP(A51,$A$140:$AX$249,$K$1,FALSE)</f>
        <v/>
      </c>
      <c r="M51" s="478">
        <f>L51-G51</f>
        <v/>
      </c>
      <c r="N51" s="30" t="n"/>
      <c r="O51" s="425">
        <f>L51-B50</f>
        <v/>
      </c>
      <c r="P51" s="144">
        <f>J51-K51</f>
        <v/>
      </c>
      <c r="Q51" s="426">
        <f>D50-F50</f>
        <v/>
      </c>
      <c r="R51" s="30" t="n"/>
    </row>
    <row r="52">
      <c r="A52" s="3" t="n"/>
      <c r="B52" s="427" t="n"/>
      <c r="C52" s="385" t="n"/>
      <c r="D52" s="440" t="n"/>
      <c r="E52" s="441" t="n">
        <v>405</v>
      </c>
      <c r="F52" s="442">
        <f>J97</f>
        <v/>
      </c>
      <c r="G52" s="433" t="n"/>
      <c r="H52" s="112" t="inlineStr">
        <is>
          <t xml:space="preserve">　　　增加投資                                                    </t>
        </is>
      </c>
      <c r="I52" s="180" t="n">
        <v>241</v>
      </c>
      <c r="J52" s="73">
        <f>OFFSET(A525,0,$K$1-1)</f>
        <v/>
      </c>
      <c r="K52" s="369">
        <f>-SUMIF($C$7:$C$127,I52,$D$7:$D$127)+SUMIF($E$7:$E$135,I52,$F$7:$F$127)</f>
        <v/>
      </c>
      <c r="L52" s="478" t="n"/>
      <c r="M52" s="478">
        <f>L52-G52</f>
        <v/>
      </c>
      <c r="N52" s="30" t="n"/>
      <c r="O52" s="425">
        <f>L52-B51</f>
        <v/>
      </c>
      <c r="P52" s="144">
        <f>J52-K52</f>
        <v/>
      </c>
      <c r="Q52" s="426">
        <f>D51-F51</f>
        <v/>
      </c>
      <c r="R52" s="30" t="n"/>
    </row>
    <row r="53">
      <c r="A53" s="126" t="n"/>
      <c r="B53" s="126" t="n"/>
      <c r="C53" s="236" t="n"/>
      <c r="D53" s="455" t="n"/>
      <c r="E53" s="236" t="n">
        <v>406</v>
      </c>
      <c r="F53" s="291">
        <f>J98</f>
        <v/>
      </c>
      <c r="G53" s="126" t="n"/>
      <c r="H53" s="112" t="inlineStr">
        <is>
          <t xml:space="preserve">　　　增加準備金                                                  </t>
        </is>
      </c>
      <c r="I53" s="180" t="n">
        <v>242</v>
      </c>
      <c r="J53" s="73">
        <f>OFFSET(A526,0,$K$1-1)</f>
        <v/>
      </c>
      <c r="K53" s="369">
        <f>-SUMIF($C$7:$C$127,I53,$D$7:$D$127)+SUMIF($E$7:$E$135,I53,$F$7:$F$127)</f>
        <v/>
      </c>
      <c r="L53" s="478" t="n"/>
      <c r="M53" s="478">
        <f>L53-G52</f>
        <v/>
      </c>
      <c r="N53" s="30" t="n"/>
      <c r="O53" s="425">
        <f>L53-B52</f>
        <v/>
      </c>
      <c r="P53" s="144">
        <f>J53-K53</f>
        <v/>
      </c>
      <c r="Q53" s="426">
        <f>D52-F52</f>
        <v/>
      </c>
      <c r="R53" s="30" t="n"/>
    </row>
    <row r="54" ht="32.4" customHeight="1" s="53">
      <c r="A54" s="78" t="inlineStr">
        <is>
          <t xml:space="preserve">　生物資產－非流動                                            </t>
        </is>
      </c>
      <c r="B54" s="422">
        <f>SUM(B55)</f>
        <v/>
      </c>
      <c r="C54" s="384" t="n"/>
      <c r="D54" s="440" t="n"/>
      <c r="E54" s="441" t="n"/>
      <c r="F54" s="442" t="n"/>
      <c r="G54" s="423">
        <f>SUM(G55)</f>
        <v/>
      </c>
      <c r="H54" s="112" t="inlineStr">
        <is>
          <t xml:space="preserve">　　增加不動產、廠房及設備、礦產資源                            </t>
        </is>
      </c>
      <c r="I54" s="180" t="n"/>
      <c r="J54" s="73">
        <f>OFFSET(A527,0,$K$1-1)</f>
        <v/>
      </c>
      <c r="K54" s="369">
        <f>K55</f>
        <v/>
      </c>
      <c r="L54" s="478">
        <f>VLOOKUP(A54,$A$140:$AX$249,$K$1,FALSE)</f>
        <v/>
      </c>
      <c r="M54" s="478">
        <f>L54-G54</f>
        <v/>
      </c>
      <c r="N54" s="30" t="n"/>
      <c r="O54" s="425">
        <f>L54-B54</f>
        <v/>
      </c>
      <c r="P54" s="144">
        <f>J54-K54</f>
        <v/>
      </c>
      <c r="Q54" s="426">
        <f>D54-F54</f>
        <v/>
      </c>
      <c r="R54" s="30" t="n"/>
    </row>
    <row r="55" ht="27.6" customHeight="1" s="53">
      <c r="A55" s="82" t="inlineStr">
        <is>
          <t xml:space="preserve">　　生產性生物資產－非流動                                      </t>
        </is>
      </c>
      <c r="B55" s="427">
        <f>VLOOKUP(A55,$A$309:$AX$418,$K$1,FALSE)</f>
        <v/>
      </c>
      <c r="C55" s="384" t="n"/>
      <c r="D55" s="440" t="n"/>
      <c r="E55" s="441" t="n">
        <v>109</v>
      </c>
      <c r="F55" s="442">
        <f>J23</f>
        <v/>
      </c>
      <c r="G55" s="429">
        <f>B55+SUM(D55:D55)-SUM(F55:F55)</f>
        <v/>
      </c>
      <c r="H55" s="112" t="inlineStr">
        <is>
          <t xml:space="preserve">　　　增加不動產、廠房及設備                                      </t>
        </is>
      </c>
      <c r="I55" s="180" t="n"/>
      <c r="J55" s="73">
        <f>OFFSET(A528,0,$K$1-1)</f>
        <v/>
      </c>
      <c r="K55" s="369">
        <f>K56</f>
        <v/>
      </c>
      <c r="L55" s="478">
        <f>VLOOKUP(A55,$A$140:$AX$249,$K$1,FALSE)</f>
        <v/>
      </c>
      <c r="M55" s="478">
        <f>L55-G55</f>
        <v/>
      </c>
      <c r="N55" s="30" t="n"/>
      <c r="O55" s="425">
        <f>L55-B55</f>
        <v/>
      </c>
      <c r="P55" s="144">
        <f>J55-K55</f>
        <v/>
      </c>
      <c r="Q55" s="426">
        <f>D55-F55</f>
        <v/>
      </c>
      <c r="R55" s="30" t="n"/>
    </row>
    <row r="56">
      <c r="A56" s="78" t="inlineStr">
        <is>
          <t xml:space="preserve">　無形資產                                                    </t>
        </is>
      </c>
      <c r="B56" s="422">
        <f>SUM(B57)</f>
        <v/>
      </c>
      <c r="C56" s="384" t="n"/>
      <c r="D56" s="440" t="n"/>
      <c r="E56" s="441" t="n"/>
      <c r="F56" s="442" t="n"/>
      <c r="G56" s="423">
        <f>SUM(G57)</f>
        <v/>
      </c>
      <c r="H56" s="112" t="inlineStr">
        <is>
          <t xml:space="preserve">　　　　固定資產之增置                                              </t>
        </is>
      </c>
      <c r="I56" s="180" t="n"/>
      <c r="J56" s="73">
        <f>OFFSET(A529,0,$K$1-1)</f>
        <v/>
      </c>
      <c r="K56" s="369">
        <f>SUM(K57:K63)</f>
        <v/>
      </c>
      <c r="L56" s="478">
        <f>VLOOKUP(A56,$A$140:$AX$249,$K$1,FALSE)</f>
        <v/>
      </c>
      <c r="M56" s="478">
        <f>L56-G56</f>
        <v/>
      </c>
      <c r="N56" s="30" t="n"/>
      <c r="O56" s="425">
        <f>L56-B56</f>
        <v/>
      </c>
      <c r="P56" s="144">
        <f>J56-K56</f>
        <v/>
      </c>
      <c r="Q56" s="426">
        <f>D56-F56</f>
        <v/>
      </c>
      <c r="R56" s="30" t="n"/>
    </row>
    <row r="57">
      <c r="A57" s="80" t="inlineStr">
        <is>
          <t xml:space="preserve">　　無形資產                                                    </t>
        </is>
      </c>
      <c r="B57" s="427">
        <f>VLOOKUP(A57,$A$309:$AX$418,$K$1,FALSE)</f>
        <v/>
      </c>
      <c r="C57" s="384" t="n"/>
      <c r="D57" s="440" t="n"/>
      <c r="E57" s="441" t="n">
        <v>111</v>
      </c>
      <c r="F57" s="442">
        <f>J25</f>
        <v/>
      </c>
      <c r="G57" s="429">
        <f>B57+SUM(D57:D59)-SUM(F57:F59)</f>
        <v/>
      </c>
      <c r="H57" s="112" t="inlineStr">
        <is>
          <t xml:space="preserve">　　　　　土地改良物                                                  </t>
        </is>
      </c>
      <c r="I57" s="180" t="n">
        <v>251</v>
      </c>
      <c r="J57" s="73">
        <f>OFFSET(A530,0,$K$1-1)</f>
        <v/>
      </c>
      <c r="K57" s="369">
        <f>-SUMIF($C$7:$C$127,I57,$D$7:$D$127)+SUMIF($E$7:$E$127,I57,$F$7:$F$127)</f>
        <v/>
      </c>
      <c r="L57" s="478">
        <f>VLOOKUP(A57,$A$140:$AX$249,$K$1,FALSE)</f>
        <v/>
      </c>
      <c r="M57" s="478">
        <f>L57-G57</f>
        <v/>
      </c>
      <c r="N57" s="30" t="n"/>
      <c r="O57" s="425">
        <f>L57-B57</f>
        <v/>
      </c>
      <c r="P57" s="144">
        <f>J57-K57</f>
        <v/>
      </c>
      <c r="Q57" s="426">
        <f>D57-F57</f>
        <v/>
      </c>
      <c r="R57" s="30" t="n"/>
    </row>
    <row r="58">
      <c r="A58" s="2" t="n">
        <v>0</v>
      </c>
      <c r="B58" s="427" t="n"/>
      <c r="C58" s="384" t="n">
        <v>415</v>
      </c>
      <c r="D58" s="440">
        <f>J113</f>
        <v/>
      </c>
      <c r="E58" s="441" t="n">
        <v>416</v>
      </c>
      <c r="F58" s="442">
        <f>J114*-1</f>
        <v/>
      </c>
      <c r="G58" s="433" t="n"/>
      <c r="H58" s="112" t="inlineStr">
        <is>
          <t xml:space="preserve">　　　　　房屋及建築                                                  </t>
        </is>
      </c>
      <c r="I58" s="180" t="n">
        <v>252</v>
      </c>
      <c r="J58" s="73">
        <f>OFFSET(A531,0,$K$1-1)</f>
        <v/>
      </c>
      <c r="K58" s="369">
        <f>-SUMIF($C$7:$C$127,I58,$D$7:$D$127)+SUMIF($E$7:$E$127,I58,$F$7:$F$127)</f>
        <v/>
      </c>
      <c r="L58" s="478" t="n"/>
      <c r="M58" s="478">
        <f>L58-G58</f>
        <v/>
      </c>
      <c r="N58" s="30" t="n"/>
      <c r="O58" s="425">
        <f>L58-B58</f>
        <v/>
      </c>
      <c r="P58" s="144">
        <f>J58-K58</f>
        <v/>
      </c>
      <c r="Q58" s="426">
        <f>D58-F58</f>
        <v/>
      </c>
      <c r="R58" s="30" t="n"/>
    </row>
    <row r="59">
      <c r="A59" s="3" t="n">
        <v>0</v>
      </c>
      <c r="B59" s="427" t="n"/>
      <c r="C59" s="385" t="n">
        <v>258</v>
      </c>
      <c r="D59" s="440">
        <f>J65*-1</f>
        <v/>
      </c>
      <c r="E59" s="443" t="n">
        <v>112</v>
      </c>
      <c r="F59" s="456" t="n"/>
      <c r="G59" s="433" t="n"/>
      <c r="H59" s="112" t="inlineStr">
        <is>
          <t xml:space="preserve">　　　　　機械及設備                                                  </t>
        </is>
      </c>
      <c r="I59" s="180" t="n">
        <v>253</v>
      </c>
      <c r="J59" s="73">
        <f>OFFSET(A532,0,$K$1-1)</f>
        <v/>
      </c>
      <c r="K59" s="369">
        <f>-SUMIF($C$7:$C$127,I59,$D$7:$D$127)+SUMIF($E$7:$E$127,I59,$F$7:$F$127)</f>
        <v/>
      </c>
      <c r="L59" s="478" t="n"/>
      <c r="M59" s="478">
        <f>L59-G59</f>
        <v/>
      </c>
      <c r="N59" s="30" t="n"/>
      <c r="O59" s="425">
        <f>L59-B59</f>
        <v/>
      </c>
      <c r="P59" s="144">
        <f>J59-K59</f>
        <v/>
      </c>
      <c r="Q59" s="426">
        <f>D59-F59</f>
        <v/>
      </c>
      <c r="R59" s="30" t="n"/>
    </row>
    <row r="60">
      <c r="A60" s="3" t="n">
        <v>0</v>
      </c>
      <c r="B60" s="427" t="n"/>
      <c r="C60" s="385" t="n"/>
      <c r="D60" s="440" t="n"/>
      <c r="E60" s="443" t="n"/>
      <c r="F60" s="442" t="n"/>
      <c r="G60" s="433" t="n"/>
      <c r="H60" s="112" t="inlineStr">
        <is>
          <t xml:space="preserve">　　　　　交通及運輸設備                                              </t>
        </is>
      </c>
      <c r="I60" s="180" t="n">
        <v>254</v>
      </c>
      <c r="J60" s="73">
        <f>OFFSET(A533,0,$K$1-1)</f>
        <v/>
      </c>
      <c r="K60" s="369">
        <f>-SUMIF($C$7:$C$127,I60,$D$7:$D$127)+SUMIF($E$7:$E$127,I60,$F$7:$F$127)</f>
        <v/>
      </c>
      <c r="L60" s="478" t="n"/>
      <c r="M60" s="478">
        <f>L60-G60</f>
        <v/>
      </c>
      <c r="N60" s="30" t="n"/>
      <c r="O60" s="425">
        <f>L60-B60</f>
        <v/>
      </c>
      <c r="P60" s="144">
        <f>J60-K60</f>
        <v/>
      </c>
      <c r="Q60" s="426">
        <f>D60-F60</f>
        <v/>
      </c>
      <c r="R60" s="30" t="n"/>
    </row>
    <row r="61" ht="20.4" customHeight="1" s="53">
      <c r="A61" s="78" t="inlineStr">
        <is>
          <t xml:space="preserve">　其他資產                                                    </t>
        </is>
      </c>
      <c r="B61" s="457">
        <f>SUM(B62,B65,B68)</f>
        <v/>
      </c>
      <c r="C61" s="384" t="n"/>
      <c r="D61" s="440" t="n"/>
      <c r="E61" s="441" t="n"/>
      <c r="F61" s="442" t="n"/>
      <c r="G61" s="457">
        <f>SUM(G62,G65,G68)</f>
        <v/>
      </c>
      <c r="H61" s="112" t="inlineStr">
        <is>
          <t xml:space="preserve">　　　　　什項設備                                                    </t>
        </is>
      </c>
      <c r="I61" s="180" t="n">
        <v>255</v>
      </c>
      <c r="J61" s="73">
        <f>OFFSET(A534,0,$K$1-1)</f>
        <v/>
      </c>
      <c r="K61" s="369">
        <f>-SUMIF($C$7:$C$127,I61,$D$7:$D$127)+SUMIF($E$7:$E$127,I61,$F$7:$F$127)</f>
        <v/>
      </c>
      <c r="L61" s="478">
        <f>VLOOKUP(A61,$A$140:$AX$249,$K$1,FALSE)</f>
        <v/>
      </c>
      <c r="M61" s="478">
        <f>L61-G61</f>
        <v/>
      </c>
      <c r="N61" s="30" t="n"/>
      <c r="O61" s="425">
        <f>L61-B61</f>
        <v/>
      </c>
      <c r="P61" s="144">
        <f>J61-K61</f>
        <v/>
      </c>
      <c r="Q61" s="426">
        <f>D61-F61</f>
        <v/>
      </c>
      <c r="R61" s="30" t="n"/>
    </row>
    <row r="62">
      <c r="A62" s="80" t="inlineStr">
        <is>
          <t xml:space="preserve">　　遞延資產                                                    </t>
        </is>
      </c>
      <c r="B62" s="427">
        <f>VLOOKUP(A62,$A$309:$AX$418,$K$1,FALSE)</f>
        <v/>
      </c>
      <c r="C62" s="384" t="n"/>
      <c r="D62" s="440" t="n"/>
      <c r="E62" s="441" t="n">
        <v>112</v>
      </c>
      <c r="F62" s="442">
        <f>J26-F59</f>
        <v/>
      </c>
      <c r="G62" s="429">
        <f>B62+SUM(D62:D64)-SUM(F62:F64)</f>
        <v/>
      </c>
      <c r="H62" s="112" t="inlineStr">
        <is>
          <t xml:space="preserve">　　　　　購建中固定資產                                              </t>
        </is>
      </c>
      <c r="I62" s="180" t="n">
        <v>256</v>
      </c>
      <c r="J62" s="73">
        <f>OFFSET(A535,0,$K$1-1)</f>
        <v/>
      </c>
      <c r="K62" s="369">
        <f>-SUMIF($C$7:$C$127,I62,$D$7:$D$127)+SUMIF($E$7:$E$127,I62,$F$7:$F$127)</f>
        <v/>
      </c>
      <c r="L62" s="478">
        <f>VLOOKUP(A62,$A$140:$AX$249,$K$1,FALSE)</f>
        <v/>
      </c>
      <c r="M62" s="478">
        <f>L62-G62</f>
        <v/>
      </c>
      <c r="N62" s="30" t="n"/>
      <c r="O62" s="425">
        <f>L62-B62</f>
        <v/>
      </c>
      <c r="P62" s="144">
        <f>J62-K62</f>
        <v/>
      </c>
      <c r="Q62" s="426">
        <f>D62-F62</f>
        <v/>
      </c>
      <c r="R62" s="30" t="n"/>
    </row>
    <row r="63">
      <c r="A63" s="2" t="n">
        <v>0</v>
      </c>
      <c r="B63" s="427" t="n"/>
      <c r="C63" s="384" t="n"/>
      <c r="D63" s="440">
        <f>J126</f>
        <v/>
      </c>
      <c r="E63" s="441" t="n"/>
      <c r="F63" s="442">
        <f>J127*-1</f>
        <v/>
      </c>
      <c r="G63" s="429" t="n"/>
      <c r="H63" s="112" t="inlineStr">
        <is>
          <t xml:space="preserve">　　　　　租賃權益改良                                                </t>
        </is>
      </c>
      <c r="I63" s="180" t="n">
        <v>257</v>
      </c>
      <c r="J63" s="73">
        <f>OFFSET(A536,0,$K$1-1)</f>
        <v/>
      </c>
      <c r="K63" s="369">
        <f>-SUMIF($C$7:$C$127,I63,$D$7:$D$127)+SUMIF($E$7:$E$127,I63,$F$7:$F$127)</f>
        <v/>
      </c>
      <c r="L63" s="478" t="n"/>
      <c r="M63" s="478">
        <f>L63-G63</f>
        <v/>
      </c>
      <c r="N63" s="30" t="n"/>
      <c r="O63" s="425">
        <f>L63-B63</f>
        <v/>
      </c>
      <c r="P63" s="144">
        <f>J63-K63</f>
        <v/>
      </c>
      <c r="Q63" s="426">
        <f>D63-F63</f>
        <v/>
      </c>
      <c r="R63" s="30" t="n"/>
    </row>
    <row r="64">
      <c r="A64" s="2" t="n">
        <v>0</v>
      </c>
      <c r="B64" s="427" t="n"/>
      <c r="C64" s="384" t="n">
        <v>259</v>
      </c>
      <c r="D64" s="440">
        <f>J67*-1</f>
        <v/>
      </c>
      <c r="E64" s="441" t="n"/>
      <c r="F64" s="442" t="n"/>
      <c r="G64" s="429" t="n"/>
      <c r="H64" s="112" t="inlineStr">
        <is>
          <t xml:space="preserve">　　增加無形資產及其他資產                                      </t>
        </is>
      </c>
      <c r="I64" s="180" t="n"/>
      <c r="J64" s="73">
        <f>OFFSET(A537,0,$K$1-1)</f>
        <v/>
      </c>
      <c r="K64" s="369">
        <f>K65+K66</f>
        <v/>
      </c>
      <c r="L64" s="478" t="n"/>
      <c r="M64" s="478">
        <f>L64-G64</f>
        <v/>
      </c>
      <c r="N64" s="30" t="n"/>
      <c r="O64" s="425">
        <f>L64-B64</f>
        <v/>
      </c>
      <c r="P64" s="144">
        <f>J64-K64</f>
        <v/>
      </c>
      <c r="Q64" s="426">
        <f>D64-F64</f>
        <v/>
      </c>
      <c r="R64" s="30" t="n"/>
    </row>
    <row r="65">
      <c r="A65" s="80" t="inlineStr">
        <is>
          <t xml:space="preserve">　　什項資產                                                    </t>
        </is>
      </c>
      <c r="B65" s="427">
        <f>VLOOKUP(A65,$A$309:$AX$418,$K$1,FALSE)</f>
        <v/>
      </c>
      <c r="C65" s="384" t="n">
        <v>417</v>
      </c>
      <c r="D65" s="440">
        <f>F111</f>
        <v/>
      </c>
      <c r="E65" s="441" t="n">
        <v>108</v>
      </c>
      <c r="F65" s="442">
        <f>J22</f>
        <v/>
      </c>
      <c r="G65" s="429">
        <f>B65+SUM(D65:D67)-SUM(F65:F67)</f>
        <v/>
      </c>
      <c r="H65" s="112" t="inlineStr">
        <is>
          <t xml:space="preserve">　　　增加無形資產                                                </t>
        </is>
      </c>
      <c r="I65" s="180" t="n">
        <v>258</v>
      </c>
      <c r="J65" s="73">
        <f>OFFSET(A538,0,$K$1-1)</f>
        <v/>
      </c>
      <c r="K65" s="369">
        <f>-SUMIF($C$7:$C$127,I65,$D$7:$D$127)+SUMIF($E$7:$E$127,I65,$F$7:$F$127)</f>
        <v/>
      </c>
      <c r="L65" s="478">
        <f>VLOOKUP(A65,$A$140:$AX$249,$K$1,FALSE)</f>
        <v/>
      </c>
      <c r="M65" s="478">
        <f>L65-G65</f>
        <v/>
      </c>
      <c r="N65" s="30" t="n"/>
      <c r="O65" s="425">
        <f>L65-B65</f>
        <v/>
      </c>
      <c r="P65" s="144">
        <f>J65-K65</f>
        <v/>
      </c>
      <c r="Q65" s="426">
        <f>D65-F65</f>
        <v/>
      </c>
      <c r="R65" s="30" t="n"/>
    </row>
    <row r="66">
      <c r="A66" s="4" t="n">
        <v>0</v>
      </c>
      <c r="B66" s="427" t="n"/>
      <c r="C66" s="384" t="n"/>
      <c r="D66" s="440" t="n"/>
      <c r="E66" s="441" t="n"/>
      <c r="F66" s="442" t="n"/>
      <c r="G66" s="433" t="n"/>
      <c r="H66" s="112" t="inlineStr">
        <is>
          <t xml:space="preserve">　　　增加其他資產                                                </t>
        </is>
      </c>
      <c r="I66" s="180" t="n"/>
      <c r="J66" s="73">
        <f>OFFSET(A539,0,$K$1-1)</f>
        <v/>
      </c>
      <c r="K66" s="369">
        <f>K67</f>
        <v/>
      </c>
      <c r="L66" s="478" t="n"/>
      <c r="M66" s="478">
        <f>L66-G66</f>
        <v/>
      </c>
      <c r="N66" s="30" t="n"/>
      <c r="O66" s="425">
        <f>L66-B66</f>
        <v/>
      </c>
      <c r="P66" s="144">
        <f>J66-K66</f>
        <v/>
      </c>
      <c r="Q66" s="426">
        <f>D66-F66</f>
        <v/>
      </c>
      <c r="R66" s="30" t="n"/>
    </row>
    <row r="67">
      <c r="A67" s="3" t="n">
        <v>0</v>
      </c>
      <c r="B67" s="427" t="n"/>
      <c r="C67" s="385" t="n"/>
      <c r="D67" s="440" t="n"/>
      <c r="E67" s="443" t="n"/>
      <c r="F67" s="442" t="n"/>
      <c r="G67" s="433" t="n"/>
      <c r="H67" s="112" t="inlineStr">
        <is>
          <t xml:space="preserve">　　　　增加遞延費用                                                </t>
        </is>
      </c>
      <c r="I67" s="180" t="n">
        <v>259</v>
      </c>
      <c r="J67" s="73">
        <f>OFFSET(A540,0,$K$1-1)</f>
        <v/>
      </c>
      <c r="K67" s="369">
        <f>-SUMIF($C$7:$C$127,I67,$D$7:$D$127)+SUMIF($E$7:$E$127,I67,$F$7:$F$127)</f>
        <v/>
      </c>
      <c r="L67" s="478" t="n"/>
      <c r="M67" s="478">
        <f>L67-G67</f>
        <v/>
      </c>
      <c r="N67" s="30" t="n"/>
      <c r="O67" s="425">
        <f>L67-B67</f>
        <v/>
      </c>
      <c r="P67" s="144">
        <f>J67-K67</f>
        <v/>
      </c>
      <c r="Q67" s="426">
        <f>D67-F67</f>
        <v/>
      </c>
      <c r="R67" s="30" t="n"/>
    </row>
    <row r="68">
      <c r="A68" s="80" t="n"/>
      <c r="B68" s="427" t="n"/>
      <c r="C68" s="384" t="n"/>
      <c r="D68" s="440" t="n"/>
      <c r="E68" s="441" t="n"/>
      <c r="F68" s="442" t="n"/>
      <c r="G68" s="433">
        <f>B68+D68-F68</f>
        <v/>
      </c>
      <c r="H68" s="111" t="inlineStr">
        <is>
          <t xml:space="preserve">▼投資活動之淨現金流入（流出）                                </t>
        </is>
      </c>
      <c r="I68" s="180" t="n"/>
      <c r="J68" s="73">
        <f>OFFSET(A541,0,$K$1-1)</f>
        <v/>
      </c>
      <c r="K68" s="369">
        <f>K40</f>
        <v/>
      </c>
      <c r="L68" s="478" t="n"/>
      <c r="M68" s="478" t="n"/>
      <c r="N68" s="30" t="n"/>
      <c r="O68" s="425" t="n"/>
      <c r="P68" s="144">
        <f>J68-K68</f>
        <v/>
      </c>
      <c r="Q68" s="426">
        <f>D68-F68</f>
        <v/>
      </c>
      <c r="R68" s="30" t="n"/>
    </row>
    <row r="69">
      <c r="A69" s="4" t="inlineStr">
        <is>
          <t>合      計</t>
        </is>
      </c>
      <c r="B69" s="422">
        <f>B7+B17+B26+B54+B56+B61</f>
        <v/>
      </c>
      <c r="C69" s="384" t="n"/>
      <c r="D69" s="440" t="n"/>
      <c r="E69" s="441" t="n"/>
      <c r="F69" s="442" t="n"/>
      <c r="G69" s="458">
        <f>G7+G17+G26+G54+G56+G61</f>
        <v/>
      </c>
      <c r="H69" s="111" t="inlineStr">
        <is>
          <t xml:space="preserve">▼籌資活動之現金流量                                          </t>
        </is>
      </c>
      <c r="I69" s="180" t="n"/>
      <c r="J69" s="73">
        <f>OFFSET(A542,0,$K$1-1)</f>
        <v/>
      </c>
      <c r="K69" s="369">
        <f>K70+K72+K74+K81+K79+K83</f>
        <v/>
      </c>
      <c r="L69" s="478">
        <f>VLOOKUP(A69,$A$140:$AX$249,$K$1,FALSE)</f>
        <v/>
      </c>
      <c r="M69" s="478">
        <f>L69-G69</f>
        <v/>
      </c>
      <c r="N69" s="30" t="n"/>
      <c r="O69" s="425">
        <f>L69-B69</f>
        <v/>
      </c>
      <c r="P69" s="144">
        <f>J69-K69</f>
        <v/>
      </c>
      <c r="Q69" s="426">
        <f>D69-F69</f>
        <v/>
      </c>
      <c r="R69" s="30" t="n"/>
    </row>
    <row r="70">
      <c r="A70" s="4" t="inlineStr">
        <is>
          <t xml:space="preserve">負債                                                        </t>
        </is>
      </c>
      <c r="B70" s="422">
        <f>B71+B78+B83</f>
        <v/>
      </c>
      <c r="C70" s="384" t="n"/>
      <c r="D70" s="440" t="n"/>
      <c r="E70" s="441" t="n"/>
      <c r="F70" s="442" t="n"/>
      <c r="G70" s="423">
        <f>G71+G78+G83</f>
        <v/>
      </c>
      <c r="H70" s="112" t="inlineStr">
        <is>
          <t xml:space="preserve">　　增加短期債務、流動金融負債及其他負債                        </t>
        </is>
      </c>
      <c r="I70" s="180" t="n"/>
      <c r="J70" s="73">
        <f>OFFSET(A543,0,$K$1-1)</f>
        <v/>
      </c>
      <c r="K70" s="369">
        <f>K71</f>
        <v/>
      </c>
      <c r="L70" s="478">
        <f>VLOOKUP(A70,$A$253:$AX$305,$K$1,FALSE)</f>
        <v/>
      </c>
      <c r="M70" s="478">
        <f>L70-G70</f>
        <v/>
      </c>
      <c r="N70" s="30" t="n"/>
      <c r="O70" s="425">
        <f>L70-B70</f>
        <v/>
      </c>
      <c r="P70" s="144">
        <f>J70-K70</f>
        <v/>
      </c>
      <c r="Q70" s="426">
        <f>D70-F70</f>
        <v/>
      </c>
      <c r="R70" s="30" t="n"/>
    </row>
    <row r="71">
      <c r="A71" s="78" t="inlineStr">
        <is>
          <t xml:space="preserve">　流動負債                                                    </t>
        </is>
      </c>
      <c r="B71" s="422">
        <f>SUM(B72:B77)</f>
        <v/>
      </c>
      <c r="C71" s="384" t="n"/>
      <c r="D71" s="440" t="n"/>
      <c r="E71" s="441" t="n"/>
      <c r="F71" s="442" t="n"/>
      <c r="G71" s="423">
        <f>SUM(G72:G77)</f>
        <v/>
      </c>
      <c r="H71" s="112" t="inlineStr">
        <is>
          <t xml:space="preserve">　　　增加其他負債                                                </t>
        </is>
      </c>
      <c r="I71" s="180" t="n">
        <v>311</v>
      </c>
      <c r="J71" s="73">
        <f>OFFSET(A544,0,$K$1-1)</f>
        <v/>
      </c>
      <c r="K71" s="369">
        <f>-SUMIF($C$7:$C$127,I71,$D$7:$D$127)+SUMIF($E$7:$E$127,I71,$F$7:$F$127)</f>
        <v/>
      </c>
      <c r="L71" s="478">
        <f>VLOOKUP(A71,$A$253:$AX$305,$K$1,FALSE)</f>
        <v/>
      </c>
      <c r="M71" s="478">
        <f>L71-G71</f>
        <v/>
      </c>
      <c r="N71" s="30" t="n"/>
      <c r="O71" s="425">
        <f>L71-B71</f>
        <v/>
      </c>
      <c r="P71" s="144">
        <f>J71-K71</f>
        <v/>
      </c>
      <c r="Q71" s="426">
        <f>D71-F71</f>
        <v/>
      </c>
      <c r="R71" s="30" t="n"/>
    </row>
    <row r="72">
      <c r="A72" s="80" t="inlineStr">
        <is>
          <t xml:space="preserve">　　短期債務                                                    </t>
        </is>
      </c>
      <c r="B72" s="427">
        <f>VLOOKUP(A72,$A$423:$AX$475,$K$1,FALSE)</f>
        <v/>
      </c>
      <c r="C72" s="385" t="n">
        <v>322</v>
      </c>
      <c r="D72" s="454">
        <f>J82*-1</f>
        <v/>
      </c>
      <c r="E72" s="441" t="n">
        <v>418</v>
      </c>
      <c r="F72" s="442">
        <f>D81</f>
        <v/>
      </c>
      <c r="G72" s="429">
        <f>B72+SUM(F72:F73)-SUM(D72:D73)</f>
        <v/>
      </c>
      <c r="H72" s="112" t="inlineStr">
        <is>
          <t xml:space="preserve">　　增加長期負債                                                </t>
        </is>
      </c>
      <c r="I72" s="180" t="n"/>
      <c r="J72" s="73">
        <f>OFFSET(A545,0,$K$1-1)</f>
        <v/>
      </c>
      <c r="K72" s="369">
        <f>K73</f>
        <v/>
      </c>
      <c r="L72" s="478">
        <f>VLOOKUP(A72,$A$253:$AX$305,$K$1,FALSE)</f>
        <v/>
      </c>
      <c r="M72" s="478">
        <f>L72-G72</f>
        <v/>
      </c>
      <c r="N72" s="30" t="n"/>
      <c r="O72" s="425">
        <f>L72-B72</f>
        <v/>
      </c>
      <c r="P72" s="144">
        <f>J72-K72</f>
        <v/>
      </c>
      <c r="Q72" s="426">
        <f>D72-F72</f>
        <v/>
      </c>
      <c r="R72" s="30" t="n"/>
    </row>
    <row r="73" ht="20.25" customHeight="1" s="53">
      <c r="A73" s="3" t="n">
        <v>0</v>
      </c>
      <c r="B73" s="427" t="n"/>
      <c r="C73" s="385" t="n">
        <v>316</v>
      </c>
      <c r="D73" s="440" t="n"/>
      <c r="E73" s="443" t="n"/>
      <c r="F73" s="442" t="n"/>
      <c r="G73" s="433" t="n"/>
      <c r="H73" s="112" t="inlineStr">
        <is>
          <t xml:space="preserve">　　　增加長期債務                                                </t>
        </is>
      </c>
      <c r="I73" s="180" t="n">
        <v>312</v>
      </c>
      <c r="J73" s="73">
        <f>OFFSET(A546,0,$K$1-1)</f>
        <v/>
      </c>
      <c r="K73" s="369">
        <f>-SUMIF($C$7:$C$127,I73,$D$7:$D$127)+SUMIF($E$7:$E$127,I73,$F$7:$F$127)</f>
        <v/>
      </c>
      <c r="L73" s="478" t="n"/>
      <c r="M73" s="478">
        <f>L73-G73</f>
        <v/>
      </c>
      <c r="N73" s="30" t="n"/>
      <c r="O73" s="425">
        <f>L73-B73</f>
        <v/>
      </c>
      <c r="P73" s="144">
        <f>J73-K73</f>
        <v/>
      </c>
      <c r="Q73" s="426">
        <f>D73-F73</f>
        <v/>
      </c>
      <c r="R73" s="30" t="n"/>
    </row>
    <row r="74" ht="21" customHeight="1" s="53">
      <c r="A74" s="80" t="inlineStr">
        <is>
          <t xml:space="preserve">　　應付款項                                                    </t>
        </is>
      </c>
      <c r="B74" s="427">
        <f>VLOOKUP(A74,$A$423:$AX$475,$K$1,FALSE)</f>
        <v/>
      </c>
      <c r="C74" s="384" t="n"/>
      <c r="D74" s="440" t="n"/>
      <c r="E74" s="441" t="n">
        <v>161</v>
      </c>
      <c r="F74" s="442" t="n"/>
      <c r="G74" s="429">
        <f>B74+SUM(F74:F75)-SUM(D74:D75)</f>
        <v/>
      </c>
      <c r="H74" s="112" t="inlineStr">
        <is>
          <t xml:space="preserve">　　增加基金、公積及填補短絀                                    </t>
        </is>
      </c>
      <c r="I74" s="180" t="n"/>
      <c r="J74" s="73">
        <f>OFFSET(A547,0,$K$1-1)</f>
        <v/>
      </c>
      <c r="K74" s="369">
        <f>SUM(K75)</f>
        <v/>
      </c>
      <c r="L74" s="478">
        <f>VLOOKUP(A74,$A$253:$AX$305,$K$1,FALSE)</f>
        <v/>
      </c>
      <c r="M74" s="478">
        <f>L74-G74</f>
        <v/>
      </c>
      <c r="N74" s="30" t="n"/>
      <c r="O74" s="425">
        <f>L74-B74</f>
        <v/>
      </c>
      <c r="P74" s="144">
        <f>J74-K74</f>
        <v/>
      </c>
      <c r="Q74" s="426">
        <f>D74-F74</f>
        <v/>
      </c>
      <c r="R74" s="30" t="n"/>
    </row>
    <row r="75" ht="18.75" customHeight="1" s="53">
      <c r="A75" s="3" t="n">
        <v>0</v>
      </c>
      <c r="B75" s="427" t="n"/>
      <c r="C75" s="385" t="n"/>
      <c r="D75" s="440" t="n"/>
      <c r="E75" s="443" t="n"/>
      <c r="F75" s="442" t="n"/>
      <c r="G75" s="433" t="n"/>
      <c r="H75" s="112" t="inlineStr">
        <is>
          <t xml:space="preserve">　　　增加基金                                                    </t>
        </is>
      </c>
      <c r="I75" s="180" t="n"/>
      <c r="J75" s="73">
        <f>OFFSET(A548,0,$K$1-1)</f>
        <v/>
      </c>
      <c r="K75" s="369">
        <f>SUM(K76:K78)</f>
        <v/>
      </c>
      <c r="L75" s="478" t="n"/>
      <c r="M75" s="478">
        <f>L75-G75</f>
        <v/>
      </c>
      <c r="N75" s="30" t="n"/>
      <c r="O75" s="425">
        <f>L75-B75</f>
        <v/>
      </c>
      <c r="P75" s="144">
        <f>J75-K75</f>
        <v/>
      </c>
      <c r="Q75" s="426">
        <f>D75-F75</f>
        <v/>
      </c>
      <c r="R75" s="30" t="n"/>
    </row>
    <row r="76" ht="20.25" customHeight="1" s="53">
      <c r="A76" s="80" t="inlineStr">
        <is>
          <t xml:space="preserve">　　預收款項                                                    </t>
        </is>
      </c>
      <c r="B76" s="427">
        <f>VLOOKUP(A76,$A$423:$AX$475,$K$1,FALSE)</f>
        <v/>
      </c>
      <c r="C76" s="384" t="n"/>
      <c r="D76" s="440" t="n"/>
      <c r="E76" s="441" t="n">
        <v>161</v>
      </c>
      <c r="F76" s="442">
        <f>J34</f>
        <v/>
      </c>
      <c r="G76" s="429">
        <f>B76+SUM(F76:F77)-SUM(D76:D77)</f>
        <v/>
      </c>
      <c r="H76" s="112" t="inlineStr">
        <is>
          <t xml:space="preserve">　　　　國庫撥款增置固定資產                                        </t>
        </is>
      </c>
      <c r="I76" s="180" t="n">
        <v>313</v>
      </c>
      <c r="J76" s="73">
        <f>OFFSET(A549,0,$K$1-1)</f>
        <v/>
      </c>
      <c r="K76" s="369">
        <f>-SUMIF($C$7:$C$127,I76,$D$7:$D$127)+SUMIF($E$7:$E$127,I76,$F$7:$F$127)</f>
        <v/>
      </c>
      <c r="L76" s="478">
        <f>VLOOKUP(A76,$A$253:$AX$305,$K$1,FALSE)</f>
        <v/>
      </c>
      <c r="M76" s="478">
        <f>L76-G76</f>
        <v/>
      </c>
      <c r="N76" s="30" t="n"/>
      <c r="O76" s="425">
        <f>L76-B76</f>
        <v/>
      </c>
      <c r="P76" s="144">
        <f>J76-K76</f>
        <v/>
      </c>
      <c r="Q76" s="426">
        <f>D76-F76</f>
        <v/>
      </c>
      <c r="R76" s="30" t="n"/>
    </row>
    <row r="77">
      <c r="A77" s="3" t="n">
        <v>0</v>
      </c>
      <c r="B77" s="427" t="n"/>
      <c r="C77" s="385" t="n"/>
      <c r="D77" s="440" t="n"/>
      <c r="E77" s="443" t="n"/>
      <c r="F77" s="442" t="n"/>
      <c r="G77" s="433" t="n"/>
      <c r="H77" s="112" t="inlineStr">
        <is>
          <t xml:space="preserve">　　　　國庫增撥無形資產                                            </t>
        </is>
      </c>
      <c r="I77" s="180" t="n">
        <v>314</v>
      </c>
      <c r="J77" s="73">
        <f>OFFSET(A550,0,$K$1-1)</f>
        <v/>
      </c>
      <c r="K77" s="369">
        <f>-SUMIF($C$7:$C$127,I77,$D$7:$D$127)+SUMIF($E$7:$E$127,I77,$F$7:$F$127)</f>
        <v/>
      </c>
      <c r="L77" s="478" t="n"/>
      <c r="M77" s="478">
        <f>L77-G77</f>
        <v/>
      </c>
      <c r="N77" s="30" t="n"/>
      <c r="O77" s="425">
        <f>L77-B77</f>
        <v/>
      </c>
      <c r="P77" s="144">
        <f>J77-K77</f>
        <v/>
      </c>
      <c r="Q77" s="426">
        <f>D77-F77</f>
        <v/>
      </c>
      <c r="R77" s="30" t="n"/>
    </row>
    <row r="78">
      <c r="A78" s="78" t="inlineStr">
        <is>
          <t xml:space="preserve">　長期負債                                                    </t>
        </is>
      </c>
      <c r="B78" s="459">
        <f>SUM(B81)</f>
        <v/>
      </c>
      <c r="C78" s="384" t="n"/>
      <c r="D78" s="440" t="n"/>
      <c r="E78" s="441" t="n"/>
      <c r="F78" s="442" t="n"/>
      <c r="G78" s="460">
        <f>SUM(G81)</f>
        <v/>
      </c>
      <c r="H78" s="112" t="inlineStr">
        <is>
          <t xml:space="preserve">　　　　國庫增撥遞延資產                                            </t>
        </is>
      </c>
      <c r="I78" s="180" t="n">
        <v>315</v>
      </c>
      <c r="J78" s="73">
        <f>OFFSET(A551,0,$K$1-1)</f>
        <v/>
      </c>
      <c r="K78" s="369">
        <f>-SUMIF($C$7:$C$127,I78,$D$7:$D$127)+SUMIF($E$7:$E$127,I78,$F$7:$F$127)</f>
        <v/>
      </c>
      <c r="L78" s="478">
        <f>VLOOKUP(A78,$A$253:$AX$305,$K$1,FALSE)</f>
        <v/>
      </c>
      <c r="M78" s="478">
        <f>L78-G78</f>
        <v/>
      </c>
      <c r="N78" s="30" t="n"/>
      <c r="O78" s="425">
        <f>L78-B78</f>
        <v/>
      </c>
      <c r="P78" s="144">
        <f>J78-K78</f>
        <v/>
      </c>
      <c r="Q78" s="426">
        <f>D78-F78</f>
        <v/>
      </c>
      <c r="R78" s="30" t="n"/>
    </row>
    <row r="79">
      <c r="A79" s="169" t="n"/>
      <c r="B79" s="461" t="n"/>
      <c r="C79" s="395" t="n"/>
      <c r="D79" s="462" t="n"/>
      <c r="E79" s="463" t="n"/>
      <c r="F79" s="447" t="n"/>
      <c r="G79" s="394" t="n"/>
      <c r="H79" s="112" t="inlineStr">
        <is>
          <t xml:space="preserve">　　減少短期債務、流動金融負債及其他負債                        </t>
        </is>
      </c>
      <c r="I79" s="180" t="n"/>
      <c r="J79" s="73">
        <f>OFFSET(A552,0,$K$1-1)</f>
        <v/>
      </c>
      <c r="K79" s="387" t="n"/>
      <c r="L79" s="478" t="n"/>
      <c r="M79" s="478" t="n"/>
      <c r="N79" s="30" t="n"/>
      <c r="O79" s="425" t="n"/>
      <c r="P79" s="144" t="n"/>
      <c r="Q79" s="426" t="n"/>
      <c r="R79" s="30" t="n"/>
    </row>
    <row r="80">
      <c r="A80" s="169" t="n"/>
      <c r="B80" s="461" t="n"/>
      <c r="C80" s="395" t="n"/>
      <c r="D80" s="462" t="n"/>
      <c r="E80" s="463" t="n"/>
      <c r="F80" s="447" t="n"/>
      <c r="G80" s="394" t="n"/>
      <c r="H80" s="112" t="inlineStr">
        <is>
          <t xml:space="preserve">　　　減少短期債務                                                </t>
        </is>
      </c>
      <c r="I80" s="180" t="n">
        <v>316</v>
      </c>
      <c r="J80" s="73">
        <f>OFFSET(A553,0,$K$1-1)</f>
        <v/>
      </c>
      <c r="K80" s="369">
        <f>-SUMIF($C$7:$C$127,I80,$D$7:$D$127)+SUMIF($E$7:$E$127,I80,$F$7:$F$127)</f>
        <v/>
      </c>
      <c r="L80" s="478" t="n"/>
      <c r="M80" s="478" t="n"/>
      <c r="N80" s="30" t="n"/>
      <c r="O80" s="425" t="n"/>
      <c r="P80" s="144" t="n"/>
      <c r="Q80" s="426" t="n"/>
      <c r="R80" s="30" t="n"/>
    </row>
    <row r="81">
      <c r="A81" s="80" t="inlineStr">
        <is>
          <t xml:space="preserve">　　長期債務                                                    </t>
        </is>
      </c>
      <c r="B81" s="427">
        <f>VLOOKUP(A81,$A$423:$AX$475,$K$1,FALSE)</f>
        <v/>
      </c>
      <c r="C81" s="384" t="n">
        <v>418</v>
      </c>
      <c r="D81" s="440">
        <f>J116</f>
        <v/>
      </c>
      <c r="E81" s="441" t="n">
        <v>312</v>
      </c>
      <c r="F81" s="442">
        <f>J73</f>
        <v/>
      </c>
      <c r="G81" s="429">
        <f>B81+SUM(F81:F82)-SUM(D81:D82)</f>
        <v/>
      </c>
      <c r="H81" s="112" t="inlineStr">
        <is>
          <t xml:space="preserve">　　減少長期負債                                                </t>
        </is>
      </c>
      <c r="I81" s="180" t="n"/>
      <c r="J81" s="73">
        <f>OFFSET(A554,0,$K$1-1)</f>
        <v/>
      </c>
      <c r="K81" s="369">
        <f>K82</f>
        <v/>
      </c>
      <c r="L81" s="478">
        <f>VLOOKUP(A81,$A$253:$AX$305,$K$1,FALSE)</f>
        <v/>
      </c>
      <c r="M81" s="478">
        <f>L81-G81</f>
        <v/>
      </c>
      <c r="N81" s="30" t="n"/>
      <c r="O81" s="425">
        <f>L81-B81</f>
        <v/>
      </c>
      <c r="P81" s="144">
        <f>J81-K81</f>
        <v/>
      </c>
      <c r="Q81" s="426">
        <f>D81-F81</f>
        <v/>
      </c>
      <c r="R81" s="30" t="n"/>
    </row>
    <row r="82">
      <c r="A82" s="3" t="n">
        <v>0</v>
      </c>
      <c r="B82" s="427" t="n"/>
      <c r="C82" s="385" t="n">
        <v>322</v>
      </c>
      <c r="D82" s="440" t="n"/>
      <c r="E82" s="443" t="n"/>
      <c r="F82" s="442" t="n"/>
      <c r="G82" s="433" t="n"/>
      <c r="H82" s="112" t="inlineStr">
        <is>
          <t xml:space="preserve">　　　減少長期債務                                                </t>
        </is>
      </c>
      <c r="I82" s="180" t="n">
        <v>322</v>
      </c>
      <c r="J82" s="73">
        <f>OFFSET(A555,0,$K$1-1)</f>
        <v/>
      </c>
      <c r="K82" s="369">
        <f>-SUMIF($C$7:$C$127,I82,$D$7:$D$127)+SUMIF($E$7:$E$127,I82,$F$7:$F$127)</f>
        <v/>
      </c>
      <c r="L82" s="478" t="n"/>
      <c r="M82" s="478">
        <f>L82-G82</f>
        <v/>
      </c>
      <c r="N82" s="30" t="n"/>
      <c r="O82" s="425">
        <f>L82-B82</f>
        <v/>
      </c>
      <c r="P82" s="144">
        <f>J82-K82</f>
        <v/>
      </c>
      <c r="Q82" s="426">
        <f>D72-F82</f>
        <v/>
      </c>
      <c r="R82" s="30" t="n"/>
    </row>
    <row r="83">
      <c r="A83" s="78" t="inlineStr">
        <is>
          <t xml:space="preserve">　其他負債                                                    </t>
        </is>
      </c>
      <c r="B83" s="422">
        <f>SUM(B84,B90)</f>
        <v/>
      </c>
      <c r="C83" s="384" t="n"/>
      <c r="D83" s="440" t="n"/>
      <c r="E83" s="441" t="n"/>
      <c r="F83" s="442" t="n"/>
      <c r="G83" s="460">
        <f>SUM(G84,G90)</f>
        <v/>
      </c>
      <c r="H83" s="112" t="inlineStr">
        <is>
          <t xml:space="preserve">　　支付利息                                                    </t>
        </is>
      </c>
      <c r="I83" s="180" t="n"/>
      <c r="J83" s="73">
        <f>OFFSET(A556,0,$K$1-1)</f>
        <v/>
      </c>
      <c r="K83" s="369">
        <f>J83</f>
        <v/>
      </c>
      <c r="L83" s="478">
        <f>VLOOKUP(A83,$A$253:$AX$305,$K$1,FALSE)</f>
        <v/>
      </c>
      <c r="M83" s="478">
        <f>L83-G83</f>
        <v/>
      </c>
      <c r="N83" s="30" t="n"/>
      <c r="O83" s="425">
        <f>L83-B83</f>
        <v/>
      </c>
      <c r="P83" s="144">
        <f>J83-K83</f>
        <v/>
      </c>
      <c r="Q83" s="426">
        <f>D83-F83</f>
        <v/>
      </c>
      <c r="R83" s="30" t="n"/>
    </row>
    <row r="84">
      <c r="A84" s="80" t="inlineStr">
        <is>
          <t xml:space="preserve">　　什項負債                                                    </t>
        </is>
      </c>
      <c r="B84" s="427">
        <f>VLOOKUP(A84,$A$423:$AX$475,$K$1,FALSE)</f>
        <v/>
      </c>
      <c r="C84" s="384" t="n">
        <v>321</v>
      </c>
      <c r="D84" s="440" t="n"/>
      <c r="E84" s="441" t="n"/>
      <c r="F84" s="442" t="n"/>
      <c r="G84" s="429">
        <f>B84+SUM(F84:F89)-SUM(D84:D89)</f>
        <v/>
      </c>
      <c r="H84" s="111" t="inlineStr">
        <is>
          <t xml:space="preserve">▼籌資活動之淨現金流入（流出）                                </t>
        </is>
      </c>
      <c r="I84" s="180" t="n"/>
      <c r="J84" s="73">
        <f>OFFSET(A557,0,$K$1-1)</f>
        <v/>
      </c>
      <c r="K84" s="369">
        <f>K69</f>
        <v/>
      </c>
      <c r="L84" s="478">
        <f>VLOOKUP(A84,$A$253:$AX$305,$K$1,FALSE)</f>
        <v/>
      </c>
      <c r="M84" s="478">
        <f>L84-G84</f>
        <v/>
      </c>
      <c r="N84" s="30" t="n"/>
      <c r="O84" s="425">
        <f>L84-B84</f>
        <v/>
      </c>
      <c r="P84" s="144">
        <f>J84-K84</f>
        <v/>
      </c>
      <c r="Q84" s="426">
        <f>D84-F84</f>
        <v/>
      </c>
      <c r="R84" s="30" t="n"/>
    </row>
    <row r="85">
      <c r="A85" s="4" t="n">
        <v>0</v>
      </c>
      <c r="B85" s="427" t="n"/>
      <c r="C85" s="384" t="n">
        <v>402</v>
      </c>
      <c r="D85" s="440">
        <f>J91*-1</f>
        <v/>
      </c>
      <c r="E85" s="384" t="n">
        <v>122</v>
      </c>
      <c r="F85" s="442">
        <f>J28</f>
        <v/>
      </c>
      <c r="G85" s="433" t="n"/>
      <c r="H85" s="111" t="inlineStr">
        <is>
          <t xml:space="preserve">▼現金及約當現金之淨增（淨減）                                </t>
        </is>
      </c>
      <c r="I85" s="180" t="inlineStr">
        <is>
          <t>B</t>
        </is>
      </c>
      <c r="J85" s="73">
        <f>OFFSET(A558,0,$K$1-1)</f>
        <v/>
      </c>
      <c r="K85" s="369">
        <f>J85</f>
        <v/>
      </c>
      <c r="L85" s="478" t="n"/>
      <c r="M85" s="478">
        <f>L85-G85</f>
        <v/>
      </c>
      <c r="N85" s="30" t="n"/>
      <c r="O85" s="425">
        <f>L85-B85</f>
        <v/>
      </c>
      <c r="P85" s="144">
        <f>J85-K85</f>
        <v/>
      </c>
      <c r="Q85" s="426">
        <f>D85-F85</f>
        <v/>
      </c>
      <c r="R85" s="30" t="n"/>
    </row>
    <row r="86">
      <c r="A86" s="3" t="n">
        <v>0</v>
      </c>
      <c r="B86" s="427" t="n"/>
      <c r="C86" s="385" t="n"/>
      <c r="D86" s="440" t="n"/>
      <c r="E86" s="443" t="n">
        <v>401</v>
      </c>
      <c r="F86" s="442">
        <f>J90</f>
        <v/>
      </c>
      <c r="G86" s="433" t="n"/>
      <c r="H86" s="111" t="inlineStr">
        <is>
          <t xml:space="preserve">▼期初現金及約當現金                                          </t>
        </is>
      </c>
      <c r="I86" s="180" t="n"/>
      <c r="J86" s="73">
        <f>OFFSET(A559,0,$K$1-1)</f>
        <v/>
      </c>
      <c r="K86" s="369">
        <f>B8</f>
        <v/>
      </c>
      <c r="L86" s="478" t="n"/>
      <c r="M86" s="478">
        <f>L86-G86</f>
        <v/>
      </c>
      <c r="N86" s="30" t="n"/>
      <c r="O86" s="425">
        <f>L86-B86</f>
        <v/>
      </c>
      <c r="P86" s="144">
        <f>J86-K86</f>
        <v/>
      </c>
      <c r="Q86" s="426">
        <f>D86-F86</f>
        <v/>
      </c>
      <c r="R86" s="30" t="n"/>
    </row>
    <row r="87">
      <c r="A87" s="3" t="n">
        <v>0</v>
      </c>
      <c r="B87" s="427" t="n"/>
      <c r="C87" s="385" t="n"/>
      <c r="D87" s="440" t="n"/>
      <c r="E87" s="443" t="n"/>
      <c r="F87" s="442" t="n"/>
      <c r="G87" s="433" t="n"/>
      <c r="H87" s="111" t="inlineStr">
        <is>
          <t xml:space="preserve">▼期末現金及約當現金                                          </t>
        </is>
      </c>
      <c r="I87" s="180" t="n"/>
      <c r="J87" s="73">
        <f>OFFSET(A560,0,$K$1-1)</f>
        <v/>
      </c>
      <c r="K87" s="369">
        <f>G8</f>
        <v/>
      </c>
      <c r="L87" s="478" t="n"/>
      <c r="M87" s="478">
        <f>L87-G87</f>
        <v/>
      </c>
      <c r="N87" s="30" t="n"/>
      <c r="O87" s="425">
        <f>L87-B87</f>
        <v/>
      </c>
      <c r="P87" s="144">
        <f>J87-K87</f>
        <v/>
      </c>
      <c r="Q87" s="426">
        <f>D87-F87</f>
        <v/>
      </c>
      <c r="R87" s="30" t="n"/>
    </row>
    <row r="88">
      <c r="A88" s="3" t="n">
        <v>0</v>
      </c>
      <c r="B88" s="427" t="n"/>
      <c r="C88" s="385" t="n"/>
      <c r="D88" s="440" t="n"/>
      <c r="E88" s="443" t="n"/>
      <c r="F88" s="442" t="n"/>
      <c r="G88" s="433" t="n"/>
      <c r="H88" s="111" t="inlineStr">
        <is>
          <t xml:space="preserve">▼不影響現金流量之投資與籌資活動                              </t>
        </is>
      </c>
      <c r="J88" s="73">
        <f>OFFSET(A561,0,$K$1-1)</f>
        <v/>
      </c>
      <c r="K88" s="369" t="n"/>
      <c r="L88" s="478" t="n"/>
      <c r="M88" s="478">
        <f>L88-G88</f>
        <v/>
      </c>
      <c r="N88" s="30" t="n"/>
      <c r="O88" s="425">
        <f>L88-B88</f>
        <v/>
      </c>
      <c r="P88" s="144">
        <f>J88-K88</f>
        <v/>
      </c>
      <c r="Q88" s="426">
        <f>D88-F88</f>
        <v/>
      </c>
      <c r="R88" s="30" t="n"/>
    </row>
    <row r="89" ht="32.4" customHeight="1" s="53">
      <c r="A89" s="3" t="n">
        <v>0</v>
      </c>
      <c r="B89" s="427" t="n"/>
      <c r="C89" s="385" t="n"/>
      <c r="D89" s="440" t="n"/>
      <c r="E89" s="443" t="n"/>
      <c r="F89" s="442" t="n"/>
      <c r="G89" s="433" t="n"/>
      <c r="H89" s="112" t="inlineStr">
        <is>
          <t xml:space="preserve">　　退休離職準備金與應付退休及離職金同額增加(+)或減少(-)之金額  </t>
        </is>
      </c>
      <c r="I89" s="180" t="n"/>
      <c r="J89" s="73">
        <f>OFFSET(A562,0,$K$1-1)</f>
        <v/>
      </c>
      <c r="K89" s="369">
        <f>K90+K91</f>
        <v/>
      </c>
      <c r="L89" s="478" t="n"/>
      <c r="M89" s="478">
        <f>L89-G89</f>
        <v/>
      </c>
      <c r="N89" s="30" t="n"/>
      <c r="O89" s="425">
        <f>L89-B89</f>
        <v/>
      </c>
      <c r="P89" s="144">
        <f>J89-K89</f>
        <v/>
      </c>
      <c r="Q89" s="426">
        <f>D89-F89</f>
        <v/>
      </c>
      <c r="R89" s="30" t="n"/>
    </row>
    <row r="90">
      <c r="A90" s="80" t="inlineStr">
        <is>
          <t xml:space="preserve">　　遞延負債                                                    </t>
        </is>
      </c>
      <c r="B90" s="427">
        <f>VLOOKUP(A90,$A$423:$AX$475,$K$1,FALSE)</f>
        <v/>
      </c>
      <c r="C90" s="385" t="n">
        <v>124</v>
      </c>
      <c r="D90" s="440">
        <f>J31*-1</f>
        <v/>
      </c>
      <c r="E90" s="464" t="n">
        <v>311</v>
      </c>
      <c r="F90" s="442">
        <f>J71</f>
        <v/>
      </c>
      <c r="G90" s="429">
        <f>B90+SUM(F90:F96)-SUM(D90:D96)</f>
        <v/>
      </c>
      <c r="H90" s="112" t="inlineStr">
        <is>
          <t xml:space="preserve">　　　退休離職準備金與應付退休及離職金同額增加之金額(+)           </t>
        </is>
      </c>
      <c r="I90" s="180" t="n">
        <v>401</v>
      </c>
      <c r="J90" s="73">
        <f>OFFSET(A563,0,$K$1-1)</f>
        <v/>
      </c>
      <c r="K90" s="369">
        <f>(SUMIF($C$7:$C$127,I90,$D$7:$D$127)+SUMIF($E$7:$E$127,I90,$F$7:$F$127))/2</f>
        <v/>
      </c>
      <c r="L90" s="478">
        <f>VLOOKUP(A90,$A$253:$AX$305,$K$1,FALSE)</f>
        <v/>
      </c>
      <c r="M90" s="478">
        <f>L90-G90</f>
        <v/>
      </c>
      <c r="N90" s="30" t="n"/>
      <c r="O90" s="425">
        <f>L90-B90</f>
        <v/>
      </c>
      <c r="P90" s="144">
        <f>J90-K90</f>
        <v/>
      </c>
      <c r="Q90" s="426">
        <f>D90-F90</f>
        <v/>
      </c>
      <c r="R90" s="30" t="n"/>
    </row>
    <row r="91">
      <c r="A91" s="3" t="n">
        <v>0</v>
      </c>
      <c r="B91" s="427" t="n"/>
      <c r="C91" s="241" t="n">
        <v>123</v>
      </c>
      <c r="D91" s="440">
        <f>-J30</f>
        <v/>
      </c>
      <c r="E91" s="464" t="n">
        <v>403</v>
      </c>
      <c r="F91" s="442">
        <f>J93</f>
        <v/>
      </c>
      <c r="G91" s="433" t="n"/>
      <c r="H91" s="112" t="inlineStr">
        <is>
          <t xml:space="preserve">　　　退休離職準備金與應付退休及離職金同額減少之金額(-)           </t>
        </is>
      </c>
      <c r="I91" s="180" t="n">
        <v>402</v>
      </c>
      <c r="J91" s="73">
        <f>OFFSET(A564,0,$K$1-1)</f>
        <v/>
      </c>
      <c r="K91" s="387">
        <f>(SUMIF($C$7:$C$127,I91,$D$7:$D$127)+SUMIF($E$7:$E$127,I91,$F$7:$F$127))/2*-1</f>
        <v/>
      </c>
      <c r="L91" s="478" t="n"/>
      <c r="M91" s="478">
        <f>L91-G91</f>
        <v/>
      </c>
      <c r="N91" s="30" t="n"/>
      <c r="O91" s="425">
        <f>L91-B91</f>
        <v/>
      </c>
      <c r="P91" s="144">
        <f>J91-K91</f>
        <v/>
      </c>
      <c r="Q91" s="426">
        <f>D91-F91</f>
        <v/>
      </c>
      <c r="R91" s="30" t="n"/>
    </row>
    <row r="92">
      <c r="A92" s="3" t="n">
        <v>0</v>
      </c>
      <c r="B92" s="427" t="n"/>
      <c r="C92" s="385" t="n"/>
      <c r="D92" s="440" t="n"/>
      <c r="E92" s="325" t="n">
        <v>407</v>
      </c>
      <c r="F92" s="262">
        <f>J101</f>
        <v/>
      </c>
      <c r="G92" s="433" t="n"/>
      <c r="H92" s="112" t="inlineStr">
        <is>
          <t xml:space="preserve">　　其他準備金與遞延收入同額增加之金額                          </t>
        </is>
      </c>
      <c r="I92" s="180" t="n"/>
      <c r="J92" s="73">
        <f>OFFSET(A565,0,$K$1-1)</f>
        <v/>
      </c>
      <c r="K92" s="369">
        <f>K93</f>
        <v/>
      </c>
      <c r="L92" s="478" t="n"/>
      <c r="M92" s="478">
        <f>L92-G92</f>
        <v/>
      </c>
      <c r="N92" s="30" t="n"/>
      <c r="O92" s="425">
        <f>L92-B92</f>
        <v/>
      </c>
      <c r="P92" s="144">
        <f>J92-K92</f>
        <v/>
      </c>
      <c r="Q92" s="426">
        <f>D92-F92</f>
        <v/>
      </c>
      <c r="R92" s="30" t="n"/>
    </row>
    <row r="93">
      <c r="A93" s="3" t="n">
        <v>0</v>
      </c>
      <c r="B93" s="427" t="n"/>
      <c r="C93" s="385" t="n"/>
      <c r="D93" s="440" t="n"/>
      <c r="E93" s="464" t="n">
        <v>408</v>
      </c>
      <c r="F93" s="442">
        <f>J102</f>
        <v/>
      </c>
      <c r="G93" s="433" t="n"/>
      <c r="H93" s="112" t="inlineStr">
        <is>
          <t xml:space="preserve">　　　其他準備金與遞延收入同額增加之金額                          </t>
        </is>
      </c>
      <c r="I93" s="180" t="n">
        <v>403</v>
      </c>
      <c r="J93" s="73">
        <f>OFFSET(A566,0,$K$1-1)</f>
        <v/>
      </c>
      <c r="K93" s="369">
        <f>(SUMIF($C$7:$C$127,I93,$D$7:$D$127)+SUMIF($E$7:$E$127,I93,$F$7:$F$127))/2</f>
        <v/>
      </c>
      <c r="L93" s="478" t="n"/>
      <c r="M93" s="478">
        <f>L93-G93</f>
        <v/>
      </c>
      <c r="N93" s="30" t="n"/>
      <c r="O93" s="425">
        <f>L93-B93</f>
        <v/>
      </c>
      <c r="P93" s="144">
        <f>J93-K93</f>
        <v/>
      </c>
      <c r="Q93" s="426">
        <f>D93-F93</f>
        <v/>
      </c>
      <c r="R93" s="30" t="n"/>
    </row>
    <row r="94" ht="32.4" customHeight="1" s="53">
      <c r="A94" s="105" t="n"/>
      <c r="B94" s="465" t="n"/>
      <c r="C94" s="398" t="n"/>
      <c r="D94" s="455" t="n"/>
      <c r="E94" s="466" t="n">
        <v>410</v>
      </c>
      <c r="F94" s="467" t="n"/>
      <c r="G94" s="378" t="n"/>
      <c r="H94" s="112" t="inlineStr">
        <is>
          <t xml:space="preserve">　　以前年度購建中固定資產科目，調整轉入不動產、廠房及設備科目之</t>
        </is>
      </c>
      <c r="I94" s="180" t="n"/>
      <c r="J94" s="73">
        <f>OFFSET(A567,0,$K$1-1)</f>
        <v/>
      </c>
      <c r="K94" s="369">
        <f>K95</f>
        <v/>
      </c>
      <c r="P94" s="144">
        <f>J94-K94</f>
        <v/>
      </c>
    </row>
    <row r="95">
      <c r="A95" s="105" t="n"/>
      <c r="B95" s="465" t="n"/>
      <c r="C95" s="398" t="n"/>
      <c r="D95" s="455" t="n"/>
      <c r="E95" s="468" t="n"/>
      <c r="F95" s="447" t="n"/>
      <c r="G95" s="378" t="n"/>
      <c r="H95" s="112" t="inlineStr">
        <is>
          <t xml:space="preserve">　　　調整轉入不動產、廠房及設備科目明細                          </t>
        </is>
      </c>
      <c r="I95" s="180" t="n"/>
      <c r="J95" s="73">
        <f>OFFSET(A568,0,$K$1-1)</f>
        <v/>
      </c>
      <c r="K95" s="369">
        <f>K96+K97+K98</f>
        <v/>
      </c>
      <c r="L95" s="478" t="n"/>
      <c r="N95" s="30" t="n"/>
      <c r="O95" s="425">
        <f>L95-B96</f>
        <v/>
      </c>
      <c r="P95" s="144">
        <f>J95-K95</f>
        <v/>
      </c>
      <c r="Q95" s="426">
        <f>D96-F96</f>
        <v/>
      </c>
      <c r="R95" s="30" t="n"/>
    </row>
    <row r="96">
      <c r="A96" s="3" t="n">
        <v>0</v>
      </c>
      <c r="B96" s="427" t="n"/>
      <c r="C96" s="385" t="n"/>
      <c r="D96" s="440" t="n"/>
      <c r="E96" s="261" t="n"/>
      <c r="F96" s="186" t="n"/>
      <c r="G96" s="433" t="n"/>
      <c r="H96" s="112" t="inlineStr">
        <is>
          <t xml:space="preserve">　　　　土地改良物                                                  </t>
        </is>
      </c>
      <c r="I96" s="180" t="n">
        <v>404</v>
      </c>
      <c r="J96" s="73">
        <f>OFFSET(A569,0,$K$1-1)</f>
        <v/>
      </c>
      <c r="K96" s="369">
        <f>(SUMIF($C$7:$C$127,I96,$D$7:$D$127)+SUMIF($E$7:$E$127,I96,$F$7:$F$127))/2</f>
        <v/>
      </c>
      <c r="N96" s="30" t="n"/>
      <c r="O96" s="425">
        <f>L97-B97</f>
        <v/>
      </c>
      <c r="P96" s="144">
        <f>J96-K96</f>
        <v/>
      </c>
      <c r="Q96" s="426">
        <f>D97-F97</f>
        <v/>
      </c>
      <c r="R96" s="30" t="n"/>
    </row>
    <row r="97">
      <c r="A97" s="84" t="inlineStr">
        <is>
          <t xml:space="preserve">淨值                                                        </t>
        </is>
      </c>
      <c r="B97" s="422">
        <f>B98+B110+B116+B125</f>
        <v/>
      </c>
      <c r="C97" s="384" t="n"/>
      <c r="D97" s="440" t="n"/>
      <c r="E97" s="441" t="n"/>
      <c r="F97" s="442" t="n"/>
      <c r="G97" s="422">
        <f>G98+G110+G116+G125</f>
        <v/>
      </c>
      <c r="H97" s="112" t="inlineStr">
        <is>
          <t xml:space="preserve">　　　　房屋及建築                                                  </t>
        </is>
      </c>
      <c r="I97" s="180" t="n">
        <v>405</v>
      </c>
      <c r="J97" s="73">
        <f>OFFSET(A570,0,$K$1-1)</f>
        <v/>
      </c>
      <c r="K97" s="369">
        <f>(SUMIF($C$7:$C$127,I97,$D$7:$D$127)+SUMIF($E$7:$E$127,I97,$F$7:$F$127))/2</f>
        <v/>
      </c>
      <c r="L97" s="478">
        <f>VLOOKUP(A97,$A$253:$AX$305,$K$1,FALSE)</f>
        <v/>
      </c>
      <c r="M97" s="478">
        <f>L97-G97</f>
        <v/>
      </c>
      <c r="N97" s="30" t="n"/>
      <c r="O97" s="425">
        <f>L98-B98</f>
        <v/>
      </c>
      <c r="P97" s="144">
        <f>J97-K97</f>
        <v/>
      </c>
      <c r="Q97" s="426">
        <f>D98-F98</f>
        <v/>
      </c>
      <c r="R97" s="30" t="n"/>
    </row>
    <row r="98">
      <c r="A98" s="85" t="inlineStr">
        <is>
          <t xml:space="preserve">　基金                                                        </t>
        </is>
      </c>
      <c r="B98" s="422">
        <f>SUM(B99:B101)</f>
        <v/>
      </c>
      <c r="C98" s="384" t="n"/>
      <c r="D98" s="440" t="n"/>
      <c r="E98" s="441" t="n"/>
      <c r="F98" s="442" t="n"/>
      <c r="G98" s="422">
        <f>SUM(G99:G101)</f>
        <v/>
      </c>
      <c r="H98" s="220" t="inlineStr">
        <is>
          <t xml:space="preserve">　　　　什項設備                                                    </t>
        </is>
      </c>
      <c r="I98" s="267" t="n">
        <v>406</v>
      </c>
      <c r="J98" s="73">
        <f>OFFSET(A571,0,$K$1-1)</f>
        <v/>
      </c>
      <c r="K98" s="369">
        <f>(SUMIF($C$7:$C$127,I98,$D$7:$D$127)+SUMIF($E$7:$E$127,I98,$F$7:$F$127))/2</f>
        <v/>
      </c>
      <c r="L98" s="478">
        <f>VLOOKUP(A98,$A$253:$AX$305,$K$1,FALSE)</f>
        <v/>
      </c>
      <c r="M98" s="478">
        <f>L98-G98</f>
        <v/>
      </c>
      <c r="N98" s="30" t="n"/>
      <c r="O98" s="425">
        <f>L99-B99</f>
        <v/>
      </c>
      <c r="P98" s="144">
        <f>J98-K98</f>
        <v/>
      </c>
      <c r="Q98" s="426">
        <f>D99-F99</f>
        <v/>
      </c>
      <c r="R98" s="30" t="n"/>
    </row>
    <row r="99">
      <c r="A99" s="86" t="inlineStr">
        <is>
          <t xml:space="preserve">　　基金                                                        </t>
        </is>
      </c>
      <c r="B99" s="427">
        <f>VLOOKUP(A99,$A$423:$AX$475,$K$1,FALSE)</f>
        <v/>
      </c>
      <c r="C99" s="245" t="n"/>
      <c r="D99" s="440" t="n"/>
      <c r="E99" s="384" t="n">
        <v>313</v>
      </c>
      <c r="F99" s="442">
        <f>J76</f>
        <v/>
      </c>
      <c r="G99" s="469">
        <f>B99+SUM(F99:F109)-SUM(D99:D109)</f>
        <v/>
      </c>
      <c r="H99" s="112" t="inlineStr">
        <is>
          <t xml:space="preserve">　不動產、廠房及設備與遞延收入同額增加(+)或減少(-)之金額    </t>
        </is>
      </c>
      <c r="I99" s="180" t="n"/>
      <c r="J99" s="73">
        <f>OFFSET(A572,0,$K$1-1)</f>
        <v/>
      </c>
      <c r="K99" s="369">
        <f>K100</f>
        <v/>
      </c>
      <c r="L99" s="478">
        <f>VLOOKUP(A99,$A$253:$AX$305,$K$1,FALSE)</f>
        <v/>
      </c>
      <c r="M99" s="478">
        <f>L99-G99</f>
        <v/>
      </c>
      <c r="N99" s="30" t="n"/>
      <c r="O99" s="425">
        <f>L100-B100</f>
        <v/>
      </c>
      <c r="P99" s="144">
        <f>J99-K99</f>
        <v/>
      </c>
      <c r="Q99" s="426">
        <f>D100-F100</f>
        <v/>
      </c>
      <c r="R99" s="30" t="n"/>
    </row>
    <row r="100">
      <c r="A100" s="89" t="n">
        <v>0</v>
      </c>
      <c r="B100" s="427" t="n"/>
      <c r="C100" s="375" t="n"/>
      <c r="D100" s="428" t="n"/>
      <c r="E100" s="87" t="n">
        <v>314</v>
      </c>
      <c r="F100" s="431">
        <f>J77</f>
        <v/>
      </c>
      <c r="G100" s="427" t="n"/>
      <c r="H100" s="112" t="inlineStr">
        <is>
          <t xml:space="preserve">　　不動產、廠房及設備與遞延收入同額增加明細(+)             </t>
        </is>
      </c>
      <c r="I100" s="180" t="n"/>
      <c r="J100" s="73">
        <f>OFFSET(A573,0,$K$1-1)</f>
        <v/>
      </c>
      <c r="K100" s="369">
        <f>K101+K102</f>
        <v/>
      </c>
      <c r="L100" s="478" t="n"/>
      <c r="M100" s="478">
        <f>L100-G100</f>
        <v/>
      </c>
      <c r="N100" s="30" t="n"/>
      <c r="O100" s="425">
        <f>L101-B101</f>
        <v/>
      </c>
      <c r="P100" s="144">
        <f>J100-K100</f>
        <v/>
      </c>
      <c r="Q100" s="426">
        <f>D101-F101</f>
        <v/>
      </c>
      <c r="R100" s="30" t="n"/>
    </row>
    <row r="101">
      <c r="A101" s="50" t="n">
        <v>0</v>
      </c>
      <c r="B101" s="427" t="n"/>
      <c r="C101" s="91" t="n">
        <v>412</v>
      </c>
      <c r="D101" s="428">
        <f>-J109</f>
        <v/>
      </c>
      <c r="E101" s="87" t="n">
        <v>315</v>
      </c>
      <c r="F101" s="431">
        <f>J78</f>
        <v/>
      </c>
      <c r="G101" s="427" t="n"/>
      <c r="H101" s="211" t="inlineStr">
        <is>
          <t xml:space="preserve">　　　　機械及設備                                                  </t>
        </is>
      </c>
      <c r="I101" s="268" t="n">
        <v>407</v>
      </c>
      <c r="J101" s="73">
        <f>OFFSET(A574,0,$K$1-1)</f>
        <v/>
      </c>
      <c r="K101" s="369">
        <f>(SUMIF($C$7:$C$127,I101,$D$7:$D$127)+SUMIF($E$7:$E$127,I101,$F$7:$F$127))/2</f>
        <v/>
      </c>
      <c r="L101" s="478" t="n"/>
      <c r="M101" s="478">
        <f>L101-G101</f>
        <v/>
      </c>
      <c r="N101" s="30" t="n"/>
      <c r="O101" s="425">
        <f>L102-B102</f>
        <v/>
      </c>
      <c r="P101" s="144">
        <f>J101-K101</f>
        <v/>
      </c>
      <c r="Q101" s="426">
        <f>D102-F102</f>
        <v/>
      </c>
      <c r="R101" s="30" t="n"/>
    </row>
    <row r="102">
      <c r="A102" s="50" t="n">
        <v>0</v>
      </c>
      <c r="B102" s="427" t="n"/>
      <c r="C102" s="91" t="n">
        <v>413</v>
      </c>
      <c r="D102" s="470">
        <f>-J110</f>
        <v/>
      </c>
      <c r="E102" s="87" t="n">
        <v>409</v>
      </c>
      <c r="F102" s="432">
        <f>J105</f>
        <v/>
      </c>
      <c r="G102" s="427" t="n"/>
      <c r="H102" s="211" t="inlineStr">
        <is>
          <t xml:space="preserve">　　　　什項設備                                                    </t>
        </is>
      </c>
      <c r="I102" s="180" t="n">
        <v>408</v>
      </c>
      <c r="J102" s="73">
        <f>OFFSET(A575,0,$K$1-1)</f>
        <v/>
      </c>
      <c r="K102" s="369">
        <f>(SUMIF($C$7:$C$127,I102,$D$7:$D$127)+SUMIF($E$7:$E$127,I102,$F$7:$F$127))/2</f>
        <v/>
      </c>
      <c r="L102" s="478" t="n"/>
      <c r="M102" s="478">
        <f>L102-G102</f>
        <v/>
      </c>
      <c r="N102" s="30" t="n"/>
      <c r="O102" s="425">
        <f>L103-B103</f>
        <v/>
      </c>
      <c r="P102" s="144">
        <f>J102-K102</f>
        <v/>
      </c>
      <c r="Q102" s="426">
        <f>D103-F103</f>
        <v/>
      </c>
      <c r="R102" s="30" t="n"/>
    </row>
    <row r="103">
      <c r="A103" s="50" t="n">
        <v>0</v>
      </c>
      <c r="B103" s="427" t="n"/>
      <c r="C103" s="91" t="n">
        <v>414</v>
      </c>
      <c r="D103" s="470">
        <f>-J111</f>
        <v/>
      </c>
      <c r="E103" s="375" t="n">
        <v>410</v>
      </c>
      <c r="F103" s="431">
        <f>J106</f>
        <v/>
      </c>
      <c r="G103" s="427" t="n"/>
      <c r="H103" s="211" t="inlineStr">
        <is>
          <t xml:space="preserve">　不動產、廠房及設備與基金同額增加(+)或減少(-)之金額        </t>
        </is>
      </c>
      <c r="I103" s="180" t="n"/>
      <c r="J103" s="73">
        <f>OFFSET(A576,0,$K$1-1)</f>
        <v/>
      </c>
      <c r="K103" s="369">
        <f>K104+K108</f>
        <v/>
      </c>
      <c r="L103" s="478" t="n"/>
      <c r="M103" s="478">
        <f>L103-G103</f>
        <v/>
      </c>
      <c r="N103" s="30" t="n"/>
      <c r="O103" s="425">
        <f>L104-B104</f>
        <v/>
      </c>
      <c r="P103" s="144">
        <f>J103-K103</f>
        <v/>
      </c>
      <c r="Q103" s="426">
        <f>D104-F104</f>
        <v/>
      </c>
      <c r="R103" s="30" t="n"/>
    </row>
    <row r="104">
      <c r="A104" s="50" t="n">
        <v>0</v>
      </c>
      <c r="B104" s="427" t="n"/>
      <c r="C104" s="91" t="n">
        <v>416</v>
      </c>
      <c r="D104" s="470">
        <f>F58</f>
        <v/>
      </c>
      <c r="E104" s="375" t="n">
        <v>411</v>
      </c>
      <c r="F104" s="431">
        <f>J107</f>
        <v/>
      </c>
      <c r="G104" s="427" t="n"/>
      <c r="H104" s="211" t="inlineStr">
        <is>
          <t xml:space="preserve">　　　撥入不動產、廠房及設備明細(+)                               </t>
        </is>
      </c>
      <c r="I104" s="180" t="n"/>
      <c r="J104" s="73">
        <f>OFFSET(A577,0,$K$1-1)</f>
        <v/>
      </c>
      <c r="K104" s="369">
        <f>SUM(K105:K107)</f>
        <v/>
      </c>
      <c r="L104" s="478" t="n"/>
      <c r="M104" s="478">
        <f>L104-G104</f>
        <v/>
      </c>
      <c r="N104" s="30" t="n"/>
      <c r="O104" s="425">
        <f>L105-B105</f>
        <v/>
      </c>
      <c r="P104" s="144">
        <f>J104-K104</f>
        <v/>
      </c>
      <c r="Q104" s="426">
        <f>D105-F105</f>
        <v/>
      </c>
      <c r="R104" s="30" t="n"/>
    </row>
    <row r="105">
      <c r="A105" s="50" t="n"/>
      <c r="B105" s="50" t="n"/>
      <c r="C105" s="91" t="n"/>
      <c r="D105" s="428" t="n"/>
      <c r="E105" s="375" t="n">
        <v>415</v>
      </c>
      <c r="F105" s="90">
        <f>J113</f>
        <v/>
      </c>
      <c r="G105" s="50" t="n"/>
      <c r="H105" s="112" t="inlineStr">
        <is>
          <t xml:space="preserve">　　　　機械及設備                                                  </t>
        </is>
      </c>
      <c r="I105" s="180" t="n">
        <v>409</v>
      </c>
      <c r="J105" s="73">
        <f>OFFSET(A578,0,$K$1-1)</f>
        <v/>
      </c>
      <c r="K105" s="369">
        <f>(SUMIF($C$7:$C$127,I105,$D$7:$D$127)+SUMIF($E$7:$E$127,I105,$F$7:$F$127))/2</f>
        <v/>
      </c>
      <c r="L105" s="478" t="n"/>
      <c r="M105" s="478">
        <f>L105-G105</f>
        <v/>
      </c>
      <c r="N105" s="30" t="n"/>
      <c r="O105" s="425">
        <f>L106-B106</f>
        <v/>
      </c>
      <c r="P105" s="144">
        <f>J105-K105</f>
        <v/>
      </c>
      <c r="Q105" s="426">
        <f>D106-F106</f>
        <v/>
      </c>
      <c r="R105" s="30" t="n"/>
    </row>
    <row r="106">
      <c r="A106" s="50" t="n"/>
      <c r="B106" s="50" t="n"/>
      <c r="C106" s="375" t="n"/>
      <c r="D106" s="428" t="n"/>
      <c r="G106" s="50" t="n"/>
      <c r="H106" s="112" t="inlineStr">
        <is>
          <t xml:space="preserve">　　　　交通及運輸設備                                              </t>
        </is>
      </c>
      <c r="I106" s="180" t="n">
        <v>410</v>
      </c>
      <c r="J106" s="73">
        <f>OFFSET(A579,0,$K$1-1)</f>
        <v/>
      </c>
      <c r="K106" s="369">
        <f>(SUMIF($C$7:$C$127,I106,$D$7:$D$127)+SUMIF($E$7:$E$127,I106,$F$7:$F$127))/2</f>
        <v/>
      </c>
      <c r="L106" s="478" t="n"/>
      <c r="M106" s="478">
        <f>L106-G106</f>
        <v/>
      </c>
      <c r="N106" s="30" t="n"/>
      <c r="O106" s="425">
        <f>L107-B107</f>
        <v/>
      </c>
      <c r="P106" s="144">
        <f>J106-K106</f>
        <v/>
      </c>
      <c r="Q106" s="426">
        <f>D107-F107</f>
        <v/>
      </c>
      <c r="R106" s="30" t="n"/>
    </row>
    <row r="107">
      <c r="A107" s="50" t="n"/>
      <c r="B107" s="50" t="n"/>
      <c r="C107" s="127" t="n">
        <v>72</v>
      </c>
      <c r="D107" s="471">
        <f>IF(J119&lt;0,J119*-1,0)</f>
        <v/>
      </c>
      <c r="E107" s="472" t="n"/>
      <c r="F107" s="396" t="n"/>
      <c r="G107" s="50" t="n"/>
      <c r="H107" s="112" t="inlineStr">
        <is>
          <t xml:space="preserve">　　　　什項設備                                                    </t>
        </is>
      </c>
      <c r="I107" s="180" t="n">
        <v>411</v>
      </c>
      <c r="J107" s="73">
        <f>OFFSET(A580,0,$K$1-1)</f>
        <v/>
      </c>
      <c r="K107" s="369">
        <f>(SUMIF($C$7:$C$127,I107,$D$7:$D$127)+SUMIF($E$7:$E$127,I107,$F$7:$F$127))/2</f>
        <v/>
      </c>
      <c r="L107" s="478" t="n"/>
      <c r="M107" s="478">
        <f>L107-G107</f>
        <v/>
      </c>
      <c r="N107" s="30" t="n"/>
      <c r="O107" s="425">
        <f>L108-B108</f>
        <v/>
      </c>
      <c r="P107" s="144">
        <f>J107-K107</f>
        <v/>
      </c>
      <c r="Q107" s="426">
        <f>D108-F108</f>
        <v/>
      </c>
      <c r="R107" s="30" t="n"/>
    </row>
    <row r="108">
      <c r="A108" s="89" t="n">
        <v>0</v>
      </c>
      <c r="B108" s="427" t="n"/>
      <c r="C108" s="127" t="n"/>
      <c r="D108" s="428" t="n"/>
      <c r="E108" s="375" t="n">
        <v>72</v>
      </c>
      <c r="F108" s="396">
        <f>IF(J119&gt;0,J119,0)</f>
        <v/>
      </c>
      <c r="G108" s="427" t="n"/>
      <c r="H108" s="211" t="inlineStr">
        <is>
          <t xml:space="preserve">　　　撥出不動產、廠房及設備明細(-)                               </t>
        </is>
      </c>
      <c r="I108" s="180" t="n"/>
      <c r="J108" s="73">
        <f>OFFSET(A581,0,$K$1-1)</f>
        <v/>
      </c>
      <c r="K108" s="369">
        <f>K109+K110+K111</f>
        <v/>
      </c>
      <c r="L108" s="478" t="n"/>
      <c r="M108" s="478">
        <f>L108-G108</f>
        <v/>
      </c>
      <c r="N108" s="30" t="n"/>
      <c r="O108" s="425">
        <f>L109-B109</f>
        <v/>
      </c>
      <c r="P108" s="144">
        <f>J108-K108</f>
        <v/>
      </c>
      <c r="Q108" s="426">
        <f>D109-F109</f>
        <v/>
      </c>
      <c r="R108" s="30" t="n"/>
    </row>
    <row r="109">
      <c r="A109" s="78" t="n"/>
      <c r="B109" s="427" t="n"/>
      <c r="D109" s="428" t="n"/>
      <c r="E109" s="375" t="n"/>
      <c r="F109" s="432">
        <f>J131</f>
        <v/>
      </c>
      <c r="G109" s="427" t="n"/>
      <c r="H109" s="112" t="inlineStr">
        <is>
          <t xml:space="preserve">　　　　機械及設備                                                  </t>
        </is>
      </c>
      <c r="I109" s="180" t="n">
        <v>412</v>
      </c>
      <c r="J109" s="73">
        <f>OFFSET(A582,0,$K$1-1)</f>
        <v/>
      </c>
      <c r="K109" s="387">
        <f>(SUMIF($C$7:$C$127,I109,$D$7:$D$127)+SUMIF($E$7:$E$127,I109,$F$7:$F$127))/2*-1</f>
        <v/>
      </c>
      <c r="L109" s="478" t="n"/>
      <c r="M109" s="478">
        <f>L109-G109</f>
        <v/>
      </c>
      <c r="N109" s="30" t="n"/>
      <c r="O109" s="425">
        <f>L110-B110</f>
        <v/>
      </c>
      <c r="P109" s="144">
        <f>J109-K109</f>
        <v/>
      </c>
      <c r="Q109" s="426">
        <f>D110-F110</f>
        <v/>
      </c>
      <c r="R109" s="30" t="n"/>
    </row>
    <row r="110">
      <c r="A110" s="78" t="inlineStr">
        <is>
          <t xml:space="preserve">　公積                                                        </t>
        </is>
      </c>
      <c r="B110" s="422">
        <f>SUM(B111:B115)</f>
        <v/>
      </c>
      <c r="C110" s="375" t="n"/>
      <c r="D110" s="428" t="n"/>
      <c r="E110" s="430" t="n"/>
      <c r="F110" s="432" t="n"/>
      <c r="G110" s="423">
        <f>SUM(G111:G115)</f>
        <v/>
      </c>
      <c r="H110" s="112" t="inlineStr">
        <is>
          <t xml:space="preserve">　　　　交通及運輸設備                                              </t>
        </is>
      </c>
      <c r="I110" s="180" t="n">
        <v>413</v>
      </c>
      <c r="J110" s="73">
        <f>OFFSET(A583,0,$K$1-1)</f>
        <v/>
      </c>
      <c r="K110" s="387">
        <f>(SUMIF($C$7:$C$127,I110,$D$7:$D$127)+SUMIF($E$7:$E$127,I110,$F$7:$F$127))/2*-1</f>
        <v/>
      </c>
      <c r="L110" s="478">
        <f>VLOOKUP(A110,$A$253:$AX$305,$K$1,FALSE)</f>
        <v/>
      </c>
      <c r="M110" s="478">
        <f>L110-G110</f>
        <v/>
      </c>
      <c r="N110" s="30" t="n"/>
      <c r="O110" s="425">
        <f>L111-B111</f>
        <v/>
      </c>
      <c r="P110" s="144">
        <f>J110-K110</f>
        <v/>
      </c>
      <c r="Q110" s="426">
        <f>D111-F111</f>
        <v/>
      </c>
      <c r="R110" s="30" t="n"/>
    </row>
    <row r="111">
      <c r="A111" s="80" t="inlineStr">
        <is>
          <t xml:space="preserve">　　資本公積                                                    </t>
        </is>
      </c>
      <c r="B111" s="427">
        <f>VLOOKUP(A111,$A$423:$AX$475,$K$1,FALSE)</f>
        <v/>
      </c>
      <c r="C111" s="375" t="n"/>
      <c r="D111" s="428" t="n"/>
      <c r="E111" s="430" t="n">
        <v>417</v>
      </c>
      <c r="F111" s="432">
        <f>J115</f>
        <v/>
      </c>
      <c r="G111" s="429">
        <f>B111+SUM(F111:F113)-SUM(D111:D113)</f>
        <v/>
      </c>
      <c r="H111" s="112" t="inlineStr">
        <is>
          <t xml:space="preserve">　　　　什項設備                                                    </t>
        </is>
      </c>
      <c r="I111" s="180" t="n">
        <v>414</v>
      </c>
      <c r="J111" s="73">
        <f>OFFSET(A584,0,$K$1-1)</f>
        <v/>
      </c>
      <c r="K111" s="387">
        <f>(SUMIF($C$7:$C$127,I111,$D$7:$D$127)+SUMIF($E$7:$E$127,I111,$F$7:$F$127))/2*-1</f>
        <v/>
      </c>
      <c r="L111" s="478">
        <f>VLOOKUP(A111,$A$253:$AX$305,$K$1,FALSE)</f>
        <v/>
      </c>
      <c r="M111" s="478">
        <f>L111-G111</f>
        <v/>
      </c>
      <c r="N111" s="30" t="n"/>
      <c r="O111" s="425">
        <f>L112-B112</f>
        <v/>
      </c>
      <c r="P111" s="144">
        <f>J111-K111</f>
        <v/>
      </c>
      <c r="Q111" s="426">
        <f>D112-F112</f>
        <v/>
      </c>
      <c r="R111" s="30" t="n"/>
    </row>
    <row r="112">
      <c r="A112" s="2" t="n">
        <v>0</v>
      </c>
      <c r="B112" s="427" t="n"/>
      <c r="C112" s="473" t="n">
        <v>71</v>
      </c>
      <c r="D112" s="471">
        <f>IF(J118&lt;0,J118*-1,0)</f>
        <v/>
      </c>
      <c r="E112" s="430" t="n">
        <v>71</v>
      </c>
      <c r="F112" s="431">
        <f>IF(J133&gt;0,J133,0)</f>
        <v/>
      </c>
      <c r="G112" s="433" t="n"/>
      <c r="H112" s="211" t="inlineStr">
        <is>
          <t xml:space="preserve">　無形資產與基金同額增加(+)或減少(-)之金額                  </t>
        </is>
      </c>
      <c r="I112" s="186" t="n"/>
      <c r="J112" s="73" t="n"/>
      <c r="K112" s="369">
        <f>K113+K114</f>
        <v/>
      </c>
      <c r="L112" s="478" t="n"/>
      <c r="M112" s="478">
        <f>L112-G112</f>
        <v/>
      </c>
      <c r="N112" s="30" t="n"/>
      <c r="O112" s="425">
        <f>L113-B113</f>
        <v/>
      </c>
      <c r="P112" s="144">
        <f>J112-K112</f>
        <v/>
      </c>
      <c r="Q112" s="426">
        <f>D113-F113</f>
        <v/>
      </c>
      <c r="R112" s="30" t="n"/>
    </row>
    <row r="113">
      <c r="A113" s="3" t="n">
        <v>0</v>
      </c>
      <c r="B113" s="427" t="n"/>
      <c r="C113" s="473" t="n"/>
      <c r="D113" s="428" t="n"/>
      <c r="E113" s="439" t="n"/>
      <c r="F113" s="432" t="n"/>
      <c r="G113" s="433" t="n"/>
      <c r="H113" s="112" t="inlineStr">
        <is>
          <t xml:space="preserve">　　　無形資產與基金同額增加之金額(+)                             </t>
        </is>
      </c>
      <c r="I113" s="180" t="n">
        <v>415</v>
      </c>
      <c r="J113" s="73">
        <f>OFFSET(A585,0,$K$1-1)</f>
        <v/>
      </c>
      <c r="K113" s="369">
        <f>(SUMIF($C$7:$C$127,I113,$D$7:$D$127)+SUMIF($E$7:$E$127,I113,$F$7:$F$127))/2</f>
        <v/>
      </c>
      <c r="L113" s="478" t="n"/>
      <c r="M113" s="478">
        <f>L113-G113</f>
        <v/>
      </c>
      <c r="N113" s="30" t="n"/>
      <c r="O113" s="425">
        <f>L114-B114</f>
        <v/>
      </c>
      <c r="P113" s="144">
        <f>J113-K113</f>
        <v/>
      </c>
      <c r="Q113" s="426">
        <f>D114-F114</f>
        <v/>
      </c>
      <c r="R113" s="30" t="n"/>
    </row>
    <row r="114">
      <c r="A114" s="80" t="inlineStr">
        <is>
          <t xml:space="preserve">　　特別公積                                                    </t>
        </is>
      </c>
      <c r="B114" s="427">
        <f>VLOOKUP(A114,$A$423:$AX$475,$K$1,FALSE)</f>
        <v/>
      </c>
      <c r="C114" s="474" t="n"/>
      <c r="D114" s="428">
        <f>J131</f>
        <v/>
      </c>
      <c r="E114" s="430" t="n"/>
      <c r="F114" s="432" t="n"/>
      <c r="G114" s="429">
        <f>B114+SUM(F114:F115)-SUM(D114:D115)</f>
        <v/>
      </c>
      <c r="H114" s="112" t="inlineStr">
        <is>
          <t xml:space="preserve">　　　無形資產與基金同額減少之金額(-)                             </t>
        </is>
      </c>
      <c r="I114" s="180" t="n">
        <v>416</v>
      </c>
      <c r="J114" s="73">
        <f>OFFSET(A586,0,$K$1-1)</f>
        <v/>
      </c>
      <c r="K114" s="369">
        <f>-(SUMIF($C$7:$C$127,I114,$D$7:$D$127)+SUMIF($E$7:$E$127,I114,$F$7:$F$127))/2</f>
        <v/>
      </c>
      <c r="L114" s="478">
        <f>VLOOKUP(A114,$A$253:$AX$305,$K$1,FALSE)</f>
        <v/>
      </c>
      <c r="M114" s="478">
        <f>L114-G114</f>
        <v/>
      </c>
      <c r="N114" s="30" t="n"/>
      <c r="O114" s="425">
        <f>L115-B115</f>
        <v/>
      </c>
      <c r="P114" s="144">
        <f>J114-K114</f>
        <v/>
      </c>
      <c r="Q114" s="426">
        <f>D115-F115</f>
        <v/>
      </c>
      <c r="R114" s="30" t="n"/>
    </row>
    <row r="115">
      <c r="A115" s="3" t="n">
        <v>0</v>
      </c>
      <c r="B115" s="427" t="n"/>
      <c r="C115" s="473" t="n"/>
      <c r="D115" s="428" t="n"/>
      <c r="E115" s="439" t="n"/>
      <c r="F115" s="432" t="n"/>
      <c r="G115" s="433" t="n"/>
      <c r="H115" s="112" t="inlineStr">
        <is>
          <t xml:space="preserve">　　應付代管資產轉列受贈公積之金額                              </t>
        </is>
      </c>
      <c r="I115" s="180" t="n">
        <v>417</v>
      </c>
      <c r="J115" s="73">
        <f>OFFSET(A587,0,$K$1-1)</f>
        <v/>
      </c>
      <c r="K115" s="369">
        <f>(SUMIF($C$7:$C$127,I115,$D$7:$D$127)+SUMIF($E$7:$E$127,I115,$F$7:$F$127))/2</f>
        <v/>
      </c>
      <c r="L115" s="478" t="n"/>
      <c r="M115" s="478">
        <f>L115-G115</f>
        <v/>
      </c>
      <c r="N115" s="30" t="n"/>
      <c r="O115" s="425">
        <f>L116-B116</f>
        <v/>
      </c>
      <c r="P115" s="144">
        <f>J115-K115</f>
        <v/>
      </c>
      <c r="Q115" s="426">
        <f>D116-F116</f>
        <v/>
      </c>
      <c r="R115" s="30" t="n"/>
    </row>
    <row r="116">
      <c r="A116" s="78" t="inlineStr">
        <is>
          <t xml:space="preserve">　累積餘絀                                                    </t>
        </is>
      </c>
      <c r="B116" s="422">
        <f>SUM(B117:B121)</f>
        <v/>
      </c>
      <c r="C116" s="474" t="n"/>
      <c r="D116" s="428" t="n"/>
      <c r="E116" s="430" t="n"/>
      <c r="F116" s="432" t="n"/>
      <c r="G116" s="423">
        <f>SUM(G117:G121)</f>
        <v/>
      </c>
      <c r="H116" s="112" t="inlineStr">
        <is>
          <t xml:space="preserve">　　長期債務1年內到期部分轉列應付到期長期負債之金額             </t>
        </is>
      </c>
      <c r="I116" s="180" t="n">
        <v>418</v>
      </c>
      <c r="J116" s="73">
        <f>OFFSET(A588,0,$K$1-1)</f>
        <v/>
      </c>
      <c r="K116" s="369">
        <f>(SUMIF($C$7:$C$127,I116,$D$7:$D$127)+SUMIF($E$7:$E$127,I116,$F$7:$F$127))/2</f>
        <v/>
      </c>
      <c r="L116" s="478">
        <f>VLOOKUP(A116,$A$253:$AX$305,$K$1,FALSE)</f>
        <v/>
      </c>
      <c r="M116" s="478">
        <f>L116-G116</f>
        <v/>
      </c>
      <c r="N116" s="30" t="n"/>
      <c r="O116" s="425">
        <f>L117-B117</f>
        <v/>
      </c>
      <c r="P116" s="144">
        <f>J116-K116</f>
        <v/>
      </c>
      <c r="Q116" s="426">
        <f>D117-F117</f>
        <v/>
      </c>
      <c r="R116" s="30" t="n"/>
    </row>
    <row r="117">
      <c r="A117" s="80" t="inlineStr">
        <is>
          <t xml:space="preserve">　　累積賸餘                                                    </t>
        </is>
      </c>
      <c r="B117" s="427">
        <f>VLOOKUP(A117,$A$423:$AX$475,$K$1,FALSE)</f>
        <v/>
      </c>
      <c r="C117" s="474" t="n"/>
      <c r="D117" s="428" t="n"/>
      <c r="E117" s="375" t="inlineStr">
        <is>
          <t>A</t>
        </is>
      </c>
      <c r="F117" s="432">
        <f>IF(J7&gt;0,J7,0)</f>
        <v/>
      </c>
      <c r="G117" s="429">
        <f>B117+SUM(F117:F120)-SUM(D117:D120)</f>
        <v/>
      </c>
      <c r="H117" s="112" t="inlineStr">
        <is>
          <t xml:space="preserve">　　盈餘分配與虧損填補之金額                                    </t>
        </is>
      </c>
      <c r="I117" s="180" t="n"/>
      <c r="J117" s="73">
        <f>OFFSET(A589,0,$K$1-1)</f>
        <v/>
      </c>
      <c r="K117" s="369">
        <f>K118+K119</f>
        <v/>
      </c>
      <c r="L117" s="478">
        <f>VLOOKUP(A117,$A$253:$AX$305,$K$1,FALSE)</f>
        <v/>
      </c>
      <c r="M117" s="478">
        <f>L117-G117</f>
        <v/>
      </c>
      <c r="N117" s="30" t="n"/>
      <c r="O117" s="425">
        <f>L118-B118</f>
        <v/>
      </c>
      <c r="P117" s="144">
        <f>J117-K117</f>
        <v/>
      </c>
      <c r="Q117" s="426">
        <f>D118-F118</f>
        <v/>
      </c>
      <c r="R117" s="30" t="n"/>
    </row>
    <row r="118">
      <c r="A118" s="3" t="n">
        <v>0</v>
      </c>
      <c r="B118" s="427" t="n"/>
      <c r="C118" s="474" t="n">
        <v>71</v>
      </c>
      <c r="D118" s="428">
        <f>IF(J123&gt;0,J123,0)</f>
        <v/>
      </c>
      <c r="E118" s="375" t="n"/>
      <c r="F118" s="431" t="n"/>
      <c r="G118" s="401" t="n"/>
      <c r="H118" s="112" t="inlineStr">
        <is>
          <t xml:space="preserve">　　　提存(撥用-)公積                                             </t>
        </is>
      </c>
      <c r="I118" s="180" t="n">
        <v>71</v>
      </c>
      <c r="J118" s="73">
        <f>OFFSET(A590,0,$K$1-1)</f>
        <v/>
      </c>
      <c r="K118" s="387">
        <f>-(SUMIF($C$7:$C$127,I118,$D$7:$D$127)+SUMIF($E$7:$E$127,I118,$F$7:$F$127))/2</f>
        <v/>
      </c>
      <c r="L118" s="478" t="n"/>
      <c r="M118" s="478">
        <f>L118-G118</f>
        <v/>
      </c>
      <c r="N118" s="30" t="n"/>
      <c r="O118" s="425">
        <f>L119-B119</f>
        <v/>
      </c>
      <c r="P118" s="144">
        <f>J118-K118</f>
        <v/>
      </c>
      <c r="Q118" s="426">
        <f>D119-F119</f>
        <v/>
      </c>
      <c r="R118" s="30" t="n"/>
    </row>
    <row r="119" ht="20.4" customHeight="1" s="53" thickBot="1">
      <c r="A119" s="3" t="n"/>
      <c r="B119" s="427" t="n"/>
      <c r="C119" s="430" t="n">
        <v>72</v>
      </c>
      <c r="D119" s="471">
        <f>IF(J119&gt;0,J119,0)</f>
        <v/>
      </c>
      <c r="E119" s="434" t="n"/>
      <c r="F119" s="376" t="n"/>
      <c r="G119" s="401" t="n"/>
      <c r="H119" s="198" t="inlineStr">
        <is>
          <t xml:space="preserve">　　　賸餘撥充(折減-)基金                                         </t>
        </is>
      </c>
      <c r="I119" s="180" t="n">
        <v>72</v>
      </c>
      <c r="J119" s="73">
        <f>OFFSET(A591,0,$K$1-1)</f>
        <v/>
      </c>
      <c r="K119" s="387">
        <f>-(SUMIF($C$7:$C$127,I119,$D$7:$D$127)+SUMIF($E$7:$E$127,I119,$F$7:$F$127))/2</f>
        <v/>
      </c>
      <c r="L119" s="478" t="n"/>
      <c r="M119" s="478">
        <f>L119-G119</f>
        <v/>
      </c>
      <c r="N119" s="30" t="n"/>
      <c r="O119" s="425">
        <f>L120-B121</f>
        <v/>
      </c>
      <c r="P119" s="144">
        <f>J119-K119</f>
        <v/>
      </c>
      <c r="Q119" s="426">
        <f>D121-F121</f>
        <v/>
      </c>
      <c r="R119" s="30" t="n"/>
    </row>
    <row r="120">
      <c r="A120" s="100" t="n"/>
      <c r="B120" s="465" t="n"/>
      <c r="C120" s="430" t="n"/>
      <c r="D120" s="432" t="n"/>
      <c r="E120" s="434" t="n"/>
      <c r="F120" s="376" t="n"/>
      <c r="G120" s="401" t="n"/>
      <c r="H120" s="112" t="n"/>
      <c r="I120" s="180" t="n"/>
      <c r="J120" s="121" t="n"/>
      <c r="K120" s="369">
        <f>(SUMIF($C$7:$C$127,I120,$D$7:$D$127)+SUMIF($E$7:$E$127,I120,$F$7:$F$127))/2</f>
        <v/>
      </c>
      <c r="L120" s="478" t="n"/>
      <c r="M120" s="478">
        <f>L120-G120</f>
        <v/>
      </c>
      <c r="N120" s="30" t="n"/>
      <c r="O120" s="425">
        <f>L123-B122</f>
        <v/>
      </c>
      <c r="P120" s="144" t="n"/>
      <c r="Q120" s="426">
        <f>D122-F122</f>
        <v/>
      </c>
      <c r="R120" s="30" t="n"/>
    </row>
    <row r="121">
      <c r="A121" s="80" t="inlineStr">
        <is>
          <t xml:space="preserve">　　累積短絀                                                    </t>
        </is>
      </c>
      <c r="B121" s="427">
        <f>VLOOKUP(A121,$A$423:$AX$475,$K$1,FALSE)</f>
        <v/>
      </c>
      <c r="C121" s="375" t="inlineStr">
        <is>
          <t>A</t>
        </is>
      </c>
      <c r="D121" s="428">
        <f>IF(J7&lt;0,J7*-1,0)</f>
        <v/>
      </c>
      <c r="E121" s="430" t="n"/>
      <c r="F121" s="431" t="n"/>
      <c r="G121" s="488">
        <f>B121+SUM(F121:F124)-SUM(D121:D124)</f>
        <v/>
      </c>
      <c r="H121" s="112" t="n"/>
      <c r="I121" s="180" t="n"/>
      <c r="J121" s="121" t="n"/>
      <c r="K121" s="369">
        <f>(SUMIF($C$7:$C$127,I121,$D$7:$D$127)+SUMIF($E$7:$E$127,I121,$F$7:$F$127))/2</f>
        <v/>
      </c>
      <c r="L121" s="478">
        <f>VLOOKUP(A121,$A$253:$AX$305,$K$1,FALSE)</f>
        <v/>
      </c>
      <c r="M121" s="478">
        <f>L121-G121</f>
        <v/>
      </c>
      <c r="N121" s="30" t="n"/>
      <c r="O121" s="425">
        <f>L124-B123</f>
        <v/>
      </c>
      <c r="P121" s="144" t="n"/>
      <c r="Q121" s="426">
        <f>D123-F123</f>
        <v/>
      </c>
      <c r="R121" s="30" t="n"/>
    </row>
    <row r="122">
      <c r="A122" s="3" t="n">
        <v>0</v>
      </c>
      <c r="B122" s="427" t="n"/>
      <c r="C122" s="382" t="n"/>
      <c r="D122" s="428" t="n"/>
      <c r="E122" s="430" t="n">
        <v>71</v>
      </c>
      <c r="F122" s="432">
        <f>IF(J118&lt;0,J118*-1,0)</f>
        <v/>
      </c>
      <c r="G122" s="401" t="n"/>
      <c r="H122" s="112" t="n"/>
      <c r="I122" s="180" t="n"/>
      <c r="J122" s="121" t="n"/>
      <c r="K122" s="369">
        <f>SUM(K123:K124)</f>
        <v/>
      </c>
      <c r="L122" s="478" t="n"/>
      <c r="M122" s="478">
        <f>L122-G122</f>
        <v/>
      </c>
      <c r="N122" s="30" t="n"/>
      <c r="O122" s="425">
        <f>L125-B124</f>
        <v/>
      </c>
      <c r="P122" s="144" t="n"/>
      <c r="Q122" s="426">
        <f>D125-F125</f>
        <v/>
      </c>
      <c r="R122" s="30" t="n"/>
    </row>
    <row r="123">
      <c r="A123" s="3" t="n"/>
      <c r="B123" s="427" t="n"/>
      <c r="C123" s="382" t="n"/>
      <c r="D123" s="428" t="n"/>
      <c r="E123" s="430" t="n">
        <v>72</v>
      </c>
      <c r="F123" s="396">
        <f>IF(J119&lt;0,J119*-1,0)</f>
        <v/>
      </c>
      <c r="G123" s="401" t="n"/>
      <c r="H123" s="112" t="n"/>
      <c r="I123" s="180" t="n"/>
      <c r="J123" s="121" t="n"/>
      <c r="K123" s="369">
        <f>-(SUMIF($C$7:$C$127,I123,$D$7:$D$127)+SUMIF($E$7:$E$127,I123,$F$7:$F$127))/2</f>
        <v/>
      </c>
      <c r="L123" s="478" t="n"/>
      <c r="M123" s="478">
        <f>L123-G123</f>
        <v/>
      </c>
      <c r="N123" s="30" t="n"/>
      <c r="O123" s="425">
        <f>L126-B125</f>
        <v/>
      </c>
      <c r="P123" s="144" t="n"/>
      <c r="Q123" s="426">
        <f>D126-F126</f>
        <v/>
      </c>
    </row>
    <row r="124" ht="20.4" customHeight="1" s="53" thickBot="1">
      <c r="A124" s="100" t="n"/>
      <c r="B124" s="465" t="n"/>
      <c r="C124" s="475" t="n"/>
      <c r="D124" s="428" t="n"/>
      <c r="E124" s="434" t="n">
        <v>73</v>
      </c>
      <c r="F124" s="435">
        <f>D120</f>
        <v/>
      </c>
      <c r="G124" s="401" t="n"/>
      <c r="H124" s="198" t="n"/>
      <c r="I124" s="199" t="n"/>
      <c r="J124" s="122" t="n"/>
      <c r="K124" s="444">
        <f>-(SUMIF($C$7:$C$127,I124,$D$7:$D$127)+SUMIF($E$7:$E$127,I124,$F$7:$F$127))/2</f>
        <v/>
      </c>
      <c r="L124" s="478" t="n"/>
      <c r="M124" s="478">
        <f>L124-G124</f>
        <v/>
      </c>
      <c r="O124" s="425">
        <f>L127-B126</f>
        <v/>
      </c>
      <c r="P124" s="144" t="n"/>
      <c r="Q124" s="426">
        <f>D127-F127</f>
        <v/>
      </c>
    </row>
    <row r="125">
      <c r="A125" s="78" t="inlineStr">
        <is>
          <t xml:space="preserve">　淨值其他項目                                                </t>
        </is>
      </c>
      <c r="B125" s="422">
        <f>SUM(B126:B127)</f>
        <v/>
      </c>
      <c r="C125" s="375" t="n"/>
      <c r="D125" s="428" t="n"/>
      <c r="E125" s="430" t="n"/>
      <c r="F125" s="432" t="n"/>
      <c r="G125" s="402">
        <f>SUM(G126:G127)</f>
        <v/>
      </c>
      <c r="H125" s="220" t="n"/>
      <c r="I125" s="180" t="n"/>
      <c r="J125" s="246" t="n"/>
      <c r="K125" s="489" t="n"/>
      <c r="L125" s="478">
        <f>VLOOKUP(A125,$A$253:$AX$305,$K$1,FALSE)</f>
        <v/>
      </c>
      <c r="M125" s="478">
        <f>L124-G124</f>
        <v/>
      </c>
      <c r="O125" s="425">
        <f>L127-B128</f>
        <v/>
      </c>
      <c r="P125" s="144" t="n"/>
      <c r="Q125" s="426">
        <f>D128-F128</f>
        <v/>
      </c>
    </row>
    <row r="126">
      <c r="A126" s="81" t="inlineStr">
        <is>
          <t xml:space="preserve">　　累積其他綜合餘絀                                            </t>
        </is>
      </c>
      <c r="B126" s="427">
        <f>VLOOKUP(A126,$A$423:$AX$475,$K$1,FALSE)</f>
        <v/>
      </c>
      <c r="C126" s="375" t="n"/>
      <c r="D126" s="428" t="n"/>
      <c r="E126" s="430" t="n"/>
      <c r="F126" s="432" t="n"/>
      <c r="G126" s="488">
        <f>B126+F126-D126</f>
        <v/>
      </c>
      <c r="H126" s="220" t="n"/>
      <c r="I126" s="180" t="n"/>
      <c r="J126" s="246" t="n"/>
      <c r="K126" s="489" t="n"/>
      <c r="L126" s="478">
        <f>VLOOKUP(A126,$A$253:$AX$305,$K$1,FALSE)</f>
        <v/>
      </c>
      <c r="M126" s="478">
        <f>L125-G125</f>
        <v/>
      </c>
      <c r="P126" s="144" t="n"/>
    </row>
    <row r="127">
      <c r="A127" s="80" t="n">
        <v>0</v>
      </c>
      <c r="B127" s="427" t="n"/>
      <c r="C127" s="375" t="n"/>
      <c r="D127" s="428" t="n"/>
      <c r="E127" s="430" t="n"/>
      <c r="F127" s="432" t="n"/>
      <c r="G127" s="488" t="n"/>
      <c r="H127" s="220" t="n"/>
      <c r="I127" s="180" t="n"/>
      <c r="J127" s="246" t="n"/>
      <c r="K127" s="489" t="n"/>
      <c r="L127" s="478">
        <f>VLOOKUP(A128,$A$253:$AX$305,$K$1,FALSE)</f>
        <v/>
      </c>
      <c r="M127" s="478">
        <f>L126-G126</f>
        <v/>
      </c>
      <c r="P127" s="144" t="n"/>
    </row>
    <row r="128" ht="20.4" customHeight="1" s="53" thickBot="1">
      <c r="A128" s="83" t="inlineStr">
        <is>
          <t>合      計</t>
        </is>
      </c>
      <c r="B128" s="479">
        <f>B70+B97</f>
        <v/>
      </c>
      <c r="C128" s="480" t="n"/>
      <c r="D128" s="481" t="n"/>
      <c r="E128" s="482" t="n"/>
      <c r="F128" s="481" t="n"/>
      <c r="G128" s="490">
        <f>G70+G97</f>
        <v/>
      </c>
      <c r="H128" s="220" t="n"/>
      <c r="I128" s="180" t="n"/>
      <c r="J128" s="246" t="n"/>
      <c r="K128" s="489" t="n"/>
      <c r="M128" s="478">
        <f>L127-G128</f>
        <v/>
      </c>
    </row>
    <row r="129">
      <c r="A129" s="74" t="n"/>
      <c r="B129" s="74" t="n"/>
      <c r="C129" s="74" t="n"/>
      <c r="D129" s="74" t="n"/>
      <c r="E129" s="74" t="n"/>
      <c r="F129" s="74" t="n"/>
      <c r="G129" s="74" t="n"/>
      <c r="H129" s="220" t="n"/>
      <c r="I129" s="180" t="n"/>
      <c r="J129" s="246" t="n"/>
      <c r="K129" s="489" t="n"/>
      <c r="M129" s="478">
        <f>L131-G133</f>
        <v/>
      </c>
    </row>
    <row r="130">
      <c r="A130" s="74" t="n"/>
      <c r="D130" s="483">
        <f>SUM(D6:D127)</f>
        <v/>
      </c>
      <c r="E130" s="19" t="n"/>
      <c r="F130" s="483">
        <f>SUM(F6:F127)</f>
        <v/>
      </c>
      <c r="H130" s="220" t="n"/>
      <c r="I130" s="180" t="n"/>
      <c r="J130" s="246" t="n"/>
      <c r="K130" s="489" t="n"/>
      <c r="M130" s="478">
        <f>L132-G134</f>
        <v/>
      </c>
    </row>
    <row r="131">
      <c r="A131" s="74" t="n"/>
      <c r="C131" s="6" t="n"/>
      <c r="D131" s="483">
        <f>D130-F130</f>
        <v/>
      </c>
      <c r="E131" s="15" t="n"/>
      <c r="F131" s="483">
        <f>F130-D130</f>
        <v/>
      </c>
      <c r="H131" s="119" t="n"/>
      <c r="I131" s="115" t="n"/>
      <c r="J131" s="116" t="n"/>
      <c r="K131" s="411" t="n"/>
      <c r="M131" s="478">
        <f>L133-G135</f>
        <v/>
      </c>
    </row>
    <row r="132">
      <c r="A132" s="74" t="n"/>
      <c r="B132" s="484">
        <f>B69-B70-B97</f>
        <v/>
      </c>
      <c r="C132" s="6" t="n"/>
      <c r="E132" s="15" t="n"/>
      <c r="G132" s="484">
        <f>G69-G70-G97</f>
        <v/>
      </c>
      <c r="H132" s="119" t="n"/>
      <c r="I132" s="115" t="n"/>
      <c r="J132" s="116" t="n"/>
      <c r="K132" s="411" t="n"/>
      <c r="M132" s="478">
        <f>L134-G136</f>
        <v/>
      </c>
    </row>
    <row r="133">
      <c r="A133" s="74" t="n"/>
      <c r="C133" s="30" t="n"/>
      <c r="D133" s="30" t="n"/>
      <c r="E133" s="30" t="n"/>
      <c r="F133" s="30" t="n"/>
      <c r="G133" s="30" t="n"/>
      <c r="H133" s="119" t="n"/>
      <c r="I133" s="115" t="n"/>
      <c r="J133" s="116" t="n"/>
      <c r="K133" s="411" t="n"/>
      <c r="M133" s="478">
        <f>L135-G137</f>
        <v/>
      </c>
    </row>
    <row r="134">
      <c r="A134" s="74" t="n"/>
      <c r="B134" s="74" t="n"/>
      <c r="C134" s="74" t="n"/>
      <c r="D134" s="74" t="n"/>
      <c r="E134" s="74" t="n"/>
      <c r="F134" s="74" t="n"/>
      <c r="G134" s="74" t="n"/>
      <c r="H134" s="119" t="n"/>
      <c r="I134" s="115" t="n"/>
      <c r="J134" s="116" t="n"/>
      <c r="K134" s="411" t="n"/>
      <c r="M134" s="478">
        <f>L136-G136</f>
        <v/>
      </c>
    </row>
    <row r="135">
      <c r="A135" s="74" t="n"/>
      <c r="B135" s="74" t="n"/>
      <c r="C135" s="74" t="n"/>
      <c r="D135" s="74" t="n"/>
      <c r="E135" s="74" t="n"/>
      <c r="F135" s="74" t="n"/>
      <c r="G135" s="74" t="n"/>
      <c r="H135" s="119" t="n"/>
      <c r="I135" s="115" t="n"/>
      <c r="J135" s="116" t="n"/>
      <c r="K135" s="411" t="n"/>
    </row>
    <row r="254" ht="16.2" customHeight="1" s="53"/>
    <row r="255" ht="16.2" customHeight="1" s="53"/>
    <row r="256" ht="16.2" customHeight="1" s="53"/>
    <row r="257" ht="16.2" customHeight="1" s="53"/>
    <row r="258" ht="16.2" customHeight="1" s="53"/>
    <row r="259" ht="16.2" customHeight="1" s="53"/>
    <row r="260" ht="16.2" customHeight="1" s="53"/>
    <row r="261" ht="16.2" customHeight="1" s="53"/>
    <row r="262" ht="16.2" customHeight="1" s="53"/>
    <row r="263" ht="16.2" customHeight="1" s="53"/>
    <row r="264" ht="16.2" customHeight="1" s="53"/>
    <row r="265" ht="16.2" customHeight="1" s="53"/>
    <row r="266" ht="16.2" customHeight="1" s="53"/>
    <row r="267" ht="16.2" customHeight="1" s="53"/>
    <row r="268" ht="16.2" customHeight="1" s="53"/>
    <row r="269" ht="16.2" customHeight="1" s="53"/>
    <row r="270" ht="16.2" customHeight="1" s="53"/>
    <row r="271" ht="16.2" customHeight="1" s="53"/>
    <row r="272" ht="16.2" customHeight="1" s="53"/>
    <row r="273" ht="16.2" customHeight="1" s="53"/>
    <row r="274" ht="16.2" customHeight="1" s="53"/>
    <row r="275" ht="16.2" customHeight="1" s="53"/>
    <row r="276" ht="16.2" customHeight="1" s="53"/>
    <row r="277" ht="16.2" customHeight="1" s="53"/>
    <row r="278" ht="16.2" customHeight="1" s="53"/>
    <row r="279" ht="16.2" customHeight="1" s="53"/>
    <row r="280" ht="16.2" customHeight="1" s="53"/>
    <row r="281" ht="16.2" customHeight="1" s="53"/>
    <row r="282" ht="16.2" customHeight="1" s="53"/>
    <row r="283" ht="16.2" customHeight="1" s="53"/>
    <row r="284" ht="16.2" customHeight="1" s="53"/>
    <row r="285" ht="16.2" customHeight="1" s="53"/>
    <row r="286" ht="16.2" customHeight="1" s="53"/>
    <row r="287" ht="16.2" customHeight="1" s="53"/>
    <row r="288" ht="16.2" customHeight="1" s="53"/>
    <row r="289" ht="16.2" customHeight="1" s="53"/>
    <row r="290" ht="16.2" customHeight="1" s="53"/>
    <row r="291" ht="16.2" customHeight="1" s="53"/>
    <row r="292" ht="16.2" customHeight="1" s="53"/>
    <row r="293" ht="16.2" customHeight="1" s="53"/>
    <row r="294" ht="16.2" customHeight="1" s="53"/>
    <row r="295" ht="16.2" customHeight="1" s="53"/>
    <row r="296" ht="16.2" customHeight="1" s="53"/>
    <row r="297" ht="16.2" customHeight="1" s="53"/>
    <row r="298" ht="16.2" customHeight="1" s="53"/>
    <row r="299" ht="16.2" customHeight="1" s="53"/>
    <row r="300" ht="16.2" customHeight="1" s="53"/>
    <row r="301" ht="16.2" customHeight="1" s="53"/>
    <row r="302" ht="16.2" customHeight="1" s="53"/>
    <row r="303" ht="16.2" customHeight="1" s="53"/>
    <row r="304" ht="16.2" customHeight="1" s="53"/>
    <row r="305" ht="16.2" customHeight="1" s="53"/>
    <row r="306" ht="16.2" customHeight="1" s="53"/>
    <row r="307" ht="16.2" customHeight="1" s="53"/>
    <row r="308" ht="16.2" customHeight="1" s="53"/>
    <row r="311" ht="16.2" customHeight="1" s="53"/>
    <row r="312" ht="16.2" customHeight="1" s="53"/>
    <row r="313" ht="16.2" customHeight="1" s="53"/>
    <row r="314" ht="16.2" customHeight="1" s="53"/>
    <row r="315" ht="16.2" customHeight="1" s="53"/>
    <row r="316" ht="16.2" customHeight="1" s="53"/>
    <row r="317" ht="16.2" customHeight="1" s="53"/>
    <row r="318" ht="16.2" customHeight="1" s="53"/>
    <row r="319" ht="16.2" customHeight="1" s="53"/>
    <row r="320" ht="16.2" customHeight="1" s="53"/>
    <row r="321" ht="16.2" customHeight="1" s="53"/>
    <row r="322" ht="16.2" customHeight="1" s="53"/>
    <row r="323" ht="16.2" customHeight="1" s="53"/>
    <row r="324" ht="16.2" customHeight="1" s="53"/>
    <row r="325" ht="16.2" customHeight="1" s="53"/>
    <row r="326" ht="16.2" customHeight="1" s="53"/>
    <row r="327" ht="16.2" customHeight="1" s="53"/>
    <row r="328" ht="16.2" customHeight="1" s="53"/>
    <row r="329" ht="16.2" customHeight="1" s="53"/>
    <row r="330" ht="16.2" customHeight="1" s="53"/>
    <row r="331" ht="16.2" customHeight="1" s="53"/>
    <row r="332" ht="16.2" customHeight="1" s="53"/>
    <row r="333" ht="16.2" customHeight="1" s="53"/>
    <row r="334" ht="16.2" customHeight="1" s="53"/>
    <row r="335" ht="16.2" customHeight="1" s="53"/>
    <row r="336" ht="16.2" customHeight="1" s="53"/>
    <row r="337" ht="16.2" customHeight="1" s="53"/>
    <row r="338" ht="16.2" customHeight="1" s="53"/>
    <row r="339" ht="16.2" customHeight="1" s="53"/>
    <row r="340" ht="16.2" customHeight="1" s="53"/>
    <row r="341" ht="16.2" customHeight="1" s="53"/>
    <row r="342" ht="16.2" customHeight="1" s="53"/>
    <row r="343" ht="16.2" customHeight="1" s="53"/>
    <row r="344" ht="16.2" customHeight="1" s="53"/>
    <row r="345" ht="16.2" customHeight="1" s="53"/>
    <row r="346" ht="16.2" customHeight="1" s="53"/>
    <row r="347" ht="16.2" customHeight="1" s="53"/>
    <row r="348" ht="16.2" customHeight="1" s="53"/>
    <row r="349" ht="16.2" customHeight="1" s="53"/>
    <row r="350" ht="16.2" customHeight="1" s="53"/>
    <row r="351" ht="16.2" customHeight="1" s="53"/>
    <row r="352" ht="16.2" customHeight="1" s="53"/>
    <row r="353" ht="16.2" customHeight="1" s="53"/>
    <row r="354" ht="16.2" customHeight="1" s="53"/>
    <row r="355" ht="16.2" customHeight="1" s="53"/>
    <row r="356" ht="16.2" customHeight="1" s="53"/>
    <row r="357" ht="16.2" customHeight="1" s="53"/>
    <row r="358" ht="16.2" customHeight="1" s="53"/>
    <row r="359" ht="16.2" customHeight="1" s="53"/>
    <row r="360" ht="16.2" customHeight="1" s="53"/>
    <row r="361" ht="16.2" customHeight="1" s="53"/>
    <row r="362" ht="16.2" customHeight="1" s="53"/>
    <row r="363" ht="16.2" customHeight="1" s="53"/>
    <row r="364" ht="16.2" customHeight="1" s="53"/>
    <row r="365" ht="16.2" customHeight="1" s="53"/>
    <row r="366" ht="16.2" customHeight="1" s="53"/>
    <row r="367" ht="16.2" customHeight="1" s="53"/>
    <row r="368" ht="16.2" customHeight="1" s="53"/>
    <row r="369" ht="16.2" customHeight="1" s="53"/>
    <row r="370" ht="16.2" customHeight="1" s="53"/>
    <row r="371" ht="16.2" customHeight="1" s="53"/>
    <row r="372" ht="16.2" customHeight="1" s="53"/>
    <row r="373" ht="16.2" customHeight="1" s="53"/>
    <row r="374" ht="16.2" customHeight="1" s="53"/>
    <row r="375" ht="16.2" customHeight="1" s="53"/>
    <row r="376" ht="16.2" customHeight="1" s="53"/>
    <row r="377" ht="16.2" customHeight="1" s="53"/>
    <row r="378" ht="16.2" customHeight="1" s="53"/>
    <row r="379" ht="16.2" customHeight="1" s="53"/>
    <row r="380" ht="16.2" customHeight="1" s="53"/>
    <row r="381" ht="16.2" customHeight="1" s="53"/>
    <row r="382" ht="16.2" customHeight="1" s="53"/>
    <row r="383" ht="16.2" customHeight="1" s="53"/>
    <row r="384" ht="16.2" customHeight="1" s="53"/>
    <row r="385" ht="16.2" customHeight="1" s="53"/>
    <row r="386" ht="16.2" customHeight="1" s="53"/>
    <row r="387" ht="16.2" customHeight="1" s="53"/>
    <row r="388" ht="16.2" customHeight="1" s="53"/>
    <row r="389" ht="16.2" customHeight="1" s="53"/>
    <row r="390" ht="16.2" customHeight="1" s="53"/>
    <row r="391" ht="16.2" customHeight="1" s="53"/>
    <row r="392" ht="16.2" customHeight="1" s="53"/>
    <row r="393" ht="16.2" customHeight="1" s="53"/>
    <row r="394" ht="16.2" customHeight="1" s="53"/>
    <row r="395" ht="16.2" customHeight="1" s="53"/>
    <row r="396" ht="16.2" customHeight="1" s="53"/>
    <row r="397" ht="16.2" customHeight="1" s="53"/>
    <row r="398" ht="16.2" customHeight="1" s="53"/>
    <row r="399" ht="16.2" customHeight="1" s="53"/>
    <row r="400" ht="16.2" customHeight="1" s="53"/>
    <row r="401" ht="16.2" customHeight="1" s="53"/>
    <row r="402" ht="16.2" customHeight="1" s="53"/>
    <row r="403" ht="16.2" customHeight="1" s="53"/>
    <row r="404" ht="16.2" customHeight="1" s="53"/>
    <row r="405" ht="16.2" customHeight="1" s="53"/>
    <row r="406" ht="16.2" customHeight="1" s="53"/>
    <row r="407" ht="16.2" customHeight="1" s="53"/>
    <row r="408" ht="16.2" customHeight="1" s="53"/>
    <row r="409" ht="16.2" customHeight="1" s="53"/>
    <row r="410" ht="16.2" customHeight="1" s="53"/>
    <row r="427" ht="16.2" customHeight="1" s="53"/>
    <row r="428" ht="16.2" customHeight="1" s="53"/>
    <row r="429" ht="16.2" customHeight="1" s="53"/>
    <row r="430" ht="16.2" customHeight="1" s="53"/>
    <row r="431" ht="16.2" customHeight="1" s="53"/>
    <row r="432" ht="16.2" customHeight="1" s="53"/>
    <row r="433" ht="16.2" customHeight="1" s="53"/>
    <row r="434" ht="16.2" customHeight="1" s="53"/>
    <row r="435" ht="16.2" customHeight="1" s="53"/>
    <row r="436" ht="16.2" customHeight="1" s="53"/>
    <row r="437" ht="16.2" customHeight="1" s="53"/>
    <row r="438" ht="16.2" customHeight="1" s="53"/>
    <row r="439" ht="16.2" customHeight="1" s="53"/>
    <row r="440" ht="16.2" customHeight="1" s="53"/>
    <row r="441" ht="16.2" customHeight="1" s="53"/>
    <row r="442" ht="16.2" customHeight="1" s="53"/>
    <row r="443" ht="16.2" customHeight="1" s="53"/>
    <row r="444" ht="16.2" customHeight="1" s="53"/>
    <row r="445" ht="16.2" customHeight="1" s="53"/>
    <row r="446" ht="16.2" customHeight="1" s="53"/>
    <row r="447" ht="16.2" customHeight="1" s="53"/>
    <row r="448" ht="16.2" customHeight="1" s="53"/>
    <row r="449" ht="16.2" customHeight="1" s="53"/>
    <row r="450" ht="16.2" customHeight="1" s="53"/>
    <row r="451" ht="16.2" customHeight="1" s="53"/>
    <row r="452" ht="16.2" customHeight="1" s="53"/>
    <row r="453" ht="16.2" customHeight="1" s="53"/>
    <row r="454" ht="16.2" customHeight="1" s="53"/>
    <row r="455" ht="16.2" customHeight="1" s="53"/>
    <row r="456" ht="16.2" customHeight="1" s="53"/>
    <row r="457" ht="16.2" customHeight="1" s="53"/>
    <row r="458" ht="16.2" customHeight="1" s="53"/>
    <row r="459" ht="16.2" customHeight="1" s="53"/>
    <row r="460" ht="16.2" customHeight="1" s="53"/>
    <row r="461" ht="16.2" customHeight="1" s="53"/>
    <row r="462" ht="16.2" customHeight="1" s="53"/>
    <row r="463" ht="16.2" customHeight="1" s="53"/>
    <row r="464" ht="16.2" customHeight="1" s="53"/>
    <row r="465" ht="16.2" customHeight="1" s="53"/>
    <row r="466" ht="16.2" customHeight="1" s="53"/>
    <row r="467" ht="16.2" customHeight="1" s="53"/>
    <row r="468" ht="16.2" customHeight="1" s="53"/>
    <row r="469" ht="16.2" customHeight="1" s="53"/>
    <row r="470" ht="16.2" customHeight="1" s="53"/>
    <row r="471" ht="16.2" customHeight="1" s="53"/>
    <row r="472" ht="16.2" customHeight="1" s="53"/>
    <row r="473" ht="16.2" customHeight="1" s="53"/>
    <row r="474" ht="16.2" customHeight="1" s="53"/>
    <row r="475" ht="16.2" customHeight="1" s="53"/>
    <row r="476" ht="16.2" customHeight="1" s="53"/>
    <row r="477" ht="16.2" customHeight="1" s="53"/>
    <row r="478" ht="16.2" customHeight="1" s="53"/>
    <row r="479" ht="16.2" customHeight="1" s="53"/>
    <row r="480" ht="16.2" customHeight="1" s="53"/>
    <row r="481" ht="16.2" customHeight="1" s="53"/>
    <row r="484" ht="16.2" customHeight="1" s="53"/>
    <row r="485" ht="16.2" customHeight="1" s="53"/>
    <row r="486" ht="16.2" customHeight="1" s="53"/>
    <row r="487" ht="16.2" customHeight="1" s="53"/>
    <row r="488" ht="16.2" customHeight="1" s="53"/>
    <row r="489" ht="16.2" customHeight="1" s="53"/>
    <row r="490" ht="16.2" customHeight="1" s="53"/>
    <row r="491" ht="16.2" customHeight="1" s="53"/>
    <row r="492" ht="16.2" customHeight="1" s="53"/>
    <row r="493" ht="16.2" customHeight="1" s="53"/>
    <row r="494" ht="16.2" customHeight="1" s="53"/>
    <row r="495" ht="16.2" customHeight="1" s="53"/>
    <row r="496" ht="16.2" customHeight="1" s="53"/>
    <row r="497" ht="16.2" customHeight="1" s="53"/>
    <row r="498" ht="16.2" customHeight="1" s="53"/>
    <row r="499" ht="16.2" customHeight="1" s="53"/>
    <row r="500" ht="16.2" customHeight="1" s="53"/>
    <row r="501" ht="16.2" customHeight="1" s="53"/>
    <row r="502" ht="16.2" customHeight="1" s="53"/>
    <row r="503" ht="16.2" customHeight="1" s="53"/>
    <row r="504" ht="16.2" customHeight="1" s="53"/>
    <row r="505" ht="16.2" customHeight="1" s="53"/>
    <row r="506" ht="16.2" customHeight="1" s="53"/>
    <row r="507" ht="16.2" customHeight="1" s="53"/>
    <row r="508" ht="16.2" customHeight="1" s="53"/>
    <row r="509" ht="16.2" customHeight="1" s="53"/>
    <row r="510" ht="16.2" customHeight="1" s="53"/>
    <row r="511" ht="16.2" customHeight="1" s="53"/>
    <row r="512" ht="16.2" customHeight="1" s="53"/>
    <row r="513" ht="16.2" customHeight="1" s="53"/>
    <row r="514" ht="16.2" customHeight="1" s="53"/>
    <row r="515" ht="16.2" customHeight="1" s="53"/>
    <row r="516" ht="16.2" customHeight="1" s="53"/>
    <row r="517" ht="16.2" customHeight="1" s="53"/>
    <row r="518" ht="16.2" customHeight="1" s="53"/>
    <row r="519" ht="16.2" customHeight="1" s="53"/>
    <row r="520" ht="16.2" customHeight="1" s="53"/>
    <row r="521" ht="16.2" customHeight="1" s="53"/>
    <row r="522" ht="16.2" customHeight="1" s="53"/>
    <row r="523" ht="16.2" customHeight="1" s="53"/>
    <row r="524" ht="16.2" customHeight="1" s="53"/>
    <row r="525" ht="16.2" customHeight="1" s="53"/>
    <row r="526" ht="16.2" customHeight="1" s="53"/>
    <row r="527" ht="16.2" customHeight="1" s="53"/>
    <row r="528" ht="16.2" customHeight="1" s="53"/>
    <row r="529" ht="16.2" customHeight="1" s="53"/>
    <row r="530" ht="16.2" customHeight="1" s="53"/>
    <row r="531" ht="16.2" customHeight="1" s="53"/>
    <row r="532" ht="16.2" customHeight="1" s="53"/>
    <row r="533" ht="16.2" customHeight="1" s="53"/>
    <row r="534" ht="16.2" customHeight="1" s="53"/>
    <row r="535" ht="16.2" customHeight="1" s="53"/>
    <row r="536" ht="16.2" customHeight="1" s="53"/>
    <row r="537" ht="16.2" customHeight="1" s="53"/>
    <row r="538" ht="16.2" customHeight="1" s="53"/>
    <row r="539" ht="16.2" customHeight="1" s="53"/>
    <row r="540" ht="16.2" customHeight="1" s="53"/>
    <row r="541" ht="16.2" customHeight="1" s="53"/>
    <row r="542" ht="16.2" customHeight="1" s="53"/>
    <row r="543" ht="16.2" customHeight="1" s="53"/>
    <row r="544" ht="16.2" customHeight="1" s="53"/>
    <row r="545" ht="16.2" customHeight="1" s="53"/>
    <row r="546" ht="16.2" customHeight="1" s="53"/>
    <row r="547" ht="16.2" customHeight="1" s="53"/>
    <row r="548" ht="16.2" customHeight="1" s="53"/>
    <row r="549" ht="16.2" customHeight="1" s="53"/>
    <row r="550" ht="16.2" customHeight="1" s="53"/>
    <row r="551" ht="16.2" customHeight="1" s="53"/>
    <row r="552" ht="16.2" customHeight="1" s="53"/>
    <row r="553" ht="16.2" customHeight="1" s="53"/>
    <row r="554" ht="16.2" customHeight="1" s="53"/>
    <row r="555" ht="16.2" customHeight="1" s="53"/>
    <row r="556" ht="16.2" customHeight="1" s="53"/>
    <row r="557" ht="16.2" customHeight="1" s="53"/>
    <row r="558" ht="16.2" customHeight="1" s="53"/>
    <row r="559" ht="16.2" customHeight="1" s="53"/>
    <row r="560" ht="16.2" customHeight="1" s="53"/>
    <row r="561" ht="16.2" customHeight="1" s="53"/>
    <row r="562" ht="16.2" customHeight="1" s="53"/>
    <row r="563" ht="16.2" customHeight="1" s="53"/>
    <row r="564" ht="16.2" customHeight="1" s="53"/>
    <row r="565" ht="16.2" customHeight="1" s="53"/>
    <row r="566" ht="16.2" customHeight="1" s="53"/>
    <row r="567" ht="16.2" customHeight="1" s="53"/>
    <row r="568" ht="16.2" customHeight="1" s="53"/>
    <row r="569" ht="16.2" customHeight="1" s="53"/>
    <row r="570" ht="16.2" customHeight="1" s="53"/>
    <row r="571" ht="16.2" customHeight="1" s="53"/>
    <row r="572" ht="16.2" customHeight="1" s="53"/>
    <row r="573" ht="16.2" customHeight="1" s="53"/>
    <row r="574" ht="16.2" customHeight="1" s="53"/>
    <row r="575" ht="16.2" customHeight="1" s="53"/>
    <row r="576" ht="16.2" customHeight="1" s="53"/>
    <row r="577" ht="16.2" customHeight="1" s="53"/>
    <row r="578" ht="16.2" customHeight="1" s="53"/>
    <row r="579" ht="16.2" customHeight="1" s="53"/>
    <row r="580" ht="16.2" customHeight="1" s="53"/>
    <row r="581" ht="16.2" customHeight="1" s="53"/>
    <row r="582" ht="16.2" customHeight="1" s="53"/>
    <row r="583" ht="16.2" customHeight="1" s="53"/>
    <row r="584" ht="16.2" customHeight="1" s="53"/>
    <row r="585" ht="16.2" customHeight="1" s="53"/>
    <row r="586" ht="16.2" customHeight="1" s="53"/>
    <row r="587" ht="16.2" customHeight="1" s="53"/>
    <row r="588" ht="16.2" customHeight="1" s="53"/>
    <row r="589" ht="16.2" customHeight="1" s="53"/>
    <row r="590" ht="16.2" customHeight="1" s="53"/>
    <row r="591" ht="16.2" customHeight="1" s="53"/>
    <row r="592" ht="16.2" customHeight="1" s="53"/>
  </sheetData>
  <mergeCells count="6">
    <mergeCell ref="A1:J1"/>
    <mergeCell ref="C4:F4"/>
    <mergeCell ref="A4:A5"/>
    <mergeCell ref="A3:J3"/>
    <mergeCell ref="A2:J2"/>
    <mergeCell ref="H4:J5"/>
  </mergeCells>
  <conditionalFormatting sqref="D8:D15">
    <cfRule type="expression" priority="5" dxfId="4">
      <formula>"""=if(IF(ISBLANK(c8),0, 1) *IF(ISBLANK(d8),0, 1)=1)"""</formula>
    </cfRule>
  </conditionalFormatting>
  <conditionalFormatting sqref="J7:J136">
    <cfRule type="cellIs" priority="1" operator="notEqual" dxfId="0" stopIfTrue="1">
      <formula>$K7</formula>
    </cfRule>
  </conditionalFormatting>
  <conditionalFormatting sqref="M7:M93 M97:M134">
    <cfRule type="cellIs" priority="22" operator="notEqual" dxfId="0" stopIfTrue="1">
      <formula>0</formula>
    </cfRule>
  </conditionalFormatting>
  <printOptions horizontalCentered="1"/>
  <pageMargins left="0.5511811023622047" right="0.4724409448818898" top="0.4330708661417323" bottom="0.2755905511811024" header="0.3937007874015748" footer="0.1181102362204725"/>
  <pageSetup orientation="portrait" paperSize="9" scale="38" horizontalDpi="1200" verticalDpi="1200"/>
  <headerFooter alignWithMargins="0">
    <oddHeader/>
    <oddFooter>&amp;C&amp;16 1-1</oddFooter>
    <evenHeader/>
    <evenFooter/>
    <firstHeader/>
    <firstFooter/>
  </headerFooter>
</worksheet>
</file>

<file path=xl/worksheets/sheet21.xml><?xml version="1.0" encoding="utf-8"?>
<worksheet xmlns="http://schemas.openxmlformats.org/spreadsheetml/2006/main">
  <sheetPr codeName="Sheet26">
    <outlinePr summaryBelow="1" summaryRight="1"/>
    <pageSetUpPr/>
  </sheetPr>
  <dimension ref="A1:R135"/>
  <sheetViews>
    <sheetView showZeros="0" zoomScale="70" zoomScaleNormal="70" zoomScaleSheetLayoutView="120" workbookViewId="0">
      <selection activeCell="G14" sqref="G14"/>
    </sheetView>
  </sheetViews>
  <sheetFormatPr baseColWidth="8" defaultColWidth="9" defaultRowHeight="19.8"/>
  <cols>
    <col width="21.6640625" customWidth="1" style="5" min="1" max="1"/>
    <col width="16" customWidth="1" style="5" min="2" max="2"/>
    <col width="5.33203125" customWidth="1" style="325" min="3" max="3"/>
    <col width="11.88671875" customWidth="1" style="5" min="4" max="4"/>
    <col width="5" customWidth="1" style="325" min="5" max="5"/>
    <col width="12.21875" customWidth="1" style="5" min="6" max="6"/>
    <col width="12.33203125" customWidth="1" style="5" min="7" max="7"/>
    <col width="64.44140625" customWidth="1" style="5" min="8" max="8"/>
    <col width="5.21875" customWidth="1" style="5" min="9" max="9"/>
    <col width="10.6640625" customWidth="1" style="5" min="10" max="10"/>
    <col width="12.44140625" customWidth="1" style="1" min="11" max="11"/>
    <col width="12" bestFit="1" customWidth="1" style="1" min="12" max="12"/>
    <col width="18.21875" bestFit="1" customWidth="1" style="1" min="13" max="13"/>
    <col width="9" customWidth="1" style="1" min="14" max="14"/>
    <col width="19.21875" bestFit="1" customWidth="1" style="1" min="15" max="15"/>
    <col width="9" customWidth="1" style="1" min="16" max="16"/>
    <col width="14.44140625" bestFit="1" customWidth="1" style="1" min="17" max="17"/>
    <col width="9" customWidth="1" style="1" min="18" max="16384"/>
  </cols>
  <sheetData>
    <row r="1" ht="22.2" customHeight="1" s="53">
      <c r="A1" s="322">
        <f>OFFSET(A139,0,K1-1)</f>
        <v/>
      </c>
      <c r="K1" s="13">
        <f>L1+2</f>
        <v/>
      </c>
      <c r="L1" s="1" t="n">
        <v>19</v>
      </c>
    </row>
    <row r="2" ht="22.2" customHeight="1" s="53">
      <c r="A2" s="322" t="inlineStr">
        <is>
          <t>預計平衡表與現金流量表勾稽底稿</t>
        </is>
      </c>
    </row>
    <row r="3" ht="20.4" customHeight="1" s="53" thickBot="1">
      <c r="A3" s="324" t="inlineStr">
        <is>
          <t>中華民國115年度</t>
        </is>
      </c>
    </row>
    <row r="4" ht="22.2" customHeight="1" s="53">
      <c r="A4" s="348" t="inlineStr">
        <is>
          <t>科目</t>
        </is>
      </c>
      <c r="B4" s="349" t="inlineStr">
        <is>
          <t>114.12.31</t>
        </is>
      </c>
      <c r="C4" s="328" t="inlineStr">
        <is>
          <t>調整項目</t>
        </is>
      </c>
      <c r="D4" s="350" t="n"/>
      <c r="E4" s="350" t="n"/>
      <c r="F4" s="351" t="n"/>
      <c r="G4" s="349" t="inlineStr">
        <is>
          <t>115.12.31</t>
        </is>
      </c>
      <c r="H4" s="329" t="inlineStr">
        <is>
          <t>現金流量表勾稽項目</t>
        </is>
      </c>
      <c r="I4" s="352" t="n"/>
      <c r="J4" s="353" t="n"/>
    </row>
    <row r="5" ht="22.8" customHeight="1" s="53" thickBot="1">
      <c r="A5" s="354" t="n"/>
      <c r="B5" s="75" t="inlineStr">
        <is>
          <t>預計數</t>
        </is>
      </c>
      <c r="C5" s="485" t="n"/>
      <c r="D5" s="486" t="inlineStr">
        <is>
          <t>借方</t>
        </is>
      </c>
      <c r="E5" s="487" t="n"/>
      <c r="F5" s="486" t="inlineStr">
        <is>
          <t>貸方</t>
        </is>
      </c>
      <c r="G5" s="77" t="inlineStr">
        <is>
          <t>預計數</t>
        </is>
      </c>
      <c r="H5" s="358" t="n"/>
      <c r="I5" s="359" t="n"/>
      <c r="J5" s="360" t="n"/>
    </row>
    <row r="6">
      <c r="A6" s="4" t="inlineStr">
        <is>
          <t xml:space="preserve">資產                                                        </t>
        </is>
      </c>
      <c r="B6" s="419" t="n"/>
      <c r="C6" s="367" t="n"/>
      <c r="D6" s="420" t="n"/>
      <c r="E6" s="368" t="n"/>
      <c r="F6" s="420" t="n"/>
      <c r="G6" s="421" t="n"/>
      <c r="H6" s="111" t="inlineStr">
        <is>
          <t xml:space="preserve">▼業務活動之現金流量                                          </t>
        </is>
      </c>
      <c r="I6" s="129" t="n"/>
      <c r="J6" s="130" t="n"/>
      <c r="L6" s="30" t="inlineStr">
        <is>
          <t>114年12月</t>
        </is>
      </c>
      <c r="M6" s="27" t="inlineStr">
        <is>
          <t>差異數要再加(減)</t>
        </is>
      </c>
      <c r="N6" s="30" t="n"/>
      <c r="O6" s="27" t="inlineStr">
        <is>
          <t>比較增減</t>
        </is>
      </c>
      <c r="P6" s="30" t="n"/>
      <c r="Q6" s="27" t="inlineStr">
        <is>
          <t>調整項目</t>
        </is>
      </c>
      <c r="R6" s="30" t="n"/>
    </row>
    <row r="7">
      <c r="A7" s="78" t="inlineStr">
        <is>
          <t xml:space="preserve">　流動資產                                                    </t>
        </is>
      </c>
      <c r="B7" s="422">
        <f>SUM(B8:B16)</f>
        <v/>
      </c>
      <c r="C7" s="367" t="n"/>
      <c r="D7" s="420" t="n"/>
      <c r="E7" s="368" t="n"/>
      <c r="F7" s="420" t="n"/>
      <c r="G7" s="423">
        <f>SUM(G8:G16)</f>
        <v/>
      </c>
      <c r="H7" s="112" t="inlineStr">
        <is>
          <t xml:space="preserve">　　本期賸餘（短絀）                                            </t>
        </is>
      </c>
      <c r="I7" s="8" t="inlineStr">
        <is>
          <t>A</t>
        </is>
      </c>
      <c r="J7" s="73">
        <f>OFFSET(A480,0,$K$1-1)</f>
        <v/>
      </c>
      <c r="K7" s="369">
        <f>-SUMIF($C$7:$C$127,I7,$D$7:$D$127)+SUMIF($E$7:$E$127,I7,$F$7:$F$127)</f>
        <v/>
      </c>
      <c r="L7" s="478">
        <f>VLOOKUP(A7,$A$140:$AX$249,$K$1,FALSE)</f>
        <v/>
      </c>
      <c r="M7" s="478">
        <f>L7-G7</f>
        <v/>
      </c>
      <c r="N7" s="30" t="n"/>
      <c r="O7" s="425">
        <f>L7-B7</f>
        <v/>
      </c>
      <c r="P7" s="144">
        <f>J7-K7</f>
        <v/>
      </c>
      <c r="Q7" s="426">
        <f>D7-F7</f>
        <v/>
      </c>
      <c r="R7" s="30" t="n"/>
    </row>
    <row r="8">
      <c r="A8" s="79" t="inlineStr">
        <is>
          <t xml:space="preserve">　　現金                                                        </t>
        </is>
      </c>
      <c r="B8" s="427">
        <f>VLOOKUP(A8,$A$309:$AX$418,$K$1,FALSE)</f>
        <v/>
      </c>
      <c r="C8" s="367" t="inlineStr">
        <is>
          <t>B</t>
        </is>
      </c>
      <c r="D8" s="428">
        <f>IF(G8-B8&gt;0,G8-B8,"0")</f>
        <v/>
      </c>
      <c r="E8" s="375" t="inlineStr">
        <is>
          <t>B</t>
        </is>
      </c>
      <c r="F8" s="428">
        <f>IF(G8-B8&lt;0,B8-G8,"0")</f>
        <v/>
      </c>
      <c r="G8" s="429">
        <f>J87</f>
        <v/>
      </c>
      <c r="H8" s="112" t="inlineStr">
        <is>
          <t xml:space="preserve">　　利息股利之調整                                              </t>
        </is>
      </c>
      <c r="I8" s="8" t="n"/>
      <c r="J8" s="73">
        <f>OFFSET(A481,0,$K$1-1)</f>
        <v/>
      </c>
      <c r="K8" s="369">
        <f>SUM(K9:K11)</f>
        <v/>
      </c>
      <c r="L8" s="478">
        <f>VLOOKUP(A8,$A$140:$AX$249,$K$1,FALSE)</f>
        <v/>
      </c>
      <c r="M8" s="478">
        <f>L8-G8</f>
        <v/>
      </c>
      <c r="N8" s="30" t="n"/>
      <c r="O8" s="425">
        <f>L8-B8</f>
        <v/>
      </c>
      <c r="P8" s="144">
        <f>J8-K8</f>
        <v/>
      </c>
      <c r="Q8" s="426">
        <f>D8-F8</f>
        <v/>
      </c>
      <c r="R8" s="30" t="n"/>
    </row>
    <row r="9" ht="32.4" customHeight="1" s="53">
      <c r="A9" s="79" t="inlineStr">
        <is>
          <t xml:space="preserve">　　流動金融資產                                                </t>
        </is>
      </c>
      <c r="B9" s="427">
        <f>VLOOKUP(A9,$A$309:$AX$418,$K$1,FALSE)</f>
        <v/>
      </c>
      <c r="C9" s="375" t="n">
        <v>231</v>
      </c>
      <c r="D9" s="428">
        <f>J50*-1</f>
        <v/>
      </c>
      <c r="E9" s="430" t="n">
        <v>211</v>
      </c>
      <c r="F9" s="431">
        <f>J42</f>
        <v/>
      </c>
      <c r="G9" s="429">
        <f>B9+D9-F9+D10-F10</f>
        <v/>
      </c>
      <c r="H9" s="112" t="inlineStr">
        <is>
          <t xml:space="preserve">　　　利息收入                                                    </t>
        </is>
      </c>
      <c r="I9" s="8" t="n"/>
      <c r="J9" s="73">
        <f>OFFSET(A482,0,$K$1-1)</f>
        <v/>
      </c>
      <c r="K9" s="369">
        <f>J9</f>
        <v/>
      </c>
      <c r="L9" s="478">
        <f>VLOOKUP(A9,$A$140:$AX$249,$K$1,FALSE)</f>
        <v/>
      </c>
      <c r="M9" s="478">
        <f>L9-G9</f>
        <v/>
      </c>
      <c r="N9" s="30" t="n"/>
      <c r="O9" s="425">
        <f>L9-B9</f>
        <v/>
      </c>
      <c r="P9" s="144">
        <f>J9-K9</f>
        <v/>
      </c>
      <c r="Q9" s="426">
        <f>D9-F9</f>
        <v/>
      </c>
      <c r="R9" s="30" t="n"/>
    </row>
    <row r="10">
      <c r="A10" s="79" t="n"/>
      <c r="B10" s="427" t="n"/>
      <c r="C10" s="375" t="n">
        <v>125</v>
      </c>
      <c r="D10" s="428" t="n"/>
      <c r="E10" s="430" t="n"/>
      <c r="F10" s="432" t="n"/>
      <c r="G10" s="429" t="n"/>
      <c r="H10" s="112" t="inlineStr">
        <is>
          <t xml:space="preserve">　　　股利收入                                                    </t>
        </is>
      </c>
      <c r="I10" s="8" t="n"/>
      <c r="J10" s="73">
        <f>OFFSET(A483,0,$K$1-1)</f>
        <v/>
      </c>
      <c r="K10" s="369">
        <f>J10</f>
        <v/>
      </c>
      <c r="L10" s="478" t="n"/>
      <c r="M10" s="478">
        <f>L10-G10</f>
        <v/>
      </c>
      <c r="N10" s="30" t="n"/>
      <c r="O10" s="425">
        <f>L10-B10</f>
        <v/>
      </c>
      <c r="P10" s="144">
        <f>J10-K10</f>
        <v/>
      </c>
      <c r="Q10" s="426">
        <f>D10-F10</f>
        <v/>
      </c>
      <c r="R10" s="30" t="n"/>
    </row>
    <row r="11">
      <c r="A11" s="79" t="inlineStr">
        <is>
          <t xml:space="preserve">　　應收款項                                                    </t>
        </is>
      </c>
      <c r="B11" s="427">
        <f>VLOOKUP(A11,$A$309:$AX$418,$K$1,FALSE)</f>
        <v/>
      </c>
      <c r="C11" s="375" t="n">
        <v>151</v>
      </c>
      <c r="D11" s="428" t="n"/>
      <c r="E11" s="430" t="n">
        <v>151</v>
      </c>
      <c r="F11" s="432" t="n"/>
      <c r="G11" s="429">
        <f>B11+D11-F11</f>
        <v/>
      </c>
      <c r="H11" s="112" t="inlineStr">
        <is>
          <t xml:space="preserve">　　　利息費用                                                    </t>
        </is>
      </c>
      <c r="I11" s="8" t="n"/>
      <c r="J11" s="73">
        <f>OFFSET(A484,0,$K$1-1)</f>
        <v/>
      </c>
      <c r="K11" s="369">
        <f>J11</f>
        <v/>
      </c>
      <c r="L11" s="478">
        <f>VLOOKUP(A11,$A$140:$AX$249,$K$1,FALSE)</f>
        <v/>
      </c>
      <c r="M11" s="478">
        <f>L11-G11</f>
        <v/>
      </c>
      <c r="N11" s="30" t="n"/>
      <c r="O11" s="425">
        <f>L11-B11</f>
        <v/>
      </c>
      <c r="P11" s="144">
        <f>J11-K11</f>
        <v/>
      </c>
      <c r="Q11" s="426">
        <f>D11-F11</f>
        <v/>
      </c>
      <c r="R11" s="30" t="n"/>
    </row>
    <row r="12">
      <c r="A12" s="2" t="n">
        <v>0</v>
      </c>
      <c r="B12" s="427" t="n"/>
      <c r="C12" s="375" t="n"/>
      <c r="D12" s="428" t="n"/>
      <c r="E12" s="430" t="n"/>
      <c r="F12" s="432" t="n"/>
      <c r="G12" s="433" t="n"/>
      <c r="H12" s="112" t="inlineStr">
        <is>
          <t xml:space="preserve">　　未計利息股利之本期賸餘（短絀）                              </t>
        </is>
      </c>
      <c r="I12" s="8" t="n"/>
      <c r="J12" s="73">
        <f>OFFSET(A485,0,$K$1-1)</f>
        <v/>
      </c>
      <c r="K12" s="369">
        <f>K7+K8</f>
        <v/>
      </c>
      <c r="L12" s="478" t="n"/>
      <c r="M12" s="478">
        <f>L12-G12</f>
        <v/>
      </c>
      <c r="N12" s="30" t="n"/>
      <c r="O12" s="425">
        <f>L12-B12</f>
        <v/>
      </c>
      <c r="P12" s="144">
        <f>J12-K12</f>
        <v/>
      </c>
      <c r="Q12" s="426">
        <f>D12-F12</f>
        <v/>
      </c>
      <c r="R12" s="30" t="n"/>
    </row>
    <row r="13">
      <c r="A13" s="80" t="inlineStr">
        <is>
          <t xml:space="preserve">　　存貨                                                        </t>
        </is>
      </c>
      <c r="B13" s="427">
        <f>VLOOKUP(A13,$A$309:$AX$418,$K$1,FALSE)</f>
        <v/>
      </c>
      <c r="C13" s="375" t="n">
        <v>151</v>
      </c>
      <c r="D13" s="428" t="n"/>
      <c r="E13" s="430" t="n">
        <v>151</v>
      </c>
      <c r="F13" s="432" t="n"/>
      <c r="G13" s="429">
        <f>B13+D13-F13</f>
        <v/>
      </c>
      <c r="H13" s="112" t="inlineStr">
        <is>
          <t xml:space="preserve">　　調整項目                                                    </t>
        </is>
      </c>
      <c r="I13" s="8" t="n"/>
      <c r="J13" s="73">
        <f>OFFSET(A486,0,$K$1-1)</f>
        <v/>
      </c>
      <c r="K13" s="369">
        <f>SUM(K14,K24,K27,K34,K33)</f>
        <v/>
      </c>
      <c r="L13" s="478">
        <f>VLOOKUP(A13,$A$140:$AX$249,$K$1,FALSE)</f>
        <v/>
      </c>
      <c r="M13" s="478">
        <f>L13-G13</f>
        <v/>
      </c>
      <c r="N13" s="30" t="n"/>
      <c r="O13" s="425">
        <f>L13-B13</f>
        <v/>
      </c>
      <c r="P13" s="144">
        <f>J13-K13</f>
        <v/>
      </c>
      <c r="Q13" s="426">
        <f>D13-F13</f>
        <v/>
      </c>
      <c r="R13" s="30" t="n"/>
    </row>
    <row r="14">
      <c r="A14" s="81" t="inlineStr">
        <is>
          <t xml:space="preserve">　　生產性生物資產－流動                                        </t>
        </is>
      </c>
      <c r="B14" s="427">
        <f>VLOOKUP(A14,$A$309:$AX$418,$K$1,FALSE)</f>
        <v/>
      </c>
      <c r="C14" s="375" t="n">
        <v>151</v>
      </c>
      <c r="D14" s="428" t="n"/>
      <c r="E14" s="430" t="n">
        <v>151</v>
      </c>
      <c r="F14" s="432" t="n"/>
      <c r="G14" s="429">
        <f>B14+D14-F14</f>
        <v/>
      </c>
      <c r="H14" s="112" t="inlineStr">
        <is>
          <t xml:space="preserve">　　　折舊、減損及折耗                                            </t>
        </is>
      </c>
      <c r="I14" s="8" t="n"/>
      <c r="J14" s="73">
        <f>OFFSET(A487,0,$K$1-1)</f>
        <v/>
      </c>
      <c r="K14" s="369">
        <f>SUM(K15:K23)</f>
        <v/>
      </c>
      <c r="L14" s="478">
        <f>VLOOKUP(A14,$A$140:$AX$249,$K$1,FALSE)</f>
        <v/>
      </c>
      <c r="M14" s="478">
        <f>L14-G14</f>
        <v/>
      </c>
      <c r="N14" s="30" t="n"/>
      <c r="O14" s="425">
        <f>L14-B14</f>
        <v/>
      </c>
      <c r="P14" s="144">
        <f>J14-K14</f>
        <v/>
      </c>
      <c r="Q14" s="426">
        <f>D14-F14</f>
        <v/>
      </c>
      <c r="R14" s="30" t="n"/>
    </row>
    <row r="15">
      <c r="A15" s="80" t="inlineStr">
        <is>
          <t xml:space="preserve">　　預付款項                                                    </t>
        </is>
      </c>
      <c r="B15" s="427">
        <f>VLOOKUP(A15,$A$309:$AX$418,$K$1,FALSE)</f>
        <v/>
      </c>
      <c r="C15" s="375" t="n">
        <v>151</v>
      </c>
      <c r="D15" s="428" t="n"/>
      <c r="E15" s="430" t="n">
        <v>151</v>
      </c>
      <c r="F15" s="432" t="n"/>
      <c r="G15" s="429">
        <f>B15+D15-F15</f>
        <v/>
      </c>
      <c r="H15" s="112" t="inlineStr">
        <is>
          <t xml:space="preserve">　　　　土地改良物                                                  </t>
        </is>
      </c>
      <c r="I15" s="91" t="n">
        <v>101</v>
      </c>
      <c r="J15" s="121">
        <f>OFFSET(A488,0,$K$1-1)</f>
        <v/>
      </c>
      <c r="K15" s="369">
        <f>-SUMIF($C$7:$C$127,I15,$D$7:$D$127)+SUMIF($E$7:$E$127,I15,$F$7:$F$127)</f>
        <v/>
      </c>
      <c r="L15" s="478">
        <f>VLOOKUP(A15,$A$140:$AX$249,$K$1,FALSE)</f>
        <v/>
      </c>
      <c r="M15" s="478">
        <f>L15-G15</f>
        <v/>
      </c>
      <c r="N15" s="30" t="n"/>
      <c r="O15" s="425">
        <f>L15-B15</f>
        <v/>
      </c>
      <c r="P15" s="144">
        <f>J15-K15</f>
        <v/>
      </c>
      <c r="Q15" s="426">
        <f>D15-F15</f>
        <v/>
      </c>
      <c r="R15" s="30" t="n"/>
    </row>
    <row r="16">
      <c r="A16" s="80" t="inlineStr">
        <is>
          <t xml:space="preserve">　　短期貸墊款                                                  </t>
        </is>
      </c>
      <c r="B16" s="427">
        <f>VLOOKUP(A16,$A$309:$AX$418,$K$1,FALSE)</f>
        <v/>
      </c>
      <c r="C16" s="375" t="n">
        <v>151</v>
      </c>
      <c r="D16" s="428" t="n"/>
      <c r="E16" s="430" t="n">
        <v>212</v>
      </c>
      <c r="F16" s="432">
        <f>J43</f>
        <v/>
      </c>
      <c r="G16" s="429">
        <f>B16+D16-F16</f>
        <v/>
      </c>
      <c r="H16" s="112" t="inlineStr">
        <is>
          <t xml:space="preserve">　　　　房屋及建築                                                  </t>
        </is>
      </c>
      <c r="I16" s="91" t="n">
        <v>102</v>
      </c>
      <c r="J16" s="121">
        <f>OFFSET(A489,0,$K$1-1)</f>
        <v/>
      </c>
      <c r="K16" s="369">
        <f>-SUMIF($C$7:$C$127,I16,$D$7:$D$127)+SUMIF($E$7:$E$127,I16,$F$7:$F$127)</f>
        <v/>
      </c>
      <c r="L16" s="478">
        <f>VLOOKUP(A16,$A$140:$AX$249,$K$1,FALSE)</f>
        <v/>
      </c>
      <c r="M16" s="478">
        <f>L16-G16</f>
        <v/>
      </c>
      <c r="N16" s="30" t="n"/>
      <c r="O16" s="425">
        <f>L16-B16</f>
        <v/>
      </c>
      <c r="P16" s="144">
        <f>J16-K16</f>
        <v/>
      </c>
      <c r="Q16" s="426">
        <f>D16-F16</f>
        <v/>
      </c>
      <c r="R16" s="30" t="n"/>
    </row>
    <row r="17" ht="48.6" customHeight="1" s="53">
      <c r="A17" s="78" t="inlineStr">
        <is>
          <t xml:space="preserve">　投資、長期應收款、貸墊款及準備金                            </t>
        </is>
      </c>
      <c r="B17" s="422">
        <f>SUM(B18:B21)</f>
        <v/>
      </c>
      <c r="C17" s="380" t="n"/>
      <c r="D17" s="374" t="n"/>
      <c r="E17" s="434" t="n"/>
      <c r="F17" s="435" t="n"/>
      <c r="G17" s="423">
        <f>SUM(G18:G21)</f>
        <v/>
      </c>
      <c r="H17" s="112" t="inlineStr">
        <is>
          <t xml:space="preserve">　　　　機械及設備                                                  </t>
        </is>
      </c>
      <c r="I17" s="91" t="n">
        <v>103</v>
      </c>
      <c r="J17" s="121">
        <f>OFFSET(A490,0,$K$1-1)</f>
        <v/>
      </c>
      <c r="K17" s="369">
        <f>-SUMIF($C$7:$C$127,I17,$D$7:$D$127)+SUMIF($E$7:$E$127,I17,$F$7:$F$127)</f>
        <v/>
      </c>
      <c r="L17" s="478">
        <f>VLOOKUP(A17,$A$140:$AX$249,$K$1,FALSE)</f>
        <v/>
      </c>
      <c r="M17" s="478">
        <f>L17-G17</f>
        <v/>
      </c>
      <c r="N17" s="30" t="n"/>
      <c r="O17" s="425">
        <f>L17-B17</f>
        <v/>
      </c>
      <c r="P17" s="144">
        <f>J17-K17</f>
        <v/>
      </c>
      <c r="Q17" s="426">
        <f>D17-F17</f>
        <v/>
      </c>
      <c r="R17" s="30" t="n"/>
    </row>
    <row r="18" ht="32.4" customHeight="1" s="53">
      <c r="A18" s="80" t="inlineStr">
        <is>
          <t xml:space="preserve">　　採權益法之投資                                              </t>
        </is>
      </c>
      <c r="B18" s="427">
        <f>VLOOKUP(A18,$A$309:$AX$418,$K$1,FALSE)</f>
        <v/>
      </c>
      <c r="C18" s="380" t="n"/>
      <c r="D18" s="126" t="n"/>
      <c r="E18" s="127" t="n"/>
      <c r="F18" s="126" t="n"/>
      <c r="G18" s="429">
        <f>D18+F18+B18</f>
        <v/>
      </c>
      <c r="H18" s="112" t="inlineStr">
        <is>
          <t xml:space="preserve">　　　　交通及運輸設備                                              </t>
        </is>
      </c>
      <c r="I18" s="91" t="n">
        <v>104</v>
      </c>
      <c r="J18" s="121">
        <f>OFFSET(A491,0,$K$1-1)</f>
        <v/>
      </c>
      <c r="K18" s="369">
        <f>-SUMIF($C$7:$C$127,I18,$D$7:$D$127)+SUMIF($E$7:$E$127,I18,$F$7:$F$127)</f>
        <v/>
      </c>
      <c r="L18" s="478">
        <f>VLOOKUP(A18,$A$140:$AX$249,$K$1,FALSE)</f>
        <v/>
      </c>
      <c r="M18" s="478">
        <f>L18-G18</f>
        <v/>
      </c>
      <c r="N18" s="30" t="n"/>
      <c r="O18" s="425">
        <f>L18-B18</f>
        <v/>
      </c>
      <c r="P18" s="144">
        <f>J18-K18</f>
        <v/>
      </c>
      <c r="Q18" s="426">
        <f>D18-F18</f>
        <v/>
      </c>
      <c r="R18" s="30" t="n"/>
    </row>
    <row r="19" ht="32.4" customHeight="1" s="53">
      <c r="A19" s="80" t="inlineStr">
        <is>
          <t xml:space="preserve">　　非流動金融資產                                              </t>
        </is>
      </c>
      <c r="B19" s="427">
        <f>VLOOKUP(A19,$A$309:$AX$418,$K$1,FALSE)</f>
        <v/>
      </c>
      <c r="C19" s="381" t="n">
        <v>241</v>
      </c>
      <c r="D19" s="436">
        <f>J52*-1</f>
        <v/>
      </c>
      <c r="E19" s="437" t="n">
        <v>221</v>
      </c>
      <c r="F19" s="438">
        <f>J45</f>
        <v/>
      </c>
      <c r="G19" s="429">
        <f>B19+D19-F19</f>
        <v/>
      </c>
      <c r="H19" s="112" t="inlineStr">
        <is>
          <t xml:space="preserve">　　　　什項設備                                                    </t>
        </is>
      </c>
      <c r="I19" s="91" t="n">
        <v>105</v>
      </c>
      <c r="J19" s="121">
        <f>OFFSET(A492,0,$K$1-1)</f>
        <v/>
      </c>
      <c r="K19" s="369">
        <f>-SUMIF($C$7:$C$127,I19,$D$7:$D$127)+SUMIF($E$7:$E$127,I19,$F$7:$F$127)</f>
        <v/>
      </c>
      <c r="L19" s="478">
        <f>VLOOKUP(A19,$A$140:$AX$249,$K$1,FALSE)</f>
        <v/>
      </c>
      <c r="M19" s="478">
        <f>L19-G19</f>
        <v/>
      </c>
      <c r="N19" s="30" t="n"/>
      <c r="O19" s="425">
        <f>L19-B19</f>
        <v/>
      </c>
      <c r="P19" s="144">
        <f>J19-K19</f>
        <v/>
      </c>
      <c r="Q19" s="426">
        <f>D19-F19</f>
        <v/>
      </c>
      <c r="R19" s="30" t="n"/>
    </row>
    <row r="20">
      <c r="A20" s="80" t="inlineStr">
        <is>
          <t xml:space="preserve">　　長期應收款                                                  </t>
        </is>
      </c>
      <c r="B20" s="427">
        <f>VLOOKUP(A20,$A$309:$AX$418,$K$1,FALSE)</f>
        <v/>
      </c>
      <c r="C20" s="380" t="n"/>
      <c r="D20" s="374" t="n"/>
      <c r="E20" s="434" t="n"/>
      <c r="F20" s="435" t="n"/>
      <c r="G20" s="433">
        <f>B20+D20-F20</f>
        <v/>
      </c>
      <c r="H20" s="112" t="inlineStr">
        <is>
          <t xml:space="preserve">　　　　租賃資產                                                    </t>
        </is>
      </c>
      <c r="I20" s="91" t="n">
        <v>106</v>
      </c>
      <c r="J20" s="121">
        <f>OFFSET(A493,0,$K$1-1)</f>
        <v/>
      </c>
      <c r="K20" s="369">
        <f>-SUMIF($C$7:$C$127,I20,$D$7:$D$127)+SUMIF($E$7:$E$127,I20,$F$7:$F$127)</f>
        <v/>
      </c>
      <c r="L20" s="478">
        <f>VLOOKUP(A20,$A$140:$AX$249,$K$1,FALSE)</f>
        <v/>
      </c>
      <c r="M20" s="478">
        <f>L20-G20</f>
        <v/>
      </c>
      <c r="N20" s="30" t="n"/>
      <c r="O20" s="425">
        <f>L20-B20</f>
        <v/>
      </c>
      <c r="P20" s="144">
        <f>J20-K20</f>
        <v/>
      </c>
      <c r="Q20" s="426">
        <f>D20-F20</f>
        <v/>
      </c>
      <c r="R20" s="30" t="n"/>
    </row>
    <row r="21">
      <c r="A21" s="80" t="inlineStr">
        <is>
          <t xml:space="preserve">　　準備金                                                      </t>
        </is>
      </c>
      <c r="B21" s="427">
        <f>VLOOKUP(A21,$A$309:$AX$418,$K$1,FALSE)</f>
        <v/>
      </c>
      <c r="C21" s="380" t="n">
        <v>242</v>
      </c>
      <c r="D21" s="374">
        <f>J53*-1</f>
        <v/>
      </c>
      <c r="E21" s="434" t="n">
        <v>222</v>
      </c>
      <c r="F21" s="435">
        <f>J46</f>
        <v/>
      </c>
      <c r="G21" s="429">
        <f>B21+SUM(D21:D25)-SUM(F21:F25)</f>
        <v/>
      </c>
      <c r="H21" s="112" t="inlineStr">
        <is>
          <t xml:space="preserve">　　　　租賃權益改良                                                </t>
        </is>
      </c>
      <c r="I21" s="91" t="n">
        <v>107</v>
      </c>
      <c r="J21" s="121">
        <f>OFFSET(A494,0,$K$1-1)</f>
        <v/>
      </c>
      <c r="K21" s="369">
        <f>-SUMIF($C$7:$C$127,I21,$D$7:$D$127)+SUMIF($E$7:$E$127,I21,$F$7:$F$127)</f>
        <v/>
      </c>
      <c r="L21" s="478">
        <f>VLOOKUP(A21,$A$140:$AX$249,$K$1,FALSE)</f>
        <v/>
      </c>
      <c r="M21" s="478">
        <f>L21-G21</f>
        <v/>
      </c>
      <c r="N21" s="30" t="n"/>
      <c r="O21" s="425">
        <f>L21-B21</f>
        <v/>
      </c>
      <c r="P21" s="144">
        <f>J21-K21</f>
        <v/>
      </c>
      <c r="Q21" s="426">
        <f>D21-F21</f>
        <v/>
      </c>
      <c r="R21" s="30" t="n"/>
    </row>
    <row r="22">
      <c r="A22" s="3" t="n">
        <v>0</v>
      </c>
      <c r="B22" s="427" t="n"/>
      <c r="C22" s="382" t="n">
        <v>401</v>
      </c>
      <c r="D22" s="428">
        <f>J90</f>
        <v/>
      </c>
      <c r="E22" s="439" t="n">
        <v>402</v>
      </c>
      <c r="F22" s="432">
        <f>-J91</f>
        <v/>
      </c>
      <c r="G22" s="433" t="n"/>
      <c r="H22" s="112" t="inlineStr">
        <is>
          <t xml:space="preserve">　　　　代管資產                                                    </t>
        </is>
      </c>
      <c r="I22" s="91" t="n">
        <v>108</v>
      </c>
      <c r="J22" s="121">
        <f>OFFSET(A495,0,$K$1-1)</f>
        <v/>
      </c>
      <c r="K22" s="369">
        <f>-SUMIF($C$7:$C$127,I22,$D$7:$D$127)+SUMIF($E$7:$E$127,I22,$F$7:$F$127)</f>
        <v/>
      </c>
      <c r="L22" s="478" t="n"/>
      <c r="M22" s="478">
        <f>L22-G22</f>
        <v/>
      </c>
      <c r="N22" s="30" t="n"/>
      <c r="O22" s="425">
        <f>L22-B22</f>
        <v/>
      </c>
      <c r="P22" s="144">
        <f>J22-K22</f>
        <v/>
      </c>
      <c r="Q22" s="426">
        <f>D22-F22</f>
        <v/>
      </c>
      <c r="R22" s="30" t="n"/>
    </row>
    <row r="23">
      <c r="A23" s="3" t="n">
        <v>0</v>
      </c>
      <c r="B23" s="427" t="n"/>
      <c r="C23" s="382" t="n">
        <v>403</v>
      </c>
      <c r="D23" s="428">
        <f>J93</f>
        <v/>
      </c>
      <c r="E23" s="439" t="n"/>
      <c r="F23" s="431" t="n"/>
      <c r="G23" s="433" t="n"/>
      <c r="H23" s="112" t="inlineStr">
        <is>
          <t xml:space="preserve">　　　　生產性生物資產－非流動                                      </t>
        </is>
      </c>
      <c r="I23" s="91" t="n">
        <v>109</v>
      </c>
      <c r="J23" s="121">
        <f>OFFSET(A496,0,$K$1-1)</f>
        <v/>
      </c>
      <c r="K23" s="369">
        <f>-SUMIF($C$7:$C$127,I23,$D$7:$D$127)+SUMIF($E$7:$E$127,I23,$F$7:$F$127)</f>
        <v/>
      </c>
      <c r="L23" s="478" t="n"/>
      <c r="M23" s="478">
        <f>L23-G23</f>
        <v/>
      </c>
      <c r="N23" s="30" t="n"/>
      <c r="O23" s="425">
        <f>L23-B23</f>
        <v/>
      </c>
      <c r="P23" s="144">
        <f>J23-K23</f>
        <v/>
      </c>
      <c r="Q23" s="426">
        <f>D23-F23</f>
        <v/>
      </c>
      <c r="R23" s="30" t="n"/>
    </row>
    <row r="24">
      <c r="A24" s="3" t="n">
        <v>0</v>
      </c>
      <c r="B24" s="427" t="n"/>
      <c r="C24" s="382" t="n"/>
      <c r="D24" s="428" t="n"/>
      <c r="E24" s="439" t="n"/>
      <c r="F24" s="432" t="n"/>
      <c r="G24" s="433" t="n"/>
      <c r="H24" s="112" t="inlineStr">
        <is>
          <t xml:space="preserve">　　　攤銷                                                        </t>
        </is>
      </c>
      <c r="I24" s="91" t="n"/>
      <c r="J24" s="121">
        <f>OFFSET(A497,0,$K$1-1)</f>
        <v/>
      </c>
      <c r="K24" s="369">
        <f>SUM(K25:K26)</f>
        <v/>
      </c>
      <c r="L24" s="478" t="n"/>
      <c r="M24" s="478">
        <f>L24-G24</f>
        <v/>
      </c>
      <c r="N24" s="30" t="n"/>
      <c r="O24" s="425">
        <f>L24-B24</f>
        <v/>
      </c>
      <c r="P24" s="144">
        <f>J24-K24</f>
        <v/>
      </c>
      <c r="Q24" s="426">
        <f>D24-F24</f>
        <v/>
      </c>
      <c r="R24" s="30" t="n"/>
    </row>
    <row r="25">
      <c r="A25" s="78" t="n"/>
      <c r="B25" s="427" t="n"/>
      <c r="C25" s="382" t="n">
        <v>125</v>
      </c>
      <c r="D25" s="428">
        <f>J32*-1</f>
        <v/>
      </c>
      <c r="E25" s="439" t="n"/>
      <c r="F25" s="432" t="n"/>
      <c r="G25" s="433" t="n"/>
      <c r="H25" s="112" t="inlineStr">
        <is>
          <t xml:space="preserve">　　　　攤銷電腦軟體                                                </t>
        </is>
      </c>
      <c r="I25" s="8" t="n">
        <v>111</v>
      </c>
      <c r="J25" s="73">
        <f>OFFSET(A498,0,$K$1-1)</f>
        <v/>
      </c>
      <c r="K25" s="369">
        <f>-SUMIF($C$7:$C$127,I25,$D$7:$D$127)+SUMIF($E$7:$E$127,I25,$F$7:$F$127)</f>
        <v/>
      </c>
      <c r="L25" s="478" t="n"/>
      <c r="M25" s="478">
        <f>L25-G25</f>
        <v/>
      </c>
      <c r="N25" s="30" t="n"/>
      <c r="O25" s="425">
        <f>L25-B25</f>
        <v/>
      </c>
      <c r="P25" s="144">
        <f>J25-K25</f>
        <v/>
      </c>
      <c r="Q25" s="426">
        <f>D25-F25</f>
        <v/>
      </c>
      <c r="R25" s="30" t="n"/>
    </row>
    <row r="26" ht="32.4" customHeight="1" s="53">
      <c r="A26" s="78" t="inlineStr">
        <is>
          <t xml:space="preserve">　不動產、廠房及設備                                          </t>
        </is>
      </c>
      <c r="B26" s="422">
        <f>SUM(B27:B52)</f>
        <v/>
      </c>
      <c r="C26" s="375" t="n"/>
      <c r="D26" s="428" t="n"/>
      <c r="E26" s="430" t="n"/>
      <c r="F26" s="432" t="n"/>
      <c r="G26" s="423">
        <f>SUM(G27:G52)</f>
        <v/>
      </c>
      <c r="H26" s="112" t="inlineStr">
        <is>
          <t xml:space="preserve">　　　　其他攤銷費用                                                </t>
        </is>
      </c>
      <c r="I26" s="8" t="n">
        <v>112</v>
      </c>
      <c r="J26" s="73">
        <f>OFFSET(A499,0,$K$1-1)</f>
        <v/>
      </c>
      <c r="K26" s="369">
        <f>-SUMIF($C$7:$C$127,I26,$D$7:$D$127)+SUMIF($E$7:$E$127,I26,$F$7:$F$127)</f>
        <v/>
      </c>
      <c r="L26" s="478">
        <f>VLOOKUP(A26,$A$140:$AX$249,$K$1,FALSE)</f>
        <v/>
      </c>
      <c r="M26" s="478">
        <f>L26-G26</f>
        <v/>
      </c>
      <c r="N26" s="30" t="n"/>
      <c r="O26" s="425">
        <f>L26-B26</f>
        <v/>
      </c>
      <c r="P26" s="144">
        <f>J26-K26</f>
        <v/>
      </c>
      <c r="Q26" s="426">
        <f>D26-F26</f>
        <v/>
      </c>
      <c r="R26" s="30" t="n"/>
    </row>
    <row r="27">
      <c r="A27" s="80" t="inlineStr">
        <is>
          <t xml:space="preserve">　　土地                                                        </t>
        </is>
      </c>
      <c r="B27" s="427">
        <f>VLOOKUP(A27,$A$309:$AX$418,$K$1,FALSE)</f>
        <v/>
      </c>
      <c r="C27" s="384" t="n">
        <v>121</v>
      </c>
      <c r="D27" s="440" t="n"/>
      <c r="E27" s="441" t="n"/>
      <c r="F27" s="442" t="n"/>
      <c r="G27" s="429">
        <f>B27+SUM(D27)-SUM(F27)</f>
        <v/>
      </c>
      <c r="H27" s="112" t="inlineStr">
        <is>
          <t xml:space="preserve">　　　其他                                                        </t>
        </is>
      </c>
      <c r="I27" s="8" t="n"/>
      <c r="J27" s="73">
        <f>OFFSET(A500,0,$K$1-1)</f>
        <v/>
      </c>
      <c r="K27" s="369">
        <f>K28+K29+K32</f>
        <v/>
      </c>
      <c r="L27" s="478">
        <f>VLOOKUP(A27,$A$140:$AX$249,$K$1,FALSE)</f>
        <v/>
      </c>
      <c r="M27" s="478">
        <f>L27-G27</f>
        <v/>
      </c>
      <c r="N27" s="30" t="n"/>
      <c r="O27" s="425">
        <f>L27-B27</f>
        <v/>
      </c>
      <c r="P27" s="144">
        <f>J27-K27</f>
        <v/>
      </c>
      <c r="Q27" s="426">
        <f>D27-F27</f>
        <v/>
      </c>
      <c r="R27" s="30" t="n"/>
    </row>
    <row r="28">
      <c r="A28" s="2" t="n">
        <v>0</v>
      </c>
      <c r="B28" s="427" t="n"/>
      <c r="C28" s="384" t="n"/>
      <c r="D28" s="440" t="n"/>
      <c r="E28" s="441" t="n"/>
      <c r="F28" s="442" t="n"/>
      <c r="G28" s="433" t="n"/>
      <c r="H28" s="214" t="inlineStr">
        <is>
          <t xml:space="preserve">　　　　應付退休及離職金                                            </t>
        </is>
      </c>
      <c r="I28" s="215" t="n">
        <v>122</v>
      </c>
      <c r="J28" s="73">
        <f>OFFSET(A501,0,$K$1-1)</f>
        <v/>
      </c>
      <c r="K28" s="369">
        <f>-SUMIF($C$7:$C$127,I28,$D$7:$D$127)+SUMIF($E$7:$E$127,I28,$F$7:$F$127)</f>
        <v/>
      </c>
      <c r="L28" s="478" t="n"/>
      <c r="M28" s="478">
        <f>L28-G28</f>
        <v/>
      </c>
      <c r="N28" s="30" t="n"/>
      <c r="O28" s="425">
        <f>L28-B28</f>
        <v/>
      </c>
      <c r="P28" s="144">
        <f>J28-K28</f>
        <v/>
      </c>
      <c r="Q28" s="426">
        <f>D28-F28</f>
        <v/>
      </c>
      <c r="R28" s="30" t="n"/>
    </row>
    <row r="29">
      <c r="A29" s="80" t="inlineStr">
        <is>
          <t xml:space="preserve">　　土地改良物                                                  </t>
        </is>
      </c>
      <c r="B29" s="427">
        <f>VLOOKUP(A29,$A$309:$AX$418,$K$1,FALSE)</f>
        <v/>
      </c>
      <c r="C29" s="384" t="n">
        <v>251</v>
      </c>
      <c r="D29" s="440">
        <f>J57*-1</f>
        <v/>
      </c>
      <c r="E29" s="441" t="n">
        <v>101</v>
      </c>
      <c r="F29" s="442">
        <f>J15</f>
        <v/>
      </c>
      <c r="G29" s="429">
        <f>B29+SUM(D29:D32)-SUM(F29:F32)</f>
        <v/>
      </c>
      <c r="H29" s="214" t="inlineStr">
        <is>
          <t xml:space="preserve">　　　　遞延收入                                                    </t>
        </is>
      </c>
      <c r="I29" s="215" t="n"/>
      <c r="J29" s="73">
        <f>OFFSET(A502,0,$K$1-1)</f>
        <v/>
      </c>
      <c r="K29" s="369">
        <f>SUM(K30:K31)</f>
        <v/>
      </c>
      <c r="L29" s="478">
        <f>VLOOKUP(A29,$A$140:$AX$249,$K$1,FALSE)</f>
        <v/>
      </c>
      <c r="M29" s="478">
        <f>L29-G29</f>
        <v/>
      </c>
      <c r="N29" s="30" t="n"/>
      <c r="O29" s="425">
        <f>L29-B29</f>
        <v/>
      </c>
      <c r="P29" s="144">
        <f>J29-K29</f>
        <v/>
      </c>
      <c r="Q29" s="426">
        <f>D29-F29</f>
        <v/>
      </c>
      <c r="R29" s="30" t="n"/>
    </row>
    <row r="30">
      <c r="A30" s="80" t="n">
        <v>0</v>
      </c>
      <c r="B30" s="427" t="n"/>
      <c r="C30" s="384" t="n">
        <v>404</v>
      </c>
      <c r="D30" s="440">
        <f>J96</f>
        <v/>
      </c>
      <c r="E30" s="441" t="n"/>
      <c r="F30" s="442" t="n"/>
      <c r="G30" s="433" t="n"/>
      <c r="H30" s="214" t="inlineStr">
        <is>
          <t xml:space="preserve">　　　　　遞延收入-其他補助收入                                       </t>
        </is>
      </c>
      <c r="I30" s="215" t="n">
        <v>123</v>
      </c>
      <c r="J30" s="73">
        <f>OFFSET(A503,0,$K$1-1)</f>
        <v/>
      </c>
      <c r="K30" s="369">
        <f>-SUMIF($C$7:$C$127,I30,$D$7:$D$127)+SUMIF($E$7:$E$127,I30,$F$7:$F$127)</f>
        <v/>
      </c>
      <c r="L30" s="478" t="n"/>
      <c r="M30" s="478">
        <f>L30-G30</f>
        <v/>
      </c>
      <c r="N30" s="30" t="n"/>
      <c r="O30" s="425">
        <f>L30-B30</f>
        <v/>
      </c>
      <c r="P30" s="144">
        <f>J30-K30</f>
        <v/>
      </c>
      <c r="Q30" s="426">
        <f>D30-F30</f>
        <v/>
      </c>
      <c r="R30" s="30" t="n"/>
    </row>
    <row r="31">
      <c r="A31" s="2" t="n">
        <v>0</v>
      </c>
      <c r="B31" s="427" t="n"/>
      <c r="C31" s="384" t="n"/>
      <c r="D31" s="440" t="n"/>
      <c r="E31" s="441" t="n"/>
      <c r="F31" s="442" t="n"/>
      <c r="G31" s="433" t="n"/>
      <c r="H31" s="214" t="inlineStr">
        <is>
          <t xml:space="preserve">　　　　　遞延收入-受贈收入                                           </t>
        </is>
      </c>
      <c r="I31" s="215" t="n">
        <v>124</v>
      </c>
      <c r="J31" s="73">
        <f>OFFSET(A504,0,$K$1-1)</f>
        <v/>
      </c>
      <c r="K31" s="369">
        <f>-SUMIF($C$7:$C$127,I31,$D$7:$D$127)+SUMIF($E$7:$E$127,I31,$F$7:$F$127)</f>
        <v/>
      </c>
      <c r="L31" s="478" t="n"/>
      <c r="M31" s="478">
        <f>L31-G31</f>
        <v/>
      </c>
      <c r="N31" s="30" t="n"/>
      <c r="O31" s="425">
        <f>L31-B31</f>
        <v/>
      </c>
      <c r="P31" s="144">
        <f>J31-K31</f>
        <v/>
      </c>
      <c r="Q31" s="426">
        <f>D31-F31</f>
        <v/>
      </c>
      <c r="R31" s="30" t="n"/>
    </row>
    <row r="32">
      <c r="A32" s="3" t="n">
        <v>0</v>
      </c>
      <c r="B32" s="427" t="n"/>
      <c r="C32" s="385" t="n"/>
      <c r="D32" s="440" t="n"/>
      <c r="E32" s="443" t="n"/>
      <c r="F32" s="442" t="n"/>
      <c r="G32" s="433" t="n"/>
      <c r="H32" s="214" t="inlineStr">
        <is>
          <t xml:space="preserve">　　　　其他                                                        </t>
        </is>
      </c>
      <c r="I32" s="215" t="n">
        <v>125</v>
      </c>
      <c r="J32" s="73">
        <f>OFFSET(A505,0,$K$1-1)</f>
        <v/>
      </c>
      <c r="K32" s="369" t="n"/>
      <c r="L32" s="478" t="n"/>
      <c r="M32" s="478">
        <f>L32-G32</f>
        <v/>
      </c>
      <c r="N32" s="30" t="n"/>
      <c r="O32" s="425">
        <f>L32-B32</f>
        <v/>
      </c>
      <c r="P32" s="144">
        <f>J32-K32</f>
        <v/>
      </c>
      <c r="Q32" s="426">
        <f>D32-F32</f>
        <v/>
      </c>
      <c r="R32" s="30" t="n"/>
    </row>
    <row r="33">
      <c r="A33" s="80" t="inlineStr">
        <is>
          <t xml:space="preserve">　　房屋及建築                                                  </t>
        </is>
      </c>
      <c r="B33" s="427">
        <f>VLOOKUP(A33,$A$309:$AX$418,$K$1,FALSE)</f>
        <v/>
      </c>
      <c r="C33" s="384" t="n">
        <v>252</v>
      </c>
      <c r="D33" s="440">
        <f>J58*-1</f>
        <v/>
      </c>
      <c r="E33" s="441" t="n">
        <v>102</v>
      </c>
      <c r="F33" s="442">
        <f>J16</f>
        <v/>
      </c>
      <c r="G33" s="429">
        <f>B33+SUM(D33:D36)-SUM(F33:F36)</f>
        <v/>
      </c>
      <c r="H33" s="214" t="inlineStr">
        <is>
          <t xml:space="preserve">　　　流動資產淨減（淨增）                                        </t>
        </is>
      </c>
      <c r="I33" s="215" t="n">
        <v>151</v>
      </c>
      <c r="J33" s="73">
        <f>OFFSET(A506,0,$K$1-1)</f>
        <v/>
      </c>
      <c r="K33" s="369">
        <f>-SUMIF($C$7:$C$127,I33,$D$7:$D$127)+SUMIF($E$7:$E$127,I33,$F$7:$F$127)</f>
        <v/>
      </c>
      <c r="L33" s="478">
        <f>VLOOKUP(A33,$A$140:$AX$249,$K$1,FALSE)</f>
        <v/>
      </c>
      <c r="M33" s="478">
        <f>L33-G33</f>
        <v/>
      </c>
      <c r="N33" s="30" t="n"/>
      <c r="O33" s="425">
        <f>L33-B33</f>
        <v/>
      </c>
      <c r="P33" s="144">
        <f>J33-K33</f>
        <v/>
      </c>
      <c r="Q33" s="426">
        <f>D33-F33</f>
        <v/>
      </c>
      <c r="R33" s="30" t="n"/>
    </row>
    <row r="34">
      <c r="A34" s="2" t="n">
        <v>0</v>
      </c>
      <c r="B34" s="427" t="n"/>
      <c r="C34" s="384" t="n">
        <v>405</v>
      </c>
      <c r="D34" s="440">
        <f>J97</f>
        <v/>
      </c>
      <c r="E34" s="441" t="n"/>
      <c r="F34" s="442" t="n"/>
      <c r="G34" s="433" t="n"/>
      <c r="H34" s="214" t="inlineStr">
        <is>
          <t xml:space="preserve">　　　流動負債淨增（淨減）                                        </t>
        </is>
      </c>
      <c r="I34" s="215" t="n">
        <v>161</v>
      </c>
      <c r="J34" s="73">
        <f>OFFSET(A507,0,$K$1-1)</f>
        <v/>
      </c>
      <c r="K34" s="369">
        <f>-SUMIF($C$7:$C$127,I34,$D$7:$D$127)+SUMIF($E$7:$E$127,I34,$F$7:$F$127)</f>
        <v/>
      </c>
      <c r="L34" s="478" t="n"/>
      <c r="M34" s="478">
        <f>L34-G34</f>
        <v/>
      </c>
      <c r="N34" s="30" t="n"/>
      <c r="O34" s="425">
        <f>L34-B34</f>
        <v/>
      </c>
      <c r="P34" s="144">
        <f>J34-K34</f>
        <v/>
      </c>
      <c r="Q34" s="426">
        <f>D34-F34</f>
        <v/>
      </c>
      <c r="R34" s="30" t="n"/>
    </row>
    <row r="35">
      <c r="A35" s="2" t="n">
        <v>0</v>
      </c>
      <c r="B35" s="427" t="n"/>
      <c r="C35" s="384" t="n"/>
      <c r="D35" s="440" t="n"/>
      <c r="E35" s="441" t="n"/>
      <c r="F35" s="442" t="n"/>
      <c r="G35" s="433" t="n"/>
      <c r="H35" s="214" t="inlineStr">
        <is>
          <t xml:space="preserve">　　未計利息股利之現金流入（流出）                              </t>
        </is>
      </c>
      <c r="I35" s="215" t="n"/>
      <c r="J35" s="73">
        <f>OFFSET(A508,0,$K$1-1)</f>
        <v/>
      </c>
      <c r="K35" s="369">
        <f>K12+K13</f>
        <v/>
      </c>
      <c r="L35" s="478" t="n"/>
      <c r="M35" s="478">
        <f>L35-G35</f>
        <v/>
      </c>
      <c r="N35" s="30" t="n"/>
      <c r="O35" s="425">
        <f>L35-B35</f>
        <v/>
      </c>
      <c r="P35" s="144">
        <f>J35-K35</f>
        <v/>
      </c>
      <c r="Q35" s="426">
        <f>D35-F35</f>
        <v/>
      </c>
      <c r="R35" s="30" t="n"/>
    </row>
    <row r="36">
      <c r="A36" s="3" t="n">
        <v>0</v>
      </c>
      <c r="B36" s="427" t="n"/>
      <c r="C36" s="385" t="n"/>
      <c r="D36" s="440" t="n"/>
      <c r="E36" s="443" t="n"/>
      <c r="F36" s="442" t="n"/>
      <c r="G36" s="433" t="n"/>
      <c r="H36" s="112" t="inlineStr">
        <is>
          <t xml:space="preserve">　　收取利息                                                    </t>
        </is>
      </c>
      <c r="I36" s="180" t="n"/>
      <c r="J36" s="73">
        <f>OFFSET(A509,0,$K$1-1)</f>
        <v/>
      </c>
      <c r="K36" s="369">
        <f>J36</f>
        <v/>
      </c>
      <c r="L36" s="478" t="n"/>
      <c r="M36" s="478">
        <f>L36-G36</f>
        <v/>
      </c>
      <c r="N36" s="30" t="n"/>
      <c r="O36" s="425">
        <f>L36-B36</f>
        <v/>
      </c>
      <c r="P36" s="144">
        <f>J36-K36</f>
        <v/>
      </c>
      <c r="Q36" s="426">
        <f>D36-F36</f>
        <v/>
      </c>
      <c r="R36" s="30" t="n"/>
    </row>
    <row r="37">
      <c r="A37" s="80" t="inlineStr">
        <is>
          <t xml:space="preserve">　　機械及設備                                                  </t>
        </is>
      </c>
      <c r="B37" s="427">
        <f>VLOOKUP(A37,$A$309:$AX$418,$K$1,FALSE)</f>
        <v/>
      </c>
      <c r="C37" s="384" t="n">
        <v>253</v>
      </c>
      <c r="D37" s="440">
        <f>J59*-1</f>
        <v/>
      </c>
      <c r="E37" s="441" t="n">
        <v>103</v>
      </c>
      <c r="F37" s="442">
        <f>J17</f>
        <v/>
      </c>
      <c r="G37" s="429">
        <f>B37+SUM(D37:D41)-SUM(F37:F41)</f>
        <v/>
      </c>
      <c r="H37" s="112" t="inlineStr">
        <is>
          <t xml:space="preserve">　　收取股利                                                    </t>
        </is>
      </c>
      <c r="I37" s="180" t="n"/>
      <c r="J37" s="73">
        <f>OFFSET(A510,0,$K$1-1)</f>
        <v/>
      </c>
      <c r="K37" s="369">
        <f>J37</f>
        <v/>
      </c>
      <c r="L37" s="478">
        <f>VLOOKUP(A37,$A$140:$AX$249,$K$1,FALSE)</f>
        <v/>
      </c>
      <c r="M37" s="478">
        <f>L37-G37</f>
        <v/>
      </c>
      <c r="N37" s="30" t="n"/>
      <c r="O37" s="425">
        <f>L37-B37</f>
        <v/>
      </c>
      <c r="P37" s="144">
        <f>J37-K37</f>
        <v/>
      </c>
      <c r="Q37" s="426">
        <f>D37-F37</f>
        <v/>
      </c>
      <c r="R37" s="30" t="n"/>
    </row>
    <row r="38" ht="20.4" customHeight="1" s="53" thickBot="1">
      <c r="A38" s="2" t="n">
        <v>0</v>
      </c>
      <c r="B38" s="427" t="n"/>
      <c r="C38" s="385" t="n">
        <v>407</v>
      </c>
      <c r="D38" s="440">
        <f>J101</f>
        <v/>
      </c>
      <c r="E38" s="441" t="n"/>
      <c r="F38" s="442" t="n"/>
      <c r="G38" s="433" t="n"/>
      <c r="H38" s="112" t="inlineStr">
        <is>
          <t xml:space="preserve">　　支付利息                                                    </t>
        </is>
      </c>
      <c r="I38" s="180" t="n"/>
      <c r="J38" s="73">
        <f>OFFSET(A511,0,$K$1-1)</f>
        <v/>
      </c>
      <c r="K38" s="444">
        <f>J38</f>
        <v/>
      </c>
      <c r="L38" s="478" t="n"/>
      <c r="M38" s="478">
        <f>L38-G38</f>
        <v/>
      </c>
      <c r="N38" s="30" t="n"/>
      <c r="O38" s="425">
        <f>L38-B38</f>
        <v/>
      </c>
      <c r="P38" s="144">
        <f>J38-K38</f>
        <v/>
      </c>
      <c r="Q38" s="426">
        <f>D38-F38</f>
        <v/>
      </c>
      <c r="R38" s="30" t="n"/>
    </row>
    <row r="39">
      <c r="A39" s="3" t="n">
        <v>0</v>
      </c>
      <c r="B39" s="427" t="n"/>
      <c r="C39" s="385" t="n">
        <v>409</v>
      </c>
      <c r="D39" s="440">
        <f>J105</f>
        <v/>
      </c>
      <c r="E39" s="443" t="n">
        <v>412</v>
      </c>
      <c r="F39" s="442">
        <f>-J109</f>
        <v/>
      </c>
      <c r="G39" s="433" t="n"/>
      <c r="H39" s="111" t="inlineStr">
        <is>
          <t xml:space="preserve">▼業務活動之淨現金流入（流出）                                </t>
        </is>
      </c>
      <c r="I39" s="180" t="n"/>
      <c r="J39" s="73">
        <f>OFFSET(A512,0,$K$1-1)</f>
        <v/>
      </c>
      <c r="K39" s="445">
        <f>K36+K37+K38+K35</f>
        <v/>
      </c>
      <c r="L39" s="478" t="n"/>
      <c r="M39" s="478">
        <f>L39-G39</f>
        <v/>
      </c>
      <c r="N39" s="30" t="n"/>
      <c r="O39" s="425">
        <f>L39-B39</f>
        <v/>
      </c>
      <c r="P39" s="144">
        <f>J39-K39</f>
        <v/>
      </c>
      <c r="Q39" s="426">
        <f>D39-F39</f>
        <v/>
      </c>
      <c r="R39" s="30" t="n"/>
    </row>
    <row r="40">
      <c r="A40" s="3" t="n">
        <v>0</v>
      </c>
      <c r="B40" s="427" t="n"/>
      <c r="C40" s="261" t="n"/>
      <c r="D40" s="186" t="n"/>
      <c r="E40" s="446" t="n"/>
      <c r="F40" s="447" t="n"/>
      <c r="G40" s="433" t="n"/>
      <c r="H40" s="111" t="inlineStr">
        <is>
          <t xml:space="preserve">▼投資活動之現金流量                                          </t>
        </is>
      </c>
      <c r="I40" s="180" t="n"/>
      <c r="J40" s="73">
        <f>OFFSET(A513,0,$K$1-1)</f>
        <v/>
      </c>
      <c r="K40" s="448">
        <f>SUM(K41,K44,K47,K48,K49,K51,K54,K64)</f>
        <v/>
      </c>
      <c r="L40" s="478" t="n"/>
      <c r="M40" s="478">
        <f>L40-G40</f>
        <v/>
      </c>
      <c r="N40" s="30" t="n"/>
      <c r="O40" s="425">
        <f>L40-B40</f>
        <v/>
      </c>
      <c r="P40" s="144">
        <f>J40-K40</f>
        <v/>
      </c>
      <c r="Q40" s="426">
        <f>D40-F40</f>
        <v/>
      </c>
      <c r="R40" s="30" t="n"/>
    </row>
    <row r="41">
      <c r="A41" s="50" t="n"/>
      <c r="B41" s="50" t="n"/>
      <c r="C41" s="232" t="n"/>
      <c r="D41" s="440" t="n"/>
      <c r="E41" s="232" t="n"/>
      <c r="F41" s="233" t="n"/>
      <c r="H41" s="112" t="inlineStr">
        <is>
          <t xml:space="preserve">　　減少流動金融資產及短期貸墊款                                </t>
        </is>
      </c>
      <c r="I41" s="180" t="n"/>
      <c r="J41" s="73">
        <f>OFFSET(A514,0,$K$1-1)</f>
        <v/>
      </c>
      <c r="K41" s="449">
        <f>K42+K43</f>
        <v/>
      </c>
      <c r="L41" s="478" t="n"/>
      <c r="M41" s="478">
        <f>L41-G41</f>
        <v/>
      </c>
      <c r="N41" s="30" t="n"/>
      <c r="O41" s="425">
        <f>L41-B41</f>
        <v/>
      </c>
      <c r="P41" s="144">
        <f>J41-K41</f>
        <v/>
      </c>
      <c r="Q41" s="426">
        <f>D41-F41</f>
        <v/>
      </c>
      <c r="R41" s="30" t="n"/>
    </row>
    <row r="42" ht="20.4" customHeight="1" s="53" thickBot="1">
      <c r="A42" s="50" t="inlineStr">
        <is>
          <t xml:space="preserve">　　交通及運輸設備                                              </t>
        </is>
      </c>
      <c r="B42" s="427">
        <f>VLOOKUP(A42,$A$309:$AX$418,$K$1,FALSE)</f>
        <v/>
      </c>
      <c r="C42" s="384" t="n">
        <v>254</v>
      </c>
      <c r="D42" s="440">
        <f>J60*-1</f>
        <v/>
      </c>
      <c r="E42" s="441" t="n">
        <v>104</v>
      </c>
      <c r="F42" s="442">
        <f>J18</f>
        <v/>
      </c>
      <c r="G42" s="450">
        <f>B42+SUM(D42:D44)-SUM(F42:F44)</f>
        <v/>
      </c>
      <c r="H42" s="214" t="inlineStr">
        <is>
          <t xml:space="preserve">　　　減少流動金融資產                                            </t>
        </is>
      </c>
      <c r="I42" s="215" t="n">
        <v>211</v>
      </c>
      <c r="J42" s="248">
        <f>OFFSET(A515,0,$K$1-1)</f>
        <v/>
      </c>
      <c r="K42" s="451">
        <f>-SUMIF($C$7:$C$127,I42,$D$7:$D$127)+SUMIF($E$7:$E$135,I42,$F$7:$F$127)</f>
        <v/>
      </c>
      <c r="L42" s="478">
        <f>VLOOKUP(A42,$A$140:$AX$249,$K$1,FALSE)</f>
        <v/>
      </c>
      <c r="M42" s="478">
        <f>L42-G42</f>
        <v/>
      </c>
      <c r="N42" s="30" t="n"/>
      <c r="O42" s="425">
        <f>L42-B42</f>
        <v/>
      </c>
      <c r="P42" s="144">
        <f>J42-K42</f>
        <v/>
      </c>
      <c r="Q42" s="426">
        <f>D42-F42</f>
        <v/>
      </c>
      <c r="R42" s="30" t="n"/>
    </row>
    <row r="43">
      <c r="A43" s="50" t="n"/>
      <c r="B43" s="427" t="n"/>
      <c r="C43" s="385" t="n">
        <v>410</v>
      </c>
      <c r="D43" s="440">
        <f>J106</f>
        <v/>
      </c>
      <c r="E43" s="443" t="n">
        <v>413</v>
      </c>
      <c r="F43" s="442">
        <f>J110*-1</f>
        <v/>
      </c>
      <c r="G43" s="452" t="n"/>
      <c r="H43" s="216" t="inlineStr">
        <is>
          <t xml:space="preserve">　　　減少短期墊款                                                </t>
        </is>
      </c>
      <c r="I43" s="217" t="n">
        <v>212</v>
      </c>
      <c r="J43" s="73">
        <f>OFFSET(A516,0,$K$1-1)</f>
        <v/>
      </c>
      <c r="K43" s="453">
        <f>-SUMIF($C$7:$C$127,I43,$D$7:$D$127)+SUMIF($E$7:$E$135,I43,$F$7:$F$127)</f>
        <v/>
      </c>
      <c r="L43" s="478" t="n"/>
      <c r="M43" s="478">
        <f>L43-G43</f>
        <v/>
      </c>
      <c r="N43" s="30" t="n"/>
      <c r="O43" s="425">
        <f>L43-B43</f>
        <v/>
      </c>
      <c r="P43" s="144">
        <f>J43-K43</f>
        <v/>
      </c>
      <c r="Q43" s="426">
        <f>D43-F43</f>
        <v/>
      </c>
      <c r="R43" s="30" t="n"/>
    </row>
    <row r="44">
      <c r="A44" s="50" t="n"/>
      <c r="B44" s="427" t="n"/>
      <c r="C44" s="385" t="n"/>
      <c r="D44" s="440" t="n"/>
      <c r="E44" s="443" t="n"/>
      <c r="F44" s="442" t="n"/>
      <c r="G44" s="452" t="n"/>
      <c r="H44" s="112" t="inlineStr">
        <is>
          <t xml:space="preserve">　　減少投資、長期應收款、貸墊款及準備金                        </t>
        </is>
      </c>
      <c r="I44" s="180" t="n"/>
      <c r="J44" s="73">
        <f>OFFSET(A517,0,$K$1-1)</f>
        <v/>
      </c>
      <c r="K44" s="369">
        <f>SUM(K45:K46)</f>
        <v/>
      </c>
      <c r="L44" s="478" t="n"/>
      <c r="M44" s="478">
        <f>L44-G44</f>
        <v/>
      </c>
      <c r="N44" s="30" t="n"/>
      <c r="O44" s="425">
        <f>L44-B44</f>
        <v/>
      </c>
      <c r="P44" s="144">
        <f>J44-K44</f>
        <v/>
      </c>
      <c r="Q44" s="426">
        <f>D44-F44</f>
        <v/>
      </c>
      <c r="R44" s="30" t="n"/>
    </row>
    <row r="45">
      <c r="A45" s="80" t="inlineStr">
        <is>
          <t xml:space="preserve">　　什項設備                                                    </t>
        </is>
      </c>
      <c r="B45" s="427">
        <f>VLOOKUP(A45,$A$309:$AX$418,$K$1,FALSE)</f>
        <v/>
      </c>
      <c r="C45" s="384" t="n">
        <v>255</v>
      </c>
      <c r="D45" s="440">
        <f>J61*-1</f>
        <v/>
      </c>
      <c r="E45" s="441" t="n">
        <v>105</v>
      </c>
      <c r="F45" s="442">
        <f>J19</f>
        <v/>
      </c>
      <c r="G45" s="429">
        <f>B45+SUM(D45:D48)-SUM(F45:F48)</f>
        <v/>
      </c>
      <c r="H45" s="112" t="inlineStr">
        <is>
          <t xml:space="preserve">　　　減少投資                                                    </t>
        </is>
      </c>
      <c r="I45" s="180" t="n">
        <v>221</v>
      </c>
      <c r="J45" s="73">
        <f>OFFSET(A518,0,$K$1-1)</f>
        <v/>
      </c>
      <c r="K45" s="369">
        <f>-SUMIF($C$7:$C$127,I45,$D$7:$D$127)+SUMIF($E$7:$E$135,I45,$F$7:$F$127)</f>
        <v/>
      </c>
      <c r="L45" s="478">
        <f>VLOOKUP(A45,$A$140:$AX$249,$K$1,FALSE)</f>
        <v/>
      </c>
      <c r="M45" s="478">
        <f>L45-G45</f>
        <v/>
      </c>
      <c r="N45" s="30" t="n"/>
      <c r="O45" s="425">
        <f>L45-B45</f>
        <v/>
      </c>
      <c r="P45" s="144">
        <f>J45-K45</f>
        <v/>
      </c>
      <c r="Q45" s="426">
        <f>D45-F45</f>
        <v/>
      </c>
      <c r="R45" s="30" t="n"/>
    </row>
    <row r="46">
      <c r="A46" s="3" t="n">
        <v>0</v>
      </c>
      <c r="B46" s="427" t="n"/>
      <c r="C46" s="385" t="n">
        <v>408</v>
      </c>
      <c r="D46" s="440">
        <f>J102</f>
        <v/>
      </c>
      <c r="E46" s="443" t="n"/>
      <c r="F46" s="442" t="n"/>
      <c r="G46" s="433" t="n"/>
      <c r="H46" s="112" t="inlineStr">
        <is>
          <t xml:space="preserve">　　　減少準備金                                                  </t>
        </is>
      </c>
      <c r="I46" s="180" t="n">
        <v>222</v>
      </c>
      <c r="J46" s="73">
        <f>OFFSET(A519,0,$K$1-1)</f>
        <v/>
      </c>
      <c r="K46" s="369">
        <f>-SUMIF($C$7:$C$127,I46,$D$7:$D$127)+SUMIF($E$7:$E$135,I46,$F$7:$F$127)</f>
        <v/>
      </c>
      <c r="L46" s="478" t="n"/>
      <c r="M46" s="478">
        <f>L46-G46</f>
        <v/>
      </c>
      <c r="N46" s="30" t="n"/>
      <c r="O46" s="425">
        <f>L46-B46</f>
        <v/>
      </c>
      <c r="P46" s="144">
        <f>J46-K46</f>
        <v/>
      </c>
      <c r="Q46" s="426">
        <f>D46-F46</f>
        <v/>
      </c>
      <c r="R46" s="30" t="n"/>
    </row>
    <row r="47">
      <c r="A47" s="3" t="n">
        <v>0</v>
      </c>
      <c r="B47" s="427" t="n"/>
      <c r="C47" s="385" t="n">
        <v>411</v>
      </c>
      <c r="D47" s="440">
        <f>J107</f>
        <v/>
      </c>
      <c r="E47" s="443" t="n">
        <v>414</v>
      </c>
      <c r="F47" s="442">
        <f>-J111</f>
        <v/>
      </c>
      <c r="G47" s="433" t="n"/>
      <c r="H47" s="112" t="inlineStr">
        <is>
          <t xml:space="preserve">　　收取利息                                                    </t>
        </is>
      </c>
      <c r="I47" s="180" t="n"/>
      <c r="J47" s="73">
        <f>OFFSET(A520,0,$K$1-1)</f>
        <v/>
      </c>
      <c r="K47" s="369">
        <f>J47</f>
        <v/>
      </c>
      <c r="L47" s="478" t="n"/>
      <c r="M47" s="478">
        <f>L47-G47</f>
        <v/>
      </c>
      <c r="N47" s="30" t="n"/>
      <c r="O47" s="425">
        <f>L47-B47</f>
        <v/>
      </c>
      <c r="P47" s="144">
        <f>J47-K47</f>
        <v/>
      </c>
      <c r="Q47" s="426">
        <f>D47-F47</f>
        <v/>
      </c>
      <c r="R47" s="30" t="n"/>
    </row>
    <row r="48">
      <c r="A48" s="3" t="n">
        <v>0</v>
      </c>
      <c r="B48" s="427" t="n"/>
      <c r="C48" s="385" t="n">
        <v>406</v>
      </c>
      <c r="D48" s="440">
        <f>J98</f>
        <v/>
      </c>
      <c r="E48" s="443" t="n"/>
      <c r="F48" s="442" t="n"/>
      <c r="G48" s="433" t="n"/>
      <c r="H48" s="112" t="inlineStr">
        <is>
          <t xml:space="preserve">　　收取股利                                                    </t>
        </is>
      </c>
      <c r="I48" s="186" t="n"/>
      <c r="J48" s="73">
        <f>OFFSET(A521,0,$K$1-1)</f>
        <v/>
      </c>
      <c r="K48" s="369">
        <f>J48</f>
        <v/>
      </c>
      <c r="L48" s="478" t="n"/>
      <c r="M48" s="478">
        <f>L48-G48</f>
        <v/>
      </c>
      <c r="N48" s="30" t="n"/>
      <c r="O48" s="425">
        <f>L48-B48</f>
        <v/>
      </c>
      <c r="P48" s="144">
        <f>J48-K48</f>
        <v/>
      </c>
      <c r="Q48" s="426">
        <f>D48-F48</f>
        <v/>
      </c>
      <c r="R48" s="30" t="n"/>
    </row>
    <row r="49">
      <c r="A49" s="80" t="inlineStr">
        <is>
          <t xml:space="preserve">　　租賃資產                                                    </t>
        </is>
      </c>
      <c r="B49" s="427">
        <f>VLOOKUP(A49,$A$309:$AX$413,$K$1,FALSE)</f>
        <v/>
      </c>
      <c r="C49" s="384" t="n"/>
      <c r="D49" s="440" t="n"/>
      <c r="E49" s="441" t="n">
        <v>106</v>
      </c>
      <c r="F49" s="442">
        <f>J20</f>
        <v/>
      </c>
      <c r="G49" s="433">
        <f>B49+D49-F49</f>
        <v/>
      </c>
      <c r="H49" s="112" t="inlineStr">
        <is>
          <t xml:space="preserve">　　增加流動金融資產及短期貸墊款                                </t>
        </is>
      </c>
      <c r="I49" s="186" t="n"/>
      <c r="J49" s="121">
        <f>OFFSET(A522,0,$K$1-1)</f>
        <v/>
      </c>
      <c r="K49" s="369">
        <f>K50</f>
        <v/>
      </c>
      <c r="L49" s="478">
        <f>VLOOKUP(A49,$A$140:$AX$249,$K$1,FALSE)</f>
        <v/>
      </c>
      <c r="M49" s="478">
        <f>L49-G49</f>
        <v/>
      </c>
      <c r="N49" s="30" t="n"/>
      <c r="O49" s="425">
        <f>L49-B49</f>
        <v/>
      </c>
      <c r="P49" s="144">
        <f>J49-K49</f>
        <v/>
      </c>
      <c r="Q49" s="426">
        <f>D49-F49</f>
        <v/>
      </c>
      <c r="R49" s="30" t="n"/>
    </row>
    <row r="50" ht="32.4" customHeight="1" s="53">
      <c r="A50" s="80" t="inlineStr">
        <is>
          <t xml:space="preserve">　　租賃權益改良                                                </t>
        </is>
      </c>
      <c r="B50" s="427">
        <f>VLOOKUP(A50,$A$309:$AX$418,$K$1,FALSE)</f>
        <v/>
      </c>
      <c r="C50" s="384" t="n">
        <v>257</v>
      </c>
      <c r="D50" s="454">
        <f>J63*-1</f>
        <v/>
      </c>
      <c r="E50" s="441" t="n">
        <v>107</v>
      </c>
      <c r="F50" s="442">
        <f>J21</f>
        <v/>
      </c>
      <c r="G50" s="433">
        <f>B50+D50-F50</f>
        <v/>
      </c>
      <c r="H50" s="112" t="inlineStr">
        <is>
          <t xml:space="preserve">　　　增加流動金融資產                                            </t>
        </is>
      </c>
      <c r="I50" s="181" t="n">
        <v>231</v>
      </c>
      <c r="J50" s="121">
        <f>OFFSET(A523,0,$K$1-1)</f>
        <v/>
      </c>
      <c r="K50" s="369">
        <f>-SUMIF($C$7:$C$127,I50,$D$7:$D$127)+SUMIF($E$7:$E$135,I50,$F$7:$F$127)</f>
        <v/>
      </c>
      <c r="L50" s="478">
        <f>VLOOKUP(A50,$A$140:$AX$249,$K$1,FALSE)</f>
        <v/>
      </c>
      <c r="M50" s="478">
        <f>L50-G50</f>
        <v/>
      </c>
      <c r="N50" s="30" t="n"/>
      <c r="O50" s="425">
        <f>L50-B49</f>
        <v/>
      </c>
      <c r="P50" s="144">
        <f>J50-K50</f>
        <v/>
      </c>
      <c r="Q50" s="426">
        <f>D49-F49</f>
        <v/>
      </c>
      <c r="R50" s="30" t="n"/>
    </row>
    <row r="51" ht="32.4" customHeight="1" s="53">
      <c r="A51" s="79" t="inlineStr">
        <is>
          <t xml:space="preserve">　　購建中固定資產                                              </t>
        </is>
      </c>
      <c r="B51" s="427">
        <f>VLOOKUP(A51,$A$309:$AX$418,$K$1,FALSE)</f>
        <v/>
      </c>
      <c r="C51" s="384" t="n">
        <v>256</v>
      </c>
      <c r="D51" s="440">
        <f>J62*-1</f>
        <v/>
      </c>
      <c r="E51" s="441" t="n">
        <v>404</v>
      </c>
      <c r="F51" s="442">
        <f>J96</f>
        <v/>
      </c>
      <c r="G51" s="429">
        <f>B51+SUM(D51:D53)-SUM(F51:F53)</f>
        <v/>
      </c>
      <c r="H51" s="112" t="inlineStr">
        <is>
          <t xml:space="preserve">　　增加投資、長期應收款、貸墊款及準備金                        </t>
        </is>
      </c>
      <c r="I51" s="180" t="n"/>
      <c r="J51" s="73">
        <f>OFFSET(A524,0,$K$1-1)</f>
        <v/>
      </c>
      <c r="K51" s="369">
        <f>SUM(K52:K53)</f>
        <v/>
      </c>
      <c r="L51" s="478">
        <f>VLOOKUP(A51,$A$140:$AX$249,$K$1,FALSE)</f>
        <v/>
      </c>
      <c r="M51" s="478">
        <f>L51-G51</f>
        <v/>
      </c>
      <c r="N51" s="30" t="n"/>
      <c r="O51" s="425">
        <f>L51-B50</f>
        <v/>
      </c>
      <c r="P51" s="144">
        <f>J51-K51</f>
        <v/>
      </c>
      <c r="Q51" s="426">
        <f>D50-F50</f>
        <v/>
      </c>
      <c r="R51" s="30" t="n"/>
    </row>
    <row r="52">
      <c r="A52" s="3" t="n"/>
      <c r="B52" s="427" t="n"/>
      <c r="C52" s="385" t="n"/>
      <c r="D52" s="440" t="n"/>
      <c r="E52" s="441" t="n">
        <v>405</v>
      </c>
      <c r="F52" s="442">
        <f>J97</f>
        <v/>
      </c>
      <c r="G52" s="433" t="n"/>
      <c r="H52" s="112" t="inlineStr">
        <is>
          <t xml:space="preserve">　　　增加投資                                                    </t>
        </is>
      </c>
      <c r="I52" s="180" t="n">
        <v>241</v>
      </c>
      <c r="J52" s="73">
        <f>OFFSET(A525,0,$K$1-1)</f>
        <v/>
      </c>
      <c r="K52" s="369">
        <f>-SUMIF($C$7:$C$127,I52,$D$7:$D$127)+SUMIF($E$7:$E$135,I52,$F$7:$F$127)</f>
        <v/>
      </c>
      <c r="L52" s="478" t="n"/>
      <c r="M52" s="478">
        <f>L52-G52</f>
        <v/>
      </c>
      <c r="N52" s="30" t="n"/>
      <c r="O52" s="425">
        <f>L52-B51</f>
        <v/>
      </c>
      <c r="P52" s="144">
        <f>J52-K52</f>
        <v/>
      </c>
      <c r="Q52" s="426">
        <f>D51-F51</f>
        <v/>
      </c>
      <c r="R52" s="30" t="n"/>
    </row>
    <row r="53">
      <c r="A53" s="126" t="n"/>
      <c r="B53" s="126" t="n"/>
      <c r="C53" s="236" t="n"/>
      <c r="D53" s="455" t="n"/>
      <c r="E53" s="236" t="n">
        <v>406</v>
      </c>
      <c r="F53" s="291">
        <f>J98</f>
        <v/>
      </c>
      <c r="G53" s="126" t="n"/>
      <c r="H53" s="112" t="inlineStr">
        <is>
          <t xml:space="preserve">　　　增加準備金                                                  </t>
        </is>
      </c>
      <c r="I53" s="180" t="n">
        <v>242</v>
      </c>
      <c r="J53" s="73">
        <f>OFFSET(A526,0,$K$1-1)</f>
        <v/>
      </c>
      <c r="K53" s="369">
        <f>-SUMIF($C$7:$C$127,I53,$D$7:$D$127)+SUMIF($E$7:$E$135,I53,$F$7:$F$127)</f>
        <v/>
      </c>
      <c r="L53" s="478" t="n"/>
      <c r="M53" s="478">
        <f>L53-G52</f>
        <v/>
      </c>
      <c r="N53" s="30" t="n"/>
      <c r="O53" s="425">
        <f>L53-B52</f>
        <v/>
      </c>
      <c r="P53" s="144">
        <f>J53-K53</f>
        <v/>
      </c>
      <c r="Q53" s="426">
        <f>D52-F52</f>
        <v/>
      </c>
      <c r="R53" s="30" t="n"/>
    </row>
    <row r="54" ht="32.4" customHeight="1" s="53">
      <c r="A54" s="78" t="inlineStr">
        <is>
          <t xml:space="preserve">　生物資產－非流動                                            </t>
        </is>
      </c>
      <c r="B54" s="422">
        <f>SUM(B55)</f>
        <v/>
      </c>
      <c r="C54" s="384" t="n"/>
      <c r="D54" s="440" t="n"/>
      <c r="E54" s="441" t="n"/>
      <c r="F54" s="442" t="n"/>
      <c r="G54" s="423">
        <f>SUM(G55)</f>
        <v/>
      </c>
      <c r="H54" s="112" t="inlineStr">
        <is>
          <t xml:space="preserve">　　增加不動產、廠房及設備、礦產資源                            </t>
        </is>
      </c>
      <c r="I54" s="180" t="n"/>
      <c r="J54" s="73">
        <f>OFFSET(A527,0,$K$1-1)</f>
        <v/>
      </c>
      <c r="K54" s="369">
        <f>K55</f>
        <v/>
      </c>
      <c r="L54" s="478">
        <f>VLOOKUP(A54,$A$140:$AX$249,$K$1,FALSE)</f>
        <v/>
      </c>
      <c r="M54" s="478">
        <f>L54-G54</f>
        <v/>
      </c>
      <c r="N54" s="30" t="n"/>
      <c r="O54" s="425">
        <f>L54-B54</f>
        <v/>
      </c>
      <c r="P54" s="144">
        <f>J54-K54</f>
        <v/>
      </c>
      <c r="Q54" s="426">
        <f>D54-F54</f>
        <v/>
      </c>
      <c r="R54" s="30" t="n"/>
    </row>
    <row r="55" ht="27.6" customHeight="1" s="53">
      <c r="A55" s="82" t="inlineStr">
        <is>
          <t xml:space="preserve">　　生產性生物資產－非流動                                      </t>
        </is>
      </c>
      <c r="B55" s="427">
        <f>VLOOKUP(A55,$A$309:$AX$418,$K$1,FALSE)</f>
        <v/>
      </c>
      <c r="C55" s="384" t="n"/>
      <c r="D55" s="440" t="n"/>
      <c r="E55" s="441" t="n">
        <v>109</v>
      </c>
      <c r="F55" s="442">
        <f>J23</f>
        <v/>
      </c>
      <c r="G55" s="429">
        <f>B55+SUM(D55:D55)-SUM(F55:F55)</f>
        <v/>
      </c>
      <c r="H55" s="112" t="inlineStr">
        <is>
          <t xml:space="preserve">　　　增加不動產、廠房及設備                                      </t>
        </is>
      </c>
      <c r="I55" s="180" t="n"/>
      <c r="J55" s="73">
        <f>OFFSET(A528,0,$K$1-1)</f>
        <v/>
      </c>
      <c r="K55" s="369">
        <f>K56</f>
        <v/>
      </c>
      <c r="L55" s="478">
        <f>VLOOKUP(A55,$A$140:$AX$249,$K$1,FALSE)</f>
        <v/>
      </c>
      <c r="M55" s="478">
        <f>L55-G55</f>
        <v/>
      </c>
      <c r="N55" s="30" t="n"/>
      <c r="O55" s="425">
        <f>L55-B55</f>
        <v/>
      </c>
      <c r="P55" s="144">
        <f>J55-K55</f>
        <v/>
      </c>
      <c r="Q55" s="426">
        <f>D55-F55</f>
        <v/>
      </c>
      <c r="R55" s="30" t="n"/>
    </row>
    <row r="56">
      <c r="A56" s="78" t="inlineStr">
        <is>
          <t xml:space="preserve">　無形資產                                                    </t>
        </is>
      </c>
      <c r="B56" s="422">
        <f>SUM(B57)</f>
        <v/>
      </c>
      <c r="C56" s="384" t="n"/>
      <c r="D56" s="440" t="n"/>
      <c r="E56" s="441" t="n"/>
      <c r="F56" s="442" t="n"/>
      <c r="G56" s="423">
        <f>SUM(G57)</f>
        <v/>
      </c>
      <c r="H56" s="112" t="inlineStr">
        <is>
          <t xml:space="preserve">　　　　固定資產之增置                                              </t>
        </is>
      </c>
      <c r="I56" s="180" t="n"/>
      <c r="J56" s="73">
        <f>OFFSET(A529,0,$K$1-1)</f>
        <v/>
      </c>
      <c r="K56" s="369">
        <f>SUM(K57:K63)</f>
        <v/>
      </c>
      <c r="L56" s="478">
        <f>VLOOKUP(A56,$A$140:$AX$249,$K$1,FALSE)</f>
        <v/>
      </c>
      <c r="M56" s="478">
        <f>L56-G56</f>
        <v/>
      </c>
      <c r="N56" s="30" t="n"/>
      <c r="O56" s="425">
        <f>L56-B56</f>
        <v/>
      </c>
      <c r="P56" s="144">
        <f>J56-K56</f>
        <v/>
      </c>
      <c r="Q56" s="426">
        <f>D56-F56</f>
        <v/>
      </c>
      <c r="R56" s="30" t="n"/>
    </row>
    <row r="57">
      <c r="A57" s="80" t="inlineStr">
        <is>
          <t xml:space="preserve">　　無形資產                                                    </t>
        </is>
      </c>
      <c r="B57" s="427">
        <f>VLOOKUP(A57,$A$309:$AX$418,$K$1,FALSE)</f>
        <v/>
      </c>
      <c r="C57" s="384" t="n"/>
      <c r="D57" s="440" t="n"/>
      <c r="E57" s="441" t="n">
        <v>111</v>
      </c>
      <c r="F57" s="442">
        <f>J25</f>
        <v/>
      </c>
      <c r="G57" s="429">
        <f>B57+SUM(D57:D59)-SUM(F57:F59)</f>
        <v/>
      </c>
      <c r="H57" s="112" t="inlineStr">
        <is>
          <t xml:space="preserve">　　　　　土地改良物                                                  </t>
        </is>
      </c>
      <c r="I57" s="180" t="n">
        <v>251</v>
      </c>
      <c r="J57" s="73">
        <f>OFFSET(A530,0,$K$1-1)</f>
        <v/>
      </c>
      <c r="K57" s="369">
        <f>-SUMIF($C$7:$C$127,I57,$D$7:$D$127)+SUMIF($E$7:$E$127,I57,$F$7:$F$127)</f>
        <v/>
      </c>
      <c r="L57" s="478">
        <f>VLOOKUP(A57,$A$140:$AX$249,$K$1,FALSE)</f>
        <v/>
      </c>
      <c r="M57" s="478">
        <f>L57-G57</f>
        <v/>
      </c>
      <c r="N57" s="30" t="n"/>
      <c r="O57" s="425">
        <f>L57-B57</f>
        <v/>
      </c>
      <c r="P57" s="144">
        <f>J57-K57</f>
        <v/>
      </c>
      <c r="Q57" s="426">
        <f>D57-F57</f>
        <v/>
      </c>
      <c r="R57" s="30" t="n"/>
    </row>
    <row r="58">
      <c r="A58" s="2" t="n">
        <v>0</v>
      </c>
      <c r="B58" s="427" t="n"/>
      <c r="C58" s="384" t="n">
        <v>415</v>
      </c>
      <c r="D58" s="440">
        <f>J113</f>
        <v/>
      </c>
      <c r="E58" s="441" t="n">
        <v>416</v>
      </c>
      <c r="F58" s="442">
        <f>J114*-1</f>
        <v/>
      </c>
      <c r="G58" s="433" t="n"/>
      <c r="H58" s="112" t="inlineStr">
        <is>
          <t xml:space="preserve">　　　　　房屋及建築                                                  </t>
        </is>
      </c>
      <c r="I58" s="180" t="n">
        <v>252</v>
      </c>
      <c r="J58" s="73">
        <f>OFFSET(A531,0,$K$1-1)</f>
        <v/>
      </c>
      <c r="K58" s="369">
        <f>-SUMIF($C$7:$C$127,I58,$D$7:$D$127)+SUMIF($E$7:$E$127,I58,$F$7:$F$127)</f>
        <v/>
      </c>
      <c r="L58" s="478" t="n"/>
      <c r="M58" s="478">
        <f>L58-G58</f>
        <v/>
      </c>
      <c r="N58" s="30" t="n"/>
      <c r="O58" s="425">
        <f>L58-B58</f>
        <v/>
      </c>
      <c r="P58" s="144">
        <f>J58-K58</f>
        <v/>
      </c>
      <c r="Q58" s="426">
        <f>D58-F58</f>
        <v/>
      </c>
      <c r="R58" s="30" t="n"/>
    </row>
    <row r="59">
      <c r="A59" s="3" t="n">
        <v>0</v>
      </c>
      <c r="B59" s="427" t="n"/>
      <c r="C59" s="385" t="n">
        <v>258</v>
      </c>
      <c r="D59" s="440">
        <f>J65*-1</f>
        <v/>
      </c>
      <c r="E59" s="443" t="n">
        <v>112</v>
      </c>
      <c r="F59" s="456" t="n"/>
      <c r="G59" s="433" t="n"/>
      <c r="H59" s="112" t="inlineStr">
        <is>
          <t xml:space="preserve">　　　　　機械及設備                                                  </t>
        </is>
      </c>
      <c r="I59" s="180" t="n">
        <v>253</v>
      </c>
      <c r="J59" s="73">
        <f>OFFSET(A532,0,$K$1-1)</f>
        <v/>
      </c>
      <c r="K59" s="369">
        <f>-SUMIF($C$7:$C$127,I59,$D$7:$D$127)+SUMIF($E$7:$E$127,I59,$F$7:$F$127)</f>
        <v/>
      </c>
      <c r="L59" s="478" t="n"/>
      <c r="M59" s="478">
        <f>L59-G59</f>
        <v/>
      </c>
      <c r="N59" s="30" t="n"/>
      <c r="O59" s="425">
        <f>L59-B59</f>
        <v/>
      </c>
      <c r="P59" s="144">
        <f>J59-K59</f>
        <v/>
      </c>
      <c r="Q59" s="426">
        <f>D59-F59</f>
        <v/>
      </c>
      <c r="R59" s="30" t="n"/>
    </row>
    <row r="60">
      <c r="A60" s="3" t="n">
        <v>0</v>
      </c>
      <c r="B60" s="427" t="n"/>
      <c r="C60" s="385" t="n"/>
      <c r="D60" s="440" t="n"/>
      <c r="E60" s="443" t="n"/>
      <c r="F60" s="442" t="n"/>
      <c r="G60" s="433" t="n"/>
      <c r="H60" s="112" t="inlineStr">
        <is>
          <t xml:space="preserve">　　　　　交通及運輸設備                                              </t>
        </is>
      </c>
      <c r="I60" s="180" t="n">
        <v>254</v>
      </c>
      <c r="J60" s="73">
        <f>OFFSET(A533,0,$K$1-1)</f>
        <v/>
      </c>
      <c r="K60" s="369">
        <f>-SUMIF($C$7:$C$127,I60,$D$7:$D$127)+SUMIF($E$7:$E$127,I60,$F$7:$F$127)</f>
        <v/>
      </c>
      <c r="L60" s="478" t="n"/>
      <c r="M60" s="478">
        <f>L60-G60</f>
        <v/>
      </c>
      <c r="N60" s="30" t="n"/>
      <c r="O60" s="425">
        <f>L60-B60</f>
        <v/>
      </c>
      <c r="P60" s="144">
        <f>J60-K60</f>
        <v/>
      </c>
      <c r="Q60" s="426">
        <f>D60-F60</f>
        <v/>
      </c>
      <c r="R60" s="30" t="n"/>
    </row>
    <row r="61" ht="20.4" customHeight="1" s="53">
      <c r="A61" s="78" t="inlineStr">
        <is>
          <t xml:space="preserve">　其他資產                                                    </t>
        </is>
      </c>
      <c r="B61" s="457">
        <f>SUM(B62,B65,B68)</f>
        <v/>
      </c>
      <c r="C61" s="384" t="n"/>
      <c r="D61" s="440" t="n"/>
      <c r="E61" s="441" t="n"/>
      <c r="F61" s="442" t="n"/>
      <c r="G61" s="457">
        <f>SUM(G62,G65,G68)</f>
        <v/>
      </c>
      <c r="H61" s="112" t="inlineStr">
        <is>
          <t xml:space="preserve">　　　　　什項設備                                                    </t>
        </is>
      </c>
      <c r="I61" s="180" t="n">
        <v>255</v>
      </c>
      <c r="J61" s="73">
        <f>OFFSET(A534,0,$K$1-1)</f>
        <v/>
      </c>
      <c r="K61" s="369">
        <f>-SUMIF($C$7:$C$127,I61,$D$7:$D$127)+SUMIF($E$7:$E$127,I61,$F$7:$F$127)</f>
        <v/>
      </c>
      <c r="L61" s="478">
        <f>VLOOKUP(A61,$A$140:$AX$249,$K$1,FALSE)</f>
        <v/>
      </c>
      <c r="M61" s="478">
        <f>L61-G61</f>
        <v/>
      </c>
      <c r="N61" s="30" t="n"/>
      <c r="O61" s="425">
        <f>L61-B61</f>
        <v/>
      </c>
      <c r="P61" s="144">
        <f>J61-K61</f>
        <v/>
      </c>
      <c r="Q61" s="426">
        <f>D61-F61</f>
        <v/>
      </c>
      <c r="R61" s="30" t="n"/>
    </row>
    <row r="62">
      <c r="A62" s="80" t="inlineStr">
        <is>
          <t xml:space="preserve">　　遞延資產                                                    </t>
        </is>
      </c>
      <c r="B62" s="427">
        <f>VLOOKUP(A62,$A$309:$AX$418,$K$1,FALSE)</f>
        <v/>
      </c>
      <c r="C62" s="384" t="n"/>
      <c r="D62" s="440" t="n"/>
      <c r="E62" s="441" t="n">
        <v>112</v>
      </c>
      <c r="F62" s="442">
        <f>J26-F59</f>
        <v/>
      </c>
      <c r="G62" s="429">
        <f>B62+SUM(D62:D64)-SUM(F62:F64)</f>
        <v/>
      </c>
      <c r="H62" s="112" t="inlineStr">
        <is>
          <t xml:space="preserve">　　　　　購建中固定資產                                              </t>
        </is>
      </c>
      <c r="I62" s="180" t="n">
        <v>256</v>
      </c>
      <c r="J62" s="73">
        <f>OFFSET(A535,0,$K$1-1)</f>
        <v/>
      </c>
      <c r="K62" s="369">
        <f>-SUMIF($C$7:$C$127,I62,$D$7:$D$127)+SUMIF($E$7:$E$127,I62,$F$7:$F$127)</f>
        <v/>
      </c>
      <c r="L62" s="478">
        <f>VLOOKUP(A62,$A$140:$AX$249,$K$1,FALSE)</f>
        <v/>
      </c>
      <c r="M62" s="478">
        <f>L62-G62</f>
        <v/>
      </c>
      <c r="N62" s="30" t="n"/>
      <c r="O62" s="425">
        <f>L62-B62</f>
        <v/>
      </c>
      <c r="P62" s="144">
        <f>J62-K62</f>
        <v/>
      </c>
      <c r="Q62" s="426">
        <f>D62-F62</f>
        <v/>
      </c>
      <c r="R62" s="30" t="n"/>
    </row>
    <row r="63">
      <c r="A63" s="2" t="n">
        <v>0</v>
      </c>
      <c r="B63" s="427" t="n"/>
      <c r="C63" s="384" t="n"/>
      <c r="D63" s="440">
        <f>J126</f>
        <v/>
      </c>
      <c r="E63" s="441" t="n"/>
      <c r="F63" s="442">
        <f>J127*-1</f>
        <v/>
      </c>
      <c r="G63" s="429" t="n"/>
      <c r="H63" s="112" t="inlineStr">
        <is>
          <t xml:space="preserve">　　　　　租賃權益改良                                                </t>
        </is>
      </c>
      <c r="I63" s="180" t="n">
        <v>257</v>
      </c>
      <c r="J63" s="73">
        <f>OFFSET(A536,0,$K$1-1)</f>
        <v/>
      </c>
      <c r="K63" s="369">
        <f>-SUMIF($C$7:$C$127,I63,$D$7:$D$127)+SUMIF($E$7:$E$127,I63,$F$7:$F$127)</f>
        <v/>
      </c>
      <c r="L63" s="478" t="n"/>
      <c r="M63" s="478">
        <f>L63-G63</f>
        <v/>
      </c>
      <c r="N63" s="30" t="n"/>
      <c r="O63" s="425">
        <f>L63-B63</f>
        <v/>
      </c>
      <c r="P63" s="144">
        <f>J63-K63</f>
        <v/>
      </c>
      <c r="Q63" s="426">
        <f>D63-F63</f>
        <v/>
      </c>
      <c r="R63" s="30" t="n"/>
    </row>
    <row r="64">
      <c r="A64" s="2" t="n">
        <v>0</v>
      </c>
      <c r="B64" s="427" t="n"/>
      <c r="C64" s="384" t="n">
        <v>259</v>
      </c>
      <c r="D64" s="440">
        <f>J67*-1</f>
        <v/>
      </c>
      <c r="E64" s="441" t="n"/>
      <c r="F64" s="442" t="n"/>
      <c r="G64" s="429" t="n"/>
      <c r="H64" s="112" t="inlineStr">
        <is>
          <t xml:space="preserve">　　增加無形資產及其他資產                                      </t>
        </is>
      </c>
      <c r="I64" s="180" t="n"/>
      <c r="J64" s="73">
        <f>OFFSET(A537,0,$K$1-1)</f>
        <v/>
      </c>
      <c r="K64" s="369">
        <f>K65+K66</f>
        <v/>
      </c>
      <c r="L64" s="478" t="n"/>
      <c r="M64" s="478">
        <f>L64-G64</f>
        <v/>
      </c>
      <c r="N64" s="30" t="n"/>
      <c r="O64" s="425">
        <f>L64-B64</f>
        <v/>
      </c>
      <c r="P64" s="144">
        <f>J64-K64</f>
        <v/>
      </c>
      <c r="Q64" s="426">
        <f>D64-F64</f>
        <v/>
      </c>
      <c r="R64" s="30" t="n"/>
    </row>
    <row r="65">
      <c r="A65" s="80" t="inlineStr">
        <is>
          <t xml:space="preserve">　　什項資產                                                    </t>
        </is>
      </c>
      <c r="B65" s="427">
        <f>VLOOKUP(A65,$A$309:$AX$418,$K$1,FALSE)</f>
        <v/>
      </c>
      <c r="C65" s="384" t="n">
        <v>417</v>
      </c>
      <c r="D65" s="440">
        <f>F111</f>
        <v/>
      </c>
      <c r="E65" s="441" t="n">
        <v>108</v>
      </c>
      <c r="F65" s="442">
        <f>J22</f>
        <v/>
      </c>
      <c r="G65" s="429">
        <f>B65+SUM(D65:D67)-SUM(F65:F67)</f>
        <v/>
      </c>
      <c r="H65" s="112" t="inlineStr">
        <is>
          <t xml:space="preserve">　　　增加無形資產                                                </t>
        </is>
      </c>
      <c r="I65" s="180" t="n">
        <v>258</v>
      </c>
      <c r="J65" s="73">
        <f>OFFSET(A538,0,$K$1-1)</f>
        <v/>
      </c>
      <c r="K65" s="369">
        <f>-SUMIF($C$7:$C$127,I65,$D$7:$D$127)+SUMIF($E$7:$E$127,I65,$F$7:$F$127)</f>
        <v/>
      </c>
      <c r="L65" s="478">
        <f>VLOOKUP(A65,$A$140:$AX$249,$K$1,FALSE)</f>
        <v/>
      </c>
      <c r="M65" s="478">
        <f>L65-G65</f>
        <v/>
      </c>
      <c r="N65" s="30" t="n"/>
      <c r="O65" s="425">
        <f>L65-B65</f>
        <v/>
      </c>
      <c r="P65" s="144">
        <f>J65-K65</f>
        <v/>
      </c>
      <c r="Q65" s="426">
        <f>D65-F65</f>
        <v/>
      </c>
      <c r="R65" s="30" t="n"/>
    </row>
    <row r="66">
      <c r="A66" s="4" t="n">
        <v>0</v>
      </c>
      <c r="B66" s="427" t="n"/>
      <c r="C66" s="384" t="n"/>
      <c r="D66" s="440" t="n"/>
      <c r="E66" s="441" t="n"/>
      <c r="F66" s="442" t="n"/>
      <c r="G66" s="433" t="n"/>
      <c r="H66" s="112" t="inlineStr">
        <is>
          <t xml:space="preserve">　　　增加其他資產                                                </t>
        </is>
      </c>
      <c r="I66" s="180" t="n"/>
      <c r="J66" s="73">
        <f>OFFSET(A539,0,$K$1-1)</f>
        <v/>
      </c>
      <c r="K66" s="369">
        <f>K67</f>
        <v/>
      </c>
      <c r="L66" s="478" t="n"/>
      <c r="M66" s="478">
        <f>L66-G66</f>
        <v/>
      </c>
      <c r="N66" s="30" t="n"/>
      <c r="O66" s="425">
        <f>L66-B66</f>
        <v/>
      </c>
      <c r="P66" s="144">
        <f>J66-K66</f>
        <v/>
      </c>
      <c r="Q66" s="426">
        <f>D66-F66</f>
        <v/>
      </c>
      <c r="R66" s="30" t="n"/>
    </row>
    <row r="67">
      <c r="A67" s="3" t="n">
        <v>0</v>
      </c>
      <c r="B67" s="427" t="n"/>
      <c r="C67" s="385" t="n"/>
      <c r="D67" s="440" t="n"/>
      <c r="E67" s="443" t="n"/>
      <c r="F67" s="442" t="n"/>
      <c r="G67" s="433" t="n"/>
      <c r="H67" s="112" t="inlineStr">
        <is>
          <t xml:space="preserve">　　　　增加遞延費用                                                </t>
        </is>
      </c>
      <c r="I67" s="180" t="n">
        <v>259</v>
      </c>
      <c r="J67" s="73">
        <f>OFFSET(A540,0,$K$1-1)</f>
        <v/>
      </c>
      <c r="K67" s="369">
        <f>-SUMIF($C$7:$C$127,I67,$D$7:$D$127)+SUMIF($E$7:$E$127,I67,$F$7:$F$127)</f>
        <v/>
      </c>
      <c r="L67" s="478" t="n"/>
      <c r="M67" s="478">
        <f>L67-G67</f>
        <v/>
      </c>
      <c r="N67" s="30" t="n"/>
      <c r="O67" s="425">
        <f>L67-B67</f>
        <v/>
      </c>
      <c r="P67" s="144">
        <f>J67-K67</f>
        <v/>
      </c>
      <c r="Q67" s="426">
        <f>D67-F67</f>
        <v/>
      </c>
      <c r="R67" s="30" t="n"/>
    </row>
    <row r="68">
      <c r="A68" s="80" t="n"/>
      <c r="B68" s="427" t="n"/>
      <c r="C68" s="384" t="n"/>
      <c r="D68" s="440" t="n"/>
      <c r="E68" s="441" t="n"/>
      <c r="F68" s="442" t="n"/>
      <c r="G68" s="433">
        <f>B68+D68-F68</f>
        <v/>
      </c>
      <c r="H68" s="111" t="inlineStr">
        <is>
          <t xml:space="preserve">▼投資活動之淨現金流入（流出）                                </t>
        </is>
      </c>
      <c r="I68" s="180" t="n"/>
      <c r="J68" s="73">
        <f>OFFSET(A541,0,$K$1-1)</f>
        <v/>
      </c>
      <c r="K68" s="369">
        <f>K40</f>
        <v/>
      </c>
      <c r="L68" s="478" t="n"/>
      <c r="M68" s="478" t="n"/>
      <c r="N68" s="30" t="n"/>
      <c r="O68" s="425" t="n"/>
      <c r="P68" s="144">
        <f>J68-K68</f>
        <v/>
      </c>
      <c r="Q68" s="426">
        <f>D68-F68</f>
        <v/>
      </c>
      <c r="R68" s="30" t="n"/>
    </row>
    <row r="69">
      <c r="A69" s="4" t="inlineStr">
        <is>
          <t>合      計</t>
        </is>
      </c>
      <c r="B69" s="422">
        <f>B7+B17+B26+B54+B56+B61</f>
        <v/>
      </c>
      <c r="C69" s="384" t="n"/>
      <c r="D69" s="440" t="n"/>
      <c r="E69" s="441" t="n"/>
      <c r="F69" s="442" t="n"/>
      <c r="G69" s="458">
        <f>G7+G17+G26+G54+G56+G61</f>
        <v/>
      </c>
      <c r="H69" s="111" t="inlineStr">
        <is>
          <t xml:space="preserve">▼籌資活動之現金流量                                          </t>
        </is>
      </c>
      <c r="I69" s="180" t="n"/>
      <c r="J69" s="73">
        <f>OFFSET(A542,0,$K$1-1)</f>
        <v/>
      </c>
      <c r="K69" s="369">
        <f>K70+K72+K74+K81+K79+K83</f>
        <v/>
      </c>
      <c r="L69" s="478">
        <f>VLOOKUP(A69,$A$140:$AX$249,$K$1,FALSE)</f>
        <v/>
      </c>
      <c r="M69" s="478">
        <f>L69-G69</f>
        <v/>
      </c>
      <c r="N69" s="30" t="n"/>
      <c r="O69" s="425">
        <f>L69-B69</f>
        <v/>
      </c>
      <c r="P69" s="144">
        <f>J69-K69</f>
        <v/>
      </c>
      <c r="Q69" s="426">
        <f>D69-F69</f>
        <v/>
      </c>
      <c r="R69" s="30" t="n"/>
    </row>
    <row r="70">
      <c r="A70" s="4" t="inlineStr">
        <is>
          <t xml:space="preserve">負債                                                        </t>
        </is>
      </c>
      <c r="B70" s="422">
        <f>B71+B78+B83</f>
        <v/>
      </c>
      <c r="C70" s="384" t="n"/>
      <c r="D70" s="440" t="n"/>
      <c r="E70" s="441" t="n"/>
      <c r="F70" s="442" t="n"/>
      <c r="G70" s="423">
        <f>G71+G78+G83</f>
        <v/>
      </c>
      <c r="H70" s="112" t="inlineStr">
        <is>
          <t xml:space="preserve">　　增加短期債務、流動金融負債及其他負債                        </t>
        </is>
      </c>
      <c r="I70" s="180" t="n"/>
      <c r="J70" s="73">
        <f>OFFSET(A543,0,$K$1-1)</f>
        <v/>
      </c>
      <c r="K70" s="369">
        <f>K71</f>
        <v/>
      </c>
      <c r="L70" s="478">
        <f>VLOOKUP(A70,$A$253:$AX$305,$K$1,FALSE)</f>
        <v/>
      </c>
      <c r="M70" s="478">
        <f>L70-G70</f>
        <v/>
      </c>
      <c r="N70" s="30" t="n"/>
      <c r="O70" s="425">
        <f>L70-B70</f>
        <v/>
      </c>
      <c r="P70" s="144">
        <f>J70-K70</f>
        <v/>
      </c>
      <c r="Q70" s="426">
        <f>D70-F70</f>
        <v/>
      </c>
      <c r="R70" s="30" t="n"/>
    </row>
    <row r="71">
      <c r="A71" s="78" t="inlineStr">
        <is>
          <t xml:space="preserve">　流動負債                                                    </t>
        </is>
      </c>
      <c r="B71" s="422">
        <f>SUM(B72:B77)</f>
        <v/>
      </c>
      <c r="C71" s="384" t="n"/>
      <c r="D71" s="440" t="n"/>
      <c r="E71" s="441" t="n"/>
      <c r="F71" s="442" t="n"/>
      <c r="G71" s="423">
        <f>SUM(G72:G77)</f>
        <v/>
      </c>
      <c r="H71" s="112" t="inlineStr">
        <is>
          <t xml:space="preserve">　　　增加其他負債                                                </t>
        </is>
      </c>
      <c r="I71" s="180" t="n">
        <v>311</v>
      </c>
      <c r="J71" s="73">
        <f>OFFSET(A544,0,$K$1-1)</f>
        <v/>
      </c>
      <c r="K71" s="369">
        <f>-SUMIF($C$7:$C$127,I71,$D$7:$D$127)+SUMIF($E$7:$E$127,I71,$F$7:$F$127)</f>
        <v/>
      </c>
      <c r="L71" s="478">
        <f>VLOOKUP(A71,$A$253:$AX$305,$K$1,FALSE)</f>
        <v/>
      </c>
      <c r="M71" s="478">
        <f>L71-G71</f>
        <v/>
      </c>
      <c r="N71" s="30" t="n"/>
      <c r="O71" s="425">
        <f>L71-B71</f>
        <v/>
      </c>
      <c r="P71" s="144">
        <f>J71-K71</f>
        <v/>
      </c>
      <c r="Q71" s="426">
        <f>D71-F71</f>
        <v/>
      </c>
      <c r="R71" s="30" t="n"/>
    </row>
    <row r="72">
      <c r="A72" s="80" t="inlineStr">
        <is>
          <t xml:space="preserve">　　短期債務                                                    </t>
        </is>
      </c>
      <c r="B72" s="427">
        <f>VLOOKUP(A72,$A$423:$AX$475,$K$1,FALSE)</f>
        <v/>
      </c>
      <c r="C72" s="385" t="n">
        <v>322</v>
      </c>
      <c r="D72" s="454">
        <f>J82*-1</f>
        <v/>
      </c>
      <c r="E72" s="441" t="n">
        <v>418</v>
      </c>
      <c r="F72" s="442">
        <f>D81</f>
        <v/>
      </c>
      <c r="G72" s="429">
        <f>B72+SUM(F72:F73)-SUM(D72:D73)</f>
        <v/>
      </c>
      <c r="H72" s="112" t="inlineStr">
        <is>
          <t xml:space="preserve">　　增加長期負債                                                </t>
        </is>
      </c>
      <c r="I72" s="180" t="n"/>
      <c r="J72" s="73">
        <f>OFFSET(A545,0,$K$1-1)</f>
        <v/>
      </c>
      <c r="K72" s="369">
        <f>K73</f>
        <v/>
      </c>
      <c r="L72" s="478">
        <f>VLOOKUP(A72,$A$253:$AX$305,$K$1,FALSE)</f>
        <v/>
      </c>
      <c r="M72" s="478">
        <f>L72-G72</f>
        <v/>
      </c>
      <c r="N72" s="30" t="n"/>
      <c r="O72" s="425">
        <f>L72-B72</f>
        <v/>
      </c>
      <c r="P72" s="144">
        <f>J72-K72</f>
        <v/>
      </c>
      <c r="Q72" s="426">
        <f>D72-F72</f>
        <v/>
      </c>
      <c r="R72" s="30" t="n"/>
    </row>
    <row r="73" ht="20.25" customHeight="1" s="53">
      <c r="A73" s="3" t="n">
        <v>0</v>
      </c>
      <c r="B73" s="427" t="n"/>
      <c r="C73" s="385" t="n">
        <v>316</v>
      </c>
      <c r="D73" s="440" t="n"/>
      <c r="E73" s="443" t="n"/>
      <c r="F73" s="442" t="n"/>
      <c r="G73" s="433" t="n"/>
      <c r="H73" s="112" t="inlineStr">
        <is>
          <t xml:space="preserve">　　　增加長期債務                                                </t>
        </is>
      </c>
      <c r="I73" s="180" t="n">
        <v>312</v>
      </c>
      <c r="J73" s="73">
        <f>OFFSET(A546,0,$K$1-1)</f>
        <v/>
      </c>
      <c r="K73" s="369">
        <f>-SUMIF($C$7:$C$127,I73,$D$7:$D$127)+SUMIF($E$7:$E$127,I73,$F$7:$F$127)</f>
        <v/>
      </c>
      <c r="L73" s="478" t="n"/>
      <c r="M73" s="478">
        <f>L73-G73</f>
        <v/>
      </c>
      <c r="N73" s="30" t="n"/>
      <c r="O73" s="425">
        <f>L73-B73</f>
        <v/>
      </c>
      <c r="P73" s="144">
        <f>J73-K73</f>
        <v/>
      </c>
      <c r="Q73" s="426">
        <f>D73-F73</f>
        <v/>
      </c>
      <c r="R73" s="30" t="n"/>
    </row>
    <row r="74" ht="21" customHeight="1" s="53">
      <c r="A74" s="80" t="inlineStr">
        <is>
          <t xml:space="preserve">　　應付款項                                                    </t>
        </is>
      </c>
      <c r="B74" s="427">
        <f>VLOOKUP(A74,$A$423:$AX$475,$K$1,FALSE)</f>
        <v/>
      </c>
      <c r="C74" s="384" t="n"/>
      <c r="D74" s="440" t="n"/>
      <c r="E74" s="441" t="n">
        <v>161</v>
      </c>
      <c r="F74" s="442" t="n"/>
      <c r="G74" s="429">
        <f>B74+SUM(F74:F75)-SUM(D74:D75)</f>
        <v/>
      </c>
      <c r="H74" s="112" t="inlineStr">
        <is>
          <t xml:space="preserve">　　增加基金、公積及填補短絀                                    </t>
        </is>
      </c>
      <c r="I74" s="180" t="n"/>
      <c r="J74" s="73">
        <f>OFFSET(A547,0,$K$1-1)</f>
        <v/>
      </c>
      <c r="K74" s="369">
        <f>SUM(K75)</f>
        <v/>
      </c>
      <c r="L74" s="478">
        <f>VLOOKUP(A74,$A$253:$AX$305,$K$1,FALSE)</f>
        <v/>
      </c>
      <c r="M74" s="478">
        <f>L74-G74</f>
        <v/>
      </c>
      <c r="N74" s="30" t="n"/>
      <c r="O74" s="425">
        <f>L74-B74</f>
        <v/>
      </c>
      <c r="P74" s="144">
        <f>J74-K74</f>
        <v/>
      </c>
      <c r="Q74" s="426">
        <f>D74-F74</f>
        <v/>
      </c>
      <c r="R74" s="30" t="n"/>
    </row>
    <row r="75" ht="18.75" customHeight="1" s="53">
      <c r="A75" s="3" t="n">
        <v>0</v>
      </c>
      <c r="B75" s="427" t="n"/>
      <c r="C75" s="385" t="n"/>
      <c r="D75" s="440" t="n"/>
      <c r="E75" s="443" t="n"/>
      <c r="F75" s="442" t="n"/>
      <c r="G75" s="433" t="n"/>
      <c r="H75" s="112" t="inlineStr">
        <is>
          <t xml:space="preserve">　　　增加基金                                                    </t>
        </is>
      </c>
      <c r="I75" s="180" t="n"/>
      <c r="J75" s="73">
        <f>OFFSET(A548,0,$K$1-1)</f>
        <v/>
      </c>
      <c r="K75" s="369">
        <f>SUM(K76:K78)</f>
        <v/>
      </c>
      <c r="L75" s="478" t="n"/>
      <c r="M75" s="478">
        <f>L75-G75</f>
        <v/>
      </c>
      <c r="N75" s="30" t="n"/>
      <c r="O75" s="425">
        <f>L75-B75</f>
        <v/>
      </c>
      <c r="P75" s="144">
        <f>J75-K75</f>
        <v/>
      </c>
      <c r="Q75" s="426">
        <f>D75-F75</f>
        <v/>
      </c>
      <c r="R75" s="30" t="n"/>
    </row>
    <row r="76" ht="20.25" customHeight="1" s="53">
      <c r="A76" s="80" t="inlineStr">
        <is>
          <t xml:space="preserve">　　預收款項                                                    </t>
        </is>
      </c>
      <c r="B76" s="427">
        <f>VLOOKUP(A76,$A$423:$AX$475,$K$1,FALSE)</f>
        <v/>
      </c>
      <c r="C76" s="384" t="n"/>
      <c r="D76" s="440" t="n"/>
      <c r="E76" s="441" t="n">
        <v>161</v>
      </c>
      <c r="F76" s="442">
        <f>J34</f>
        <v/>
      </c>
      <c r="G76" s="429">
        <f>B76+SUM(F76:F77)-SUM(D76:D77)</f>
        <v/>
      </c>
      <c r="H76" s="112" t="inlineStr">
        <is>
          <t xml:space="preserve">　　　　國庫撥款增置固定資產                                        </t>
        </is>
      </c>
      <c r="I76" s="180" t="n">
        <v>313</v>
      </c>
      <c r="J76" s="73">
        <f>OFFSET(A549,0,$K$1-1)</f>
        <v/>
      </c>
      <c r="K76" s="369">
        <f>-SUMIF($C$7:$C$127,I76,$D$7:$D$127)+SUMIF($E$7:$E$127,I76,$F$7:$F$127)</f>
        <v/>
      </c>
      <c r="L76" s="478">
        <f>VLOOKUP(A76,$A$253:$AX$305,$K$1,FALSE)</f>
        <v/>
      </c>
      <c r="M76" s="478">
        <f>L76-G76</f>
        <v/>
      </c>
      <c r="N76" s="30" t="n"/>
      <c r="O76" s="425">
        <f>L76-B76</f>
        <v/>
      </c>
      <c r="P76" s="144">
        <f>J76-K76</f>
        <v/>
      </c>
      <c r="Q76" s="426">
        <f>D76-F76</f>
        <v/>
      </c>
      <c r="R76" s="30" t="n"/>
    </row>
    <row r="77">
      <c r="A77" s="3" t="n">
        <v>0</v>
      </c>
      <c r="B77" s="427" t="n"/>
      <c r="C77" s="385" t="n"/>
      <c r="D77" s="440" t="n"/>
      <c r="E77" s="443" t="n"/>
      <c r="F77" s="442" t="n"/>
      <c r="G77" s="433" t="n"/>
      <c r="H77" s="112" t="inlineStr">
        <is>
          <t xml:space="preserve">　　　　國庫增撥無形資產                                            </t>
        </is>
      </c>
      <c r="I77" s="180" t="n">
        <v>314</v>
      </c>
      <c r="J77" s="73">
        <f>OFFSET(A550,0,$K$1-1)</f>
        <v/>
      </c>
      <c r="K77" s="369">
        <f>-SUMIF($C$7:$C$127,I77,$D$7:$D$127)+SUMIF($E$7:$E$127,I77,$F$7:$F$127)</f>
        <v/>
      </c>
      <c r="L77" s="478" t="n"/>
      <c r="M77" s="478">
        <f>L77-G77</f>
        <v/>
      </c>
      <c r="N77" s="30" t="n"/>
      <c r="O77" s="425">
        <f>L77-B77</f>
        <v/>
      </c>
      <c r="P77" s="144">
        <f>J77-K77</f>
        <v/>
      </c>
      <c r="Q77" s="426">
        <f>D77-F77</f>
        <v/>
      </c>
      <c r="R77" s="30" t="n"/>
    </row>
    <row r="78">
      <c r="A78" s="78" t="inlineStr">
        <is>
          <t xml:space="preserve">　長期負債                                                    </t>
        </is>
      </c>
      <c r="B78" s="459">
        <f>SUM(B81)</f>
        <v/>
      </c>
      <c r="C78" s="384" t="n"/>
      <c r="D78" s="440" t="n"/>
      <c r="E78" s="441" t="n"/>
      <c r="F78" s="442" t="n"/>
      <c r="G78" s="460">
        <f>SUM(G81)</f>
        <v/>
      </c>
      <c r="H78" s="112" t="inlineStr">
        <is>
          <t xml:space="preserve">　　　　國庫增撥遞延資產                                            </t>
        </is>
      </c>
      <c r="I78" s="180" t="n">
        <v>315</v>
      </c>
      <c r="J78" s="73">
        <f>OFFSET(A551,0,$K$1-1)</f>
        <v/>
      </c>
      <c r="K78" s="369">
        <f>-SUMIF($C$7:$C$127,I78,$D$7:$D$127)+SUMIF($E$7:$E$127,I78,$F$7:$F$127)</f>
        <v/>
      </c>
      <c r="L78" s="478">
        <f>VLOOKUP(A78,$A$253:$AX$305,$K$1,FALSE)</f>
        <v/>
      </c>
      <c r="M78" s="478">
        <f>L78-G78</f>
        <v/>
      </c>
      <c r="N78" s="30" t="n"/>
      <c r="O78" s="425">
        <f>L78-B78</f>
        <v/>
      </c>
      <c r="P78" s="144">
        <f>J78-K78</f>
        <v/>
      </c>
      <c r="Q78" s="426">
        <f>D78-F78</f>
        <v/>
      </c>
      <c r="R78" s="30" t="n"/>
    </row>
    <row r="79">
      <c r="A79" s="169" t="n"/>
      <c r="B79" s="461" t="n"/>
      <c r="C79" s="395" t="n"/>
      <c r="D79" s="462" t="n"/>
      <c r="E79" s="463" t="n"/>
      <c r="F79" s="447" t="n"/>
      <c r="G79" s="394" t="n"/>
      <c r="H79" s="112" t="inlineStr">
        <is>
          <t xml:space="preserve">　　減少短期債務、流動金融負債及其他負債                        </t>
        </is>
      </c>
      <c r="I79" s="180" t="n"/>
      <c r="J79" s="73">
        <f>OFFSET(A552,0,$K$1-1)</f>
        <v/>
      </c>
      <c r="K79" s="387" t="n"/>
      <c r="L79" s="478" t="n"/>
      <c r="M79" s="478" t="n"/>
      <c r="N79" s="30" t="n"/>
      <c r="O79" s="425" t="n"/>
      <c r="P79" s="144" t="n"/>
      <c r="Q79" s="426" t="n"/>
      <c r="R79" s="30" t="n"/>
    </row>
    <row r="80">
      <c r="A80" s="169" t="n"/>
      <c r="B80" s="461" t="n"/>
      <c r="C80" s="395" t="n"/>
      <c r="D80" s="462" t="n"/>
      <c r="E80" s="463" t="n"/>
      <c r="F80" s="447" t="n"/>
      <c r="G80" s="394" t="n"/>
      <c r="H80" s="112" t="inlineStr">
        <is>
          <t xml:space="preserve">　　　減少短期債務                                                </t>
        </is>
      </c>
      <c r="I80" s="180" t="n">
        <v>316</v>
      </c>
      <c r="J80" s="73">
        <f>OFFSET(A553,0,$K$1-1)</f>
        <v/>
      </c>
      <c r="K80" s="369">
        <f>-SUMIF($C$7:$C$127,I80,$D$7:$D$127)+SUMIF($E$7:$E$127,I80,$F$7:$F$127)</f>
        <v/>
      </c>
      <c r="L80" s="478" t="n"/>
      <c r="M80" s="478" t="n"/>
      <c r="N80" s="30" t="n"/>
      <c r="O80" s="425" t="n"/>
      <c r="P80" s="144" t="n"/>
      <c r="Q80" s="426" t="n"/>
      <c r="R80" s="30" t="n"/>
    </row>
    <row r="81">
      <c r="A81" s="80" t="inlineStr">
        <is>
          <t xml:space="preserve">　　長期債務                                                    </t>
        </is>
      </c>
      <c r="B81" s="427">
        <f>VLOOKUP(A81,$A$423:$AX$475,$K$1,FALSE)</f>
        <v/>
      </c>
      <c r="C81" s="384" t="n">
        <v>418</v>
      </c>
      <c r="D81" s="440">
        <f>J116</f>
        <v/>
      </c>
      <c r="E81" s="441" t="n">
        <v>312</v>
      </c>
      <c r="F81" s="442">
        <f>J73</f>
        <v/>
      </c>
      <c r="G81" s="429">
        <f>B81+SUM(F81:F82)-SUM(D81:D82)</f>
        <v/>
      </c>
      <c r="H81" s="112" t="inlineStr">
        <is>
          <t xml:space="preserve">　　減少長期負債                                                </t>
        </is>
      </c>
      <c r="I81" s="180" t="n"/>
      <c r="J81" s="73">
        <f>OFFSET(A554,0,$K$1-1)</f>
        <v/>
      </c>
      <c r="K81" s="369">
        <f>K82</f>
        <v/>
      </c>
      <c r="L81" s="478">
        <f>VLOOKUP(A81,$A$253:$AX$305,$K$1,FALSE)</f>
        <v/>
      </c>
      <c r="M81" s="478">
        <f>L81-G81</f>
        <v/>
      </c>
      <c r="N81" s="30" t="n"/>
      <c r="O81" s="425">
        <f>L81-B81</f>
        <v/>
      </c>
      <c r="P81" s="144">
        <f>J81-K81</f>
        <v/>
      </c>
      <c r="Q81" s="426">
        <f>D81-F81</f>
        <v/>
      </c>
      <c r="R81" s="30" t="n"/>
    </row>
    <row r="82">
      <c r="A82" s="3" t="n">
        <v>0</v>
      </c>
      <c r="B82" s="427" t="n"/>
      <c r="C82" s="385" t="n">
        <v>322</v>
      </c>
      <c r="D82" s="440" t="n"/>
      <c r="E82" s="443" t="n"/>
      <c r="F82" s="442" t="n"/>
      <c r="G82" s="433" t="n"/>
      <c r="H82" s="112" t="inlineStr">
        <is>
          <t xml:space="preserve">　　　減少長期債務                                                </t>
        </is>
      </c>
      <c r="I82" s="180" t="n">
        <v>322</v>
      </c>
      <c r="J82" s="73">
        <f>OFFSET(A555,0,$K$1-1)</f>
        <v/>
      </c>
      <c r="K82" s="369">
        <f>-SUMIF($C$7:$C$127,I82,$D$7:$D$127)+SUMIF($E$7:$E$127,I82,$F$7:$F$127)</f>
        <v/>
      </c>
      <c r="L82" s="478" t="n"/>
      <c r="M82" s="478">
        <f>L82-G82</f>
        <v/>
      </c>
      <c r="N82" s="30" t="n"/>
      <c r="O82" s="425">
        <f>L82-B82</f>
        <v/>
      </c>
      <c r="P82" s="144">
        <f>J82-K82</f>
        <v/>
      </c>
      <c r="Q82" s="426">
        <f>D72-F82</f>
        <v/>
      </c>
      <c r="R82" s="30" t="n"/>
    </row>
    <row r="83">
      <c r="A83" s="78" t="inlineStr">
        <is>
          <t xml:space="preserve">　其他負債                                                    </t>
        </is>
      </c>
      <c r="B83" s="422">
        <f>SUM(B84,B90)</f>
        <v/>
      </c>
      <c r="C83" s="384" t="n"/>
      <c r="D83" s="440" t="n"/>
      <c r="E83" s="441" t="n"/>
      <c r="F83" s="442" t="n"/>
      <c r="G83" s="460">
        <f>SUM(G84,G90)</f>
        <v/>
      </c>
      <c r="H83" s="112" t="inlineStr">
        <is>
          <t xml:space="preserve">　　支付利息                                                    </t>
        </is>
      </c>
      <c r="I83" s="180" t="n"/>
      <c r="J83" s="73">
        <f>OFFSET(A556,0,$K$1-1)</f>
        <v/>
      </c>
      <c r="K83" s="369">
        <f>J83</f>
        <v/>
      </c>
      <c r="L83" s="478">
        <f>VLOOKUP(A83,$A$253:$AX$305,$K$1,FALSE)</f>
        <v/>
      </c>
      <c r="M83" s="478">
        <f>L83-G83</f>
        <v/>
      </c>
      <c r="N83" s="30" t="n"/>
      <c r="O83" s="425">
        <f>L83-B83</f>
        <v/>
      </c>
      <c r="P83" s="144">
        <f>J83-K83</f>
        <v/>
      </c>
      <c r="Q83" s="426">
        <f>D83-F83</f>
        <v/>
      </c>
      <c r="R83" s="30" t="n"/>
    </row>
    <row r="84">
      <c r="A84" s="80" t="inlineStr">
        <is>
          <t xml:space="preserve">　　什項負債                                                    </t>
        </is>
      </c>
      <c r="B84" s="427">
        <f>VLOOKUP(A84,$A$423:$AX$475,$K$1,FALSE)</f>
        <v/>
      </c>
      <c r="C84" s="384" t="n">
        <v>321</v>
      </c>
      <c r="D84" s="440" t="n"/>
      <c r="E84" s="441" t="n"/>
      <c r="F84" s="442" t="n"/>
      <c r="G84" s="429">
        <f>B84+SUM(F84:F89)-SUM(D84:D89)</f>
        <v/>
      </c>
      <c r="H84" s="111" t="inlineStr">
        <is>
          <t xml:space="preserve">▼籌資活動之淨現金流入（流出）                                </t>
        </is>
      </c>
      <c r="I84" s="180" t="n"/>
      <c r="J84" s="73">
        <f>OFFSET(A557,0,$K$1-1)</f>
        <v/>
      </c>
      <c r="K84" s="369">
        <f>K69</f>
        <v/>
      </c>
      <c r="L84" s="478">
        <f>VLOOKUP(A84,$A$253:$AX$305,$K$1,FALSE)</f>
        <v/>
      </c>
      <c r="M84" s="478">
        <f>L84-G84</f>
        <v/>
      </c>
      <c r="N84" s="30" t="n"/>
      <c r="O84" s="425">
        <f>L84-B84</f>
        <v/>
      </c>
      <c r="P84" s="144">
        <f>J84-K84</f>
        <v/>
      </c>
      <c r="Q84" s="426">
        <f>D84-F84</f>
        <v/>
      </c>
      <c r="R84" s="30" t="n"/>
    </row>
    <row r="85">
      <c r="A85" s="4" t="n">
        <v>0</v>
      </c>
      <c r="B85" s="427" t="n"/>
      <c r="C85" s="384" t="n">
        <v>402</v>
      </c>
      <c r="D85" s="440">
        <f>J91*-1</f>
        <v/>
      </c>
      <c r="E85" s="384" t="n">
        <v>122</v>
      </c>
      <c r="F85" s="442">
        <f>J28</f>
        <v/>
      </c>
      <c r="G85" s="433" t="n"/>
      <c r="H85" s="111" t="inlineStr">
        <is>
          <t xml:space="preserve">▼現金及約當現金之淨增（淨減）                                </t>
        </is>
      </c>
      <c r="I85" s="180" t="inlineStr">
        <is>
          <t>B</t>
        </is>
      </c>
      <c r="J85" s="73">
        <f>OFFSET(A558,0,$K$1-1)</f>
        <v/>
      </c>
      <c r="K85" s="369">
        <f>J85</f>
        <v/>
      </c>
      <c r="L85" s="478" t="n"/>
      <c r="M85" s="478">
        <f>L85-G85</f>
        <v/>
      </c>
      <c r="N85" s="30" t="n"/>
      <c r="O85" s="425">
        <f>L85-B85</f>
        <v/>
      </c>
      <c r="P85" s="144">
        <f>J85-K85</f>
        <v/>
      </c>
      <c r="Q85" s="426">
        <f>D85-F85</f>
        <v/>
      </c>
      <c r="R85" s="30" t="n"/>
    </row>
    <row r="86">
      <c r="A86" s="3" t="n">
        <v>0</v>
      </c>
      <c r="B86" s="427" t="n"/>
      <c r="C86" s="385" t="n"/>
      <c r="D86" s="440" t="n"/>
      <c r="E86" s="443" t="n">
        <v>401</v>
      </c>
      <c r="F86" s="442">
        <f>J90</f>
        <v/>
      </c>
      <c r="G86" s="433" t="n"/>
      <c r="H86" s="111" t="inlineStr">
        <is>
          <t xml:space="preserve">▼期初現金及約當現金                                          </t>
        </is>
      </c>
      <c r="I86" s="180" t="n"/>
      <c r="J86" s="73">
        <f>OFFSET(A559,0,$K$1-1)</f>
        <v/>
      </c>
      <c r="K86" s="369">
        <f>B8</f>
        <v/>
      </c>
      <c r="L86" s="478" t="n"/>
      <c r="M86" s="478">
        <f>L86-G86</f>
        <v/>
      </c>
      <c r="N86" s="30" t="n"/>
      <c r="O86" s="425">
        <f>L86-B86</f>
        <v/>
      </c>
      <c r="P86" s="144">
        <f>J86-K86</f>
        <v/>
      </c>
      <c r="Q86" s="426">
        <f>D86-F86</f>
        <v/>
      </c>
      <c r="R86" s="30" t="n"/>
    </row>
    <row r="87">
      <c r="A87" s="3" t="n">
        <v>0</v>
      </c>
      <c r="B87" s="427" t="n"/>
      <c r="C87" s="385" t="n"/>
      <c r="D87" s="440" t="n"/>
      <c r="E87" s="443" t="n"/>
      <c r="F87" s="442" t="n"/>
      <c r="G87" s="433" t="n"/>
      <c r="H87" s="111" t="inlineStr">
        <is>
          <t xml:space="preserve">▼期末現金及約當現金                                          </t>
        </is>
      </c>
      <c r="I87" s="180" t="n"/>
      <c r="J87" s="73">
        <f>OFFSET(A560,0,$K$1-1)</f>
        <v/>
      </c>
      <c r="K87" s="369">
        <f>G8</f>
        <v/>
      </c>
      <c r="L87" s="478" t="n"/>
      <c r="M87" s="478">
        <f>L87-G87</f>
        <v/>
      </c>
      <c r="N87" s="30" t="n"/>
      <c r="O87" s="425">
        <f>L87-B87</f>
        <v/>
      </c>
      <c r="P87" s="144">
        <f>J87-K87</f>
        <v/>
      </c>
      <c r="Q87" s="426">
        <f>D87-F87</f>
        <v/>
      </c>
      <c r="R87" s="30" t="n"/>
    </row>
    <row r="88">
      <c r="A88" s="3" t="n">
        <v>0</v>
      </c>
      <c r="B88" s="427" t="n"/>
      <c r="C88" s="385" t="n"/>
      <c r="D88" s="440" t="n"/>
      <c r="E88" s="443" t="n"/>
      <c r="F88" s="442" t="n"/>
      <c r="G88" s="433" t="n"/>
      <c r="H88" s="111" t="inlineStr">
        <is>
          <t xml:space="preserve">▼不影響現金流量之投資與籌資活動                              </t>
        </is>
      </c>
      <c r="J88" s="73">
        <f>OFFSET(A561,0,$K$1-1)</f>
        <v/>
      </c>
      <c r="K88" s="369" t="n"/>
      <c r="L88" s="478" t="n"/>
      <c r="M88" s="478">
        <f>L88-G88</f>
        <v/>
      </c>
      <c r="N88" s="30" t="n"/>
      <c r="O88" s="425">
        <f>L88-B88</f>
        <v/>
      </c>
      <c r="P88" s="144">
        <f>J88-K88</f>
        <v/>
      </c>
      <c r="Q88" s="426">
        <f>D88-F88</f>
        <v/>
      </c>
      <c r="R88" s="30" t="n"/>
    </row>
    <row r="89" ht="32.4" customHeight="1" s="53">
      <c r="A89" s="3" t="n">
        <v>0</v>
      </c>
      <c r="B89" s="427" t="n"/>
      <c r="C89" s="385" t="n"/>
      <c r="D89" s="440" t="n"/>
      <c r="E89" s="443" t="n"/>
      <c r="F89" s="442" t="n"/>
      <c r="G89" s="433" t="n"/>
      <c r="H89" s="112" t="inlineStr">
        <is>
          <t xml:space="preserve">　　退休離職準備金與應付退休及離職金同額增加(+)或減少(-)之金額  </t>
        </is>
      </c>
      <c r="I89" s="180" t="n"/>
      <c r="J89" s="73">
        <f>OFFSET(A562,0,$K$1-1)</f>
        <v/>
      </c>
      <c r="K89" s="369">
        <f>K90+K91</f>
        <v/>
      </c>
      <c r="L89" s="478" t="n"/>
      <c r="M89" s="478">
        <f>L89-G89</f>
        <v/>
      </c>
      <c r="N89" s="30" t="n"/>
      <c r="O89" s="425">
        <f>L89-B89</f>
        <v/>
      </c>
      <c r="P89" s="144">
        <f>J89-K89</f>
        <v/>
      </c>
      <c r="Q89" s="426">
        <f>D89-F89</f>
        <v/>
      </c>
      <c r="R89" s="30" t="n"/>
    </row>
    <row r="90">
      <c r="A90" s="80" t="inlineStr">
        <is>
          <t xml:space="preserve">　　遞延負債                                                    </t>
        </is>
      </c>
      <c r="B90" s="427">
        <f>VLOOKUP(A90,$A$423:$AX$475,$K$1,FALSE)</f>
        <v/>
      </c>
      <c r="C90" s="385" t="n">
        <v>124</v>
      </c>
      <c r="D90" s="440">
        <f>J31*-1</f>
        <v/>
      </c>
      <c r="E90" s="464" t="n">
        <v>311</v>
      </c>
      <c r="F90" s="442">
        <f>J71</f>
        <v/>
      </c>
      <c r="G90" s="429">
        <f>B90+SUM(F90:F96)-SUM(D90:D96)</f>
        <v/>
      </c>
      <c r="H90" s="112" t="inlineStr">
        <is>
          <t xml:space="preserve">　　　退休離職準備金與應付退休及離職金同額增加之金額(+)           </t>
        </is>
      </c>
      <c r="I90" s="180" t="n">
        <v>401</v>
      </c>
      <c r="J90" s="73">
        <f>OFFSET(A563,0,$K$1-1)</f>
        <v/>
      </c>
      <c r="K90" s="369">
        <f>(SUMIF($C$7:$C$127,I90,$D$7:$D$127)+SUMIF($E$7:$E$127,I90,$F$7:$F$127))/2</f>
        <v/>
      </c>
      <c r="L90" s="478">
        <f>VLOOKUP(A90,$A$253:$AX$305,$K$1,FALSE)</f>
        <v/>
      </c>
      <c r="M90" s="478">
        <f>L90-G90</f>
        <v/>
      </c>
      <c r="N90" s="30" t="n"/>
      <c r="O90" s="425">
        <f>L90-B90</f>
        <v/>
      </c>
      <c r="P90" s="144">
        <f>J90-K90</f>
        <v/>
      </c>
      <c r="Q90" s="426">
        <f>D90-F90</f>
        <v/>
      </c>
      <c r="R90" s="30" t="n"/>
    </row>
    <row r="91">
      <c r="A91" s="3" t="n">
        <v>0</v>
      </c>
      <c r="B91" s="427" t="n"/>
      <c r="C91" s="241" t="n">
        <v>123</v>
      </c>
      <c r="D91" s="440">
        <f>-J30</f>
        <v/>
      </c>
      <c r="E91" s="464" t="n">
        <v>403</v>
      </c>
      <c r="F91" s="442">
        <f>J93</f>
        <v/>
      </c>
      <c r="G91" s="433" t="n"/>
      <c r="H91" s="112" t="inlineStr">
        <is>
          <t xml:space="preserve">　　　退休離職準備金與應付退休及離職金同額減少之金額(-)           </t>
        </is>
      </c>
      <c r="I91" s="180" t="n">
        <v>402</v>
      </c>
      <c r="J91" s="73">
        <f>OFFSET(A564,0,$K$1-1)</f>
        <v/>
      </c>
      <c r="K91" s="387">
        <f>(SUMIF($C$7:$C$127,I91,$D$7:$D$127)+SUMIF($E$7:$E$127,I91,$F$7:$F$127))/2*-1</f>
        <v/>
      </c>
      <c r="L91" s="478" t="n"/>
      <c r="M91" s="478">
        <f>L91-G91</f>
        <v/>
      </c>
      <c r="N91" s="30" t="n"/>
      <c r="O91" s="425">
        <f>L91-B91</f>
        <v/>
      </c>
      <c r="P91" s="144">
        <f>J91-K91</f>
        <v/>
      </c>
      <c r="Q91" s="426">
        <f>D91-F91</f>
        <v/>
      </c>
      <c r="R91" s="30" t="n"/>
    </row>
    <row r="92">
      <c r="A92" s="3" t="n">
        <v>0</v>
      </c>
      <c r="B92" s="427" t="n"/>
      <c r="C92" s="385" t="n"/>
      <c r="D92" s="440" t="n"/>
      <c r="E92" s="325" t="n">
        <v>407</v>
      </c>
      <c r="F92" s="262">
        <f>J101</f>
        <v/>
      </c>
      <c r="G92" s="433" t="n"/>
      <c r="H92" s="112" t="inlineStr">
        <is>
          <t xml:space="preserve">　　其他準備金與遞延收入同額增加之金額                          </t>
        </is>
      </c>
      <c r="I92" s="180" t="n"/>
      <c r="J92" s="73">
        <f>OFFSET(A565,0,$K$1-1)</f>
        <v/>
      </c>
      <c r="K92" s="369">
        <f>K93</f>
        <v/>
      </c>
      <c r="L92" s="478" t="n"/>
      <c r="M92" s="478">
        <f>L92-G92</f>
        <v/>
      </c>
      <c r="N92" s="30" t="n"/>
      <c r="O92" s="425">
        <f>L92-B92</f>
        <v/>
      </c>
      <c r="P92" s="144">
        <f>J92-K92</f>
        <v/>
      </c>
      <c r="Q92" s="426">
        <f>D92-F92</f>
        <v/>
      </c>
      <c r="R92" s="30" t="n"/>
    </row>
    <row r="93">
      <c r="A93" s="3" t="n">
        <v>0</v>
      </c>
      <c r="B93" s="427" t="n"/>
      <c r="C93" s="385" t="n"/>
      <c r="D93" s="440" t="n"/>
      <c r="E93" s="464" t="n">
        <v>408</v>
      </c>
      <c r="F93" s="442">
        <f>J102</f>
        <v/>
      </c>
      <c r="G93" s="433" t="n"/>
      <c r="H93" s="112" t="inlineStr">
        <is>
          <t xml:space="preserve">　　　其他準備金與遞延收入同額增加之金額                          </t>
        </is>
      </c>
      <c r="I93" s="180" t="n">
        <v>403</v>
      </c>
      <c r="J93" s="73">
        <f>OFFSET(A566,0,$K$1-1)</f>
        <v/>
      </c>
      <c r="K93" s="369">
        <f>(SUMIF($C$7:$C$127,I93,$D$7:$D$127)+SUMIF($E$7:$E$127,I93,$F$7:$F$127))/2</f>
        <v/>
      </c>
      <c r="L93" s="478" t="n"/>
      <c r="M93" s="478">
        <f>L93-G93</f>
        <v/>
      </c>
      <c r="N93" s="30" t="n"/>
      <c r="O93" s="425">
        <f>L93-B93</f>
        <v/>
      </c>
      <c r="P93" s="144">
        <f>J93-K93</f>
        <v/>
      </c>
      <c r="Q93" s="426">
        <f>D93-F93</f>
        <v/>
      </c>
      <c r="R93" s="30" t="n"/>
    </row>
    <row r="94" ht="32.4" customHeight="1" s="53">
      <c r="A94" s="105" t="n"/>
      <c r="B94" s="465" t="n"/>
      <c r="C94" s="398" t="n"/>
      <c r="D94" s="455" t="n"/>
      <c r="E94" s="466" t="n">
        <v>410</v>
      </c>
      <c r="F94" s="467" t="n"/>
      <c r="G94" s="378" t="n"/>
      <c r="H94" s="112" t="inlineStr">
        <is>
          <t xml:space="preserve">　　以前年度購建中固定資產科目，調整轉入不動產、廠房及設備科目之</t>
        </is>
      </c>
      <c r="I94" s="180" t="n"/>
      <c r="J94" s="73">
        <f>OFFSET(A567,0,$K$1-1)</f>
        <v/>
      </c>
      <c r="K94" s="369">
        <f>K95</f>
        <v/>
      </c>
      <c r="P94" s="144">
        <f>J94-K94</f>
        <v/>
      </c>
    </row>
    <row r="95">
      <c r="A95" s="105" t="n"/>
      <c r="B95" s="465" t="n"/>
      <c r="C95" s="398" t="n"/>
      <c r="D95" s="455" t="n"/>
      <c r="E95" s="468" t="n"/>
      <c r="F95" s="447" t="n"/>
      <c r="G95" s="378" t="n"/>
      <c r="H95" s="112" t="inlineStr">
        <is>
          <t xml:space="preserve">　　　調整轉入不動產、廠房及設備科目明細                          </t>
        </is>
      </c>
      <c r="I95" s="180" t="n"/>
      <c r="J95" s="73">
        <f>OFFSET(A568,0,$K$1-1)</f>
        <v/>
      </c>
      <c r="K95" s="369">
        <f>K96+K97+K98</f>
        <v/>
      </c>
      <c r="L95" s="478" t="n"/>
      <c r="N95" s="30" t="n"/>
      <c r="O95" s="425">
        <f>L95-B96</f>
        <v/>
      </c>
      <c r="P95" s="144">
        <f>J95-K95</f>
        <v/>
      </c>
      <c r="Q95" s="426">
        <f>D96-F96</f>
        <v/>
      </c>
      <c r="R95" s="30" t="n"/>
    </row>
    <row r="96">
      <c r="A96" s="3" t="n">
        <v>0</v>
      </c>
      <c r="B96" s="427" t="n"/>
      <c r="C96" s="385" t="n"/>
      <c r="D96" s="440" t="n"/>
      <c r="E96" s="261" t="n"/>
      <c r="F96" s="186" t="n"/>
      <c r="G96" s="433" t="n"/>
      <c r="H96" s="112" t="inlineStr">
        <is>
          <t xml:space="preserve">　　　　土地改良物                                                  </t>
        </is>
      </c>
      <c r="I96" s="180" t="n">
        <v>404</v>
      </c>
      <c r="J96" s="73">
        <f>OFFSET(A569,0,$K$1-1)</f>
        <v/>
      </c>
      <c r="K96" s="369">
        <f>(SUMIF($C$7:$C$127,I96,$D$7:$D$127)+SUMIF($E$7:$E$127,I96,$F$7:$F$127))/2</f>
        <v/>
      </c>
      <c r="N96" s="30" t="n"/>
      <c r="O96" s="425">
        <f>L97-B97</f>
        <v/>
      </c>
      <c r="P96" s="144">
        <f>J96-K96</f>
        <v/>
      </c>
      <c r="Q96" s="426">
        <f>D97-F97</f>
        <v/>
      </c>
      <c r="R96" s="30" t="n"/>
    </row>
    <row r="97">
      <c r="A97" s="84" t="inlineStr">
        <is>
          <t xml:space="preserve">淨值                                                        </t>
        </is>
      </c>
      <c r="B97" s="422">
        <f>B98+B110+B116+B125</f>
        <v/>
      </c>
      <c r="C97" s="384" t="n"/>
      <c r="D97" s="440" t="n"/>
      <c r="E97" s="441" t="n"/>
      <c r="F97" s="442" t="n"/>
      <c r="G97" s="422">
        <f>G98+G110+G116+G125</f>
        <v/>
      </c>
      <c r="H97" s="112" t="inlineStr">
        <is>
          <t xml:space="preserve">　　　　房屋及建築                                                  </t>
        </is>
      </c>
      <c r="I97" s="180" t="n">
        <v>405</v>
      </c>
      <c r="J97" s="73">
        <f>OFFSET(A570,0,$K$1-1)</f>
        <v/>
      </c>
      <c r="K97" s="369">
        <f>(SUMIF($C$7:$C$127,I97,$D$7:$D$127)+SUMIF($E$7:$E$127,I97,$F$7:$F$127))/2</f>
        <v/>
      </c>
      <c r="L97" s="478">
        <f>VLOOKUP(A97,$A$253:$AX$305,$K$1,FALSE)</f>
        <v/>
      </c>
      <c r="M97" s="478">
        <f>L97-G97</f>
        <v/>
      </c>
      <c r="N97" s="30" t="n"/>
      <c r="O97" s="425">
        <f>L98-B98</f>
        <v/>
      </c>
      <c r="P97" s="144">
        <f>J97-K97</f>
        <v/>
      </c>
      <c r="Q97" s="426">
        <f>D98-F98</f>
        <v/>
      </c>
      <c r="R97" s="30" t="n"/>
    </row>
    <row r="98">
      <c r="A98" s="85" t="inlineStr">
        <is>
          <t xml:space="preserve">　基金                                                        </t>
        </is>
      </c>
      <c r="B98" s="422">
        <f>SUM(B99:B101)</f>
        <v/>
      </c>
      <c r="C98" s="384" t="n"/>
      <c r="D98" s="440" t="n"/>
      <c r="E98" s="441" t="n"/>
      <c r="F98" s="442" t="n"/>
      <c r="G98" s="422">
        <f>SUM(G99:G101)</f>
        <v/>
      </c>
      <c r="H98" s="220" t="inlineStr">
        <is>
          <t xml:space="preserve">　　　　什項設備                                                    </t>
        </is>
      </c>
      <c r="I98" s="267" t="n">
        <v>406</v>
      </c>
      <c r="J98" s="73">
        <f>OFFSET(A571,0,$K$1-1)</f>
        <v/>
      </c>
      <c r="K98" s="369">
        <f>(SUMIF($C$7:$C$127,I98,$D$7:$D$127)+SUMIF($E$7:$E$127,I98,$F$7:$F$127))/2</f>
        <v/>
      </c>
      <c r="L98" s="478">
        <f>VLOOKUP(A98,$A$253:$AX$305,$K$1,FALSE)</f>
        <v/>
      </c>
      <c r="M98" s="478">
        <f>L98-G98</f>
        <v/>
      </c>
      <c r="N98" s="30" t="n"/>
      <c r="O98" s="425">
        <f>L99-B99</f>
        <v/>
      </c>
      <c r="P98" s="144">
        <f>J98-K98</f>
        <v/>
      </c>
      <c r="Q98" s="426">
        <f>D99-F99</f>
        <v/>
      </c>
      <c r="R98" s="30" t="n"/>
    </row>
    <row r="99">
      <c r="A99" s="86" t="inlineStr">
        <is>
          <t xml:space="preserve">　　基金                                                        </t>
        </is>
      </c>
      <c r="B99" s="427">
        <f>VLOOKUP(A99,$A$423:$AX$475,$K$1,FALSE)</f>
        <v/>
      </c>
      <c r="C99" s="245" t="n"/>
      <c r="D99" s="440" t="n"/>
      <c r="E99" s="384" t="n">
        <v>313</v>
      </c>
      <c r="F99" s="442">
        <f>J76</f>
        <v/>
      </c>
      <c r="G99" s="469">
        <f>B99+SUM(F99:F109)-SUM(D99:D109)</f>
        <v/>
      </c>
      <c r="H99" s="112" t="inlineStr">
        <is>
          <t xml:space="preserve">　不動產、廠房及設備與遞延收入同額增加(+)或減少(-)之金額    </t>
        </is>
      </c>
      <c r="I99" s="180" t="n"/>
      <c r="J99" s="73">
        <f>OFFSET(A572,0,$K$1-1)</f>
        <v/>
      </c>
      <c r="K99" s="369">
        <f>K100</f>
        <v/>
      </c>
      <c r="L99" s="478">
        <f>VLOOKUP(A99,$A$253:$AX$305,$K$1,FALSE)</f>
        <v/>
      </c>
      <c r="M99" s="478">
        <f>L99-G99</f>
        <v/>
      </c>
      <c r="N99" s="30" t="n"/>
      <c r="O99" s="425">
        <f>L100-B100</f>
        <v/>
      </c>
      <c r="P99" s="144">
        <f>J99-K99</f>
        <v/>
      </c>
      <c r="Q99" s="426">
        <f>D100-F100</f>
        <v/>
      </c>
      <c r="R99" s="30" t="n"/>
    </row>
    <row r="100">
      <c r="A100" s="89" t="n">
        <v>0</v>
      </c>
      <c r="B100" s="427" t="n"/>
      <c r="C100" s="375" t="n"/>
      <c r="D100" s="428" t="n"/>
      <c r="E100" s="87" t="n">
        <v>314</v>
      </c>
      <c r="F100" s="431">
        <f>J77</f>
        <v/>
      </c>
      <c r="G100" s="427" t="n"/>
      <c r="H100" s="112" t="inlineStr">
        <is>
          <t xml:space="preserve">　　不動產、廠房及設備與遞延收入同額增加明細(+)             </t>
        </is>
      </c>
      <c r="I100" s="180" t="n"/>
      <c r="J100" s="73">
        <f>OFFSET(A573,0,$K$1-1)</f>
        <v/>
      </c>
      <c r="K100" s="369">
        <f>K101+K102</f>
        <v/>
      </c>
      <c r="L100" s="478" t="n"/>
      <c r="M100" s="478">
        <f>L100-G100</f>
        <v/>
      </c>
      <c r="N100" s="30" t="n"/>
      <c r="O100" s="425">
        <f>L101-B101</f>
        <v/>
      </c>
      <c r="P100" s="144">
        <f>J100-K100</f>
        <v/>
      </c>
      <c r="Q100" s="426">
        <f>D101-F101</f>
        <v/>
      </c>
      <c r="R100" s="30" t="n"/>
    </row>
    <row r="101">
      <c r="A101" s="50" t="n">
        <v>0</v>
      </c>
      <c r="B101" s="427" t="n"/>
      <c r="C101" s="91" t="n">
        <v>412</v>
      </c>
      <c r="D101" s="428">
        <f>-J109</f>
        <v/>
      </c>
      <c r="E101" s="87" t="n">
        <v>315</v>
      </c>
      <c r="F101" s="431">
        <f>J78</f>
        <v/>
      </c>
      <c r="G101" s="427" t="n"/>
      <c r="H101" s="211" t="inlineStr">
        <is>
          <t xml:space="preserve">　　　　機械及設備                                                  </t>
        </is>
      </c>
      <c r="I101" s="268" t="n">
        <v>407</v>
      </c>
      <c r="J101" s="73">
        <f>OFFSET(A574,0,$K$1-1)</f>
        <v/>
      </c>
      <c r="K101" s="369">
        <f>(SUMIF($C$7:$C$127,I101,$D$7:$D$127)+SUMIF($E$7:$E$127,I101,$F$7:$F$127))/2</f>
        <v/>
      </c>
      <c r="L101" s="478" t="n"/>
      <c r="M101" s="478">
        <f>L101-G101</f>
        <v/>
      </c>
      <c r="N101" s="30" t="n"/>
      <c r="O101" s="425">
        <f>L102-B102</f>
        <v/>
      </c>
      <c r="P101" s="144">
        <f>J101-K101</f>
        <v/>
      </c>
      <c r="Q101" s="426">
        <f>D102-F102</f>
        <v/>
      </c>
      <c r="R101" s="30" t="n"/>
    </row>
    <row r="102">
      <c r="A102" s="50" t="n">
        <v>0</v>
      </c>
      <c r="B102" s="427" t="n"/>
      <c r="C102" s="91" t="n">
        <v>413</v>
      </c>
      <c r="D102" s="470">
        <f>-J110</f>
        <v/>
      </c>
      <c r="E102" s="87" t="n">
        <v>409</v>
      </c>
      <c r="F102" s="432">
        <f>J105</f>
        <v/>
      </c>
      <c r="G102" s="427" t="n"/>
      <c r="H102" s="211" t="inlineStr">
        <is>
          <t xml:space="preserve">　　　　什項設備                                                    </t>
        </is>
      </c>
      <c r="I102" s="180" t="n">
        <v>408</v>
      </c>
      <c r="J102" s="73">
        <f>OFFSET(A575,0,$K$1-1)</f>
        <v/>
      </c>
      <c r="K102" s="369">
        <f>(SUMIF($C$7:$C$127,I102,$D$7:$D$127)+SUMIF($E$7:$E$127,I102,$F$7:$F$127))/2</f>
        <v/>
      </c>
      <c r="L102" s="478" t="n"/>
      <c r="M102" s="478">
        <f>L102-G102</f>
        <v/>
      </c>
      <c r="N102" s="30" t="n"/>
      <c r="O102" s="425">
        <f>L103-B103</f>
        <v/>
      </c>
      <c r="P102" s="144">
        <f>J102-K102</f>
        <v/>
      </c>
      <c r="Q102" s="426">
        <f>D103-F103</f>
        <v/>
      </c>
      <c r="R102" s="30" t="n"/>
    </row>
    <row r="103">
      <c r="A103" s="50" t="n">
        <v>0</v>
      </c>
      <c r="B103" s="427" t="n"/>
      <c r="C103" s="91" t="n">
        <v>414</v>
      </c>
      <c r="D103" s="470">
        <f>-J111</f>
        <v/>
      </c>
      <c r="E103" s="375" t="n">
        <v>410</v>
      </c>
      <c r="F103" s="431">
        <f>J106</f>
        <v/>
      </c>
      <c r="G103" s="427" t="n"/>
      <c r="H103" s="211" t="inlineStr">
        <is>
          <t xml:space="preserve">　不動產、廠房及設備與基金同額增加(+)或減少(-)之金額        </t>
        </is>
      </c>
      <c r="I103" s="180" t="n"/>
      <c r="J103" s="73">
        <f>OFFSET(A576,0,$K$1-1)</f>
        <v/>
      </c>
      <c r="K103" s="369">
        <f>K104+K108</f>
        <v/>
      </c>
      <c r="L103" s="478" t="n"/>
      <c r="M103" s="478">
        <f>L103-G103</f>
        <v/>
      </c>
      <c r="N103" s="30" t="n"/>
      <c r="O103" s="425">
        <f>L104-B104</f>
        <v/>
      </c>
      <c r="P103" s="144">
        <f>J103-K103</f>
        <v/>
      </c>
      <c r="Q103" s="426">
        <f>D104-F104</f>
        <v/>
      </c>
      <c r="R103" s="30" t="n"/>
    </row>
    <row r="104">
      <c r="A104" s="50" t="n">
        <v>0</v>
      </c>
      <c r="B104" s="427" t="n"/>
      <c r="C104" s="91" t="n">
        <v>416</v>
      </c>
      <c r="D104" s="470">
        <f>F58</f>
        <v/>
      </c>
      <c r="E104" s="375" t="n">
        <v>411</v>
      </c>
      <c r="F104" s="431">
        <f>J107</f>
        <v/>
      </c>
      <c r="G104" s="427" t="n"/>
      <c r="H104" s="211" t="inlineStr">
        <is>
          <t xml:space="preserve">　　　撥入不動產、廠房及設備明細(+)                               </t>
        </is>
      </c>
      <c r="I104" s="180" t="n"/>
      <c r="J104" s="73">
        <f>OFFSET(A577,0,$K$1-1)</f>
        <v/>
      </c>
      <c r="K104" s="369">
        <f>SUM(K105:K107)</f>
        <v/>
      </c>
      <c r="L104" s="478" t="n"/>
      <c r="M104" s="478">
        <f>L104-G104</f>
        <v/>
      </c>
      <c r="N104" s="30" t="n"/>
      <c r="O104" s="425">
        <f>L105-B105</f>
        <v/>
      </c>
      <c r="P104" s="144">
        <f>J104-K104</f>
        <v/>
      </c>
      <c r="Q104" s="426">
        <f>D105-F105</f>
        <v/>
      </c>
      <c r="R104" s="30" t="n"/>
    </row>
    <row r="105">
      <c r="A105" s="50" t="n"/>
      <c r="B105" s="50" t="n"/>
      <c r="C105" s="91" t="n"/>
      <c r="D105" s="428" t="n"/>
      <c r="E105" s="375" t="n">
        <v>415</v>
      </c>
      <c r="F105" s="90">
        <f>J113</f>
        <v/>
      </c>
      <c r="G105" s="50" t="n"/>
      <c r="H105" s="112" t="inlineStr">
        <is>
          <t xml:space="preserve">　　　　機械及設備                                                  </t>
        </is>
      </c>
      <c r="I105" s="180" t="n">
        <v>409</v>
      </c>
      <c r="J105" s="73">
        <f>OFFSET(A578,0,$K$1-1)</f>
        <v/>
      </c>
      <c r="K105" s="369">
        <f>(SUMIF($C$7:$C$127,I105,$D$7:$D$127)+SUMIF($E$7:$E$127,I105,$F$7:$F$127))/2</f>
        <v/>
      </c>
      <c r="L105" s="478" t="n"/>
      <c r="M105" s="478">
        <f>L105-G105</f>
        <v/>
      </c>
      <c r="N105" s="30" t="n"/>
      <c r="O105" s="425">
        <f>L106-B106</f>
        <v/>
      </c>
      <c r="P105" s="144">
        <f>J105-K105</f>
        <v/>
      </c>
      <c r="Q105" s="426">
        <f>D106-F106</f>
        <v/>
      </c>
      <c r="R105" s="30" t="n"/>
    </row>
    <row r="106">
      <c r="A106" s="50" t="n"/>
      <c r="B106" s="50" t="n"/>
      <c r="C106" s="375" t="n"/>
      <c r="D106" s="428" t="n"/>
      <c r="G106" s="50" t="n"/>
      <c r="H106" s="112" t="inlineStr">
        <is>
          <t xml:space="preserve">　　　　交通及運輸設備                                              </t>
        </is>
      </c>
      <c r="I106" s="180" t="n">
        <v>410</v>
      </c>
      <c r="J106" s="73">
        <f>OFFSET(A579,0,$K$1-1)</f>
        <v/>
      </c>
      <c r="K106" s="369">
        <f>(SUMIF($C$7:$C$127,I106,$D$7:$D$127)+SUMIF($E$7:$E$127,I106,$F$7:$F$127))/2</f>
        <v/>
      </c>
      <c r="L106" s="478" t="n"/>
      <c r="M106" s="478">
        <f>L106-G106</f>
        <v/>
      </c>
      <c r="N106" s="30" t="n"/>
      <c r="O106" s="425">
        <f>L107-B107</f>
        <v/>
      </c>
      <c r="P106" s="144">
        <f>J106-K106</f>
        <v/>
      </c>
      <c r="Q106" s="426">
        <f>D107-F107</f>
        <v/>
      </c>
      <c r="R106" s="30" t="n"/>
    </row>
    <row r="107">
      <c r="A107" s="50" t="n"/>
      <c r="B107" s="50" t="n"/>
      <c r="C107" s="127" t="n">
        <v>72</v>
      </c>
      <c r="D107" s="471">
        <f>IF(J119&lt;0,J119*-1,0)</f>
        <v/>
      </c>
      <c r="E107" s="472" t="n"/>
      <c r="F107" s="396" t="n"/>
      <c r="G107" s="50" t="n"/>
      <c r="H107" s="112" t="inlineStr">
        <is>
          <t xml:space="preserve">　　　　什項設備                                                    </t>
        </is>
      </c>
      <c r="I107" s="180" t="n">
        <v>411</v>
      </c>
      <c r="J107" s="73">
        <f>OFFSET(A580,0,$K$1-1)</f>
        <v/>
      </c>
      <c r="K107" s="369">
        <f>(SUMIF($C$7:$C$127,I107,$D$7:$D$127)+SUMIF($E$7:$E$127,I107,$F$7:$F$127))/2</f>
        <v/>
      </c>
      <c r="L107" s="478" t="n"/>
      <c r="M107" s="478">
        <f>L107-G107</f>
        <v/>
      </c>
      <c r="N107" s="30" t="n"/>
      <c r="O107" s="425">
        <f>L108-B108</f>
        <v/>
      </c>
      <c r="P107" s="144">
        <f>J107-K107</f>
        <v/>
      </c>
      <c r="Q107" s="426">
        <f>D108-F108</f>
        <v/>
      </c>
      <c r="R107" s="30" t="n"/>
    </row>
    <row r="108">
      <c r="A108" s="89" t="n">
        <v>0</v>
      </c>
      <c r="B108" s="427" t="n"/>
      <c r="C108" s="127" t="n"/>
      <c r="D108" s="428" t="n"/>
      <c r="E108" s="375" t="n">
        <v>72</v>
      </c>
      <c r="F108" s="396">
        <f>IF(J119&gt;0,J119,0)</f>
        <v/>
      </c>
      <c r="G108" s="427" t="n"/>
      <c r="H108" s="211" t="inlineStr">
        <is>
          <t xml:space="preserve">　　　撥出不動產、廠房及設備明細(-)                               </t>
        </is>
      </c>
      <c r="I108" s="180" t="n"/>
      <c r="J108" s="73">
        <f>OFFSET(A581,0,$K$1-1)</f>
        <v/>
      </c>
      <c r="K108" s="369">
        <f>K109+K110+K111</f>
        <v/>
      </c>
      <c r="L108" s="478" t="n"/>
      <c r="M108" s="478">
        <f>L108-G108</f>
        <v/>
      </c>
      <c r="N108" s="30" t="n"/>
      <c r="O108" s="425">
        <f>L109-B109</f>
        <v/>
      </c>
      <c r="P108" s="144">
        <f>J108-K108</f>
        <v/>
      </c>
      <c r="Q108" s="426">
        <f>D109-F109</f>
        <v/>
      </c>
      <c r="R108" s="30" t="n"/>
    </row>
    <row r="109">
      <c r="A109" s="78" t="n"/>
      <c r="B109" s="427" t="n"/>
      <c r="D109" s="428" t="n"/>
      <c r="E109" s="375" t="n"/>
      <c r="F109" s="432">
        <f>J131</f>
        <v/>
      </c>
      <c r="G109" s="427" t="n"/>
      <c r="H109" s="112" t="inlineStr">
        <is>
          <t xml:space="preserve">　　　　機械及設備                                                  </t>
        </is>
      </c>
      <c r="I109" s="180" t="n">
        <v>412</v>
      </c>
      <c r="J109" s="73">
        <f>OFFSET(A582,0,$K$1-1)</f>
        <v/>
      </c>
      <c r="K109" s="387">
        <f>(SUMIF($C$7:$C$127,I109,$D$7:$D$127)+SUMIF($E$7:$E$127,I109,$F$7:$F$127))/2*-1</f>
        <v/>
      </c>
      <c r="L109" s="478" t="n"/>
      <c r="M109" s="478">
        <f>L109-G109</f>
        <v/>
      </c>
      <c r="N109" s="30" t="n"/>
      <c r="O109" s="425">
        <f>L110-B110</f>
        <v/>
      </c>
      <c r="P109" s="144">
        <f>J109-K109</f>
        <v/>
      </c>
      <c r="Q109" s="426">
        <f>D110-F110</f>
        <v/>
      </c>
      <c r="R109" s="30" t="n"/>
    </row>
    <row r="110">
      <c r="A110" s="78" t="inlineStr">
        <is>
          <t xml:space="preserve">　公積                                                        </t>
        </is>
      </c>
      <c r="B110" s="422">
        <f>SUM(B111:B115)</f>
        <v/>
      </c>
      <c r="C110" s="375" t="n"/>
      <c r="D110" s="428" t="n"/>
      <c r="E110" s="430" t="n"/>
      <c r="F110" s="432" t="n"/>
      <c r="G110" s="423">
        <f>SUM(G111:G115)</f>
        <v/>
      </c>
      <c r="H110" s="112" t="inlineStr">
        <is>
          <t xml:space="preserve">　　　　交通及運輸設備                                              </t>
        </is>
      </c>
      <c r="I110" s="180" t="n">
        <v>413</v>
      </c>
      <c r="J110" s="73">
        <f>OFFSET(A583,0,$K$1-1)</f>
        <v/>
      </c>
      <c r="K110" s="387">
        <f>(SUMIF($C$7:$C$127,I110,$D$7:$D$127)+SUMIF($E$7:$E$127,I110,$F$7:$F$127))/2*-1</f>
        <v/>
      </c>
      <c r="L110" s="478">
        <f>VLOOKUP(A110,$A$253:$AX$305,$K$1,FALSE)</f>
        <v/>
      </c>
      <c r="M110" s="478">
        <f>L110-G110</f>
        <v/>
      </c>
      <c r="N110" s="30" t="n"/>
      <c r="O110" s="425">
        <f>L111-B111</f>
        <v/>
      </c>
      <c r="P110" s="144">
        <f>J110-K110</f>
        <v/>
      </c>
      <c r="Q110" s="426">
        <f>D111-F111</f>
        <v/>
      </c>
      <c r="R110" s="30" t="n"/>
    </row>
    <row r="111">
      <c r="A111" s="80" t="inlineStr">
        <is>
          <t xml:space="preserve">　　資本公積                                                    </t>
        </is>
      </c>
      <c r="B111" s="427">
        <f>VLOOKUP(A111,$A$423:$AX$475,$K$1,FALSE)</f>
        <v/>
      </c>
      <c r="C111" s="375" t="n"/>
      <c r="D111" s="428" t="n"/>
      <c r="E111" s="430" t="n">
        <v>417</v>
      </c>
      <c r="F111" s="432">
        <f>J115</f>
        <v/>
      </c>
      <c r="G111" s="429">
        <f>B111+SUM(F111:F113)-SUM(D111:D113)</f>
        <v/>
      </c>
      <c r="H111" s="112" t="inlineStr">
        <is>
          <t xml:space="preserve">　　　　什項設備                                                    </t>
        </is>
      </c>
      <c r="I111" s="180" t="n">
        <v>414</v>
      </c>
      <c r="J111" s="73">
        <f>OFFSET(A584,0,$K$1-1)</f>
        <v/>
      </c>
      <c r="K111" s="387">
        <f>(SUMIF($C$7:$C$127,I111,$D$7:$D$127)+SUMIF($E$7:$E$127,I111,$F$7:$F$127))/2*-1</f>
        <v/>
      </c>
      <c r="L111" s="478">
        <f>VLOOKUP(A111,$A$253:$AX$305,$K$1,FALSE)</f>
        <v/>
      </c>
      <c r="M111" s="478">
        <f>L111-G111</f>
        <v/>
      </c>
      <c r="N111" s="30" t="n"/>
      <c r="O111" s="425">
        <f>L112-B112</f>
        <v/>
      </c>
      <c r="P111" s="144">
        <f>J111-K111</f>
        <v/>
      </c>
      <c r="Q111" s="426">
        <f>D112-F112</f>
        <v/>
      </c>
      <c r="R111" s="30" t="n"/>
    </row>
    <row r="112">
      <c r="A112" s="2" t="n">
        <v>0</v>
      </c>
      <c r="B112" s="427" t="n"/>
      <c r="C112" s="473" t="n">
        <v>71</v>
      </c>
      <c r="D112" s="471">
        <f>IF(J118&lt;0,J118*-1,0)</f>
        <v/>
      </c>
      <c r="E112" s="430" t="n">
        <v>71</v>
      </c>
      <c r="F112" s="431">
        <f>IF(J133&gt;0,J133,0)</f>
        <v/>
      </c>
      <c r="G112" s="433" t="n"/>
      <c r="H112" s="211" t="inlineStr">
        <is>
          <t xml:space="preserve">　無形資產與基金同額增加(+)或減少(-)之金額                  </t>
        </is>
      </c>
      <c r="I112" s="186" t="n"/>
      <c r="J112" s="73" t="n"/>
      <c r="K112" s="369">
        <f>K113+K114</f>
        <v/>
      </c>
      <c r="L112" s="478" t="n"/>
      <c r="M112" s="478">
        <f>L112-G112</f>
        <v/>
      </c>
      <c r="N112" s="30" t="n"/>
      <c r="O112" s="425">
        <f>L113-B113</f>
        <v/>
      </c>
      <c r="P112" s="144">
        <f>J112-K112</f>
        <v/>
      </c>
      <c r="Q112" s="426">
        <f>D113-F113</f>
        <v/>
      </c>
      <c r="R112" s="30" t="n"/>
    </row>
    <row r="113">
      <c r="A113" s="3" t="n">
        <v>0</v>
      </c>
      <c r="B113" s="427" t="n"/>
      <c r="C113" s="473" t="n"/>
      <c r="D113" s="428" t="n"/>
      <c r="E113" s="439" t="n"/>
      <c r="F113" s="432" t="n"/>
      <c r="G113" s="433" t="n"/>
      <c r="H113" s="112" t="inlineStr">
        <is>
          <t xml:space="preserve">　　　無形資產與基金同額增加之金額(+)                             </t>
        </is>
      </c>
      <c r="I113" s="180" t="n">
        <v>415</v>
      </c>
      <c r="J113" s="73">
        <f>OFFSET(A585,0,$K$1-1)</f>
        <v/>
      </c>
      <c r="K113" s="369">
        <f>(SUMIF($C$7:$C$127,I113,$D$7:$D$127)+SUMIF($E$7:$E$127,I113,$F$7:$F$127))/2</f>
        <v/>
      </c>
      <c r="L113" s="478" t="n"/>
      <c r="M113" s="478">
        <f>L113-G113</f>
        <v/>
      </c>
      <c r="N113" s="30" t="n"/>
      <c r="O113" s="425">
        <f>L114-B114</f>
        <v/>
      </c>
      <c r="P113" s="144">
        <f>J113-K113</f>
        <v/>
      </c>
      <c r="Q113" s="426">
        <f>D114-F114</f>
        <v/>
      </c>
      <c r="R113" s="30" t="n"/>
    </row>
    <row r="114">
      <c r="A114" s="80" t="inlineStr">
        <is>
          <t xml:space="preserve">　　特別公積                                                    </t>
        </is>
      </c>
      <c r="B114" s="427">
        <f>VLOOKUP(A114,$A$423:$AX$475,$K$1,FALSE)</f>
        <v/>
      </c>
      <c r="C114" s="474" t="n"/>
      <c r="D114" s="428">
        <f>J131</f>
        <v/>
      </c>
      <c r="E114" s="430" t="n"/>
      <c r="F114" s="432" t="n"/>
      <c r="G114" s="429">
        <f>B114+SUM(F114:F115)-SUM(D114:D115)</f>
        <v/>
      </c>
      <c r="H114" s="112" t="inlineStr">
        <is>
          <t xml:space="preserve">　　　無形資產與基金同額減少之金額(-)                             </t>
        </is>
      </c>
      <c r="I114" s="180" t="n">
        <v>416</v>
      </c>
      <c r="J114" s="73">
        <f>OFFSET(A586,0,$K$1-1)</f>
        <v/>
      </c>
      <c r="K114" s="369">
        <f>-(SUMIF($C$7:$C$127,I114,$D$7:$D$127)+SUMIF($E$7:$E$127,I114,$F$7:$F$127))/2</f>
        <v/>
      </c>
      <c r="L114" s="478">
        <f>VLOOKUP(A114,$A$253:$AX$305,$K$1,FALSE)</f>
        <v/>
      </c>
      <c r="M114" s="478">
        <f>L114-G114</f>
        <v/>
      </c>
      <c r="N114" s="30" t="n"/>
      <c r="O114" s="425">
        <f>L115-B115</f>
        <v/>
      </c>
      <c r="P114" s="144">
        <f>J114-K114</f>
        <v/>
      </c>
      <c r="Q114" s="426">
        <f>D115-F115</f>
        <v/>
      </c>
      <c r="R114" s="30" t="n"/>
    </row>
    <row r="115">
      <c r="A115" s="3" t="n">
        <v>0</v>
      </c>
      <c r="B115" s="427" t="n"/>
      <c r="C115" s="473" t="n"/>
      <c r="D115" s="428" t="n"/>
      <c r="E115" s="439" t="n"/>
      <c r="F115" s="432" t="n"/>
      <c r="G115" s="433" t="n"/>
      <c r="H115" s="112" t="inlineStr">
        <is>
          <t xml:space="preserve">　　應付代管資產轉列受贈公積之金額                              </t>
        </is>
      </c>
      <c r="I115" s="180" t="n">
        <v>417</v>
      </c>
      <c r="J115" s="73">
        <f>OFFSET(A587,0,$K$1-1)</f>
        <v/>
      </c>
      <c r="K115" s="369">
        <f>(SUMIF($C$7:$C$127,I115,$D$7:$D$127)+SUMIF($E$7:$E$127,I115,$F$7:$F$127))/2</f>
        <v/>
      </c>
      <c r="L115" s="478" t="n"/>
      <c r="M115" s="478">
        <f>L115-G115</f>
        <v/>
      </c>
      <c r="N115" s="30" t="n"/>
      <c r="O115" s="425">
        <f>L116-B116</f>
        <v/>
      </c>
      <c r="P115" s="144">
        <f>J115-K115</f>
        <v/>
      </c>
      <c r="Q115" s="426">
        <f>D116-F116</f>
        <v/>
      </c>
      <c r="R115" s="30" t="n"/>
    </row>
    <row r="116">
      <c r="A116" s="78" t="inlineStr">
        <is>
          <t xml:space="preserve">　累積餘絀                                                    </t>
        </is>
      </c>
      <c r="B116" s="422">
        <f>SUM(B117:B121)</f>
        <v/>
      </c>
      <c r="C116" s="474" t="n"/>
      <c r="D116" s="428" t="n"/>
      <c r="E116" s="430" t="n"/>
      <c r="F116" s="432" t="n"/>
      <c r="G116" s="423">
        <f>SUM(G117:G121)</f>
        <v/>
      </c>
      <c r="H116" s="112" t="inlineStr">
        <is>
          <t xml:space="preserve">　　長期債務1年內到期部分轉列應付到期長期負債之金額             </t>
        </is>
      </c>
      <c r="I116" s="180" t="n">
        <v>418</v>
      </c>
      <c r="J116" s="73">
        <f>OFFSET(A588,0,$K$1-1)</f>
        <v/>
      </c>
      <c r="K116" s="369">
        <f>(SUMIF($C$7:$C$127,I116,$D$7:$D$127)+SUMIF($E$7:$E$127,I116,$F$7:$F$127))/2</f>
        <v/>
      </c>
      <c r="L116" s="478">
        <f>VLOOKUP(A116,$A$253:$AX$305,$K$1,FALSE)</f>
        <v/>
      </c>
      <c r="M116" s="478">
        <f>L116-G116</f>
        <v/>
      </c>
      <c r="N116" s="30" t="n"/>
      <c r="O116" s="425">
        <f>L117-B117</f>
        <v/>
      </c>
      <c r="P116" s="144">
        <f>J116-K116</f>
        <v/>
      </c>
      <c r="Q116" s="426">
        <f>D117-F117</f>
        <v/>
      </c>
      <c r="R116" s="30" t="n"/>
    </row>
    <row r="117">
      <c r="A117" s="80" t="inlineStr">
        <is>
          <t xml:space="preserve">　　累積賸餘                                                    </t>
        </is>
      </c>
      <c r="B117" s="427">
        <f>VLOOKUP(A117,$A$423:$AX$475,$K$1,FALSE)</f>
        <v/>
      </c>
      <c r="C117" s="474" t="n"/>
      <c r="D117" s="428" t="n"/>
      <c r="E117" s="375" t="inlineStr">
        <is>
          <t>A</t>
        </is>
      </c>
      <c r="F117" s="432">
        <f>IF(J7&gt;0,J7,0)</f>
        <v/>
      </c>
      <c r="G117" s="429">
        <f>B117+SUM(F117:F120)-SUM(D117:D120)</f>
        <v/>
      </c>
      <c r="H117" s="112" t="inlineStr">
        <is>
          <t xml:space="preserve">　　盈餘分配與虧損填補之金額                                    </t>
        </is>
      </c>
      <c r="I117" s="180" t="n"/>
      <c r="J117" s="73">
        <f>OFFSET(A589,0,$K$1-1)</f>
        <v/>
      </c>
      <c r="K117" s="369">
        <f>K118+K119</f>
        <v/>
      </c>
      <c r="L117" s="478">
        <f>VLOOKUP(A117,$A$253:$AX$305,$K$1,FALSE)</f>
        <v/>
      </c>
      <c r="M117" s="478">
        <f>L117-G117</f>
        <v/>
      </c>
      <c r="N117" s="30" t="n"/>
      <c r="O117" s="425">
        <f>L118-B118</f>
        <v/>
      </c>
      <c r="P117" s="144">
        <f>J117-K117</f>
        <v/>
      </c>
      <c r="Q117" s="426">
        <f>D118-F118</f>
        <v/>
      </c>
      <c r="R117" s="30" t="n"/>
    </row>
    <row r="118">
      <c r="A118" s="3" t="n">
        <v>0</v>
      </c>
      <c r="B118" s="427" t="n"/>
      <c r="C118" s="474" t="n">
        <v>71</v>
      </c>
      <c r="D118" s="428">
        <f>IF(J123&gt;0,J123,0)</f>
        <v/>
      </c>
      <c r="E118" s="375" t="n"/>
      <c r="F118" s="431" t="n"/>
      <c r="G118" s="401" t="n"/>
      <c r="H118" s="112" t="inlineStr">
        <is>
          <t xml:space="preserve">　　　提存(撥用-)公積                                             </t>
        </is>
      </c>
      <c r="I118" s="180" t="n">
        <v>71</v>
      </c>
      <c r="J118" s="73">
        <f>OFFSET(A590,0,$K$1-1)</f>
        <v/>
      </c>
      <c r="K118" s="387">
        <f>-(SUMIF($C$7:$C$127,I118,$D$7:$D$127)+SUMIF($E$7:$E$127,I118,$F$7:$F$127))/2</f>
        <v/>
      </c>
      <c r="L118" s="478" t="n"/>
      <c r="M118" s="478">
        <f>L118-G118</f>
        <v/>
      </c>
      <c r="N118" s="30" t="n"/>
      <c r="O118" s="425">
        <f>L119-B119</f>
        <v/>
      </c>
      <c r="P118" s="144">
        <f>J118-K118</f>
        <v/>
      </c>
      <c r="Q118" s="426">
        <f>D119-F119</f>
        <v/>
      </c>
      <c r="R118" s="30" t="n"/>
    </row>
    <row r="119" ht="20.4" customHeight="1" s="53" thickBot="1">
      <c r="A119" s="3" t="n"/>
      <c r="B119" s="427" t="n"/>
      <c r="C119" s="430" t="n">
        <v>72</v>
      </c>
      <c r="D119" s="471">
        <f>IF(J119&gt;0,J119,0)</f>
        <v/>
      </c>
      <c r="E119" s="434" t="n"/>
      <c r="F119" s="376" t="n"/>
      <c r="G119" s="401" t="n"/>
      <c r="H119" s="198" t="inlineStr">
        <is>
          <t xml:space="preserve">　　　賸餘撥充(折減-)基金                                         </t>
        </is>
      </c>
      <c r="I119" s="180" t="n">
        <v>72</v>
      </c>
      <c r="J119" s="73">
        <f>OFFSET(A591,0,$K$1-1)</f>
        <v/>
      </c>
      <c r="K119" s="387">
        <f>-(SUMIF($C$7:$C$127,I119,$D$7:$D$127)+SUMIF($E$7:$E$127,I119,$F$7:$F$127))/2</f>
        <v/>
      </c>
      <c r="L119" s="478" t="n"/>
      <c r="M119" s="478">
        <f>L119-G119</f>
        <v/>
      </c>
      <c r="N119" s="30" t="n"/>
      <c r="O119" s="425">
        <f>L120-B121</f>
        <v/>
      </c>
      <c r="P119" s="144">
        <f>J119-K119</f>
        <v/>
      </c>
      <c r="Q119" s="426">
        <f>D121-F121</f>
        <v/>
      </c>
      <c r="R119" s="30" t="n"/>
    </row>
    <row r="120">
      <c r="A120" s="100" t="n"/>
      <c r="B120" s="465" t="n"/>
      <c r="C120" s="430" t="n"/>
      <c r="D120" s="432" t="n"/>
      <c r="E120" s="434" t="n"/>
      <c r="F120" s="376" t="n"/>
      <c r="G120" s="401" t="n"/>
      <c r="H120" s="112" t="n"/>
      <c r="I120" s="180" t="n"/>
      <c r="J120" s="121" t="n"/>
      <c r="K120" s="369">
        <f>(SUMIF($C$7:$C$127,I120,$D$7:$D$127)+SUMIF($E$7:$E$127,I120,$F$7:$F$127))/2</f>
        <v/>
      </c>
      <c r="L120" s="478" t="n"/>
      <c r="M120" s="478">
        <f>L120-G120</f>
        <v/>
      </c>
      <c r="N120" s="30" t="n"/>
      <c r="O120" s="425">
        <f>L123-B122</f>
        <v/>
      </c>
      <c r="P120" s="144" t="n"/>
      <c r="Q120" s="426">
        <f>D122-F122</f>
        <v/>
      </c>
      <c r="R120" s="30" t="n"/>
    </row>
    <row r="121">
      <c r="A121" s="80" t="inlineStr">
        <is>
          <t xml:space="preserve">　　累積短絀                                                    </t>
        </is>
      </c>
      <c r="B121" s="427">
        <f>VLOOKUP(A121,$A$423:$AX$475,$K$1,FALSE)</f>
        <v/>
      </c>
      <c r="C121" s="375" t="inlineStr">
        <is>
          <t>A</t>
        </is>
      </c>
      <c r="D121" s="428">
        <f>IF(J7&lt;0,J7*-1,0)</f>
        <v/>
      </c>
      <c r="E121" s="430" t="n"/>
      <c r="F121" s="431" t="n"/>
      <c r="G121" s="488">
        <f>B121+SUM(F121:F124)-SUM(D121:D124)</f>
        <v/>
      </c>
      <c r="H121" s="112" t="n"/>
      <c r="I121" s="180" t="n"/>
      <c r="J121" s="121" t="n"/>
      <c r="K121" s="369">
        <f>(SUMIF($C$7:$C$127,I121,$D$7:$D$127)+SUMIF($E$7:$E$127,I121,$F$7:$F$127))/2</f>
        <v/>
      </c>
      <c r="L121" s="478">
        <f>VLOOKUP(A121,$A$253:$AX$305,$K$1,FALSE)</f>
        <v/>
      </c>
      <c r="M121" s="478">
        <f>L121-G121</f>
        <v/>
      </c>
      <c r="N121" s="30" t="n"/>
      <c r="O121" s="425">
        <f>L124-B123</f>
        <v/>
      </c>
      <c r="P121" s="144" t="n"/>
      <c r="Q121" s="426">
        <f>D123-F123</f>
        <v/>
      </c>
      <c r="R121" s="30" t="n"/>
    </row>
    <row r="122">
      <c r="A122" s="3" t="n">
        <v>0</v>
      </c>
      <c r="B122" s="427" t="n"/>
      <c r="C122" s="382" t="n"/>
      <c r="D122" s="428" t="n"/>
      <c r="E122" s="430" t="n">
        <v>71</v>
      </c>
      <c r="F122" s="432">
        <f>IF(J118&lt;0,J118*-1,0)</f>
        <v/>
      </c>
      <c r="G122" s="401" t="n"/>
      <c r="H122" s="112" t="n"/>
      <c r="I122" s="180" t="n"/>
      <c r="J122" s="121" t="n"/>
      <c r="K122" s="369">
        <f>SUM(K123:K124)</f>
        <v/>
      </c>
      <c r="L122" s="478" t="n"/>
      <c r="M122" s="478">
        <f>L122-G122</f>
        <v/>
      </c>
      <c r="N122" s="30" t="n"/>
      <c r="O122" s="425">
        <f>L125-B124</f>
        <v/>
      </c>
      <c r="P122" s="144" t="n"/>
      <c r="Q122" s="426">
        <f>D125-F125</f>
        <v/>
      </c>
      <c r="R122" s="30" t="n"/>
    </row>
    <row r="123">
      <c r="A123" s="3" t="n"/>
      <c r="B123" s="427" t="n"/>
      <c r="C123" s="382" t="n"/>
      <c r="D123" s="428" t="n"/>
      <c r="E123" s="430" t="n">
        <v>72</v>
      </c>
      <c r="F123" s="396">
        <f>IF(J119&lt;0,J119*-1,0)</f>
        <v/>
      </c>
      <c r="G123" s="401" t="n"/>
      <c r="H123" s="112" t="n"/>
      <c r="I123" s="180" t="n"/>
      <c r="J123" s="121" t="n"/>
      <c r="K123" s="369">
        <f>-(SUMIF($C$7:$C$127,I123,$D$7:$D$127)+SUMIF($E$7:$E$127,I123,$F$7:$F$127))/2</f>
        <v/>
      </c>
      <c r="L123" s="478" t="n"/>
      <c r="M123" s="478">
        <f>L123-G123</f>
        <v/>
      </c>
      <c r="N123" s="30" t="n"/>
      <c r="O123" s="425">
        <f>L126-B125</f>
        <v/>
      </c>
      <c r="P123" s="144" t="n"/>
      <c r="Q123" s="426">
        <f>D126-F126</f>
        <v/>
      </c>
    </row>
    <row r="124" ht="20.4" customHeight="1" s="53" thickBot="1">
      <c r="A124" s="100" t="n"/>
      <c r="B124" s="465" t="n"/>
      <c r="C124" s="475" t="n"/>
      <c r="D124" s="428" t="n"/>
      <c r="E124" s="434" t="n">
        <v>73</v>
      </c>
      <c r="F124" s="435">
        <f>D120</f>
        <v/>
      </c>
      <c r="G124" s="401" t="n"/>
      <c r="H124" s="198" t="n"/>
      <c r="I124" s="199" t="n"/>
      <c r="J124" s="122" t="n"/>
      <c r="K124" s="444">
        <f>-(SUMIF($C$7:$C$127,I124,$D$7:$D$127)+SUMIF($E$7:$E$127,I124,$F$7:$F$127))/2</f>
        <v/>
      </c>
      <c r="L124" s="478" t="n"/>
      <c r="M124" s="478">
        <f>L124-G124</f>
        <v/>
      </c>
      <c r="O124" s="425">
        <f>L127-B126</f>
        <v/>
      </c>
      <c r="P124" s="144" t="n"/>
      <c r="Q124" s="426">
        <f>D127-F127</f>
        <v/>
      </c>
    </row>
    <row r="125">
      <c r="A125" s="78" t="inlineStr">
        <is>
          <t xml:space="preserve">　淨值其他項目                                                </t>
        </is>
      </c>
      <c r="B125" s="422">
        <f>SUM(B126:B127)</f>
        <v/>
      </c>
      <c r="C125" s="375" t="n"/>
      <c r="D125" s="428" t="n"/>
      <c r="E125" s="430" t="n"/>
      <c r="F125" s="432" t="n"/>
      <c r="G125" s="402">
        <f>SUM(G126:G127)</f>
        <v/>
      </c>
      <c r="H125" s="220" t="n"/>
      <c r="I125" s="180" t="n"/>
      <c r="J125" s="246" t="n"/>
      <c r="K125" s="489" t="n"/>
      <c r="L125" s="478">
        <f>VLOOKUP(A125,$A$253:$AX$305,$K$1,FALSE)</f>
        <v/>
      </c>
      <c r="M125" s="478">
        <f>L124-G124</f>
        <v/>
      </c>
      <c r="O125" s="425">
        <f>L127-B128</f>
        <v/>
      </c>
      <c r="P125" s="144" t="n"/>
      <c r="Q125" s="426">
        <f>D128-F128</f>
        <v/>
      </c>
    </row>
    <row r="126">
      <c r="A126" s="81" t="inlineStr">
        <is>
          <t xml:space="preserve">　　累積其他綜合餘絀                                            </t>
        </is>
      </c>
      <c r="B126" s="427">
        <f>VLOOKUP(A126,$A$423:$AX$475,$K$1,FALSE)</f>
        <v/>
      </c>
      <c r="C126" s="375" t="n"/>
      <c r="D126" s="428" t="n"/>
      <c r="E126" s="430" t="n"/>
      <c r="F126" s="432" t="n"/>
      <c r="G126" s="488">
        <f>B126+F126-D126</f>
        <v/>
      </c>
      <c r="H126" s="220" t="n"/>
      <c r="I126" s="180" t="n"/>
      <c r="J126" s="246" t="n"/>
      <c r="K126" s="489" t="n"/>
      <c r="L126" s="478">
        <f>VLOOKUP(A126,$A$253:$AX$305,$K$1,FALSE)</f>
        <v/>
      </c>
      <c r="M126" s="478">
        <f>L125-G125</f>
        <v/>
      </c>
      <c r="P126" s="144" t="n"/>
    </row>
    <row r="127">
      <c r="A127" s="80" t="n">
        <v>0</v>
      </c>
      <c r="B127" s="427" t="n"/>
      <c r="C127" s="375" t="n"/>
      <c r="D127" s="428" t="n"/>
      <c r="E127" s="430" t="n"/>
      <c r="F127" s="432" t="n"/>
      <c r="G127" s="488" t="n"/>
      <c r="H127" s="220" t="n"/>
      <c r="I127" s="180" t="n"/>
      <c r="J127" s="246" t="n"/>
      <c r="K127" s="489" t="n"/>
      <c r="L127" s="478">
        <f>VLOOKUP(A128,$A$253:$AX$305,$K$1,FALSE)</f>
        <v/>
      </c>
      <c r="M127" s="478">
        <f>L126-G126</f>
        <v/>
      </c>
    </row>
    <row r="128" ht="20.4" customHeight="1" s="53" thickBot="1">
      <c r="A128" s="83" t="inlineStr">
        <is>
          <t>合      計</t>
        </is>
      </c>
      <c r="B128" s="479">
        <f>B70+B97</f>
        <v/>
      </c>
      <c r="C128" s="480" t="n"/>
      <c r="D128" s="481" t="n"/>
      <c r="E128" s="482" t="n"/>
      <c r="F128" s="481" t="n"/>
      <c r="G128" s="490">
        <f>G70+G97</f>
        <v/>
      </c>
      <c r="H128" s="220" t="n"/>
      <c r="I128" s="180" t="n"/>
      <c r="J128" s="246" t="n"/>
      <c r="K128" s="489" t="n"/>
      <c r="M128" s="478">
        <f>L127-G128</f>
        <v/>
      </c>
    </row>
    <row r="129">
      <c r="A129" s="74" t="n"/>
      <c r="B129" s="74" t="n"/>
      <c r="C129" s="74" t="n"/>
      <c r="D129" s="74" t="n"/>
      <c r="E129" s="74" t="n"/>
      <c r="F129" s="74" t="n"/>
      <c r="G129" s="74" t="n"/>
      <c r="H129" s="220" t="n"/>
      <c r="I129" s="180" t="n"/>
      <c r="J129" s="246" t="n"/>
      <c r="K129" s="489" t="n"/>
      <c r="M129" s="478">
        <f>L131-G133</f>
        <v/>
      </c>
    </row>
    <row r="130">
      <c r="A130" s="74" t="n"/>
      <c r="D130" s="483">
        <f>SUM(D6:D127)</f>
        <v/>
      </c>
      <c r="E130" s="19" t="n"/>
      <c r="F130" s="483">
        <f>SUM(F6:F127)</f>
        <v/>
      </c>
      <c r="H130" s="220" t="n"/>
      <c r="I130" s="180" t="n"/>
      <c r="J130" s="246" t="n"/>
      <c r="K130" s="489" t="n"/>
      <c r="M130" s="478">
        <f>L132-G134</f>
        <v/>
      </c>
    </row>
    <row r="131">
      <c r="A131" s="74" t="n"/>
      <c r="C131" s="6" t="n"/>
      <c r="D131" s="483">
        <f>D130-F130</f>
        <v/>
      </c>
      <c r="E131" s="15" t="n"/>
      <c r="F131" s="483">
        <f>F130-D130</f>
        <v/>
      </c>
      <c r="H131" s="119" t="n"/>
      <c r="I131" s="115" t="n"/>
      <c r="J131" s="116" t="n"/>
      <c r="K131" s="411" t="n"/>
      <c r="M131" s="478">
        <f>L133-G135</f>
        <v/>
      </c>
    </row>
    <row r="132">
      <c r="A132" s="74" t="n"/>
      <c r="B132" s="484">
        <f>B69-B70-B97</f>
        <v/>
      </c>
      <c r="C132" s="6" t="n"/>
      <c r="E132" s="15" t="n"/>
      <c r="G132" s="484">
        <f>G69-G70-G97</f>
        <v/>
      </c>
      <c r="H132" s="119" t="n"/>
      <c r="I132" s="115" t="n"/>
      <c r="J132" s="116" t="n"/>
      <c r="K132" s="411" t="n"/>
      <c r="M132" s="478">
        <f>L134-G136</f>
        <v/>
      </c>
    </row>
    <row r="133">
      <c r="A133" s="74" t="n"/>
      <c r="C133" s="30" t="n"/>
      <c r="D133" s="30" t="n"/>
      <c r="E133" s="30" t="n"/>
      <c r="F133" s="30" t="n"/>
      <c r="G133" s="30" t="n"/>
      <c r="H133" s="119" t="n"/>
      <c r="I133" s="115" t="n"/>
      <c r="J133" s="116" t="n"/>
      <c r="K133" s="411" t="n"/>
      <c r="M133" s="478">
        <f>L135-G137</f>
        <v/>
      </c>
    </row>
    <row r="134">
      <c r="A134" s="74" t="n"/>
      <c r="B134" s="74" t="n"/>
      <c r="C134" s="74" t="n"/>
      <c r="D134" s="74" t="n"/>
      <c r="E134" s="74" t="n"/>
      <c r="F134" s="74" t="n"/>
      <c r="G134" s="74" t="n"/>
      <c r="H134" s="119" t="n"/>
      <c r="I134" s="115" t="n"/>
      <c r="J134" s="116" t="n"/>
      <c r="K134" s="411" t="n"/>
      <c r="M134" s="478">
        <f>L136-G136</f>
        <v/>
      </c>
    </row>
    <row r="135">
      <c r="A135" s="74" t="n"/>
      <c r="B135" s="74" t="n"/>
      <c r="C135" s="74" t="n"/>
      <c r="D135" s="74" t="n"/>
      <c r="E135" s="74" t="n"/>
      <c r="F135" s="74" t="n"/>
      <c r="G135" s="74" t="n"/>
      <c r="H135" s="119" t="n"/>
      <c r="I135" s="115" t="n"/>
      <c r="J135" s="116" t="n"/>
      <c r="K135" s="411" t="n"/>
    </row>
    <row r="254" ht="16.2" customHeight="1" s="53"/>
    <row r="255" ht="16.2" customHeight="1" s="53"/>
    <row r="256" ht="16.2" customHeight="1" s="53"/>
    <row r="257" ht="16.2" customHeight="1" s="53"/>
    <row r="258" ht="16.2" customHeight="1" s="53"/>
    <row r="259" ht="16.2" customHeight="1" s="53"/>
    <row r="260" ht="16.2" customHeight="1" s="53"/>
    <row r="261" ht="16.2" customHeight="1" s="53"/>
    <row r="262" ht="16.2" customHeight="1" s="53"/>
    <row r="263" ht="16.2" customHeight="1" s="53"/>
    <row r="264" ht="16.2" customHeight="1" s="53"/>
    <row r="265" ht="16.2" customHeight="1" s="53"/>
    <row r="266" ht="16.2" customHeight="1" s="53"/>
    <row r="267" ht="16.2" customHeight="1" s="53"/>
    <row r="268" ht="16.2" customHeight="1" s="53"/>
    <row r="269" ht="16.2" customHeight="1" s="53"/>
    <row r="270" ht="16.2" customHeight="1" s="53"/>
    <row r="271" ht="16.2" customHeight="1" s="53"/>
    <row r="272" ht="16.2" customHeight="1" s="53"/>
    <row r="273" ht="16.2" customHeight="1" s="53"/>
    <row r="274" ht="16.2" customHeight="1" s="53"/>
    <row r="275" ht="16.2" customHeight="1" s="53"/>
    <row r="276" ht="16.2" customHeight="1" s="53"/>
    <row r="277" ht="16.2" customHeight="1" s="53"/>
    <row r="278" ht="16.2" customHeight="1" s="53"/>
    <row r="279" ht="16.2" customHeight="1" s="53"/>
    <row r="280" ht="16.2" customHeight="1" s="53"/>
    <row r="281" ht="16.2" customHeight="1" s="53"/>
    <row r="282" ht="16.2" customHeight="1" s="53"/>
    <row r="283" ht="16.2" customHeight="1" s="53"/>
    <row r="284" ht="16.2" customHeight="1" s="53"/>
    <row r="285" ht="16.2" customHeight="1" s="53"/>
    <row r="286" ht="16.2" customHeight="1" s="53"/>
    <row r="287" ht="16.2" customHeight="1" s="53"/>
    <row r="288" ht="16.2" customHeight="1" s="53"/>
    <row r="289" ht="16.2" customHeight="1" s="53"/>
    <row r="290" ht="16.2" customHeight="1" s="53"/>
    <row r="291" ht="16.2" customHeight="1" s="53"/>
    <row r="292" ht="16.2" customHeight="1" s="53"/>
    <row r="293" ht="16.2" customHeight="1" s="53"/>
    <row r="294" ht="16.2" customHeight="1" s="53"/>
    <row r="295" ht="16.2" customHeight="1" s="53"/>
    <row r="296" ht="16.2" customHeight="1" s="53"/>
    <row r="297" ht="16.2" customHeight="1" s="53"/>
    <row r="298" ht="16.2" customHeight="1" s="53"/>
    <row r="299" ht="16.2" customHeight="1" s="53"/>
    <row r="300" ht="16.2" customHeight="1" s="53"/>
    <row r="301" ht="16.2" customHeight="1" s="53"/>
    <row r="302" ht="16.2" customHeight="1" s="53"/>
    <row r="303" ht="16.2" customHeight="1" s="53"/>
    <row r="304" ht="16.2" customHeight="1" s="53"/>
    <row r="305" ht="16.2" customHeight="1" s="53"/>
    <row r="306" ht="16.2" customHeight="1" s="53"/>
    <row r="307" ht="16.2" customHeight="1" s="53"/>
    <row r="308" ht="16.2" customHeight="1" s="53"/>
    <row r="311" ht="16.2" customHeight="1" s="53"/>
    <row r="312" ht="16.2" customHeight="1" s="53"/>
    <row r="313" ht="16.2" customHeight="1" s="53"/>
    <row r="314" ht="16.2" customHeight="1" s="53"/>
    <row r="315" ht="16.2" customHeight="1" s="53"/>
    <row r="316" ht="16.2" customHeight="1" s="53"/>
    <row r="317" ht="16.2" customHeight="1" s="53"/>
    <row r="318" ht="16.2" customHeight="1" s="53"/>
    <row r="319" ht="16.2" customHeight="1" s="53"/>
    <row r="320" ht="16.2" customHeight="1" s="53"/>
    <row r="321" ht="16.2" customHeight="1" s="53"/>
    <row r="322" ht="16.2" customHeight="1" s="53"/>
    <row r="323" ht="16.2" customHeight="1" s="53"/>
    <row r="324" ht="16.2" customHeight="1" s="53"/>
    <row r="325" ht="16.2" customHeight="1" s="53"/>
    <row r="326" ht="16.2" customHeight="1" s="53"/>
    <row r="327" ht="16.2" customHeight="1" s="53"/>
    <row r="328" ht="16.2" customHeight="1" s="53"/>
    <row r="329" ht="16.2" customHeight="1" s="53"/>
    <row r="330" ht="16.2" customHeight="1" s="53"/>
    <row r="331" ht="16.2" customHeight="1" s="53"/>
    <row r="332" ht="16.2" customHeight="1" s="53"/>
    <row r="333" ht="16.2" customHeight="1" s="53"/>
    <row r="334" ht="16.2" customHeight="1" s="53"/>
    <row r="335" ht="16.2" customHeight="1" s="53"/>
    <row r="336" ht="16.2" customHeight="1" s="53"/>
    <row r="337" ht="16.2" customHeight="1" s="53"/>
    <row r="338" ht="16.2" customHeight="1" s="53"/>
    <row r="339" ht="16.2" customHeight="1" s="53"/>
    <row r="340" ht="16.2" customHeight="1" s="53"/>
    <row r="341" ht="16.2" customHeight="1" s="53"/>
    <row r="342" ht="16.2" customHeight="1" s="53"/>
    <row r="343" ht="16.2" customHeight="1" s="53"/>
    <row r="344" ht="16.2" customHeight="1" s="53"/>
    <row r="345" ht="16.2" customHeight="1" s="53"/>
    <row r="346" ht="16.2" customHeight="1" s="53"/>
    <row r="347" ht="16.2" customHeight="1" s="53"/>
    <row r="348" ht="16.2" customHeight="1" s="53"/>
    <row r="349" ht="16.2" customHeight="1" s="53"/>
    <row r="350" ht="16.2" customHeight="1" s="53"/>
    <row r="351" ht="16.2" customHeight="1" s="53"/>
    <row r="352" ht="16.2" customHeight="1" s="53"/>
    <row r="353" ht="16.2" customHeight="1" s="53"/>
    <row r="354" ht="16.2" customHeight="1" s="53"/>
    <row r="355" ht="16.2" customHeight="1" s="53"/>
    <row r="356" ht="16.2" customHeight="1" s="53"/>
    <row r="357" ht="16.2" customHeight="1" s="53"/>
    <row r="358" ht="16.2" customHeight="1" s="53"/>
    <row r="359" ht="16.2" customHeight="1" s="53"/>
    <row r="360" ht="16.2" customHeight="1" s="53"/>
    <row r="361" ht="16.2" customHeight="1" s="53"/>
    <row r="362" ht="16.2" customHeight="1" s="53"/>
    <row r="363" ht="16.2" customHeight="1" s="53"/>
    <row r="364" ht="16.2" customHeight="1" s="53"/>
    <row r="365" ht="16.2" customHeight="1" s="53"/>
    <row r="366" ht="16.2" customHeight="1" s="53"/>
    <row r="367" ht="16.2" customHeight="1" s="53"/>
    <row r="368" ht="16.2" customHeight="1" s="53"/>
    <row r="369" ht="16.2" customHeight="1" s="53"/>
    <row r="370" ht="16.2" customHeight="1" s="53"/>
    <row r="371" ht="16.2" customHeight="1" s="53"/>
    <row r="372" ht="16.2" customHeight="1" s="53"/>
    <row r="373" ht="16.2" customHeight="1" s="53"/>
    <row r="374" ht="16.2" customHeight="1" s="53"/>
    <row r="375" ht="16.2" customHeight="1" s="53"/>
    <row r="376" ht="16.2" customHeight="1" s="53"/>
    <row r="377" ht="16.2" customHeight="1" s="53"/>
    <row r="378" ht="16.2" customHeight="1" s="53"/>
    <row r="379" ht="16.2" customHeight="1" s="53"/>
    <row r="380" ht="16.2" customHeight="1" s="53"/>
    <row r="381" ht="16.2" customHeight="1" s="53"/>
    <row r="382" ht="16.2" customHeight="1" s="53"/>
    <row r="383" ht="16.2" customHeight="1" s="53"/>
    <row r="384" ht="16.2" customHeight="1" s="53"/>
    <row r="385" ht="16.2" customHeight="1" s="53"/>
    <row r="386" ht="16.2" customHeight="1" s="53"/>
    <row r="387" ht="16.2" customHeight="1" s="53"/>
    <row r="388" ht="16.2" customHeight="1" s="53"/>
    <row r="389" ht="16.2" customHeight="1" s="53"/>
    <row r="390" ht="16.2" customHeight="1" s="53"/>
    <row r="391" ht="16.2" customHeight="1" s="53"/>
    <row r="392" ht="16.2" customHeight="1" s="53"/>
    <row r="393" ht="16.2" customHeight="1" s="53"/>
    <row r="394" ht="16.2" customHeight="1" s="53"/>
    <row r="395" ht="16.2" customHeight="1" s="53"/>
    <row r="396" ht="16.2" customHeight="1" s="53"/>
    <row r="397" ht="16.2" customHeight="1" s="53"/>
    <row r="398" ht="16.2" customHeight="1" s="53"/>
    <row r="399" ht="16.2" customHeight="1" s="53"/>
    <row r="400" ht="16.2" customHeight="1" s="53"/>
    <row r="401" ht="16.2" customHeight="1" s="53"/>
    <row r="402" ht="16.2" customHeight="1" s="53"/>
    <row r="403" ht="16.2" customHeight="1" s="53"/>
    <row r="404" ht="16.2" customHeight="1" s="53"/>
    <row r="405" ht="16.2" customHeight="1" s="53"/>
    <row r="406" ht="16.2" customHeight="1" s="53"/>
    <row r="407" ht="16.2" customHeight="1" s="53"/>
    <row r="408" ht="16.2" customHeight="1" s="53"/>
    <row r="409" ht="16.2" customHeight="1" s="53"/>
    <row r="410" ht="16.2" customHeight="1" s="53"/>
    <row r="427" ht="16.2" customHeight="1" s="53"/>
    <row r="428" ht="16.2" customHeight="1" s="53"/>
    <row r="429" ht="16.2" customHeight="1" s="53"/>
    <row r="430" ht="16.2" customHeight="1" s="53"/>
    <row r="431" ht="16.2" customHeight="1" s="53"/>
    <row r="432" ht="16.2" customHeight="1" s="53"/>
    <row r="433" ht="16.2" customHeight="1" s="53"/>
    <row r="434" ht="16.2" customHeight="1" s="53"/>
    <row r="435" ht="16.2" customHeight="1" s="53"/>
    <row r="436" ht="16.2" customHeight="1" s="53"/>
    <row r="437" ht="16.2" customHeight="1" s="53"/>
    <row r="438" ht="16.2" customHeight="1" s="53"/>
    <row r="439" ht="16.2" customHeight="1" s="53"/>
    <row r="440" ht="16.2" customHeight="1" s="53"/>
    <row r="441" ht="16.2" customHeight="1" s="53"/>
    <row r="442" ht="16.2" customHeight="1" s="53"/>
    <row r="443" ht="16.2" customHeight="1" s="53"/>
    <row r="444" ht="16.2" customHeight="1" s="53"/>
    <row r="445" ht="16.2" customHeight="1" s="53"/>
    <row r="446" ht="16.2" customHeight="1" s="53"/>
    <row r="447" ht="16.2" customHeight="1" s="53"/>
    <row r="448" ht="16.2" customHeight="1" s="53"/>
    <row r="449" ht="16.2" customHeight="1" s="53"/>
    <row r="450" ht="16.2" customHeight="1" s="53"/>
    <row r="451" ht="16.2" customHeight="1" s="53"/>
    <row r="452" ht="16.2" customHeight="1" s="53"/>
    <row r="453" ht="16.2" customHeight="1" s="53"/>
    <row r="454" ht="16.2" customHeight="1" s="53"/>
    <row r="455" ht="16.2" customHeight="1" s="53"/>
    <row r="456" ht="16.2" customHeight="1" s="53"/>
    <row r="457" ht="16.2" customHeight="1" s="53"/>
    <row r="458" ht="16.2" customHeight="1" s="53"/>
    <row r="459" ht="16.2" customHeight="1" s="53"/>
    <row r="460" ht="16.2" customHeight="1" s="53"/>
    <row r="461" ht="16.2" customHeight="1" s="53"/>
    <row r="462" ht="16.2" customHeight="1" s="53"/>
    <row r="463" ht="16.2" customHeight="1" s="53"/>
    <row r="464" ht="16.2" customHeight="1" s="53"/>
    <row r="465" ht="16.2" customHeight="1" s="53"/>
    <row r="466" ht="16.2" customHeight="1" s="53"/>
    <row r="467" ht="16.2" customHeight="1" s="53"/>
    <row r="468" ht="16.2" customHeight="1" s="53"/>
    <row r="469" ht="16.2" customHeight="1" s="53"/>
    <row r="470" ht="16.2" customHeight="1" s="53"/>
    <row r="471" ht="16.2" customHeight="1" s="53"/>
    <row r="472" ht="16.2" customHeight="1" s="53"/>
    <row r="473" ht="16.2" customHeight="1" s="53"/>
    <row r="474" ht="16.2" customHeight="1" s="53"/>
    <row r="475" ht="16.2" customHeight="1" s="53"/>
    <row r="476" ht="16.2" customHeight="1" s="53"/>
    <row r="477" ht="16.2" customHeight="1" s="53"/>
    <row r="478" ht="16.2" customHeight="1" s="53"/>
    <row r="479" ht="16.2" customHeight="1" s="53"/>
    <row r="480" ht="16.2" customHeight="1" s="53"/>
    <row r="481" ht="16.2" customHeight="1" s="53"/>
    <row r="484" ht="16.2" customHeight="1" s="53"/>
    <row r="485" ht="16.2" customHeight="1" s="53"/>
    <row r="486" ht="16.2" customHeight="1" s="53"/>
    <row r="487" ht="16.2" customHeight="1" s="53"/>
    <row r="488" ht="16.2" customHeight="1" s="53"/>
    <row r="489" ht="16.2" customHeight="1" s="53"/>
    <row r="490" ht="16.2" customHeight="1" s="53"/>
    <row r="491" ht="16.2" customHeight="1" s="53"/>
    <row r="492" ht="16.2" customHeight="1" s="53"/>
    <row r="493" ht="16.2" customHeight="1" s="53"/>
    <row r="494" ht="16.2" customHeight="1" s="53"/>
    <row r="495" ht="16.2" customHeight="1" s="53"/>
    <row r="496" ht="16.2" customHeight="1" s="53"/>
    <row r="497" ht="16.2" customHeight="1" s="53"/>
    <row r="498" ht="16.2" customHeight="1" s="53"/>
    <row r="499" ht="16.2" customHeight="1" s="53"/>
    <row r="500" ht="16.2" customHeight="1" s="53"/>
    <row r="501" ht="16.2" customHeight="1" s="53"/>
    <row r="502" ht="16.2" customHeight="1" s="53"/>
    <row r="503" ht="16.2" customHeight="1" s="53"/>
    <row r="504" ht="16.2" customHeight="1" s="53"/>
    <row r="505" ht="16.2" customHeight="1" s="53"/>
    <row r="506" ht="16.2" customHeight="1" s="53"/>
    <row r="507" ht="16.2" customHeight="1" s="53"/>
    <row r="508" ht="16.2" customHeight="1" s="53"/>
    <row r="509" ht="16.2" customHeight="1" s="53"/>
    <row r="510" ht="16.2" customHeight="1" s="53"/>
    <row r="511" ht="16.2" customHeight="1" s="53"/>
    <row r="512" ht="16.2" customHeight="1" s="53"/>
    <row r="513" ht="16.2" customHeight="1" s="53"/>
    <row r="514" ht="16.2" customHeight="1" s="53"/>
    <row r="515" ht="16.2" customHeight="1" s="53"/>
    <row r="516" ht="16.2" customHeight="1" s="53"/>
    <row r="517" ht="16.2" customHeight="1" s="53"/>
    <row r="518" ht="16.2" customHeight="1" s="53"/>
    <row r="519" ht="16.2" customHeight="1" s="53"/>
    <row r="520" ht="16.2" customHeight="1" s="53"/>
    <row r="521" ht="16.2" customHeight="1" s="53"/>
    <row r="522" ht="16.2" customHeight="1" s="53"/>
    <row r="523" ht="16.2" customHeight="1" s="53"/>
    <row r="524" ht="16.2" customHeight="1" s="53"/>
    <row r="525" ht="16.2" customHeight="1" s="53"/>
    <row r="526" ht="16.2" customHeight="1" s="53"/>
    <row r="527" ht="16.2" customHeight="1" s="53"/>
    <row r="528" ht="16.2" customHeight="1" s="53"/>
    <row r="529" ht="16.2" customHeight="1" s="53"/>
    <row r="530" ht="16.2" customHeight="1" s="53"/>
    <row r="531" ht="16.2" customHeight="1" s="53"/>
    <row r="532" ht="16.2" customHeight="1" s="53"/>
    <row r="533" ht="16.2" customHeight="1" s="53"/>
    <row r="534" ht="16.2" customHeight="1" s="53"/>
    <row r="535" ht="16.2" customHeight="1" s="53"/>
    <row r="536" ht="16.2" customHeight="1" s="53"/>
    <row r="537" ht="16.2" customHeight="1" s="53"/>
    <row r="538" ht="16.2" customHeight="1" s="53"/>
    <row r="539" ht="16.2" customHeight="1" s="53"/>
    <row r="540" ht="16.2" customHeight="1" s="53"/>
    <row r="541" ht="16.2" customHeight="1" s="53"/>
    <row r="542" ht="16.2" customHeight="1" s="53"/>
    <row r="543" ht="16.2" customHeight="1" s="53"/>
    <row r="544" ht="16.2" customHeight="1" s="53"/>
    <row r="545" ht="16.2" customHeight="1" s="53"/>
    <row r="546" ht="16.2" customHeight="1" s="53"/>
    <row r="547" ht="16.2" customHeight="1" s="53"/>
    <row r="548" ht="16.2" customHeight="1" s="53"/>
    <row r="549" ht="16.2" customHeight="1" s="53"/>
    <row r="550" ht="16.2" customHeight="1" s="53"/>
    <row r="551" ht="16.2" customHeight="1" s="53"/>
    <row r="552" ht="16.2" customHeight="1" s="53"/>
    <row r="553" ht="16.2" customHeight="1" s="53"/>
    <row r="554" ht="16.2" customHeight="1" s="53"/>
    <row r="555" ht="16.2" customHeight="1" s="53"/>
    <row r="556" ht="16.2" customHeight="1" s="53"/>
    <row r="557" ht="16.2" customHeight="1" s="53"/>
    <row r="558" ht="16.2" customHeight="1" s="53"/>
    <row r="559" ht="16.2" customHeight="1" s="53"/>
    <row r="560" ht="16.2" customHeight="1" s="53"/>
    <row r="561" ht="16.2" customHeight="1" s="53"/>
    <row r="562" ht="16.2" customHeight="1" s="53"/>
    <row r="563" ht="16.2" customHeight="1" s="53"/>
    <row r="564" ht="16.2" customHeight="1" s="53"/>
    <row r="565" ht="16.2" customHeight="1" s="53"/>
    <row r="566" ht="16.2" customHeight="1" s="53"/>
    <row r="567" ht="16.2" customHeight="1" s="53"/>
    <row r="568" ht="16.2" customHeight="1" s="53"/>
    <row r="569" ht="16.2" customHeight="1" s="53"/>
    <row r="570" ht="16.2" customHeight="1" s="53"/>
    <row r="571" ht="16.2" customHeight="1" s="53"/>
    <row r="572" ht="16.2" customHeight="1" s="53"/>
    <row r="573" ht="16.2" customHeight="1" s="53"/>
    <row r="574" ht="16.2" customHeight="1" s="53"/>
    <row r="575" ht="16.2" customHeight="1" s="53"/>
    <row r="576" ht="16.2" customHeight="1" s="53"/>
    <row r="577" ht="16.2" customHeight="1" s="53"/>
    <row r="578" ht="16.2" customHeight="1" s="53"/>
    <row r="579" ht="16.2" customHeight="1" s="53"/>
    <row r="580" ht="16.2" customHeight="1" s="53"/>
    <row r="581" ht="16.2" customHeight="1" s="53"/>
    <row r="582" ht="16.2" customHeight="1" s="53"/>
    <row r="583" ht="16.2" customHeight="1" s="53"/>
    <row r="584" ht="16.2" customHeight="1" s="53"/>
    <row r="585" ht="16.2" customHeight="1" s="53"/>
    <row r="586" ht="16.2" customHeight="1" s="53"/>
    <row r="587" ht="16.2" customHeight="1" s="53"/>
    <row r="588" ht="16.2" customHeight="1" s="53"/>
    <row r="589" ht="16.2" customHeight="1" s="53"/>
    <row r="590" ht="16.2" customHeight="1" s="53"/>
    <row r="591" ht="16.2" customHeight="1" s="53"/>
    <row r="592" ht="16.2" customHeight="1" s="53"/>
  </sheetData>
  <mergeCells count="6">
    <mergeCell ref="A1:J1"/>
    <mergeCell ref="C4:F4"/>
    <mergeCell ref="A4:A5"/>
    <mergeCell ref="A3:J3"/>
    <mergeCell ref="A2:J2"/>
    <mergeCell ref="H4:J5"/>
  </mergeCells>
  <conditionalFormatting sqref="D8:D15">
    <cfRule type="expression" priority="3" dxfId="4">
      <formula>"""=if(IF(ISBLANK(c8),0, 1) *IF(ISBLANK(d8),0, 1)=1)"""</formula>
    </cfRule>
  </conditionalFormatting>
  <conditionalFormatting sqref="J7:J136">
    <cfRule type="cellIs" priority="1" operator="notEqual" dxfId="0" stopIfTrue="1">
      <formula>$K7</formula>
    </cfRule>
  </conditionalFormatting>
  <conditionalFormatting sqref="M7:M93 M97:M134">
    <cfRule type="cellIs" priority="20" operator="notEqual" dxfId="0" stopIfTrue="1">
      <formula>0</formula>
    </cfRule>
  </conditionalFormatting>
  <printOptions horizontalCentered="1"/>
  <pageMargins left="0.5511811023622047" right="0.4724409448818898" top="0.4330708661417323" bottom="0.2755905511811024" header="0.3937007874015748" footer="0.1181102362204725"/>
  <pageSetup orientation="portrait" paperSize="9" scale="38" fitToHeight="2" horizontalDpi="1200" verticalDpi="1200"/>
  <headerFooter alignWithMargins="0">
    <oddHeader/>
    <oddFooter>&amp;C&amp;16 1-1</oddFooter>
    <evenHeader/>
    <evenFooter/>
    <firstHeader/>
    <firstFooter/>
  </headerFooter>
</worksheet>
</file>

<file path=xl/worksheets/sheet22.xml><?xml version="1.0" encoding="utf-8"?>
<worksheet xmlns="http://schemas.openxmlformats.org/spreadsheetml/2006/main">
  <sheetPr codeName="Sheet32">
    <tabColor theme="0" tint="-0.1499984740745262"/>
    <outlinePr summaryBelow="1" summaryRight="1"/>
    <pageSetUpPr/>
  </sheetPr>
  <dimension ref="A1:R135"/>
  <sheetViews>
    <sheetView showZeros="0" zoomScale="70" zoomScaleNormal="70" zoomScaleSheetLayoutView="120" workbookViewId="0">
      <selection activeCell="G14" sqref="G14"/>
    </sheetView>
  </sheetViews>
  <sheetFormatPr baseColWidth="8" defaultColWidth="9" defaultRowHeight="19.8"/>
  <cols>
    <col width="21.6640625" customWidth="1" style="5" min="1" max="1"/>
    <col width="16" customWidth="1" style="5" min="2" max="2"/>
    <col width="5" customWidth="1" style="325" min="3" max="3"/>
    <col width="11.88671875" customWidth="1" style="5" min="4" max="4"/>
    <col width="5" customWidth="1" style="325" min="5" max="5"/>
    <col width="12.21875" customWidth="1" style="5" min="6" max="6"/>
    <col width="12.33203125" customWidth="1" style="5" min="7" max="7"/>
    <col width="64.44140625" customWidth="1" style="5" min="8" max="8"/>
    <col width="5.21875" customWidth="1" style="5" min="9" max="9"/>
    <col width="10.6640625" customWidth="1" style="5" min="10" max="10"/>
    <col width="12.88671875" customWidth="1" style="1" min="11" max="11"/>
    <col width="11.33203125" bestFit="1" customWidth="1" style="1" min="12" max="12"/>
    <col width="19.21875" bestFit="1" customWidth="1" style="1" min="13" max="13"/>
    <col width="9" customWidth="1" style="1" min="14" max="14"/>
    <col width="20.21875" bestFit="1" customWidth="1" style="1" min="15" max="15"/>
    <col width="9" customWidth="1" style="1" min="16" max="16"/>
    <col width="15.21875" bestFit="1" customWidth="1" style="1" min="17" max="17"/>
    <col width="9" customWidth="1" style="1" min="18" max="16384"/>
  </cols>
  <sheetData>
    <row r="1" ht="22.2" customHeight="1" s="53">
      <c r="A1" s="322">
        <f>OFFSET(A139,0,K1-1)</f>
        <v/>
      </c>
      <c r="K1" s="13">
        <f>L1+2</f>
        <v/>
      </c>
      <c r="L1" s="1" t="n">
        <v>20</v>
      </c>
    </row>
    <row r="2" ht="22.2" customHeight="1" s="53">
      <c r="A2" s="322" t="inlineStr">
        <is>
          <t>預計平衡表與現金流量表勾稽底稿</t>
        </is>
      </c>
    </row>
    <row r="3" ht="20.4" customHeight="1" s="53" thickBot="1">
      <c r="A3" s="324" t="inlineStr">
        <is>
          <t>中華民國115年度</t>
        </is>
      </c>
    </row>
    <row r="4" ht="22.2" customHeight="1" s="53">
      <c r="A4" s="348" t="inlineStr">
        <is>
          <t>科目</t>
        </is>
      </c>
      <c r="B4" s="349" t="inlineStr">
        <is>
          <t>114.12.31</t>
        </is>
      </c>
      <c r="C4" s="328" t="inlineStr">
        <is>
          <t>調整項目</t>
        </is>
      </c>
      <c r="D4" s="350" t="n"/>
      <c r="E4" s="350" t="n"/>
      <c r="F4" s="351" t="n"/>
      <c r="G4" s="349" t="inlineStr">
        <is>
          <t>115.12.31</t>
        </is>
      </c>
      <c r="H4" s="329" t="inlineStr">
        <is>
          <t>現金流量表勾稽項目</t>
        </is>
      </c>
      <c r="I4" s="352" t="n"/>
      <c r="J4" s="353" t="n"/>
    </row>
    <row r="5" ht="22.8" customHeight="1" s="53" thickBot="1">
      <c r="A5" s="354" t="n"/>
      <c r="B5" s="75" t="inlineStr">
        <is>
          <t>預計數</t>
        </is>
      </c>
      <c r="C5" s="485" t="n"/>
      <c r="D5" s="486" t="inlineStr">
        <is>
          <t>借方</t>
        </is>
      </c>
      <c r="E5" s="487" t="n"/>
      <c r="F5" s="486" t="inlineStr">
        <is>
          <t>貸方</t>
        </is>
      </c>
      <c r="G5" s="77" t="inlineStr">
        <is>
          <t>預計數</t>
        </is>
      </c>
      <c r="H5" s="358" t="n"/>
      <c r="I5" s="359" t="n"/>
      <c r="J5" s="360" t="n"/>
    </row>
    <row r="6">
      <c r="A6" s="4" t="inlineStr">
        <is>
          <t xml:space="preserve">資產                                                        </t>
        </is>
      </c>
      <c r="B6" s="419" t="n"/>
      <c r="C6" s="367" t="n"/>
      <c r="D6" s="420" t="n"/>
      <c r="E6" s="368" t="n"/>
      <c r="F6" s="420" t="n"/>
      <c r="G6" s="421" t="n"/>
      <c r="H6" s="111" t="inlineStr">
        <is>
          <t xml:space="preserve">▼業務活動之現金流量                                          </t>
        </is>
      </c>
      <c r="I6" s="129" t="n"/>
      <c r="J6" s="130" t="n"/>
      <c r="L6" s="30" t="inlineStr">
        <is>
          <t>114年12月</t>
        </is>
      </c>
      <c r="M6" s="27" t="inlineStr">
        <is>
          <t>差異數要再加(減)</t>
        </is>
      </c>
      <c r="N6" s="30" t="n"/>
      <c r="O6" s="27" t="inlineStr">
        <is>
          <t>比較增減</t>
        </is>
      </c>
      <c r="P6" s="30" t="n"/>
      <c r="Q6" s="27" t="inlineStr">
        <is>
          <t>調整項目</t>
        </is>
      </c>
      <c r="R6" s="30" t="n"/>
    </row>
    <row r="7">
      <c r="A7" s="78" t="inlineStr">
        <is>
          <t xml:space="preserve">　流動資產                                                    </t>
        </is>
      </c>
      <c r="B7" s="422">
        <f>SUM(B8:B16)</f>
        <v/>
      </c>
      <c r="C7" s="367" t="n"/>
      <c r="D7" s="420" t="n"/>
      <c r="E7" s="368" t="n"/>
      <c r="F7" s="420" t="n"/>
      <c r="G7" s="423">
        <f>SUM(G8:G16)</f>
        <v/>
      </c>
      <c r="H7" s="112" t="inlineStr">
        <is>
          <t xml:space="preserve">　　本期賸餘（短絀）                                            </t>
        </is>
      </c>
      <c r="I7" s="8" t="inlineStr">
        <is>
          <t>A</t>
        </is>
      </c>
      <c r="J7" s="73">
        <f>OFFSET(A480,0,$K$1-1)</f>
        <v/>
      </c>
      <c r="K7" s="369">
        <f>-SUMIF($C$7:$C$127,I7,$D$7:$D$127)+SUMIF($E$7:$E$127,I7,$F$7:$F$127)</f>
        <v/>
      </c>
      <c r="L7" s="478">
        <f>VLOOKUP(A7,$A$140:$AX$249,$K$1,FALSE)</f>
        <v/>
      </c>
      <c r="M7" s="478">
        <f>L7-G7</f>
        <v/>
      </c>
      <c r="N7" s="30" t="n"/>
      <c r="O7" s="425">
        <f>L7-B7</f>
        <v/>
      </c>
      <c r="P7" s="144">
        <f>J7-K7</f>
        <v/>
      </c>
      <c r="Q7" s="426">
        <f>D7-F7</f>
        <v/>
      </c>
      <c r="R7" s="30" t="n"/>
    </row>
    <row r="8">
      <c r="A8" s="79" t="inlineStr">
        <is>
          <t xml:space="preserve">　　現金                                                        </t>
        </is>
      </c>
      <c r="B8" s="427">
        <f>VLOOKUP(A8,$A$309:$AX$418,$K$1,FALSE)</f>
        <v/>
      </c>
      <c r="C8" s="367" t="inlineStr">
        <is>
          <t>B</t>
        </is>
      </c>
      <c r="D8" s="428">
        <f>IF(G8-B8&gt;0,G8-B8,"0")</f>
        <v/>
      </c>
      <c r="E8" s="375" t="inlineStr">
        <is>
          <t>B</t>
        </is>
      </c>
      <c r="F8" s="428">
        <f>IF(G8-B8&lt;0,B8-G8,"0")</f>
        <v/>
      </c>
      <c r="G8" s="429">
        <f>J87</f>
        <v/>
      </c>
      <c r="H8" s="112" t="inlineStr">
        <is>
          <t xml:space="preserve">　　利息股利之調整                                              </t>
        </is>
      </c>
      <c r="I8" s="8" t="n"/>
      <c r="J8" s="73">
        <f>OFFSET(A481,0,$K$1-1)</f>
        <v/>
      </c>
      <c r="K8" s="369">
        <f>SUM(K9:K11)</f>
        <v/>
      </c>
      <c r="L8" s="478">
        <f>VLOOKUP(A8,$A$140:$AX$249,$K$1,FALSE)</f>
        <v/>
      </c>
      <c r="M8" s="478">
        <f>L8-G8</f>
        <v/>
      </c>
      <c r="N8" s="30" t="n"/>
      <c r="O8" s="425">
        <f>L8-B8</f>
        <v/>
      </c>
      <c r="P8" s="144">
        <f>J8-K8</f>
        <v/>
      </c>
      <c r="Q8" s="426">
        <f>D8-F8</f>
        <v/>
      </c>
      <c r="R8" s="30" t="n"/>
    </row>
    <row r="9" ht="32.4" customHeight="1" s="53">
      <c r="A9" s="79" t="inlineStr">
        <is>
          <t xml:space="preserve">　　流動金融資產                                                </t>
        </is>
      </c>
      <c r="B9" s="427">
        <f>VLOOKUP(A9,$A$309:$AX$418,$K$1,FALSE)</f>
        <v/>
      </c>
      <c r="C9" s="375" t="n">
        <v>231</v>
      </c>
      <c r="D9" s="428">
        <f>J50*-1</f>
        <v/>
      </c>
      <c r="E9" s="430" t="n">
        <v>211</v>
      </c>
      <c r="F9" s="431">
        <f>J42</f>
        <v/>
      </c>
      <c r="G9" s="429">
        <f>B9+D9-F9+D10-F10</f>
        <v/>
      </c>
      <c r="H9" s="112" t="inlineStr">
        <is>
          <t xml:space="preserve">　　　利息收入                                                    </t>
        </is>
      </c>
      <c r="I9" s="8" t="n"/>
      <c r="J9" s="73">
        <f>OFFSET(A482,0,$K$1-1)</f>
        <v/>
      </c>
      <c r="K9" s="369">
        <f>J9</f>
        <v/>
      </c>
      <c r="L9" s="478">
        <f>VLOOKUP(A9,$A$140:$AX$249,$K$1,FALSE)</f>
        <v/>
      </c>
      <c r="M9" s="478">
        <f>L9-G9</f>
        <v/>
      </c>
      <c r="N9" s="30" t="n"/>
      <c r="O9" s="425">
        <f>L9-B9</f>
        <v/>
      </c>
      <c r="P9" s="144">
        <f>J9-K9</f>
        <v/>
      </c>
      <c r="Q9" s="426">
        <f>D9-F9</f>
        <v/>
      </c>
      <c r="R9" s="30" t="n"/>
    </row>
    <row r="10">
      <c r="A10" s="79" t="n"/>
      <c r="B10" s="427" t="n"/>
      <c r="C10" s="375" t="n">
        <v>125</v>
      </c>
      <c r="D10" s="428" t="n"/>
      <c r="E10" s="430" t="n"/>
      <c r="F10" s="432" t="n"/>
      <c r="G10" s="429" t="n"/>
      <c r="H10" s="112" t="inlineStr">
        <is>
          <t xml:space="preserve">　　　股利收入                                                    </t>
        </is>
      </c>
      <c r="I10" s="8" t="n"/>
      <c r="J10" s="73">
        <f>OFFSET(A483,0,$K$1-1)</f>
        <v/>
      </c>
      <c r="K10" s="369">
        <f>J10</f>
        <v/>
      </c>
      <c r="L10" s="478" t="n"/>
      <c r="M10" s="478">
        <f>L10-G10</f>
        <v/>
      </c>
      <c r="N10" s="30" t="n"/>
      <c r="O10" s="425">
        <f>L10-B10</f>
        <v/>
      </c>
      <c r="P10" s="144">
        <f>J10-K10</f>
        <v/>
      </c>
      <c r="Q10" s="426">
        <f>D10-F10</f>
        <v/>
      </c>
      <c r="R10" s="30" t="n"/>
    </row>
    <row r="11">
      <c r="A11" s="79" t="inlineStr">
        <is>
          <t xml:space="preserve">　　應收款項                                                    </t>
        </is>
      </c>
      <c r="B11" s="427">
        <f>VLOOKUP(A11,$A$309:$AX$418,$K$1,FALSE)</f>
        <v/>
      </c>
      <c r="C11" s="375" t="n">
        <v>151</v>
      </c>
      <c r="D11" s="428" t="n"/>
      <c r="E11" s="430" t="n">
        <v>151</v>
      </c>
      <c r="F11" s="432" t="n"/>
      <c r="G11" s="429">
        <f>B11+D11-F11</f>
        <v/>
      </c>
      <c r="H11" s="112" t="inlineStr">
        <is>
          <t xml:space="preserve">　　　利息費用                                                    </t>
        </is>
      </c>
      <c r="I11" s="8" t="n"/>
      <c r="J11" s="73">
        <f>OFFSET(A484,0,$K$1-1)</f>
        <v/>
      </c>
      <c r="K11" s="369">
        <f>J11</f>
        <v/>
      </c>
      <c r="L11" s="478">
        <f>VLOOKUP(A11,$A$140:$AX$249,$K$1,FALSE)</f>
        <v/>
      </c>
      <c r="M11" s="478">
        <f>L11-G11</f>
        <v/>
      </c>
      <c r="N11" s="30" t="n"/>
      <c r="O11" s="425">
        <f>L11-B11</f>
        <v/>
      </c>
      <c r="P11" s="144">
        <f>J11-K11</f>
        <v/>
      </c>
      <c r="Q11" s="426">
        <f>D11-F11</f>
        <v/>
      </c>
      <c r="R11" s="30" t="n"/>
    </row>
    <row r="12">
      <c r="A12" s="2" t="n">
        <v>0</v>
      </c>
      <c r="B12" s="427" t="n"/>
      <c r="C12" s="375" t="n"/>
      <c r="D12" s="428" t="n"/>
      <c r="E12" s="430" t="n"/>
      <c r="F12" s="432" t="n"/>
      <c r="G12" s="433" t="n"/>
      <c r="H12" s="112" t="inlineStr">
        <is>
          <t xml:space="preserve">　　未計利息股利之本期賸餘（短絀）                              </t>
        </is>
      </c>
      <c r="I12" s="8" t="n"/>
      <c r="J12" s="73">
        <f>OFFSET(A485,0,$K$1-1)</f>
        <v/>
      </c>
      <c r="K12" s="369">
        <f>K7+K8</f>
        <v/>
      </c>
      <c r="L12" s="478" t="n"/>
      <c r="M12" s="478">
        <f>L12-G12</f>
        <v/>
      </c>
      <c r="N12" s="30" t="n"/>
      <c r="O12" s="425">
        <f>L12-B12</f>
        <v/>
      </c>
      <c r="P12" s="144">
        <f>J12-K12</f>
        <v/>
      </c>
      <c r="Q12" s="426">
        <f>D12-F12</f>
        <v/>
      </c>
      <c r="R12" s="30" t="n"/>
    </row>
    <row r="13">
      <c r="A13" s="80" t="inlineStr">
        <is>
          <t xml:space="preserve">　　存貨                                                        </t>
        </is>
      </c>
      <c r="B13" s="427">
        <f>VLOOKUP(A13,$A$309:$AX$418,$K$1,FALSE)</f>
        <v/>
      </c>
      <c r="C13" s="375" t="n">
        <v>151</v>
      </c>
      <c r="D13" s="428" t="n"/>
      <c r="E13" s="430" t="n">
        <v>151</v>
      </c>
      <c r="F13" s="432" t="n"/>
      <c r="G13" s="429">
        <f>B13+D13-F13</f>
        <v/>
      </c>
      <c r="H13" s="112" t="inlineStr">
        <is>
          <t xml:space="preserve">　　調整項目                                                    </t>
        </is>
      </c>
      <c r="I13" s="8" t="n"/>
      <c r="J13" s="73">
        <f>OFFSET(A486,0,$K$1-1)</f>
        <v/>
      </c>
      <c r="K13" s="369">
        <f>SUM(K14,K24,K27,K34,K33)</f>
        <v/>
      </c>
      <c r="L13" s="478">
        <f>VLOOKUP(A13,$A$140:$AX$249,$K$1,FALSE)</f>
        <v/>
      </c>
      <c r="M13" s="478">
        <f>L13-G13</f>
        <v/>
      </c>
      <c r="N13" s="30" t="n"/>
      <c r="O13" s="425">
        <f>L13-B13</f>
        <v/>
      </c>
      <c r="P13" s="144">
        <f>J13-K13</f>
        <v/>
      </c>
      <c r="Q13" s="426">
        <f>D13-F13</f>
        <v/>
      </c>
      <c r="R13" s="30" t="n"/>
    </row>
    <row r="14">
      <c r="A14" s="81" t="inlineStr">
        <is>
          <t xml:space="preserve">　　生產性生物資產－流動                                        </t>
        </is>
      </c>
      <c r="B14" s="427">
        <f>VLOOKUP(A14,$A$309:$AX$418,$K$1,FALSE)</f>
        <v/>
      </c>
      <c r="C14" s="375" t="n">
        <v>151</v>
      </c>
      <c r="D14" s="428" t="n"/>
      <c r="E14" s="430" t="n">
        <v>151</v>
      </c>
      <c r="F14" s="432" t="n"/>
      <c r="G14" s="429">
        <f>B14+D14-F14</f>
        <v/>
      </c>
      <c r="H14" s="112" t="inlineStr">
        <is>
          <t xml:space="preserve">　　　折舊、減損及折耗                                            </t>
        </is>
      </c>
      <c r="I14" s="8" t="n"/>
      <c r="J14" s="73">
        <f>OFFSET(A487,0,$K$1-1)</f>
        <v/>
      </c>
      <c r="K14" s="369">
        <f>SUM(K15:K23)</f>
        <v/>
      </c>
      <c r="L14" s="478">
        <f>VLOOKUP(A14,$A$140:$AX$249,$K$1,FALSE)</f>
        <v/>
      </c>
      <c r="M14" s="478">
        <f>L14-G14</f>
        <v/>
      </c>
      <c r="N14" s="30" t="n"/>
      <c r="O14" s="425">
        <f>L14-B14</f>
        <v/>
      </c>
      <c r="P14" s="144">
        <f>J14-K14</f>
        <v/>
      </c>
      <c r="Q14" s="426">
        <f>D14-F14</f>
        <v/>
      </c>
      <c r="R14" s="30" t="n"/>
    </row>
    <row r="15">
      <c r="A15" s="80" t="inlineStr">
        <is>
          <t xml:space="preserve">　　預付款項                                                    </t>
        </is>
      </c>
      <c r="B15" s="427">
        <f>VLOOKUP(A15,$A$309:$AX$418,$K$1,FALSE)</f>
        <v/>
      </c>
      <c r="C15" s="375" t="n">
        <v>151</v>
      </c>
      <c r="D15" s="428" t="n"/>
      <c r="E15" s="430" t="n">
        <v>151</v>
      </c>
      <c r="F15" s="432" t="n"/>
      <c r="G15" s="429">
        <f>B15+D15-F15</f>
        <v/>
      </c>
      <c r="H15" s="112" t="inlineStr">
        <is>
          <t xml:space="preserve">　　　　土地改良物                                                  </t>
        </is>
      </c>
      <c r="I15" s="91" t="n">
        <v>101</v>
      </c>
      <c r="J15" s="121">
        <f>OFFSET(A488,0,$K$1-1)</f>
        <v/>
      </c>
      <c r="K15" s="369">
        <f>-SUMIF($C$7:$C$127,I15,$D$7:$D$127)+SUMIF($E$7:$E$127,I15,$F$7:$F$127)</f>
        <v/>
      </c>
      <c r="L15" s="478">
        <f>VLOOKUP(A15,$A$140:$AX$249,$K$1,FALSE)</f>
        <v/>
      </c>
      <c r="M15" s="478">
        <f>L15-G15</f>
        <v/>
      </c>
      <c r="N15" s="30" t="n"/>
      <c r="O15" s="425">
        <f>L15-B15</f>
        <v/>
      </c>
      <c r="P15" s="144">
        <f>J15-K15</f>
        <v/>
      </c>
      <c r="Q15" s="426">
        <f>D15-F15</f>
        <v/>
      </c>
      <c r="R15" s="30" t="n"/>
    </row>
    <row r="16">
      <c r="A16" s="80" t="inlineStr">
        <is>
          <t xml:space="preserve">　　短期貸墊款                                                  </t>
        </is>
      </c>
      <c r="B16" s="427">
        <f>VLOOKUP(A16,$A$309:$AX$418,$K$1,FALSE)</f>
        <v/>
      </c>
      <c r="C16" s="375" t="n">
        <v>151</v>
      </c>
      <c r="D16" s="428" t="n"/>
      <c r="E16" s="430" t="n">
        <v>212</v>
      </c>
      <c r="F16" s="432">
        <f>J43</f>
        <v/>
      </c>
      <c r="G16" s="429">
        <f>B16+D16-F16</f>
        <v/>
      </c>
      <c r="H16" s="112" t="inlineStr">
        <is>
          <t xml:space="preserve">　　　　房屋及建築                                                  </t>
        </is>
      </c>
      <c r="I16" s="91" t="n">
        <v>102</v>
      </c>
      <c r="J16" s="121">
        <f>OFFSET(A489,0,$K$1-1)</f>
        <v/>
      </c>
      <c r="K16" s="369">
        <f>-SUMIF($C$7:$C$127,I16,$D$7:$D$127)+SUMIF($E$7:$E$127,I16,$F$7:$F$127)</f>
        <v/>
      </c>
      <c r="L16" s="478">
        <f>VLOOKUP(A16,$A$140:$AX$249,$K$1,FALSE)</f>
        <v/>
      </c>
      <c r="M16" s="478">
        <f>L16-G16</f>
        <v/>
      </c>
      <c r="N16" s="30" t="n"/>
      <c r="O16" s="425">
        <f>L16-B16</f>
        <v/>
      </c>
      <c r="P16" s="144">
        <f>J16-K16</f>
        <v/>
      </c>
      <c r="Q16" s="426">
        <f>D16-F16</f>
        <v/>
      </c>
      <c r="R16" s="30" t="n"/>
    </row>
    <row r="17" ht="48.6" customHeight="1" s="53">
      <c r="A17" s="78" t="inlineStr">
        <is>
          <t xml:space="preserve">　投資、長期應收款、貸墊款及準備金                            </t>
        </is>
      </c>
      <c r="B17" s="422">
        <f>SUM(B18:B21)</f>
        <v/>
      </c>
      <c r="C17" s="380" t="n"/>
      <c r="D17" s="374" t="n"/>
      <c r="E17" s="434" t="n"/>
      <c r="F17" s="435" t="n"/>
      <c r="G17" s="423">
        <f>SUM(G18:G21)</f>
        <v/>
      </c>
      <c r="H17" s="112" t="inlineStr">
        <is>
          <t xml:space="preserve">　　　　機械及設備                                                  </t>
        </is>
      </c>
      <c r="I17" s="91" t="n">
        <v>103</v>
      </c>
      <c r="J17" s="121">
        <f>OFFSET(A490,0,$K$1-1)</f>
        <v/>
      </c>
      <c r="K17" s="369">
        <f>-SUMIF($C$7:$C$127,I17,$D$7:$D$127)+SUMIF($E$7:$E$127,I17,$F$7:$F$127)</f>
        <v/>
      </c>
      <c r="L17" s="478">
        <f>VLOOKUP(A17,$A$140:$AX$249,$K$1,FALSE)</f>
        <v/>
      </c>
      <c r="M17" s="478">
        <f>L17-G17</f>
        <v/>
      </c>
      <c r="N17" s="30" t="n"/>
      <c r="O17" s="425">
        <f>L17-B17</f>
        <v/>
      </c>
      <c r="P17" s="144">
        <f>J17-K17</f>
        <v/>
      </c>
      <c r="Q17" s="426">
        <f>D17-F17</f>
        <v/>
      </c>
      <c r="R17" s="30" t="n"/>
    </row>
    <row r="18" ht="32.4" customHeight="1" s="53">
      <c r="A18" s="80" t="inlineStr">
        <is>
          <t xml:space="preserve">　　採權益法之投資                                              </t>
        </is>
      </c>
      <c r="B18" s="427">
        <f>VLOOKUP(A18,$A$309:$AX$418,$K$1,FALSE)</f>
        <v/>
      </c>
      <c r="C18" s="380" t="n"/>
      <c r="D18" s="126" t="n"/>
      <c r="E18" s="127" t="n"/>
      <c r="F18" s="126" t="n"/>
      <c r="G18" s="429">
        <f>D18+F18+B18</f>
        <v/>
      </c>
      <c r="H18" s="112" t="inlineStr">
        <is>
          <t xml:space="preserve">　　　　交通及運輸設備                                              </t>
        </is>
      </c>
      <c r="I18" s="91" t="n">
        <v>104</v>
      </c>
      <c r="J18" s="121">
        <f>OFFSET(A491,0,$K$1-1)</f>
        <v/>
      </c>
      <c r="K18" s="369">
        <f>-SUMIF($C$7:$C$127,I18,$D$7:$D$127)+SUMIF($E$7:$E$127,I18,$F$7:$F$127)</f>
        <v/>
      </c>
      <c r="L18" s="478">
        <f>VLOOKUP(A18,$A$140:$AX$249,$K$1,FALSE)</f>
        <v/>
      </c>
      <c r="M18" s="478">
        <f>L18-G18</f>
        <v/>
      </c>
      <c r="N18" s="30" t="n"/>
      <c r="O18" s="425">
        <f>L18-B18</f>
        <v/>
      </c>
      <c r="P18" s="144">
        <f>J18-K18</f>
        <v/>
      </c>
      <c r="Q18" s="426">
        <f>D18-F18</f>
        <v/>
      </c>
      <c r="R18" s="30" t="n"/>
    </row>
    <row r="19" ht="32.4" customHeight="1" s="53">
      <c r="A19" s="80" t="inlineStr">
        <is>
          <t xml:space="preserve">　　非流動金融資產                                              </t>
        </is>
      </c>
      <c r="B19" s="427">
        <f>VLOOKUP(A19,$A$309:$AX$418,$K$1,FALSE)</f>
        <v/>
      </c>
      <c r="C19" s="381" t="n">
        <v>241</v>
      </c>
      <c r="D19" s="436">
        <f>J52*-1</f>
        <v/>
      </c>
      <c r="E19" s="437" t="n">
        <v>221</v>
      </c>
      <c r="F19" s="438">
        <f>J45</f>
        <v/>
      </c>
      <c r="G19" s="429">
        <f>B19+D19-F19</f>
        <v/>
      </c>
      <c r="H19" s="112" t="inlineStr">
        <is>
          <t xml:space="preserve">　　　　什項設備                                                    </t>
        </is>
      </c>
      <c r="I19" s="91" t="n">
        <v>105</v>
      </c>
      <c r="J19" s="121">
        <f>OFFSET(A492,0,$K$1-1)</f>
        <v/>
      </c>
      <c r="K19" s="369">
        <f>-SUMIF($C$7:$C$127,I19,$D$7:$D$127)+SUMIF($E$7:$E$127,I19,$F$7:$F$127)</f>
        <v/>
      </c>
      <c r="L19" s="478">
        <f>VLOOKUP(A19,$A$140:$AX$249,$K$1,FALSE)</f>
        <v/>
      </c>
      <c r="M19" s="478">
        <f>L19-G19</f>
        <v/>
      </c>
      <c r="N19" s="30" t="n"/>
      <c r="O19" s="425">
        <f>L19-B19</f>
        <v/>
      </c>
      <c r="P19" s="144">
        <f>J19-K19</f>
        <v/>
      </c>
      <c r="Q19" s="426">
        <f>D19-F19</f>
        <v/>
      </c>
      <c r="R19" s="30" t="n"/>
    </row>
    <row r="20">
      <c r="A20" s="80" t="inlineStr">
        <is>
          <t xml:space="preserve">　　長期應收款                                                  </t>
        </is>
      </c>
      <c r="B20" s="427">
        <f>VLOOKUP(A20,$A$309:$AX$418,$K$1,FALSE)</f>
        <v/>
      </c>
      <c r="C20" s="380" t="n"/>
      <c r="D20" s="374" t="n"/>
      <c r="E20" s="434" t="n"/>
      <c r="F20" s="435" t="n"/>
      <c r="G20" s="433">
        <f>B20+D20-F20</f>
        <v/>
      </c>
      <c r="H20" s="112" t="inlineStr">
        <is>
          <t xml:space="preserve">　　　　租賃資產                                                    </t>
        </is>
      </c>
      <c r="I20" s="91" t="n">
        <v>106</v>
      </c>
      <c r="J20" s="121">
        <f>OFFSET(A493,0,$K$1-1)</f>
        <v/>
      </c>
      <c r="K20" s="369">
        <f>-SUMIF($C$7:$C$127,I20,$D$7:$D$127)+SUMIF($E$7:$E$127,I20,$F$7:$F$127)</f>
        <v/>
      </c>
      <c r="L20" s="478">
        <f>VLOOKUP(A20,$A$140:$AX$249,$K$1,FALSE)</f>
        <v/>
      </c>
      <c r="M20" s="478">
        <f>L20-G20</f>
        <v/>
      </c>
      <c r="N20" s="30" t="n"/>
      <c r="O20" s="425">
        <f>L20-B20</f>
        <v/>
      </c>
      <c r="P20" s="144">
        <f>J20-K20</f>
        <v/>
      </c>
      <c r="Q20" s="426">
        <f>D20-F20</f>
        <v/>
      </c>
      <c r="R20" s="30" t="n"/>
    </row>
    <row r="21">
      <c r="A21" s="80" t="inlineStr">
        <is>
          <t xml:space="preserve">　　準備金                                                      </t>
        </is>
      </c>
      <c r="B21" s="427">
        <f>VLOOKUP(A21,$A$309:$AX$418,$K$1,FALSE)</f>
        <v/>
      </c>
      <c r="C21" s="380" t="n">
        <v>242</v>
      </c>
      <c r="D21" s="374">
        <f>J53*-1</f>
        <v/>
      </c>
      <c r="E21" s="434" t="n">
        <v>222</v>
      </c>
      <c r="F21" s="435">
        <f>J46</f>
        <v/>
      </c>
      <c r="G21" s="429">
        <f>B21+SUM(D21:D25)-SUM(F21:F25)</f>
        <v/>
      </c>
      <c r="H21" s="112" t="inlineStr">
        <is>
          <t xml:space="preserve">　　　　租賃權益改良                                                </t>
        </is>
      </c>
      <c r="I21" s="91" t="n">
        <v>107</v>
      </c>
      <c r="J21" s="121">
        <f>OFFSET(A494,0,$K$1-1)</f>
        <v/>
      </c>
      <c r="K21" s="369">
        <f>-SUMIF($C$7:$C$127,I21,$D$7:$D$127)+SUMIF($E$7:$E$127,I21,$F$7:$F$127)</f>
        <v/>
      </c>
      <c r="L21" s="478">
        <f>VLOOKUP(A21,$A$140:$AX$249,$K$1,FALSE)</f>
        <v/>
      </c>
      <c r="M21" s="478">
        <f>L21-G21</f>
        <v/>
      </c>
      <c r="N21" s="30" t="n"/>
      <c r="O21" s="425">
        <f>L21-B21</f>
        <v/>
      </c>
      <c r="P21" s="144">
        <f>J21-K21</f>
        <v/>
      </c>
      <c r="Q21" s="426">
        <f>D21-F21</f>
        <v/>
      </c>
      <c r="R21" s="30" t="n"/>
    </row>
    <row r="22">
      <c r="A22" s="3" t="n">
        <v>0</v>
      </c>
      <c r="B22" s="427" t="n"/>
      <c r="C22" s="382" t="n">
        <v>401</v>
      </c>
      <c r="D22" s="428">
        <f>J90</f>
        <v/>
      </c>
      <c r="E22" s="439" t="n">
        <v>402</v>
      </c>
      <c r="F22" s="432">
        <f>-J91</f>
        <v/>
      </c>
      <c r="G22" s="433" t="n"/>
      <c r="H22" s="112" t="inlineStr">
        <is>
          <t xml:space="preserve">　　　　代管資產                                                    </t>
        </is>
      </c>
      <c r="I22" s="91" t="n">
        <v>108</v>
      </c>
      <c r="J22" s="121">
        <f>OFFSET(A495,0,$K$1-1)</f>
        <v/>
      </c>
      <c r="K22" s="369">
        <f>-SUMIF($C$7:$C$127,I22,$D$7:$D$127)+SUMIF($E$7:$E$127,I22,$F$7:$F$127)</f>
        <v/>
      </c>
      <c r="L22" s="478" t="n"/>
      <c r="M22" s="478">
        <f>L22-G22</f>
        <v/>
      </c>
      <c r="N22" s="30" t="n"/>
      <c r="O22" s="425">
        <f>L22-B22</f>
        <v/>
      </c>
      <c r="P22" s="144">
        <f>J22-K22</f>
        <v/>
      </c>
      <c r="Q22" s="426">
        <f>D22-F22</f>
        <v/>
      </c>
      <c r="R22" s="30" t="n"/>
    </row>
    <row r="23">
      <c r="A23" s="3" t="n">
        <v>0</v>
      </c>
      <c r="B23" s="427" t="n"/>
      <c r="C23" s="382" t="n">
        <v>403</v>
      </c>
      <c r="D23" s="428">
        <f>J93</f>
        <v/>
      </c>
      <c r="E23" s="439" t="n"/>
      <c r="F23" s="431" t="n"/>
      <c r="G23" s="433" t="n"/>
      <c r="H23" s="112" t="inlineStr">
        <is>
          <t xml:space="preserve">　　　　生產性生物資產－非流動                                      </t>
        </is>
      </c>
      <c r="I23" s="91" t="n">
        <v>109</v>
      </c>
      <c r="J23" s="121">
        <f>OFFSET(A496,0,$K$1-1)</f>
        <v/>
      </c>
      <c r="K23" s="369">
        <f>-SUMIF($C$7:$C$127,I23,$D$7:$D$127)+SUMIF($E$7:$E$127,I23,$F$7:$F$127)</f>
        <v/>
      </c>
      <c r="L23" s="478" t="n"/>
      <c r="M23" s="478">
        <f>L23-G23</f>
        <v/>
      </c>
      <c r="N23" s="30" t="n"/>
      <c r="O23" s="425">
        <f>L23-B23</f>
        <v/>
      </c>
      <c r="P23" s="144">
        <f>J23-K23</f>
        <v/>
      </c>
      <c r="Q23" s="426">
        <f>D23-F23</f>
        <v/>
      </c>
      <c r="R23" s="30" t="n"/>
    </row>
    <row r="24">
      <c r="A24" s="3" t="n">
        <v>0</v>
      </c>
      <c r="B24" s="427" t="n"/>
      <c r="C24" s="382" t="n"/>
      <c r="D24" s="428" t="n"/>
      <c r="E24" s="439" t="n"/>
      <c r="F24" s="432" t="n"/>
      <c r="G24" s="433" t="n"/>
      <c r="H24" s="112" t="inlineStr">
        <is>
          <t xml:space="preserve">　　　攤銷                                                        </t>
        </is>
      </c>
      <c r="I24" s="91" t="n"/>
      <c r="J24" s="121">
        <f>OFFSET(A497,0,$K$1-1)</f>
        <v/>
      </c>
      <c r="K24" s="369">
        <f>SUM(K25:K26)</f>
        <v/>
      </c>
      <c r="L24" s="478" t="n"/>
      <c r="M24" s="478">
        <f>L24-G24</f>
        <v/>
      </c>
      <c r="N24" s="30" t="n"/>
      <c r="O24" s="425">
        <f>L24-B24</f>
        <v/>
      </c>
      <c r="P24" s="144">
        <f>J24-K24</f>
        <v/>
      </c>
      <c r="Q24" s="426">
        <f>D24-F24</f>
        <v/>
      </c>
      <c r="R24" s="30" t="n"/>
    </row>
    <row r="25">
      <c r="A25" s="78" t="n"/>
      <c r="B25" s="427" t="n"/>
      <c r="C25" s="382" t="n">
        <v>125</v>
      </c>
      <c r="D25" s="428">
        <f>J32*-1</f>
        <v/>
      </c>
      <c r="E25" s="439" t="n"/>
      <c r="F25" s="432" t="n"/>
      <c r="G25" s="433" t="n"/>
      <c r="H25" s="112" t="inlineStr">
        <is>
          <t xml:space="preserve">　　　　攤銷電腦軟體                                                </t>
        </is>
      </c>
      <c r="I25" s="8" t="n">
        <v>111</v>
      </c>
      <c r="J25" s="73">
        <f>OFFSET(A498,0,$K$1-1)</f>
        <v/>
      </c>
      <c r="K25" s="369">
        <f>-SUMIF($C$7:$C$127,I25,$D$7:$D$127)+SUMIF($E$7:$E$127,I25,$F$7:$F$127)</f>
        <v/>
      </c>
      <c r="L25" s="478" t="n"/>
      <c r="M25" s="478">
        <f>L25-G25</f>
        <v/>
      </c>
      <c r="N25" s="30" t="n"/>
      <c r="O25" s="425">
        <f>L25-B25</f>
        <v/>
      </c>
      <c r="P25" s="144">
        <f>J25-K25</f>
        <v/>
      </c>
      <c r="Q25" s="426">
        <f>D25-F25</f>
        <v/>
      </c>
      <c r="R25" s="30" t="n"/>
    </row>
    <row r="26" ht="32.4" customHeight="1" s="53">
      <c r="A26" s="78" t="inlineStr">
        <is>
          <t xml:space="preserve">　不動產、廠房及設備                                          </t>
        </is>
      </c>
      <c r="B26" s="422">
        <f>SUM(B27:B52)</f>
        <v/>
      </c>
      <c r="C26" s="375" t="n"/>
      <c r="D26" s="428" t="n"/>
      <c r="E26" s="430" t="n"/>
      <c r="F26" s="432" t="n"/>
      <c r="G26" s="423">
        <f>SUM(G27:G52)</f>
        <v/>
      </c>
      <c r="H26" s="112" t="inlineStr">
        <is>
          <t xml:space="preserve">　　　　其他攤銷費用                                                </t>
        </is>
      </c>
      <c r="I26" s="8" t="n">
        <v>112</v>
      </c>
      <c r="J26" s="73">
        <f>OFFSET(A499,0,$K$1-1)</f>
        <v/>
      </c>
      <c r="K26" s="369">
        <f>-SUMIF($C$7:$C$127,I26,$D$7:$D$127)+SUMIF($E$7:$E$127,I26,$F$7:$F$127)</f>
        <v/>
      </c>
      <c r="L26" s="478">
        <f>VLOOKUP(A26,$A$140:$AX$249,$K$1,FALSE)</f>
        <v/>
      </c>
      <c r="M26" s="478">
        <f>L26-G26</f>
        <v/>
      </c>
      <c r="N26" s="30" t="n"/>
      <c r="O26" s="425">
        <f>L26-B26</f>
        <v/>
      </c>
      <c r="P26" s="144">
        <f>J26-K26</f>
        <v/>
      </c>
      <c r="Q26" s="426">
        <f>D26-F26</f>
        <v/>
      </c>
      <c r="R26" s="30" t="n"/>
    </row>
    <row r="27">
      <c r="A27" s="80" t="inlineStr">
        <is>
          <t xml:space="preserve">　　土地                                                        </t>
        </is>
      </c>
      <c r="B27" s="427">
        <f>VLOOKUP(A27,$A$309:$AX$418,$K$1,FALSE)</f>
        <v/>
      </c>
      <c r="C27" s="384" t="n">
        <v>121</v>
      </c>
      <c r="D27" s="440" t="n"/>
      <c r="E27" s="441" t="n"/>
      <c r="F27" s="442" t="n"/>
      <c r="G27" s="429">
        <f>B27+SUM(D27)-SUM(F27)</f>
        <v/>
      </c>
      <c r="H27" s="112" t="inlineStr">
        <is>
          <t xml:space="preserve">　　　其他                                                        </t>
        </is>
      </c>
      <c r="I27" s="8" t="n"/>
      <c r="J27" s="73">
        <f>OFFSET(A500,0,$K$1-1)</f>
        <v/>
      </c>
      <c r="K27" s="369">
        <f>K28+K29+K32</f>
        <v/>
      </c>
      <c r="L27" s="478">
        <f>VLOOKUP(A27,$A$140:$AX$249,$K$1,FALSE)</f>
        <v/>
      </c>
      <c r="M27" s="478">
        <f>L27-G27</f>
        <v/>
      </c>
      <c r="N27" s="30" t="n"/>
      <c r="O27" s="425">
        <f>L27-B27</f>
        <v/>
      </c>
      <c r="P27" s="144">
        <f>J27-K27</f>
        <v/>
      </c>
      <c r="Q27" s="426">
        <f>D27-F27</f>
        <v/>
      </c>
      <c r="R27" s="30" t="n"/>
    </row>
    <row r="28">
      <c r="A28" s="2" t="n">
        <v>0</v>
      </c>
      <c r="B28" s="427" t="n"/>
      <c r="C28" s="384" t="n"/>
      <c r="D28" s="440" t="n"/>
      <c r="E28" s="441" t="n"/>
      <c r="F28" s="442" t="n"/>
      <c r="G28" s="433" t="n"/>
      <c r="H28" s="214" t="inlineStr">
        <is>
          <t xml:space="preserve">　　　　應付退休及離職金                                            </t>
        </is>
      </c>
      <c r="I28" s="215" t="n">
        <v>122</v>
      </c>
      <c r="J28" s="73">
        <f>OFFSET(A501,0,$K$1-1)</f>
        <v/>
      </c>
      <c r="K28" s="369">
        <f>-SUMIF($C$7:$C$127,I28,$D$7:$D$127)+SUMIF($E$7:$E$127,I28,$F$7:$F$127)</f>
        <v/>
      </c>
      <c r="L28" s="478" t="n"/>
      <c r="M28" s="478">
        <f>L28-G28</f>
        <v/>
      </c>
      <c r="N28" s="30" t="n"/>
      <c r="O28" s="425">
        <f>L28-B28</f>
        <v/>
      </c>
      <c r="P28" s="144">
        <f>J28-K28</f>
        <v/>
      </c>
      <c r="Q28" s="426">
        <f>D28-F28</f>
        <v/>
      </c>
      <c r="R28" s="30" t="n"/>
    </row>
    <row r="29">
      <c r="A29" s="80" t="inlineStr">
        <is>
          <t xml:space="preserve">　　土地改良物                                                  </t>
        </is>
      </c>
      <c r="B29" s="427">
        <f>VLOOKUP(A29,$A$309:$AX$418,$K$1,FALSE)</f>
        <v/>
      </c>
      <c r="C29" s="384" t="n">
        <v>251</v>
      </c>
      <c r="D29" s="440">
        <f>J57*-1</f>
        <v/>
      </c>
      <c r="E29" s="441" t="n">
        <v>101</v>
      </c>
      <c r="F29" s="442">
        <f>J15</f>
        <v/>
      </c>
      <c r="G29" s="429">
        <f>B29+SUM(D29:D32)-SUM(F29:F32)</f>
        <v/>
      </c>
      <c r="H29" s="214" t="inlineStr">
        <is>
          <t xml:space="preserve">　　　　遞延收入                                                    </t>
        </is>
      </c>
      <c r="I29" s="215" t="n"/>
      <c r="J29" s="73">
        <f>OFFSET(A502,0,$K$1-1)</f>
        <v/>
      </c>
      <c r="K29" s="369">
        <f>SUM(K30:K31)</f>
        <v/>
      </c>
      <c r="L29" s="478">
        <f>VLOOKUP(A29,$A$140:$AX$249,$K$1,FALSE)</f>
        <v/>
      </c>
      <c r="M29" s="478">
        <f>L29-G29</f>
        <v/>
      </c>
      <c r="N29" s="30" t="n"/>
      <c r="O29" s="425">
        <f>L29-B29</f>
        <v/>
      </c>
      <c r="P29" s="144">
        <f>J29-K29</f>
        <v/>
      </c>
      <c r="Q29" s="426">
        <f>D29-F29</f>
        <v/>
      </c>
      <c r="R29" s="30" t="n"/>
    </row>
    <row r="30">
      <c r="A30" s="80" t="n">
        <v>0</v>
      </c>
      <c r="B30" s="427" t="n"/>
      <c r="C30" s="384" t="n">
        <v>404</v>
      </c>
      <c r="D30" s="440">
        <f>J96</f>
        <v/>
      </c>
      <c r="E30" s="441" t="n"/>
      <c r="F30" s="442" t="n"/>
      <c r="G30" s="433" t="n"/>
      <c r="H30" s="214" t="inlineStr">
        <is>
          <t xml:space="preserve">　　　　　遞延收入-其他補助收入                                       </t>
        </is>
      </c>
      <c r="I30" s="215" t="n">
        <v>123</v>
      </c>
      <c r="J30" s="73">
        <f>OFFSET(A503,0,$K$1-1)</f>
        <v/>
      </c>
      <c r="K30" s="369">
        <f>-SUMIF($C$7:$C$127,I30,$D$7:$D$127)+SUMIF($E$7:$E$127,I30,$F$7:$F$127)</f>
        <v/>
      </c>
      <c r="L30" s="478" t="n"/>
      <c r="M30" s="478">
        <f>L30-G30</f>
        <v/>
      </c>
      <c r="N30" s="30" t="n"/>
      <c r="O30" s="425">
        <f>L30-B30</f>
        <v/>
      </c>
      <c r="P30" s="144">
        <f>J30-K30</f>
        <v/>
      </c>
      <c r="Q30" s="426">
        <f>D30-F30</f>
        <v/>
      </c>
      <c r="R30" s="30" t="n"/>
    </row>
    <row r="31">
      <c r="A31" s="2" t="n">
        <v>0</v>
      </c>
      <c r="B31" s="427" t="n"/>
      <c r="C31" s="384" t="n"/>
      <c r="D31" s="440" t="n"/>
      <c r="E31" s="441" t="n"/>
      <c r="F31" s="442" t="n"/>
      <c r="G31" s="433" t="n"/>
      <c r="H31" s="214" t="inlineStr">
        <is>
          <t xml:space="preserve">　　　　　遞延收入-受贈收入                                           </t>
        </is>
      </c>
      <c r="I31" s="215" t="n">
        <v>124</v>
      </c>
      <c r="J31" s="73">
        <f>OFFSET(A504,0,$K$1-1)</f>
        <v/>
      </c>
      <c r="K31" s="369">
        <f>-SUMIF($C$7:$C$127,I31,$D$7:$D$127)+SUMIF($E$7:$E$127,I31,$F$7:$F$127)</f>
        <v/>
      </c>
      <c r="L31" s="478" t="n"/>
      <c r="M31" s="478">
        <f>L31-G31</f>
        <v/>
      </c>
      <c r="N31" s="30" t="n"/>
      <c r="O31" s="425">
        <f>L31-B31</f>
        <v/>
      </c>
      <c r="P31" s="144">
        <f>J31-K31</f>
        <v/>
      </c>
      <c r="Q31" s="426">
        <f>D31-F31</f>
        <v/>
      </c>
      <c r="R31" s="30" t="n"/>
    </row>
    <row r="32">
      <c r="A32" s="3" t="n">
        <v>0</v>
      </c>
      <c r="B32" s="427" t="n"/>
      <c r="C32" s="385" t="n"/>
      <c r="D32" s="440" t="n"/>
      <c r="E32" s="443" t="n"/>
      <c r="F32" s="442" t="n"/>
      <c r="G32" s="433" t="n"/>
      <c r="H32" s="214" t="inlineStr">
        <is>
          <t xml:space="preserve">　　　　其他                                                        </t>
        </is>
      </c>
      <c r="I32" s="215" t="n">
        <v>125</v>
      </c>
      <c r="J32" s="73">
        <f>OFFSET(A505,0,$K$1-1)</f>
        <v/>
      </c>
      <c r="K32" s="369" t="n"/>
      <c r="L32" s="478" t="n"/>
      <c r="M32" s="478">
        <f>L32-G32</f>
        <v/>
      </c>
      <c r="N32" s="30" t="n"/>
      <c r="O32" s="425">
        <f>L32-B32</f>
        <v/>
      </c>
      <c r="P32" s="144">
        <f>J32-K32</f>
        <v/>
      </c>
      <c r="Q32" s="426">
        <f>D32-F32</f>
        <v/>
      </c>
      <c r="R32" s="30" t="n"/>
    </row>
    <row r="33">
      <c r="A33" s="80" t="inlineStr">
        <is>
          <t xml:space="preserve">　　房屋及建築                                                  </t>
        </is>
      </c>
      <c r="B33" s="427">
        <f>VLOOKUP(A33,$A$309:$AX$418,$K$1,FALSE)</f>
        <v/>
      </c>
      <c r="C33" s="384" t="n">
        <v>252</v>
      </c>
      <c r="D33" s="440">
        <f>J58*-1</f>
        <v/>
      </c>
      <c r="E33" s="441" t="n">
        <v>102</v>
      </c>
      <c r="F33" s="442">
        <f>J16</f>
        <v/>
      </c>
      <c r="G33" s="429">
        <f>B33+SUM(D33:D36)-SUM(F33:F36)</f>
        <v/>
      </c>
      <c r="H33" s="214" t="inlineStr">
        <is>
          <t xml:space="preserve">　　　流動資產淨減（淨增）                                        </t>
        </is>
      </c>
      <c r="I33" s="215" t="n">
        <v>151</v>
      </c>
      <c r="J33" s="73">
        <f>OFFSET(A506,0,$K$1-1)</f>
        <v/>
      </c>
      <c r="K33" s="369">
        <f>-SUMIF($C$7:$C$127,I33,$D$7:$D$127)+SUMIF($E$7:$E$127,I33,$F$7:$F$127)</f>
        <v/>
      </c>
      <c r="L33" s="478">
        <f>VLOOKUP(A33,$A$140:$AX$249,$K$1,FALSE)</f>
        <v/>
      </c>
      <c r="M33" s="478">
        <f>L33-G33</f>
        <v/>
      </c>
      <c r="N33" s="30" t="n"/>
      <c r="O33" s="425">
        <f>L33-B33</f>
        <v/>
      </c>
      <c r="P33" s="144">
        <f>J33-K33</f>
        <v/>
      </c>
      <c r="Q33" s="426">
        <f>D33-F33</f>
        <v/>
      </c>
      <c r="R33" s="30" t="n"/>
    </row>
    <row r="34">
      <c r="A34" s="2" t="n">
        <v>0</v>
      </c>
      <c r="B34" s="427" t="n"/>
      <c r="C34" s="384" t="n">
        <v>405</v>
      </c>
      <c r="D34" s="440">
        <f>J97</f>
        <v/>
      </c>
      <c r="E34" s="441" t="n"/>
      <c r="F34" s="442" t="n"/>
      <c r="G34" s="433" t="n"/>
      <c r="H34" s="214" t="inlineStr">
        <is>
          <t xml:space="preserve">　　　流動負債淨增（淨減）                                        </t>
        </is>
      </c>
      <c r="I34" s="215" t="n">
        <v>161</v>
      </c>
      <c r="J34" s="73">
        <f>OFFSET(A507,0,$K$1-1)</f>
        <v/>
      </c>
      <c r="K34" s="369">
        <f>-SUMIF($C$7:$C$127,I34,$D$7:$D$127)+SUMIF($E$7:$E$127,I34,$F$7:$F$127)</f>
        <v/>
      </c>
      <c r="L34" s="478" t="n"/>
      <c r="M34" s="478">
        <f>L34-G34</f>
        <v/>
      </c>
      <c r="N34" s="30" t="n"/>
      <c r="O34" s="425">
        <f>L34-B34</f>
        <v/>
      </c>
      <c r="P34" s="144">
        <f>J34-K34</f>
        <v/>
      </c>
      <c r="Q34" s="426">
        <f>D34-F34</f>
        <v/>
      </c>
      <c r="R34" s="30" t="n"/>
    </row>
    <row r="35">
      <c r="A35" s="2" t="n">
        <v>0</v>
      </c>
      <c r="B35" s="427" t="n"/>
      <c r="C35" s="384" t="n"/>
      <c r="D35" s="440" t="n"/>
      <c r="E35" s="441" t="n"/>
      <c r="F35" s="442" t="n"/>
      <c r="G35" s="433" t="n"/>
      <c r="H35" s="214" t="inlineStr">
        <is>
          <t xml:space="preserve">　　未計利息股利之現金流入（流出）                              </t>
        </is>
      </c>
      <c r="I35" s="215" t="n"/>
      <c r="J35" s="73">
        <f>OFFSET(A508,0,$K$1-1)</f>
        <v/>
      </c>
      <c r="K35" s="369">
        <f>K12+K13</f>
        <v/>
      </c>
      <c r="L35" s="478" t="n"/>
      <c r="M35" s="478">
        <f>L35-G35</f>
        <v/>
      </c>
      <c r="N35" s="30" t="n"/>
      <c r="O35" s="425">
        <f>L35-B35</f>
        <v/>
      </c>
      <c r="P35" s="144">
        <f>J35-K35</f>
        <v/>
      </c>
      <c r="Q35" s="426">
        <f>D35-F35</f>
        <v/>
      </c>
      <c r="R35" s="30" t="n"/>
    </row>
    <row r="36">
      <c r="A36" s="3" t="n">
        <v>0</v>
      </c>
      <c r="B36" s="427" t="n"/>
      <c r="C36" s="385" t="n"/>
      <c r="D36" s="440" t="n"/>
      <c r="E36" s="443" t="n"/>
      <c r="F36" s="442" t="n"/>
      <c r="G36" s="433" t="n"/>
      <c r="H36" s="112" t="inlineStr">
        <is>
          <t xml:space="preserve">　　收取利息                                                    </t>
        </is>
      </c>
      <c r="I36" s="180" t="n"/>
      <c r="J36" s="73">
        <f>OFFSET(A509,0,$K$1-1)</f>
        <v/>
      </c>
      <c r="K36" s="369">
        <f>J36</f>
        <v/>
      </c>
      <c r="L36" s="478" t="n"/>
      <c r="M36" s="478">
        <f>L36-G36</f>
        <v/>
      </c>
      <c r="N36" s="30" t="n"/>
      <c r="O36" s="425">
        <f>L36-B36</f>
        <v/>
      </c>
      <c r="P36" s="144">
        <f>J36-K36</f>
        <v/>
      </c>
      <c r="Q36" s="426">
        <f>D36-F36</f>
        <v/>
      </c>
      <c r="R36" s="30" t="n"/>
    </row>
    <row r="37">
      <c r="A37" s="80" t="inlineStr">
        <is>
          <t xml:space="preserve">　　機械及設備                                                  </t>
        </is>
      </c>
      <c r="B37" s="427">
        <f>VLOOKUP(A37,$A$309:$AX$418,$K$1,FALSE)</f>
        <v/>
      </c>
      <c r="C37" s="384" t="n">
        <v>253</v>
      </c>
      <c r="D37" s="440">
        <f>J59*-1</f>
        <v/>
      </c>
      <c r="E37" s="441" t="n">
        <v>103</v>
      </c>
      <c r="F37" s="442">
        <f>J17</f>
        <v/>
      </c>
      <c r="G37" s="429">
        <f>B37+SUM(D37:D41)-SUM(F37:F41)</f>
        <v/>
      </c>
      <c r="H37" s="112" t="inlineStr">
        <is>
          <t xml:space="preserve">　　收取股利                                                    </t>
        </is>
      </c>
      <c r="I37" s="180" t="n"/>
      <c r="J37" s="73">
        <f>OFFSET(A510,0,$K$1-1)</f>
        <v/>
      </c>
      <c r="K37" s="369">
        <f>J37</f>
        <v/>
      </c>
      <c r="L37" s="478">
        <f>VLOOKUP(A37,$A$140:$AX$249,$K$1,FALSE)</f>
        <v/>
      </c>
      <c r="M37" s="478">
        <f>L37-G37</f>
        <v/>
      </c>
      <c r="N37" s="30" t="n"/>
      <c r="O37" s="425">
        <f>L37-B37</f>
        <v/>
      </c>
      <c r="P37" s="144">
        <f>J37-K37</f>
        <v/>
      </c>
      <c r="Q37" s="426">
        <f>D37-F37</f>
        <v/>
      </c>
      <c r="R37" s="30" t="n"/>
    </row>
    <row r="38" ht="20.4" customHeight="1" s="53" thickBot="1">
      <c r="A38" s="2" t="n">
        <v>0</v>
      </c>
      <c r="B38" s="427" t="n"/>
      <c r="C38" s="385" t="n">
        <v>407</v>
      </c>
      <c r="D38" s="440">
        <f>J101</f>
        <v/>
      </c>
      <c r="E38" s="441" t="n"/>
      <c r="F38" s="442" t="n"/>
      <c r="G38" s="433" t="n"/>
      <c r="H38" s="112" t="inlineStr">
        <is>
          <t xml:space="preserve">　　支付利息                                                    </t>
        </is>
      </c>
      <c r="I38" s="180" t="n"/>
      <c r="J38" s="73">
        <f>OFFSET(A511,0,$K$1-1)</f>
        <v/>
      </c>
      <c r="K38" s="444">
        <f>J38</f>
        <v/>
      </c>
      <c r="L38" s="478" t="n"/>
      <c r="M38" s="478">
        <f>L38-G38</f>
        <v/>
      </c>
      <c r="N38" s="30" t="n"/>
      <c r="O38" s="425">
        <f>L38-B38</f>
        <v/>
      </c>
      <c r="P38" s="144">
        <f>J38-K38</f>
        <v/>
      </c>
      <c r="Q38" s="426">
        <f>D38-F38</f>
        <v/>
      </c>
      <c r="R38" s="30" t="n"/>
    </row>
    <row r="39">
      <c r="A39" s="3" t="n">
        <v>0</v>
      </c>
      <c r="B39" s="427" t="n"/>
      <c r="C39" s="385" t="n">
        <v>409</v>
      </c>
      <c r="D39" s="440">
        <f>J105</f>
        <v/>
      </c>
      <c r="E39" s="443" t="n">
        <v>412</v>
      </c>
      <c r="F39" s="442">
        <f>-J109</f>
        <v/>
      </c>
      <c r="G39" s="433" t="n"/>
      <c r="H39" s="111" t="inlineStr">
        <is>
          <t xml:space="preserve">▼業務活動之淨現金流入（流出）                                </t>
        </is>
      </c>
      <c r="I39" s="180" t="n"/>
      <c r="J39" s="73">
        <f>OFFSET(A512,0,$K$1-1)</f>
        <v/>
      </c>
      <c r="K39" s="445">
        <f>K36+K37+K38+K35</f>
        <v/>
      </c>
      <c r="L39" s="478" t="n"/>
      <c r="M39" s="478">
        <f>L39-G39</f>
        <v/>
      </c>
      <c r="N39" s="30" t="n"/>
      <c r="O39" s="425">
        <f>L39-B39</f>
        <v/>
      </c>
      <c r="P39" s="144">
        <f>J39-K39</f>
        <v/>
      </c>
      <c r="Q39" s="426">
        <f>D39-F39</f>
        <v/>
      </c>
      <c r="R39" s="30" t="n"/>
    </row>
    <row r="40">
      <c r="A40" s="3" t="n">
        <v>0</v>
      </c>
      <c r="B40" s="427" t="n"/>
      <c r="C40" s="261" t="n"/>
      <c r="D40" s="186" t="n"/>
      <c r="E40" s="446" t="n"/>
      <c r="F40" s="447" t="n"/>
      <c r="G40" s="433" t="n"/>
      <c r="H40" s="111" t="inlineStr">
        <is>
          <t xml:space="preserve">▼投資活動之現金流量                                          </t>
        </is>
      </c>
      <c r="I40" s="180" t="n"/>
      <c r="J40" s="73">
        <f>OFFSET(A513,0,$K$1-1)</f>
        <v/>
      </c>
      <c r="K40" s="448">
        <f>SUM(K41,K44,K47,K48,K49,K51,K54,K64)</f>
        <v/>
      </c>
      <c r="L40" s="478" t="n"/>
      <c r="M40" s="478">
        <f>L40-G40</f>
        <v/>
      </c>
      <c r="N40" s="30" t="n"/>
      <c r="O40" s="425">
        <f>L40-B40</f>
        <v/>
      </c>
      <c r="P40" s="144">
        <f>J40-K40</f>
        <v/>
      </c>
      <c r="Q40" s="426">
        <f>D40-F40</f>
        <v/>
      </c>
      <c r="R40" s="30" t="n"/>
    </row>
    <row r="41">
      <c r="A41" s="50" t="n"/>
      <c r="B41" s="50" t="n"/>
      <c r="C41" s="232" t="n"/>
      <c r="D41" s="440" t="n"/>
      <c r="E41" s="232" t="n"/>
      <c r="F41" s="233" t="n"/>
      <c r="H41" s="112" t="inlineStr">
        <is>
          <t xml:space="preserve">　　減少流動金融資產及短期貸墊款                                </t>
        </is>
      </c>
      <c r="I41" s="180" t="n"/>
      <c r="J41" s="73">
        <f>OFFSET(A514,0,$K$1-1)</f>
        <v/>
      </c>
      <c r="K41" s="449">
        <f>K42+K43</f>
        <v/>
      </c>
      <c r="L41" s="478" t="n"/>
      <c r="M41" s="478">
        <f>L41-G41</f>
        <v/>
      </c>
      <c r="N41" s="30" t="n"/>
      <c r="O41" s="425">
        <f>L41-B41</f>
        <v/>
      </c>
      <c r="P41" s="144">
        <f>J41-K41</f>
        <v/>
      </c>
      <c r="Q41" s="426">
        <f>D41-F41</f>
        <v/>
      </c>
      <c r="R41" s="30" t="n"/>
    </row>
    <row r="42" ht="20.4" customHeight="1" s="53" thickBot="1">
      <c r="A42" s="50" t="inlineStr">
        <is>
          <t xml:space="preserve">　　交通及運輸設備                                              </t>
        </is>
      </c>
      <c r="B42" s="427">
        <f>VLOOKUP(A42,$A$309:$AX$418,$K$1,FALSE)</f>
        <v/>
      </c>
      <c r="C42" s="384" t="n">
        <v>254</v>
      </c>
      <c r="D42" s="440">
        <f>J60*-1</f>
        <v/>
      </c>
      <c r="E42" s="441" t="n">
        <v>104</v>
      </c>
      <c r="F42" s="442">
        <f>J18</f>
        <v/>
      </c>
      <c r="G42" s="450">
        <f>B42+SUM(D42:D44)-SUM(F42:F44)</f>
        <v/>
      </c>
      <c r="H42" s="214" t="inlineStr">
        <is>
          <t xml:space="preserve">　　　減少流動金融資產                                            </t>
        </is>
      </c>
      <c r="I42" s="215" t="n">
        <v>211</v>
      </c>
      <c r="J42" s="73">
        <f>OFFSET(A515,0,$K$1-1)</f>
        <v/>
      </c>
      <c r="K42" s="451">
        <f>-SUMIF($C$7:$C$127,I42,$D$7:$D$127)+SUMIF($E$7:$E$135,I42,$F$7:$F$127)</f>
        <v/>
      </c>
      <c r="L42" s="478">
        <f>VLOOKUP(A42,$A$140:$AX$249,$K$1,FALSE)</f>
        <v/>
      </c>
      <c r="M42" s="478">
        <f>L42-G42</f>
        <v/>
      </c>
      <c r="N42" s="30" t="n"/>
      <c r="O42" s="425">
        <f>L42-B42</f>
        <v/>
      </c>
      <c r="P42" s="144">
        <f>J42-K42</f>
        <v/>
      </c>
      <c r="Q42" s="426">
        <f>D42-F42</f>
        <v/>
      </c>
      <c r="R42" s="30" t="n"/>
    </row>
    <row r="43">
      <c r="A43" s="50" t="n"/>
      <c r="B43" s="427" t="n"/>
      <c r="C43" s="385" t="n">
        <v>410</v>
      </c>
      <c r="D43" s="440">
        <f>J106</f>
        <v/>
      </c>
      <c r="E43" s="443" t="n">
        <v>413</v>
      </c>
      <c r="F43" s="442">
        <f>J110*-1</f>
        <v/>
      </c>
      <c r="G43" s="452" t="n"/>
      <c r="H43" s="216" t="inlineStr">
        <is>
          <t xml:space="preserve">　　　減少短期墊款                                                </t>
        </is>
      </c>
      <c r="I43" s="217" t="n">
        <v>212</v>
      </c>
      <c r="J43" s="73">
        <f>OFFSET(A516,0,$K$1-1)</f>
        <v/>
      </c>
      <c r="K43" s="453">
        <f>-SUMIF($C$7:$C$127,I43,$D$7:$D$127)+SUMIF($E$7:$E$135,I43,$F$7:$F$127)</f>
        <v/>
      </c>
      <c r="L43" s="478" t="n"/>
      <c r="M43" s="478">
        <f>L43-G43</f>
        <v/>
      </c>
      <c r="N43" s="30" t="n"/>
      <c r="O43" s="425">
        <f>L43-B43</f>
        <v/>
      </c>
      <c r="P43" s="144">
        <f>J43-K43</f>
        <v/>
      </c>
      <c r="Q43" s="426">
        <f>D43-F43</f>
        <v/>
      </c>
      <c r="R43" s="30" t="n"/>
    </row>
    <row r="44">
      <c r="A44" s="50" t="n"/>
      <c r="B44" s="427" t="n"/>
      <c r="C44" s="385" t="n"/>
      <c r="D44" s="440" t="n"/>
      <c r="E44" s="443" t="n"/>
      <c r="F44" s="442" t="n"/>
      <c r="G44" s="452" t="n"/>
      <c r="H44" s="112" t="inlineStr">
        <is>
          <t xml:space="preserve">　　減少投資、長期應收款、貸墊款及準備金                        </t>
        </is>
      </c>
      <c r="I44" s="180" t="n"/>
      <c r="J44" s="73">
        <f>OFFSET(A517,0,$K$1-1)</f>
        <v/>
      </c>
      <c r="K44" s="369">
        <f>SUM(K45:K46)</f>
        <v/>
      </c>
      <c r="L44" s="478" t="n"/>
      <c r="M44" s="478">
        <f>L44-G44</f>
        <v/>
      </c>
      <c r="N44" s="30" t="n"/>
      <c r="O44" s="425">
        <f>L44-B44</f>
        <v/>
      </c>
      <c r="P44" s="144">
        <f>J44-K44</f>
        <v/>
      </c>
      <c r="Q44" s="426">
        <f>D44-F44</f>
        <v/>
      </c>
      <c r="R44" s="30" t="n"/>
    </row>
    <row r="45">
      <c r="A45" s="80" t="inlineStr">
        <is>
          <t xml:space="preserve">　　什項設備                                                    </t>
        </is>
      </c>
      <c r="B45" s="427">
        <f>VLOOKUP(A45,$A$309:$AX$418,$K$1,FALSE)</f>
        <v/>
      </c>
      <c r="C45" s="384" t="n">
        <v>255</v>
      </c>
      <c r="D45" s="440">
        <f>J61*-1</f>
        <v/>
      </c>
      <c r="E45" s="441" t="n">
        <v>105</v>
      </c>
      <c r="F45" s="442">
        <f>J19</f>
        <v/>
      </c>
      <c r="G45" s="429">
        <f>B45+SUM(D45:D48)-SUM(F45:F48)</f>
        <v/>
      </c>
      <c r="H45" s="112" t="inlineStr">
        <is>
          <t xml:space="preserve">　　　減少投資                                                    </t>
        </is>
      </c>
      <c r="I45" s="180" t="n">
        <v>221</v>
      </c>
      <c r="J45" s="73">
        <f>OFFSET(A518,0,$K$1-1)</f>
        <v/>
      </c>
      <c r="K45" s="369">
        <f>-SUMIF($C$7:$C$127,I45,$D$7:$D$127)+SUMIF($E$7:$E$135,I45,$F$7:$F$127)</f>
        <v/>
      </c>
      <c r="L45" s="478">
        <f>VLOOKUP(A45,$A$140:$AX$249,$K$1,FALSE)</f>
        <v/>
      </c>
      <c r="M45" s="478">
        <f>L45-G45</f>
        <v/>
      </c>
      <c r="N45" s="30" t="n"/>
      <c r="O45" s="425">
        <f>L45-B45</f>
        <v/>
      </c>
      <c r="P45" s="144">
        <f>J45-K45</f>
        <v/>
      </c>
      <c r="Q45" s="426">
        <f>D45-F45</f>
        <v/>
      </c>
      <c r="R45" s="30" t="n"/>
    </row>
    <row r="46">
      <c r="A46" s="3" t="n">
        <v>0</v>
      </c>
      <c r="B46" s="427" t="n"/>
      <c r="C46" s="385" t="n">
        <v>408</v>
      </c>
      <c r="D46" s="440">
        <f>J102</f>
        <v/>
      </c>
      <c r="E46" s="443" t="n"/>
      <c r="F46" s="442" t="n"/>
      <c r="G46" s="433" t="n"/>
      <c r="H46" s="112" t="inlineStr">
        <is>
          <t xml:space="preserve">　　　減少準備金                                                  </t>
        </is>
      </c>
      <c r="I46" s="180" t="n">
        <v>222</v>
      </c>
      <c r="J46" s="73">
        <f>OFFSET(A519,0,$K$1-1)</f>
        <v/>
      </c>
      <c r="K46" s="369">
        <f>-SUMIF($C$7:$C$127,I46,$D$7:$D$127)+SUMIF($E$7:$E$135,I46,$F$7:$F$127)</f>
        <v/>
      </c>
      <c r="L46" s="478" t="n"/>
      <c r="M46" s="478">
        <f>L46-G46</f>
        <v/>
      </c>
      <c r="N46" s="30" t="n"/>
      <c r="O46" s="425">
        <f>L46-B46</f>
        <v/>
      </c>
      <c r="P46" s="144">
        <f>J46-K46</f>
        <v/>
      </c>
      <c r="Q46" s="426">
        <f>D46-F46</f>
        <v/>
      </c>
      <c r="R46" s="30" t="n"/>
    </row>
    <row r="47">
      <c r="A47" s="3" t="n">
        <v>0</v>
      </c>
      <c r="B47" s="427" t="n"/>
      <c r="C47" s="385" t="n">
        <v>411</v>
      </c>
      <c r="D47" s="440">
        <f>J107</f>
        <v/>
      </c>
      <c r="E47" s="443" t="n">
        <v>414</v>
      </c>
      <c r="F47" s="442">
        <f>-J111</f>
        <v/>
      </c>
      <c r="G47" s="433" t="n"/>
      <c r="H47" s="112" t="inlineStr">
        <is>
          <t xml:space="preserve">　　收取利息                                                    </t>
        </is>
      </c>
      <c r="I47" s="180" t="n"/>
      <c r="J47" s="73">
        <f>OFFSET(A520,0,$K$1-1)</f>
        <v/>
      </c>
      <c r="K47" s="369">
        <f>J47</f>
        <v/>
      </c>
      <c r="L47" s="478" t="n"/>
      <c r="M47" s="478">
        <f>L47-G47</f>
        <v/>
      </c>
      <c r="N47" s="30" t="n"/>
      <c r="O47" s="425">
        <f>L47-B47</f>
        <v/>
      </c>
      <c r="P47" s="144">
        <f>J47-K47</f>
        <v/>
      </c>
      <c r="Q47" s="426">
        <f>D47-F47</f>
        <v/>
      </c>
      <c r="R47" s="30" t="n"/>
    </row>
    <row r="48">
      <c r="A48" s="3" t="n">
        <v>0</v>
      </c>
      <c r="B48" s="427" t="n"/>
      <c r="C48" s="385" t="n">
        <v>406</v>
      </c>
      <c r="D48" s="440">
        <f>J98</f>
        <v/>
      </c>
      <c r="E48" s="443" t="n"/>
      <c r="F48" s="442" t="n"/>
      <c r="G48" s="433" t="n"/>
      <c r="H48" s="112" t="inlineStr">
        <is>
          <t xml:space="preserve">　　收取股利                                                    </t>
        </is>
      </c>
      <c r="I48" s="186" t="n"/>
      <c r="J48" s="73">
        <f>OFFSET(A521,0,$K$1-1)</f>
        <v/>
      </c>
      <c r="K48" s="369">
        <f>J48</f>
        <v/>
      </c>
      <c r="L48" s="478" t="n"/>
      <c r="M48" s="478">
        <f>L48-G48</f>
        <v/>
      </c>
      <c r="N48" s="30" t="n"/>
      <c r="O48" s="425">
        <f>L48-B48</f>
        <v/>
      </c>
      <c r="P48" s="144">
        <f>J48-K48</f>
        <v/>
      </c>
      <c r="Q48" s="426">
        <f>D48-F48</f>
        <v/>
      </c>
      <c r="R48" s="30" t="n"/>
    </row>
    <row r="49">
      <c r="A49" s="80" t="inlineStr">
        <is>
          <t xml:space="preserve">　　租賃資產                                                    </t>
        </is>
      </c>
      <c r="B49" s="427">
        <f>VLOOKUP(A49,$A$309:$AX$413,$K$1,FALSE)</f>
        <v/>
      </c>
      <c r="C49" s="384" t="n"/>
      <c r="D49" s="440" t="n"/>
      <c r="E49" s="441" t="n">
        <v>106</v>
      </c>
      <c r="F49" s="442">
        <f>J20</f>
        <v/>
      </c>
      <c r="G49" s="433">
        <f>B49+D49-F49</f>
        <v/>
      </c>
      <c r="H49" s="112" t="inlineStr">
        <is>
          <t xml:space="preserve">　　增加流動金融資產及短期貸墊款                                </t>
        </is>
      </c>
      <c r="I49" s="186" t="n"/>
      <c r="J49" s="121">
        <f>OFFSET(A522,0,$K$1-1)</f>
        <v/>
      </c>
      <c r="K49" s="369">
        <f>K50</f>
        <v/>
      </c>
      <c r="L49" s="478">
        <f>VLOOKUP(A49,$A$140:$AX$249,$K$1,FALSE)</f>
        <v/>
      </c>
      <c r="M49" s="478">
        <f>L49-G49</f>
        <v/>
      </c>
      <c r="N49" s="30" t="n"/>
      <c r="O49" s="425">
        <f>L49-B49</f>
        <v/>
      </c>
      <c r="P49" s="144">
        <f>J49-K49</f>
        <v/>
      </c>
      <c r="Q49" s="426">
        <f>D49-F49</f>
        <v/>
      </c>
      <c r="R49" s="30" t="n"/>
    </row>
    <row r="50" ht="32.4" customHeight="1" s="53">
      <c r="A50" s="80" t="inlineStr">
        <is>
          <t xml:space="preserve">　　租賃權益改良                                                </t>
        </is>
      </c>
      <c r="B50" s="427">
        <f>VLOOKUP(A50,$A$309:$AX$418,$K$1,FALSE)</f>
        <v/>
      </c>
      <c r="C50" s="384" t="n">
        <v>257</v>
      </c>
      <c r="D50" s="454">
        <f>J63*-1</f>
        <v/>
      </c>
      <c r="E50" s="441" t="n">
        <v>107</v>
      </c>
      <c r="F50" s="442">
        <f>J21</f>
        <v/>
      </c>
      <c r="G50" s="433">
        <f>B50+D50-F50</f>
        <v/>
      </c>
      <c r="H50" s="112" t="inlineStr">
        <is>
          <t xml:space="preserve">　　　增加流動金融資產                                            </t>
        </is>
      </c>
      <c r="I50" s="181" t="n">
        <v>231</v>
      </c>
      <c r="J50" s="121">
        <f>OFFSET(A523,0,$K$1-1)</f>
        <v/>
      </c>
      <c r="K50" s="369">
        <f>-SUMIF($C$7:$C$127,I50,$D$7:$D$127)+SUMIF($E$7:$E$135,I50,$F$7:$F$127)</f>
        <v/>
      </c>
      <c r="L50" s="478">
        <f>VLOOKUP(A50,$A$140:$AX$249,$K$1,FALSE)</f>
        <v/>
      </c>
      <c r="M50" s="478">
        <f>L50-G50</f>
        <v/>
      </c>
      <c r="N50" s="30" t="n"/>
      <c r="O50" s="425">
        <f>L50-B49</f>
        <v/>
      </c>
      <c r="P50" s="144">
        <f>J50-K50</f>
        <v/>
      </c>
      <c r="Q50" s="426">
        <f>D49-F49</f>
        <v/>
      </c>
      <c r="R50" s="30" t="n"/>
    </row>
    <row r="51" ht="32.4" customHeight="1" s="53">
      <c r="A51" s="79" t="inlineStr">
        <is>
          <t xml:space="preserve">　　購建中固定資產                                              </t>
        </is>
      </c>
      <c r="B51" s="427">
        <f>VLOOKUP(A51,$A$309:$AX$418,$K$1,FALSE)</f>
        <v/>
      </c>
      <c r="C51" s="384" t="n">
        <v>256</v>
      </c>
      <c r="D51" s="440">
        <f>J62*-1</f>
        <v/>
      </c>
      <c r="E51" s="441" t="n">
        <v>404</v>
      </c>
      <c r="F51" s="442">
        <f>J96</f>
        <v/>
      </c>
      <c r="G51" s="429">
        <f>B51+SUM(D51:D53)-SUM(F51:F53)</f>
        <v/>
      </c>
      <c r="H51" s="112" t="inlineStr">
        <is>
          <t xml:space="preserve">　　增加投資、長期應收款、貸墊款及準備金                        </t>
        </is>
      </c>
      <c r="I51" s="180" t="n"/>
      <c r="J51" s="73">
        <f>OFFSET(A524,0,$K$1-1)</f>
        <v/>
      </c>
      <c r="K51" s="369">
        <f>SUM(K52:K53)</f>
        <v/>
      </c>
      <c r="L51" s="478">
        <f>VLOOKUP(A51,$A$140:$AX$249,$K$1,FALSE)</f>
        <v/>
      </c>
      <c r="M51" s="478">
        <f>L51-G51</f>
        <v/>
      </c>
      <c r="N51" s="30" t="n"/>
      <c r="O51" s="425">
        <f>L51-B50</f>
        <v/>
      </c>
      <c r="P51" s="144">
        <f>J51-K51</f>
        <v/>
      </c>
      <c r="Q51" s="426">
        <f>D50-F50</f>
        <v/>
      </c>
      <c r="R51" s="30" t="n"/>
    </row>
    <row r="52">
      <c r="A52" s="3" t="n"/>
      <c r="B52" s="427" t="n"/>
      <c r="C52" s="385" t="n"/>
      <c r="D52" s="440" t="n"/>
      <c r="E52" s="441" t="n">
        <v>405</v>
      </c>
      <c r="F52" s="442">
        <f>J97</f>
        <v/>
      </c>
      <c r="G52" s="433" t="n"/>
      <c r="H52" s="112" t="inlineStr">
        <is>
          <t xml:space="preserve">　　　增加投資                                                    </t>
        </is>
      </c>
      <c r="I52" s="180" t="n">
        <v>241</v>
      </c>
      <c r="J52" s="73">
        <f>OFFSET(A525,0,$K$1-1)</f>
        <v/>
      </c>
      <c r="K52" s="369">
        <f>-SUMIF($C$7:$C$127,I52,$D$7:$D$127)+SUMIF($E$7:$E$135,I52,$F$7:$F$127)</f>
        <v/>
      </c>
      <c r="L52" s="478" t="n"/>
      <c r="M52" s="478">
        <f>L52-G52</f>
        <v/>
      </c>
      <c r="N52" s="30" t="n"/>
      <c r="O52" s="425">
        <f>L52-B51</f>
        <v/>
      </c>
      <c r="P52" s="144">
        <f>J52-K52</f>
        <v/>
      </c>
      <c r="Q52" s="426">
        <f>D51-F51</f>
        <v/>
      </c>
      <c r="R52" s="30" t="n"/>
    </row>
    <row r="53">
      <c r="A53" s="126" t="n"/>
      <c r="B53" s="126" t="n"/>
      <c r="C53" s="236" t="n"/>
      <c r="D53" s="455" t="n"/>
      <c r="E53" s="236" t="n">
        <v>406</v>
      </c>
      <c r="F53" s="291">
        <f>J98</f>
        <v/>
      </c>
      <c r="G53" s="126" t="n"/>
      <c r="H53" s="112" t="inlineStr">
        <is>
          <t xml:space="preserve">　　　增加準備金                                                  </t>
        </is>
      </c>
      <c r="I53" s="180" t="n">
        <v>242</v>
      </c>
      <c r="J53" s="73">
        <f>OFFSET(A526,0,$K$1-1)</f>
        <v/>
      </c>
      <c r="K53" s="369">
        <f>-SUMIF($C$7:$C$127,I53,$D$7:$D$127)+SUMIF($E$7:$E$135,I53,$F$7:$F$127)</f>
        <v/>
      </c>
      <c r="L53" s="478" t="n"/>
      <c r="M53" s="478">
        <f>L53-G52</f>
        <v/>
      </c>
      <c r="N53" s="30" t="n"/>
      <c r="O53" s="425">
        <f>L53-B52</f>
        <v/>
      </c>
      <c r="P53" s="144">
        <f>J53-K53</f>
        <v/>
      </c>
      <c r="Q53" s="426">
        <f>D52-F52</f>
        <v/>
      </c>
      <c r="R53" s="30" t="n"/>
    </row>
    <row r="54" ht="32.4" customHeight="1" s="53">
      <c r="A54" s="78" t="inlineStr">
        <is>
          <t xml:space="preserve">　生物資產－非流動                                            </t>
        </is>
      </c>
      <c r="B54" s="422">
        <f>SUM(B55)</f>
        <v/>
      </c>
      <c r="C54" s="384" t="n"/>
      <c r="D54" s="440" t="n"/>
      <c r="E54" s="441" t="n"/>
      <c r="F54" s="442" t="n"/>
      <c r="G54" s="423">
        <f>SUM(G55)</f>
        <v/>
      </c>
      <c r="H54" s="112" t="inlineStr">
        <is>
          <t xml:space="preserve">　　增加不動產、廠房及設備、礦產資源                            </t>
        </is>
      </c>
      <c r="I54" s="180" t="n"/>
      <c r="J54" s="73">
        <f>OFFSET(A527,0,$K$1-1)</f>
        <v/>
      </c>
      <c r="K54" s="369">
        <f>K55</f>
        <v/>
      </c>
      <c r="L54" s="478">
        <f>VLOOKUP(A54,$A$140:$AX$249,$K$1,FALSE)</f>
        <v/>
      </c>
      <c r="M54" s="478">
        <f>L54-G54</f>
        <v/>
      </c>
      <c r="N54" s="30" t="n"/>
      <c r="O54" s="425">
        <f>L54-B54</f>
        <v/>
      </c>
      <c r="P54" s="144">
        <f>J54-K54</f>
        <v/>
      </c>
      <c r="Q54" s="426">
        <f>D54-F54</f>
        <v/>
      </c>
      <c r="R54" s="30" t="n"/>
    </row>
    <row r="55" ht="27.6" customHeight="1" s="53">
      <c r="A55" s="82" t="inlineStr">
        <is>
          <t xml:space="preserve">　　生產性生物資產－非流動                                      </t>
        </is>
      </c>
      <c r="B55" s="427">
        <f>VLOOKUP(A55,$A$309:$AX$418,$K$1,FALSE)</f>
        <v/>
      </c>
      <c r="C55" s="384" t="n"/>
      <c r="D55" s="440" t="n"/>
      <c r="E55" s="441" t="n">
        <v>109</v>
      </c>
      <c r="F55" s="442">
        <f>J23</f>
        <v/>
      </c>
      <c r="G55" s="429">
        <f>B55+SUM(D55:D55)-SUM(F55:F55)</f>
        <v/>
      </c>
      <c r="H55" s="112" t="inlineStr">
        <is>
          <t xml:space="preserve">　　　增加不動產、廠房及設備                                      </t>
        </is>
      </c>
      <c r="I55" s="180" t="n"/>
      <c r="J55" s="73">
        <f>OFFSET(A528,0,$K$1-1)</f>
        <v/>
      </c>
      <c r="K55" s="369">
        <f>K56</f>
        <v/>
      </c>
      <c r="L55" s="478">
        <f>VLOOKUP(A55,$A$140:$AX$249,$K$1,FALSE)</f>
        <v/>
      </c>
      <c r="M55" s="478">
        <f>L55-G55</f>
        <v/>
      </c>
      <c r="N55" s="30" t="n"/>
      <c r="O55" s="425">
        <f>L55-B55</f>
        <v/>
      </c>
      <c r="P55" s="144">
        <f>J55-K55</f>
        <v/>
      </c>
      <c r="Q55" s="426">
        <f>D55-F55</f>
        <v/>
      </c>
      <c r="R55" s="30" t="n"/>
    </row>
    <row r="56">
      <c r="A56" s="78" t="inlineStr">
        <is>
          <t xml:space="preserve">　無形資產                                                    </t>
        </is>
      </c>
      <c r="B56" s="422">
        <f>SUM(B57)</f>
        <v/>
      </c>
      <c r="C56" s="384" t="n"/>
      <c r="D56" s="440" t="n"/>
      <c r="E56" s="441" t="n"/>
      <c r="F56" s="442" t="n"/>
      <c r="G56" s="423">
        <f>SUM(G57)</f>
        <v/>
      </c>
      <c r="H56" s="112" t="inlineStr">
        <is>
          <t xml:space="preserve">　　　　固定資產之增置                                              </t>
        </is>
      </c>
      <c r="I56" s="180" t="n"/>
      <c r="J56" s="73">
        <f>OFFSET(A529,0,$K$1-1)</f>
        <v/>
      </c>
      <c r="K56" s="369">
        <f>SUM(K57:K63)</f>
        <v/>
      </c>
      <c r="L56" s="478">
        <f>VLOOKUP(A56,$A$140:$AX$249,$K$1,FALSE)</f>
        <v/>
      </c>
      <c r="M56" s="478">
        <f>L56-G56</f>
        <v/>
      </c>
      <c r="N56" s="30" t="n"/>
      <c r="O56" s="425">
        <f>L56-B56</f>
        <v/>
      </c>
      <c r="P56" s="144">
        <f>J56-K56</f>
        <v/>
      </c>
      <c r="Q56" s="426">
        <f>D56-F56</f>
        <v/>
      </c>
      <c r="R56" s="30" t="n"/>
    </row>
    <row r="57">
      <c r="A57" s="80" t="inlineStr">
        <is>
          <t xml:space="preserve">　　無形資產                                                    </t>
        </is>
      </c>
      <c r="B57" s="427">
        <f>VLOOKUP(A57,$A$309:$AX$418,$K$1,FALSE)</f>
        <v/>
      </c>
      <c r="C57" s="384" t="n"/>
      <c r="D57" s="440" t="n"/>
      <c r="E57" s="441" t="n">
        <v>111</v>
      </c>
      <c r="F57" s="442">
        <f>J25</f>
        <v/>
      </c>
      <c r="G57" s="429">
        <f>B57+SUM(D57:D59)-SUM(F57:F59)</f>
        <v/>
      </c>
      <c r="H57" s="112" t="inlineStr">
        <is>
          <t xml:space="preserve">　　　　　土地改良物                                                  </t>
        </is>
      </c>
      <c r="I57" s="180" t="n">
        <v>251</v>
      </c>
      <c r="J57" s="73">
        <f>OFFSET(A530,0,$K$1-1)</f>
        <v/>
      </c>
      <c r="K57" s="369">
        <f>-SUMIF($C$7:$C$127,I57,$D$7:$D$127)+SUMIF($E$7:$E$127,I57,$F$7:$F$127)</f>
        <v/>
      </c>
      <c r="L57" s="478">
        <f>VLOOKUP(A57,$A$140:$AX$249,$K$1,FALSE)</f>
        <v/>
      </c>
      <c r="M57" s="478">
        <f>L57-G57</f>
        <v/>
      </c>
      <c r="N57" s="30" t="n"/>
      <c r="O57" s="425">
        <f>L57-B57</f>
        <v/>
      </c>
      <c r="P57" s="144">
        <f>J57-K57</f>
        <v/>
      </c>
      <c r="Q57" s="426">
        <f>D57-F57</f>
        <v/>
      </c>
      <c r="R57" s="30" t="n"/>
    </row>
    <row r="58">
      <c r="A58" s="2" t="n">
        <v>0</v>
      </c>
      <c r="B58" s="427" t="n"/>
      <c r="C58" s="384" t="n">
        <v>415</v>
      </c>
      <c r="D58" s="440">
        <f>J113</f>
        <v/>
      </c>
      <c r="E58" s="441" t="n">
        <v>416</v>
      </c>
      <c r="F58" s="442">
        <f>J114*-1</f>
        <v/>
      </c>
      <c r="G58" s="433" t="n"/>
      <c r="H58" s="112" t="inlineStr">
        <is>
          <t xml:space="preserve">　　　　　房屋及建築                                                  </t>
        </is>
      </c>
      <c r="I58" s="180" t="n">
        <v>252</v>
      </c>
      <c r="J58" s="73">
        <f>OFFSET(A531,0,$K$1-1)</f>
        <v/>
      </c>
      <c r="K58" s="369">
        <f>-SUMIF($C$7:$C$127,I58,$D$7:$D$127)+SUMIF($E$7:$E$127,I58,$F$7:$F$127)</f>
        <v/>
      </c>
      <c r="L58" s="478" t="n"/>
      <c r="M58" s="478">
        <f>L58-G58</f>
        <v/>
      </c>
      <c r="N58" s="30" t="n"/>
      <c r="O58" s="425">
        <f>L58-B58</f>
        <v/>
      </c>
      <c r="P58" s="144">
        <f>J58-K58</f>
        <v/>
      </c>
      <c r="Q58" s="426">
        <f>D58-F58</f>
        <v/>
      </c>
      <c r="R58" s="30" t="n"/>
    </row>
    <row r="59">
      <c r="A59" s="3" t="n">
        <v>0</v>
      </c>
      <c r="B59" s="427" t="n"/>
      <c r="C59" s="385" t="n">
        <v>258</v>
      </c>
      <c r="D59" s="440">
        <f>J65*-1</f>
        <v/>
      </c>
      <c r="E59" s="443" t="n">
        <v>112</v>
      </c>
      <c r="F59" s="456" t="n"/>
      <c r="G59" s="433" t="n"/>
      <c r="H59" s="112" t="inlineStr">
        <is>
          <t xml:space="preserve">　　　　　機械及設備                                                  </t>
        </is>
      </c>
      <c r="I59" s="180" t="n">
        <v>253</v>
      </c>
      <c r="J59" s="73">
        <f>OFFSET(A532,0,$K$1-1)</f>
        <v/>
      </c>
      <c r="K59" s="369">
        <f>-SUMIF($C$7:$C$127,I59,$D$7:$D$127)+SUMIF($E$7:$E$127,I59,$F$7:$F$127)</f>
        <v/>
      </c>
      <c r="L59" s="478" t="n"/>
      <c r="M59" s="478">
        <f>L59-G59</f>
        <v/>
      </c>
      <c r="N59" s="30" t="n"/>
      <c r="O59" s="425">
        <f>L59-B59</f>
        <v/>
      </c>
      <c r="P59" s="144">
        <f>J59-K59</f>
        <v/>
      </c>
      <c r="Q59" s="426">
        <f>D59-F59</f>
        <v/>
      </c>
      <c r="R59" s="30" t="n"/>
    </row>
    <row r="60">
      <c r="A60" s="3" t="n">
        <v>0</v>
      </c>
      <c r="B60" s="427" t="n"/>
      <c r="C60" s="385" t="n"/>
      <c r="D60" s="440" t="n"/>
      <c r="E60" s="443" t="n"/>
      <c r="F60" s="442" t="n"/>
      <c r="G60" s="433" t="n"/>
      <c r="H60" s="112" t="inlineStr">
        <is>
          <t xml:space="preserve">　　　　　交通及運輸設備                                              </t>
        </is>
      </c>
      <c r="I60" s="180" t="n">
        <v>254</v>
      </c>
      <c r="J60" s="73">
        <f>OFFSET(A533,0,$K$1-1)</f>
        <v/>
      </c>
      <c r="K60" s="369">
        <f>-SUMIF($C$7:$C$127,I60,$D$7:$D$127)+SUMIF($E$7:$E$127,I60,$F$7:$F$127)</f>
        <v/>
      </c>
      <c r="L60" s="478" t="n"/>
      <c r="M60" s="478">
        <f>L60-G60</f>
        <v/>
      </c>
      <c r="N60" s="30" t="n"/>
      <c r="O60" s="425">
        <f>L60-B60</f>
        <v/>
      </c>
      <c r="P60" s="144">
        <f>J60-K60</f>
        <v/>
      </c>
      <c r="Q60" s="426">
        <f>D60-F60</f>
        <v/>
      </c>
      <c r="R60" s="30" t="n"/>
    </row>
    <row r="61" ht="20.4" customHeight="1" s="53">
      <c r="A61" s="78" t="inlineStr">
        <is>
          <t xml:space="preserve">　其他資產                                                    </t>
        </is>
      </c>
      <c r="B61" s="457">
        <f>SUM(B62,B65,B68)</f>
        <v/>
      </c>
      <c r="C61" s="384" t="n"/>
      <c r="D61" s="440" t="n"/>
      <c r="E61" s="441" t="n"/>
      <c r="F61" s="442" t="n"/>
      <c r="G61" s="457">
        <f>SUM(G62,G65,G68)</f>
        <v/>
      </c>
      <c r="H61" s="112" t="inlineStr">
        <is>
          <t xml:space="preserve">　　　　　什項設備                                                    </t>
        </is>
      </c>
      <c r="I61" s="180" t="n">
        <v>255</v>
      </c>
      <c r="J61" s="73">
        <f>OFFSET(A534,0,$K$1-1)</f>
        <v/>
      </c>
      <c r="K61" s="369">
        <f>-SUMIF($C$7:$C$127,I61,$D$7:$D$127)+SUMIF($E$7:$E$127,I61,$F$7:$F$127)</f>
        <v/>
      </c>
      <c r="L61" s="478">
        <f>VLOOKUP(A61,$A$140:$AX$249,$K$1,FALSE)</f>
        <v/>
      </c>
      <c r="M61" s="478">
        <f>L61-G61</f>
        <v/>
      </c>
      <c r="N61" s="30" t="n"/>
      <c r="O61" s="425">
        <f>L61-B61</f>
        <v/>
      </c>
      <c r="P61" s="144">
        <f>J61-K61</f>
        <v/>
      </c>
      <c r="Q61" s="426">
        <f>D61-F61</f>
        <v/>
      </c>
      <c r="R61" s="30" t="n"/>
    </row>
    <row r="62">
      <c r="A62" s="80" t="inlineStr">
        <is>
          <t xml:space="preserve">　　遞延資產                                                    </t>
        </is>
      </c>
      <c r="B62" s="427">
        <f>VLOOKUP(A62,$A$309:$AX$418,$K$1,FALSE)</f>
        <v/>
      </c>
      <c r="C62" s="384" t="n"/>
      <c r="D62" s="440" t="n"/>
      <c r="E62" s="441" t="n">
        <v>112</v>
      </c>
      <c r="F62" s="442">
        <f>J26-F59</f>
        <v/>
      </c>
      <c r="G62" s="429">
        <f>B62+SUM(D62:D64)-SUM(F62:F64)</f>
        <v/>
      </c>
      <c r="H62" s="112" t="inlineStr">
        <is>
          <t xml:space="preserve">　　　　　購建中固定資產                                              </t>
        </is>
      </c>
      <c r="I62" s="180" t="n">
        <v>256</v>
      </c>
      <c r="J62" s="73">
        <f>OFFSET(A535,0,$K$1-1)</f>
        <v/>
      </c>
      <c r="K62" s="369">
        <f>-SUMIF($C$7:$C$127,I62,$D$7:$D$127)+SUMIF($E$7:$E$127,I62,$F$7:$F$127)</f>
        <v/>
      </c>
      <c r="L62" s="478">
        <f>VLOOKUP(A62,$A$140:$AX$249,$K$1,FALSE)</f>
        <v/>
      </c>
      <c r="M62" s="478">
        <f>L62-G62</f>
        <v/>
      </c>
      <c r="N62" s="30" t="n"/>
      <c r="O62" s="425">
        <f>L62-B62</f>
        <v/>
      </c>
      <c r="P62" s="144">
        <f>J62-K62</f>
        <v/>
      </c>
      <c r="Q62" s="426">
        <f>D62-F62</f>
        <v/>
      </c>
      <c r="R62" s="30" t="n"/>
    </row>
    <row r="63">
      <c r="A63" s="2" t="n">
        <v>0</v>
      </c>
      <c r="B63" s="427" t="n"/>
      <c r="C63" s="384" t="n"/>
      <c r="D63" s="440">
        <f>J126</f>
        <v/>
      </c>
      <c r="E63" s="441" t="n"/>
      <c r="F63" s="442">
        <f>J127*-1</f>
        <v/>
      </c>
      <c r="G63" s="429" t="n"/>
      <c r="H63" s="112" t="inlineStr">
        <is>
          <t xml:space="preserve">　　　　　租賃權益改良                                                </t>
        </is>
      </c>
      <c r="I63" s="180" t="n">
        <v>257</v>
      </c>
      <c r="J63" s="73">
        <f>OFFSET(A536,0,$K$1-1)</f>
        <v/>
      </c>
      <c r="K63" s="369">
        <f>-SUMIF($C$7:$C$127,I63,$D$7:$D$127)+SUMIF($E$7:$E$127,I63,$F$7:$F$127)</f>
        <v/>
      </c>
      <c r="L63" s="478" t="n"/>
      <c r="M63" s="478">
        <f>L63-G63</f>
        <v/>
      </c>
      <c r="N63" s="30" t="n"/>
      <c r="O63" s="425">
        <f>L63-B63</f>
        <v/>
      </c>
      <c r="P63" s="144">
        <f>J63-K63</f>
        <v/>
      </c>
      <c r="Q63" s="426">
        <f>D63-F63</f>
        <v/>
      </c>
      <c r="R63" s="30" t="n"/>
    </row>
    <row r="64">
      <c r="A64" s="2" t="n">
        <v>0</v>
      </c>
      <c r="B64" s="427" t="n"/>
      <c r="C64" s="384" t="n">
        <v>259</v>
      </c>
      <c r="D64" s="440">
        <f>J67*-1</f>
        <v/>
      </c>
      <c r="E64" s="441" t="n"/>
      <c r="F64" s="442" t="n"/>
      <c r="G64" s="429" t="n"/>
      <c r="H64" s="112" t="inlineStr">
        <is>
          <t xml:space="preserve">　　增加無形資產及其他資產                                      </t>
        </is>
      </c>
      <c r="I64" s="180" t="n"/>
      <c r="J64" s="73">
        <f>OFFSET(A537,0,$K$1-1)</f>
        <v/>
      </c>
      <c r="K64" s="369">
        <f>K65+K66</f>
        <v/>
      </c>
      <c r="L64" s="478" t="n"/>
      <c r="M64" s="478">
        <f>L64-G64</f>
        <v/>
      </c>
      <c r="N64" s="30" t="n"/>
      <c r="O64" s="425">
        <f>L64-B64</f>
        <v/>
      </c>
      <c r="P64" s="144">
        <f>J64-K64</f>
        <v/>
      </c>
      <c r="Q64" s="426">
        <f>D64-F64</f>
        <v/>
      </c>
      <c r="R64" s="30" t="n"/>
    </row>
    <row r="65">
      <c r="A65" s="80" t="inlineStr">
        <is>
          <t xml:space="preserve">　　什項資產                                                    </t>
        </is>
      </c>
      <c r="B65" s="427">
        <f>VLOOKUP(A65,$A$309:$AX$418,$K$1,FALSE)</f>
        <v/>
      </c>
      <c r="C65" s="384" t="n">
        <v>417</v>
      </c>
      <c r="D65" s="440">
        <f>F111</f>
        <v/>
      </c>
      <c r="E65" s="441" t="n">
        <v>108</v>
      </c>
      <c r="F65" s="442">
        <f>J22</f>
        <v/>
      </c>
      <c r="G65" s="429">
        <f>B65+SUM(D65:D67)-SUM(F65:F67)</f>
        <v/>
      </c>
      <c r="H65" s="112" t="inlineStr">
        <is>
          <t xml:space="preserve">　　　增加無形資產                                                </t>
        </is>
      </c>
      <c r="I65" s="180" t="n">
        <v>258</v>
      </c>
      <c r="J65" s="73">
        <f>OFFSET(A538,0,$K$1-1)</f>
        <v/>
      </c>
      <c r="K65" s="369">
        <f>-SUMIF($C$7:$C$127,I65,$D$7:$D$127)+SUMIF($E$7:$E$127,I65,$F$7:$F$127)</f>
        <v/>
      </c>
      <c r="L65" s="478">
        <f>VLOOKUP(A65,$A$140:$AX$249,$K$1,FALSE)</f>
        <v/>
      </c>
      <c r="M65" s="478">
        <f>L65-G65</f>
        <v/>
      </c>
      <c r="N65" s="30" t="n"/>
      <c r="O65" s="425">
        <f>L65-B65</f>
        <v/>
      </c>
      <c r="P65" s="144">
        <f>J65-K65</f>
        <v/>
      </c>
      <c r="Q65" s="426">
        <f>D65-F65</f>
        <v/>
      </c>
      <c r="R65" s="30" t="n"/>
    </row>
    <row r="66">
      <c r="A66" s="4" t="n">
        <v>0</v>
      </c>
      <c r="B66" s="427" t="n"/>
      <c r="C66" s="384" t="n"/>
      <c r="D66" s="440" t="n"/>
      <c r="E66" s="441" t="n"/>
      <c r="F66" s="442" t="n"/>
      <c r="G66" s="433" t="n"/>
      <c r="H66" s="112" t="inlineStr">
        <is>
          <t xml:space="preserve">　　　增加其他資產                                                </t>
        </is>
      </c>
      <c r="I66" s="180" t="n"/>
      <c r="J66" s="73">
        <f>OFFSET(A539,0,$K$1-1)</f>
        <v/>
      </c>
      <c r="K66" s="369">
        <f>K67</f>
        <v/>
      </c>
      <c r="L66" s="478" t="n"/>
      <c r="M66" s="478">
        <f>L66-G66</f>
        <v/>
      </c>
      <c r="N66" s="30" t="n"/>
      <c r="O66" s="425">
        <f>L66-B66</f>
        <v/>
      </c>
      <c r="P66" s="144">
        <f>J66-K66</f>
        <v/>
      </c>
      <c r="Q66" s="426">
        <f>D66-F66</f>
        <v/>
      </c>
      <c r="R66" s="30" t="n"/>
    </row>
    <row r="67">
      <c r="A67" s="3" t="n">
        <v>0</v>
      </c>
      <c r="B67" s="427" t="n"/>
      <c r="C67" s="385" t="n"/>
      <c r="D67" s="440" t="n"/>
      <c r="E67" s="443" t="n"/>
      <c r="F67" s="442" t="n"/>
      <c r="G67" s="433" t="n"/>
      <c r="H67" s="112" t="inlineStr">
        <is>
          <t xml:space="preserve">　　　　增加遞延費用                                                </t>
        </is>
      </c>
      <c r="I67" s="180" t="n">
        <v>259</v>
      </c>
      <c r="J67" s="73">
        <f>OFFSET(A540,0,$K$1-1)</f>
        <v/>
      </c>
      <c r="K67" s="369">
        <f>-SUMIF($C$7:$C$127,I67,$D$7:$D$127)+SUMIF($E$7:$E$127,I67,$F$7:$F$127)</f>
        <v/>
      </c>
      <c r="L67" s="478" t="n"/>
      <c r="M67" s="478">
        <f>L67-G67</f>
        <v/>
      </c>
      <c r="N67" s="30" t="n"/>
      <c r="O67" s="425">
        <f>L67-B67</f>
        <v/>
      </c>
      <c r="P67" s="144">
        <f>J67-K67</f>
        <v/>
      </c>
      <c r="Q67" s="426">
        <f>D67-F67</f>
        <v/>
      </c>
      <c r="R67" s="30" t="n"/>
    </row>
    <row r="68">
      <c r="A68" s="80" t="n"/>
      <c r="B68" s="427" t="n"/>
      <c r="C68" s="384" t="n"/>
      <c r="D68" s="440" t="n"/>
      <c r="E68" s="441" t="n"/>
      <c r="F68" s="442" t="n"/>
      <c r="G68" s="433">
        <f>B68+D68-F68</f>
        <v/>
      </c>
      <c r="H68" s="111" t="inlineStr">
        <is>
          <t xml:space="preserve">▼投資活動之淨現金流入（流出）                                </t>
        </is>
      </c>
      <c r="I68" s="180" t="n"/>
      <c r="J68" s="73">
        <f>OFFSET(A541,0,$K$1-1)</f>
        <v/>
      </c>
      <c r="K68" s="369">
        <f>K40</f>
        <v/>
      </c>
      <c r="L68" s="478" t="n"/>
      <c r="M68" s="478" t="n"/>
      <c r="N68" s="30" t="n"/>
      <c r="O68" s="425" t="n"/>
      <c r="P68" s="144">
        <f>J68-K68</f>
        <v/>
      </c>
      <c r="Q68" s="426">
        <f>D68-F68</f>
        <v/>
      </c>
      <c r="R68" s="30" t="n"/>
    </row>
    <row r="69">
      <c r="A69" s="4" t="inlineStr">
        <is>
          <t>合      計</t>
        </is>
      </c>
      <c r="B69" s="422">
        <f>B7+B17+B26+B54+B56+B61</f>
        <v/>
      </c>
      <c r="C69" s="384" t="n"/>
      <c r="D69" s="440" t="n"/>
      <c r="E69" s="441" t="n"/>
      <c r="F69" s="442" t="n"/>
      <c r="G69" s="458">
        <f>G7+G17+G26+G54+G56+G61</f>
        <v/>
      </c>
      <c r="H69" s="111" t="inlineStr">
        <is>
          <t xml:space="preserve">▼籌資活動之現金流量                                          </t>
        </is>
      </c>
      <c r="I69" s="180" t="n"/>
      <c r="J69" s="73">
        <f>OFFSET(A542,0,$K$1-1)</f>
        <v/>
      </c>
      <c r="K69" s="369">
        <f>K70+K72+K74+K81+K79+K83</f>
        <v/>
      </c>
      <c r="L69" s="478">
        <f>VLOOKUP(A69,$A$140:$AX$249,$K$1,FALSE)</f>
        <v/>
      </c>
      <c r="M69" s="478">
        <f>L69-G69</f>
        <v/>
      </c>
      <c r="N69" s="30" t="n"/>
      <c r="O69" s="425">
        <f>L69-B69</f>
        <v/>
      </c>
      <c r="P69" s="144">
        <f>J69-K69</f>
        <v/>
      </c>
      <c r="Q69" s="426">
        <f>D69-F69</f>
        <v/>
      </c>
      <c r="R69" s="30" t="n"/>
    </row>
    <row r="70">
      <c r="A70" s="4" t="inlineStr">
        <is>
          <t xml:space="preserve">負債                                                        </t>
        </is>
      </c>
      <c r="B70" s="422">
        <f>B71+B78+B83</f>
        <v/>
      </c>
      <c r="C70" s="384" t="n"/>
      <c r="D70" s="440" t="n"/>
      <c r="E70" s="441" t="n"/>
      <c r="F70" s="442" t="n"/>
      <c r="G70" s="423">
        <f>G71+G78+G83</f>
        <v/>
      </c>
      <c r="H70" s="112" t="inlineStr">
        <is>
          <t xml:space="preserve">　　增加短期債務、流動金融負債及其他負債                        </t>
        </is>
      </c>
      <c r="I70" s="180" t="n"/>
      <c r="J70" s="73">
        <f>OFFSET(A543,0,$K$1-1)</f>
        <v/>
      </c>
      <c r="K70" s="369">
        <f>K71</f>
        <v/>
      </c>
      <c r="L70" s="478">
        <f>VLOOKUP(A70,$A$253:$AX$305,$K$1,FALSE)</f>
        <v/>
      </c>
      <c r="M70" s="478">
        <f>L70-G70</f>
        <v/>
      </c>
      <c r="N70" s="30" t="n"/>
      <c r="O70" s="425">
        <f>L70-B70</f>
        <v/>
      </c>
      <c r="P70" s="144">
        <f>J70-K70</f>
        <v/>
      </c>
      <c r="Q70" s="426">
        <f>D70-F70</f>
        <v/>
      </c>
      <c r="R70" s="30" t="n"/>
    </row>
    <row r="71">
      <c r="A71" s="78" t="inlineStr">
        <is>
          <t xml:space="preserve">　流動負債                                                    </t>
        </is>
      </c>
      <c r="B71" s="422">
        <f>SUM(B72:B77)</f>
        <v/>
      </c>
      <c r="C71" s="384" t="n"/>
      <c r="D71" s="440" t="n"/>
      <c r="E71" s="441" t="n"/>
      <c r="F71" s="442" t="n"/>
      <c r="G71" s="423">
        <f>SUM(G72:G77)</f>
        <v/>
      </c>
      <c r="H71" s="112" t="inlineStr">
        <is>
          <t xml:space="preserve">　　　增加其他負債                                                </t>
        </is>
      </c>
      <c r="I71" s="180" t="n">
        <v>311</v>
      </c>
      <c r="J71" s="73">
        <f>OFFSET(A544,0,$K$1-1)</f>
        <v/>
      </c>
      <c r="K71" s="369">
        <f>-SUMIF($C$7:$C$127,I71,$D$7:$D$127)+SUMIF($E$7:$E$127,I71,$F$7:$F$127)</f>
        <v/>
      </c>
      <c r="L71" s="478">
        <f>VLOOKUP(A71,$A$253:$AX$305,$K$1,FALSE)</f>
        <v/>
      </c>
      <c r="M71" s="478">
        <f>L71-G71</f>
        <v/>
      </c>
      <c r="N71" s="30" t="n"/>
      <c r="O71" s="425">
        <f>L71-B71</f>
        <v/>
      </c>
      <c r="P71" s="144">
        <f>J71-K71</f>
        <v/>
      </c>
      <c r="Q71" s="426">
        <f>D71-F71</f>
        <v/>
      </c>
      <c r="R71" s="30" t="n"/>
    </row>
    <row r="72">
      <c r="A72" s="80" t="inlineStr">
        <is>
          <t xml:space="preserve">　　短期債務                                                    </t>
        </is>
      </c>
      <c r="B72" s="427">
        <f>VLOOKUP(A72,$A$423:$AX$475,$K$1,FALSE)</f>
        <v/>
      </c>
      <c r="C72" s="385" t="n">
        <v>322</v>
      </c>
      <c r="D72" s="454">
        <f>J82*-1</f>
        <v/>
      </c>
      <c r="E72" s="441" t="n">
        <v>418</v>
      </c>
      <c r="F72" s="442">
        <f>D81</f>
        <v/>
      </c>
      <c r="G72" s="429">
        <f>B72+SUM(F72:F73)-SUM(D72:D73)</f>
        <v/>
      </c>
      <c r="H72" s="112" t="inlineStr">
        <is>
          <t xml:space="preserve">　　增加長期負債                                                </t>
        </is>
      </c>
      <c r="I72" s="180" t="n"/>
      <c r="J72" s="73">
        <f>OFFSET(A545,0,$K$1-1)</f>
        <v/>
      </c>
      <c r="K72" s="369">
        <f>K73</f>
        <v/>
      </c>
      <c r="L72" s="478">
        <f>VLOOKUP(A72,$A$253:$AX$305,$K$1,FALSE)</f>
        <v/>
      </c>
      <c r="M72" s="478">
        <f>L72-G72</f>
        <v/>
      </c>
      <c r="N72" s="30" t="n"/>
      <c r="O72" s="425">
        <f>L72-B72</f>
        <v/>
      </c>
      <c r="P72" s="144">
        <f>J72-K72</f>
        <v/>
      </c>
      <c r="Q72" s="426">
        <f>D72-F72</f>
        <v/>
      </c>
      <c r="R72" s="30" t="n"/>
    </row>
    <row r="73" ht="20.25" customHeight="1" s="53">
      <c r="A73" s="3" t="n">
        <v>0</v>
      </c>
      <c r="B73" s="427" t="n"/>
      <c r="C73" s="385" t="n">
        <v>316</v>
      </c>
      <c r="D73" s="440" t="n"/>
      <c r="E73" s="443" t="n"/>
      <c r="F73" s="442" t="n"/>
      <c r="G73" s="433" t="n"/>
      <c r="H73" s="112" t="inlineStr">
        <is>
          <t xml:space="preserve">　　　增加長期債務                                                </t>
        </is>
      </c>
      <c r="I73" s="180" t="n">
        <v>312</v>
      </c>
      <c r="J73" s="73">
        <f>OFFSET(A546,0,$K$1-1)</f>
        <v/>
      </c>
      <c r="K73" s="369">
        <f>-SUMIF($C$7:$C$127,I73,$D$7:$D$127)+SUMIF($E$7:$E$127,I73,$F$7:$F$127)</f>
        <v/>
      </c>
      <c r="L73" s="478" t="n"/>
      <c r="M73" s="478">
        <f>L73-G73</f>
        <v/>
      </c>
      <c r="N73" s="30" t="n"/>
      <c r="O73" s="425">
        <f>L73-B73</f>
        <v/>
      </c>
      <c r="P73" s="144">
        <f>J73-K73</f>
        <v/>
      </c>
      <c r="Q73" s="426">
        <f>D73-F73</f>
        <v/>
      </c>
      <c r="R73" s="30" t="n"/>
    </row>
    <row r="74" ht="21" customHeight="1" s="53">
      <c r="A74" s="80" t="inlineStr">
        <is>
          <t xml:space="preserve">　　應付款項                                                    </t>
        </is>
      </c>
      <c r="B74" s="427">
        <f>VLOOKUP(A74,$A$423:$AX$475,$K$1,FALSE)</f>
        <v/>
      </c>
      <c r="C74" s="384" t="n"/>
      <c r="D74" s="440" t="n"/>
      <c r="E74" s="441" t="n">
        <v>161</v>
      </c>
      <c r="F74" s="442" t="n"/>
      <c r="G74" s="429">
        <f>B74+SUM(F74:F75)-SUM(D74:D75)</f>
        <v/>
      </c>
      <c r="H74" s="112" t="inlineStr">
        <is>
          <t xml:space="preserve">　　增加基金、公積及填補短絀                                    </t>
        </is>
      </c>
      <c r="I74" s="180" t="n"/>
      <c r="J74" s="73">
        <f>OFFSET(A547,0,$K$1-1)</f>
        <v/>
      </c>
      <c r="K74" s="369">
        <f>SUM(K75)</f>
        <v/>
      </c>
      <c r="L74" s="478">
        <f>VLOOKUP(A74,$A$253:$AX$305,$K$1,FALSE)</f>
        <v/>
      </c>
      <c r="M74" s="478">
        <f>L74-G74</f>
        <v/>
      </c>
      <c r="N74" s="30" t="n"/>
      <c r="O74" s="425">
        <f>L74-B74</f>
        <v/>
      </c>
      <c r="P74" s="144">
        <f>J74-K74</f>
        <v/>
      </c>
      <c r="Q74" s="426">
        <f>D74-F74</f>
        <v/>
      </c>
      <c r="R74" s="30" t="n"/>
    </row>
    <row r="75" ht="18.75" customHeight="1" s="53">
      <c r="A75" s="3" t="n">
        <v>0</v>
      </c>
      <c r="B75" s="427" t="n"/>
      <c r="C75" s="385" t="n"/>
      <c r="D75" s="440" t="n"/>
      <c r="E75" s="443" t="n"/>
      <c r="F75" s="442" t="n"/>
      <c r="G75" s="433" t="n"/>
      <c r="H75" s="112" t="inlineStr">
        <is>
          <t xml:space="preserve">　　　增加基金                                                    </t>
        </is>
      </c>
      <c r="I75" s="180" t="n"/>
      <c r="J75" s="73">
        <f>OFFSET(A548,0,$K$1-1)</f>
        <v/>
      </c>
      <c r="K75" s="369">
        <f>SUM(K76:K78)</f>
        <v/>
      </c>
      <c r="L75" s="478" t="n"/>
      <c r="M75" s="478">
        <f>L75-G75</f>
        <v/>
      </c>
      <c r="N75" s="30" t="n"/>
      <c r="O75" s="425">
        <f>L75-B75</f>
        <v/>
      </c>
      <c r="P75" s="144">
        <f>J75-K75</f>
        <v/>
      </c>
      <c r="Q75" s="426">
        <f>D75-F75</f>
        <v/>
      </c>
      <c r="R75" s="30" t="n"/>
    </row>
    <row r="76" ht="20.25" customHeight="1" s="53">
      <c r="A76" s="80" t="inlineStr">
        <is>
          <t xml:space="preserve">　　預收款項                                                    </t>
        </is>
      </c>
      <c r="B76" s="427">
        <f>VLOOKUP(A76,$A$423:$AX$475,$K$1,FALSE)</f>
        <v/>
      </c>
      <c r="C76" s="384" t="n"/>
      <c r="D76" s="440" t="n"/>
      <c r="E76" s="441" t="n">
        <v>161</v>
      </c>
      <c r="F76" s="442">
        <f>J34</f>
        <v/>
      </c>
      <c r="G76" s="429">
        <f>B76+SUM(F76:F77)-SUM(D76:D77)</f>
        <v/>
      </c>
      <c r="H76" s="112" t="inlineStr">
        <is>
          <t xml:space="preserve">　　　　國庫撥款增置固定資產                                        </t>
        </is>
      </c>
      <c r="I76" s="180" t="n">
        <v>313</v>
      </c>
      <c r="J76" s="73">
        <f>OFFSET(A549,0,$K$1-1)</f>
        <v/>
      </c>
      <c r="K76" s="369">
        <f>-SUMIF($C$7:$C$127,I76,$D$7:$D$127)+SUMIF($E$7:$E$127,I76,$F$7:$F$127)</f>
        <v/>
      </c>
      <c r="L76" s="478">
        <f>VLOOKUP(A76,$A$253:$AX$305,$K$1,FALSE)</f>
        <v/>
      </c>
      <c r="M76" s="478">
        <f>L76-G76</f>
        <v/>
      </c>
      <c r="N76" s="30" t="n"/>
      <c r="O76" s="425">
        <f>L76-B76</f>
        <v/>
      </c>
      <c r="P76" s="144">
        <f>J76-K76</f>
        <v/>
      </c>
      <c r="Q76" s="426">
        <f>D76-F76</f>
        <v/>
      </c>
      <c r="R76" s="30" t="n"/>
    </row>
    <row r="77">
      <c r="A77" s="3" t="n">
        <v>0</v>
      </c>
      <c r="B77" s="427" t="n"/>
      <c r="C77" s="385" t="n"/>
      <c r="D77" s="440" t="n"/>
      <c r="E77" s="443" t="n"/>
      <c r="F77" s="442" t="n"/>
      <c r="G77" s="433" t="n"/>
      <c r="H77" s="112" t="inlineStr">
        <is>
          <t xml:space="preserve">　　　　國庫增撥無形資產                                            </t>
        </is>
      </c>
      <c r="I77" s="180" t="n">
        <v>314</v>
      </c>
      <c r="J77" s="73">
        <f>OFFSET(A550,0,$K$1-1)</f>
        <v/>
      </c>
      <c r="K77" s="369">
        <f>-SUMIF($C$7:$C$127,I77,$D$7:$D$127)+SUMIF($E$7:$E$127,I77,$F$7:$F$127)</f>
        <v/>
      </c>
      <c r="L77" s="478" t="n"/>
      <c r="M77" s="478">
        <f>L77-G77</f>
        <v/>
      </c>
      <c r="N77" s="30" t="n"/>
      <c r="O77" s="425">
        <f>L77-B77</f>
        <v/>
      </c>
      <c r="P77" s="144">
        <f>J77-K77</f>
        <v/>
      </c>
      <c r="Q77" s="426">
        <f>D77-F77</f>
        <v/>
      </c>
      <c r="R77" s="30" t="n"/>
    </row>
    <row r="78">
      <c r="A78" s="78" t="inlineStr">
        <is>
          <t xml:space="preserve">　長期負債                                                    </t>
        </is>
      </c>
      <c r="B78" s="459">
        <f>SUM(B81)</f>
        <v/>
      </c>
      <c r="C78" s="384" t="n"/>
      <c r="D78" s="440" t="n"/>
      <c r="E78" s="441" t="n"/>
      <c r="F78" s="442" t="n"/>
      <c r="G78" s="460">
        <f>SUM(G81)</f>
        <v/>
      </c>
      <c r="H78" s="112" t="inlineStr">
        <is>
          <t xml:space="preserve">　　　　國庫增撥遞延資產                                            </t>
        </is>
      </c>
      <c r="I78" s="180" t="n">
        <v>315</v>
      </c>
      <c r="J78" s="73">
        <f>OFFSET(A551,0,$K$1-1)</f>
        <v/>
      </c>
      <c r="K78" s="369">
        <f>-SUMIF($C$7:$C$127,I78,$D$7:$D$127)+SUMIF($E$7:$E$127,I78,$F$7:$F$127)</f>
        <v/>
      </c>
      <c r="L78" s="478">
        <f>VLOOKUP(A78,$A$253:$AX$305,$K$1,FALSE)</f>
        <v/>
      </c>
      <c r="M78" s="478">
        <f>L78-G78</f>
        <v/>
      </c>
      <c r="N78" s="30" t="n"/>
      <c r="O78" s="425">
        <f>L78-B78</f>
        <v/>
      </c>
      <c r="P78" s="144">
        <f>J78-K78</f>
        <v/>
      </c>
      <c r="Q78" s="426">
        <f>D78-F78</f>
        <v/>
      </c>
      <c r="R78" s="30" t="n"/>
    </row>
    <row r="79">
      <c r="A79" s="169" t="n"/>
      <c r="B79" s="461" t="n"/>
      <c r="C79" s="395" t="n"/>
      <c r="D79" s="462" t="n"/>
      <c r="E79" s="463" t="n"/>
      <c r="F79" s="447" t="n"/>
      <c r="G79" s="394" t="n"/>
      <c r="H79" s="112" t="inlineStr">
        <is>
          <t xml:space="preserve">　　減少短期債務、流動金融負債及其他負債                        </t>
        </is>
      </c>
      <c r="I79" s="180" t="n"/>
      <c r="J79" s="73">
        <f>OFFSET(A552,0,$K$1-1)</f>
        <v/>
      </c>
      <c r="K79" s="387" t="n"/>
      <c r="L79" s="478" t="n"/>
      <c r="M79" s="478" t="n"/>
      <c r="N79" s="30" t="n"/>
      <c r="O79" s="425" t="n"/>
      <c r="P79" s="144" t="n"/>
      <c r="Q79" s="426" t="n"/>
      <c r="R79" s="30" t="n"/>
    </row>
    <row r="80">
      <c r="A80" s="169" t="n"/>
      <c r="B80" s="461" t="n"/>
      <c r="C80" s="395" t="n"/>
      <c r="D80" s="462" t="n"/>
      <c r="E80" s="463" t="n"/>
      <c r="F80" s="447" t="n"/>
      <c r="G80" s="394" t="n"/>
      <c r="H80" s="112" t="inlineStr">
        <is>
          <t xml:space="preserve">　　　減少短期債務                                                </t>
        </is>
      </c>
      <c r="I80" s="180" t="n">
        <v>316</v>
      </c>
      <c r="J80" s="73">
        <f>OFFSET(A553,0,$K$1-1)</f>
        <v/>
      </c>
      <c r="K80" s="369">
        <f>-SUMIF($C$7:$C$127,I80,$D$7:$D$127)+SUMIF($E$7:$E$127,I80,$F$7:$F$127)</f>
        <v/>
      </c>
      <c r="L80" s="478" t="n"/>
      <c r="M80" s="478" t="n"/>
      <c r="N80" s="30" t="n"/>
      <c r="O80" s="425" t="n"/>
      <c r="P80" s="144" t="n"/>
      <c r="Q80" s="426" t="n"/>
      <c r="R80" s="30" t="n"/>
    </row>
    <row r="81">
      <c r="A81" s="80" t="inlineStr">
        <is>
          <t xml:space="preserve">　　長期債務                                                    </t>
        </is>
      </c>
      <c r="B81" s="427">
        <f>VLOOKUP(A81,$A$423:$AX$475,$K$1,FALSE)</f>
        <v/>
      </c>
      <c r="C81" s="384" t="n">
        <v>418</v>
      </c>
      <c r="D81" s="440">
        <f>J116</f>
        <v/>
      </c>
      <c r="E81" s="441" t="n">
        <v>312</v>
      </c>
      <c r="F81" s="442">
        <f>J73</f>
        <v/>
      </c>
      <c r="G81" s="429">
        <f>B81+SUM(F81:F82)-SUM(D81:D82)</f>
        <v/>
      </c>
      <c r="H81" s="112" t="inlineStr">
        <is>
          <t xml:space="preserve">　　減少長期負債                                                </t>
        </is>
      </c>
      <c r="I81" s="180" t="n"/>
      <c r="J81" s="73">
        <f>OFFSET(A554,0,$K$1-1)</f>
        <v/>
      </c>
      <c r="K81" s="369">
        <f>K82</f>
        <v/>
      </c>
      <c r="L81" s="478">
        <f>VLOOKUP(A81,$A$253:$AX$305,$K$1,FALSE)</f>
        <v/>
      </c>
      <c r="M81" s="478">
        <f>L81-G81</f>
        <v/>
      </c>
      <c r="N81" s="30" t="n"/>
      <c r="O81" s="425">
        <f>L81-B81</f>
        <v/>
      </c>
      <c r="P81" s="144">
        <f>J81-K81</f>
        <v/>
      </c>
      <c r="Q81" s="426">
        <f>D81-F81</f>
        <v/>
      </c>
      <c r="R81" s="30" t="n"/>
    </row>
    <row r="82">
      <c r="A82" s="3" t="n">
        <v>0</v>
      </c>
      <c r="B82" s="427" t="n"/>
      <c r="C82" s="385" t="n">
        <v>322</v>
      </c>
      <c r="D82" s="440" t="n"/>
      <c r="E82" s="443" t="n"/>
      <c r="F82" s="442" t="n"/>
      <c r="G82" s="433" t="n"/>
      <c r="H82" s="112" t="inlineStr">
        <is>
          <t xml:space="preserve">　　　減少長期債務                                                </t>
        </is>
      </c>
      <c r="I82" s="180" t="n">
        <v>322</v>
      </c>
      <c r="J82" s="73">
        <f>OFFSET(A555,0,$K$1-1)</f>
        <v/>
      </c>
      <c r="K82" s="369">
        <f>-SUMIF($C$7:$C$127,I82,$D$7:$D$127)+SUMIF($E$7:$E$127,I82,$F$7:$F$127)</f>
        <v/>
      </c>
      <c r="L82" s="478" t="n"/>
      <c r="M82" s="478">
        <f>L82-G82</f>
        <v/>
      </c>
      <c r="N82" s="30" t="n"/>
      <c r="O82" s="425">
        <f>L82-B82</f>
        <v/>
      </c>
      <c r="P82" s="144">
        <f>J82-K82</f>
        <v/>
      </c>
      <c r="Q82" s="426">
        <f>D72-F82</f>
        <v/>
      </c>
      <c r="R82" s="30" t="n"/>
    </row>
    <row r="83">
      <c r="A83" s="78" t="inlineStr">
        <is>
          <t xml:space="preserve">　其他負債                                                    </t>
        </is>
      </c>
      <c r="B83" s="422">
        <f>SUM(B84,B90)</f>
        <v/>
      </c>
      <c r="C83" s="384" t="n"/>
      <c r="D83" s="440" t="n"/>
      <c r="E83" s="441" t="n"/>
      <c r="F83" s="442" t="n"/>
      <c r="G83" s="460">
        <f>SUM(G84,G90)</f>
        <v/>
      </c>
      <c r="H83" s="112" t="inlineStr">
        <is>
          <t xml:space="preserve">　　支付利息                                                    </t>
        </is>
      </c>
      <c r="I83" s="180" t="n"/>
      <c r="J83" s="73">
        <f>OFFSET(A556,0,$K$1-1)</f>
        <v/>
      </c>
      <c r="K83" s="369">
        <f>J83</f>
        <v/>
      </c>
      <c r="L83" s="478">
        <f>VLOOKUP(A83,$A$253:$AX$305,$K$1,FALSE)</f>
        <v/>
      </c>
      <c r="M83" s="478">
        <f>L83-G83</f>
        <v/>
      </c>
      <c r="N83" s="30" t="n"/>
      <c r="O83" s="425">
        <f>L83-B83</f>
        <v/>
      </c>
      <c r="P83" s="144">
        <f>J83-K83</f>
        <v/>
      </c>
      <c r="Q83" s="426">
        <f>D83-F83</f>
        <v/>
      </c>
      <c r="R83" s="30" t="n"/>
    </row>
    <row r="84">
      <c r="A84" s="80" t="inlineStr">
        <is>
          <t xml:space="preserve">　　什項負債                                                    </t>
        </is>
      </c>
      <c r="B84" s="427">
        <f>VLOOKUP(A84,$A$423:$AX$475,$K$1,FALSE)</f>
        <v/>
      </c>
      <c r="C84" s="384" t="n">
        <v>321</v>
      </c>
      <c r="D84" s="440" t="n"/>
      <c r="E84" s="441" t="n"/>
      <c r="F84" s="442" t="n"/>
      <c r="G84" s="429">
        <f>B84+SUM(F84:F89)-SUM(D84:D89)</f>
        <v/>
      </c>
      <c r="H84" s="111" t="inlineStr">
        <is>
          <t xml:space="preserve">▼籌資活動之淨現金流入（流出）                                </t>
        </is>
      </c>
      <c r="I84" s="180" t="n"/>
      <c r="J84" s="73">
        <f>OFFSET(A557,0,$K$1-1)</f>
        <v/>
      </c>
      <c r="K84" s="369">
        <f>K69</f>
        <v/>
      </c>
      <c r="L84" s="478">
        <f>VLOOKUP(A84,$A$253:$AX$305,$K$1,FALSE)</f>
        <v/>
      </c>
      <c r="M84" s="478">
        <f>L84-G84</f>
        <v/>
      </c>
      <c r="N84" s="30" t="n"/>
      <c r="O84" s="425">
        <f>L84-B84</f>
        <v/>
      </c>
      <c r="P84" s="144">
        <f>J84-K84</f>
        <v/>
      </c>
      <c r="Q84" s="426">
        <f>D84-F84</f>
        <v/>
      </c>
      <c r="R84" s="30" t="n"/>
    </row>
    <row r="85">
      <c r="A85" s="4" t="n">
        <v>0</v>
      </c>
      <c r="B85" s="427" t="n"/>
      <c r="C85" s="384" t="n">
        <v>402</v>
      </c>
      <c r="D85" s="440">
        <f>J91*-1</f>
        <v/>
      </c>
      <c r="E85" s="384" t="n">
        <v>122</v>
      </c>
      <c r="F85" s="442">
        <f>J28</f>
        <v/>
      </c>
      <c r="G85" s="433" t="n"/>
      <c r="H85" s="111" t="inlineStr">
        <is>
          <t xml:space="preserve">▼現金及約當現金之淨增（淨減）                                </t>
        </is>
      </c>
      <c r="I85" s="180" t="inlineStr">
        <is>
          <t>B</t>
        </is>
      </c>
      <c r="J85" s="73">
        <f>OFFSET(A558,0,$K$1-1)</f>
        <v/>
      </c>
      <c r="K85" s="369">
        <f>J85</f>
        <v/>
      </c>
      <c r="L85" s="478" t="n"/>
      <c r="M85" s="478">
        <f>L85-G85</f>
        <v/>
      </c>
      <c r="N85" s="30" t="n"/>
      <c r="O85" s="425">
        <f>L85-B85</f>
        <v/>
      </c>
      <c r="P85" s="144">
        <f>J85-K85</f>
        <v/>
      </c>
      <c r="Q85" s="426">
        <f>D85-F85</f>
        <v/>
      </c>
      <c r="R85" s="30" t="n"/>
    </row>
    <row r="86">
      <c r="A86" s="3" t="n">
        <v>0</v>
      </c>
      <c r="B86" s="427" t="n"/>
      <c r="C86" s="385" t="n"/>
      <c r="D86" s="440" t="n"/>
      <c r="E86" s="443" t="n">
        <v>401</v>
      </c>
      <c r="F86" s="442">
        <f>J90</f>
        <v/>
      </c>
      <c r="G86" s="433" t="n"/>
      <c r="H86" s="111" t="inlineStr">
        <is>
          <t xml:space="preserve">▼期初現金及約當現金                                          </t>
        </is>
      </c>
      <c r="I86" s="180" t="n"/>
      <c r="J86" s="73">
        <f>OFFSET(A559,0,$K$1-1)</f>
        <v/>
      </c>
      <c r="K86" s="369">
        <f>B8</f>
        <v/>
      </c>
      <c r="L86" s="478" t="n"/>
      <c r="M86" s="478">
        <f>L86-G86</f>
        <v/>
      </c>
      <c r="N86" s="30" t="n"/>
      <c r="O86" s="425">
        <f>L86-B86</f>
        <v/>
      </c>
      <c r="P86" s="144">
        <f>J86-K86</f>
        <v/>
      </c>
      <c r="Q86" s="426">
        <f>D86-F86</f>
        <v/>
      </c>
      <c r="R86" s="30" t="n"/>
    </row>
    <row r="87">
      <c r="A87" s="3" t="n">
        <v>0</v>
      </c>
      <c r="B87" s="427" t="n"/>
      <c r="C87" s="385" t="n"/>
      <c r="D87" s="440" t="n"/>
      <c r="E87" s="443" t="n"/>
      <c r="F87" s="442" t="n"/>
      <c r="G87" s="433" t="n"/>
      <c r="H87" s="111" t="inlineStr">
        <is>
          <t xml:space="preserve">▼期末現金及約當現金                                          </t>
        </is>
      </c>
      <c r="I87" s="180" t="n"/>
      <c r="J87" s="73">
        <f>OFFSET(A560,0,$K$1-1)</f>
        <v/>
      </c>
      <c r="K87" s="369">
        <f>G8</f>
        <v/>
      </c>
      <c r="L87" s="478" t="n"/>
      <c r="M87" s="478">
        <f>L87-G87</f>
        <v/>
      </c>
      <c r="N87" s="30" t="n"/>
      <c r="O87" s="425">
        <f>L87-B87</f>
        <v/>
      </c>
      <c r="P87" s="144">
        <f>J87-K87</f>
        <v/>
      </c>
      <c r="Q87" s="426">
        <f>D87-F87</f>
        <v/>
      </c>
      <c r="R87" s="30" t="n"/>
    </row>
    <row r="88">
      <c r="A88" s="3" t="n">
        <v>0</v>
      </c>
      <c r="B88" s="427" t="n"/>
      <c r="C88" s="385" t="n"/>
      <c r="D88" s="440" t="n"/>
      <c r="E88" s="443" t="n"/>
      <c r="F88" s="442" t="n"/>
      <c r="G88" s="433" t="n"/>
      <c r="H88" s="111" t="inlineStr">
        <is>
          <t xml:space="preserve">▼不影響現金流量之投資與籌資活動                              </t>
        </is>
      </c>
      <c r="J88" s="73">
        <f>OFFSET(A561,0,$K$1-1)</f>
        <v/>
      </c>
      <c r="K88" s="369" t="n"/>
      <c r="L88" s="478" t="n"/>
      <c r="M88" s="478">
        <f>L88-G88</f>
        <v/>
      </c>
      <c r="N88" s="30" t="n"/>
      <c r="O88" s="425">
        <f>L88-B88</f>
        <v/>
      </c>
      <c r="P88" s="144">
        <f>J88-K88</f>
        <v/>
      </c>
      <c r="Q88" s="426">
        <f>D88-F88</f>
        <v/>
      </c>
      <c r="R88" s="30" t="n"/>
    </row>
    <row r="89" ht="32.4" customHeight="1" s="53">
      <c r="A89" s="3" t="n">
        <v>0</v>
      </c>
      <c r="B89" s="427" t="n"/>
      <c r="C89" s="385" t="n"/>
      <c r="D89" s="440" t="n"/>
      <c r="E89" s="443" t="n"/>
      <c r="F89" s="442" t="n"/>
      <c r="G89" s="433" t="n"/>
      <c r="H89" s="112" t="inlineStr">
        <is>
          <t xml:space="preserve">　　退休離職準備金與應付退休及離職金同額增加(+)或減少(-)之金額  </t>
        </is>
      </c>
      <c r="I89" s="180" t="n"/>
      <c r="J89" s="73">
        <f>OFFSET(A562,0,$K$1-1)</f>
        <v/>
      </c>
      <c r="K89" s="369">
        <f>K90+K91</f>
        <v/>
      </c>
      <c r="L89" s="478" t="n"/>
      <c r="M89" s="478">
        <f>L89-G89</f>
        <v/>
      </c>
      <c r="N89" s="30" t="n"/>
      <c r="O89" s="425">
        <f>L89-B89</f>
        <v/>
      </c>
      <c r="P89" s="144">
        <f>J89-K89</f>
        <v/>
      </c>
      <c r="Q89" s="426">
        <f>D89-F89</f>
        <v/>
      </c>
      <c r="R89" s="30" t="n"/>
    </row>
    <row r="90">
      <c r="A90" s="80" t="inlineStr">
        <is>
          <t xml:space="preserve">　　遞延負債                                                    </t>
        </is>
      </c>
      <c r="B90" s="427">
        <f>VLOOKUP(A90,$A$423:$AX$475,$K$1,FALSE)</f>
        <v/>
      </c>
      <c r="C90" s="385" t="n">
        <v>124</v>
      </c>
      <c r="D90" s="440">
        <f>J31*-1</f>
        <v/>
      </c>
      <c r="E90" s="464" t="n">
        <v>311</v>
      </c>
      <c r="F90" s="442">
        <f>J71</f>
        <v/>
      </c>
      <c r="G90" s="429">
        <f>B90+SUM(F90:F96)-SUM(D90:D96)</f>
        <v/>
      </c>
      <c r="H90" s="112" t="inlineStr">
        <is>
          <t xml:space="preserve">　　　退休離職準備金與應付退休及離職金同額增加之金額(+)           </t>
        </is>
      </c>
      <c r="I90" s="180" t="n">
        <v>401</v>
      </c>
      <c r="J90" s="73">
        <f>OFFSET(A563,0,$K$1-1)</f>
        <v/>
      </c>
      <c r="K90" s="369">
        <f>(SUMIF($C$7:$C$127,I90,$D$7:$D$127)+SUMIF($E$7:$E$127,I90,$F$7:$F$127))/2</f>
        <v/>
      </c>
      <c r="L90" s="478">
        <f>VLOOKUP(A90,$A$253:$AX$305,$K$1,FALSE)</f>
        <v/>
      </c>
      <c r="M90" s="478">
        <f>L90-G90</f>
        <v/>
      </c>
      <c r="N90" s="30" t="n"/>
      <c r="O90" s="425">
        <f>L90-B90</f>
        <v/>
      </c>
      <c r="P90" s="144">
        <f>J90-K90</f>
        <v/>
      </c>
      <c r="Q90" s="426">
        <f>D90-F90</f>
        <v/>
      </c>
      <c r="R90" s="30" t="n"/>
    </row>
    <row r="91">
      <c r="A91" s="3" t="n">
        <v>0</v>
      </c>
      <c r="B91" s="427" t="n"/>
      <c r="C91" s="241" t="n">
        <v>123</v>
      </c>
      <c r="D91" s="440">
        <f>-J30</f>
        <v/>
      </c>
      <c r="E91" s="464" t="n">
        <v>403</v>
      </c>
      <c r="F91" s="442">
        <f>J93</f>
        <v/>
      </c>
      <c r="G91" s="433" t="n"/>
      <c r="H91" s="112" t="inlineStr">
        <is>
          <t xml:space="preserve">　　　退休離職準備金與應付退休及離職金同額減少之金額(-)           </t>
        </is>
      </c>
      <c r="I91" s="180" t="n">
        <v>402</v>
      </c>
      <c r="J91" s="73">
        <f>OFFSET(A564,0,$K$1-1)</f>
        <v/>
      </c>
      <c r="K91" s="387">
        <f>(SUMIF($C$7:$C$127,I91,$D$7:$D$127)+SUMIF($E$7:$E$127,I91,$F$7:$F$127))/2*-1</f>
        <v/>
      </c>
      <c r="L91" s="478" t="n"/>
      <c r="M91" s="478">
        <f>L91-G91</f>
        <v/>
      </c>
      <c r="N91" s="30" t="n"/>
      <c r="O91" s="425">
        <f>L91-B91</f>
        <v/>
      </c>
      <c r="P91" s="144">
        <f>J91-K91</f>
        <v/>
      </c>
      <c r="Q91" s="426">
        <f>D91-F91</f>
        <v/>
      </c>
      <c r="R91" s="30" t="n"/>
    </row>
    <row r="92">
      <c r="A92" s="3" t="n">
        <v>0</v>
      </c>
      <c r="B92" s="427" t="n"/>
      <c r="C92" s="385" t="n"/>
      <c r="D92" s="440" t="n"/>
      <c r="E92" s="325" t="n">
        <v>407</v>
      </c>
      <c r="F92" s="262">
        <f>J101</f>
        <v/>
      </c>
      <c r="G92" s="433" t="n"/>
      <c r="H92" s="112" t="inlineStr">
        <is>
          <t xml:space="preserve">　　其他準備金與遞延收入同額增加之金額                          </t>
        </is>
      </c>
      <c r="I92" s="180" t="n"/>
      <c r="J92" s="73">
        <f>OFFSET(A565,0,$K$1-1)</f>
        <v/>
      </c>
      <c r="K92" s="369">
        <f>K93</f>
        <v/>
      </c>
      <c r="L92" s="478" t="n"/>
      <c r="M92" s="478">
        <f>L92-G92</f>
        <v/>
      </c>
      <c r="N92" s="30" t="n"/>
      <c r="O92" s="425">
        <f>L92-B92</f>
        <v/>
      </c>
      <c r="P92" s="144">
        <f>J92-K92</f>
        <v/>
      </c>
      <c r="Q92" s="426">
        <f>D92-F92</f>
        <v/>
      </c>
      <c r="R92" s="30" t="n"/>
    </row>
    <row r="93">
      <c r="A93" s="3" t="n">
        <v>0</v>
      </c>
      <c r="B93" s="427" t="n"/>
      <c r="C93" s="385" t="n"/>
      <c r="D93" s="440" t="n"/>
      <c r="E93" s="464" t="n">
        <v>408</v>
      </c>
      <c r="F93" s="442">
        <f>J102</f>
        <v/>
      </c>
      <c r="G93" s="433" t="n"/>
      <c r="H93" s="112" t="inlineStr">
        <is>
          <t xml:space="preserve">　　　其他準備金與遞延收入同額增加之金額                          </t>
        </is>
      </c>
      <c r="I93" s="180" t="n">
        <v>403</v>
      </c>
      <c r="J93" s="73">
        <f>OFFSET(A566,0,$K$1-1)</f>
        <v/>
      </c>
      <c r="K93" s="369">
        <f>(SUMIF($C$7:$C$127,I93,$D$7:$D$127)+SUMIF($E$7:$E$127,I93,$F$7:$F$127))/2</f>
        <v/>
      </c>
      <c r="L93" s="478" t="n"/>
      <c r="M93" s="478">
        <f>L93-G93</f>
        <v/>
      </c>
      <c r="N93" s="30" t="n"/>
      <c r="O93" s="425">
        <f>L93-B93</f>
        <v/>
      </c>
      <c r="P93" s="144">
        <f>J93-K93</f>
        <v/>
      </c>
      <c r="Q93" s="426">
        <f>D93-F93</f>
        <v/>
      </c>
      <c r="R93" s="30" t="n"/>
    </row>
    <row r="94" ht="32.4" customHeight="1" s="53">
      <c r="A94" s="105" t="n"/>
      <c r="B94" s="465" t="n"/>
      <c r="C94" s="398" t="n"/>
      <c r="D94" s="455" t="n"/>
      <c r="E94" s="466" t="n">
        <v>410</v>
      </c>
      <c r="F94" s="467" t="n"/>
      <c r="G94" s="378" t="n"/>
      <c r="H94" s="112" t="inlineStr">
        <is>
          <t xml:space="preserve">　　以前年度購建中固定資產科目，調整轉入不動產、廠房及設備科目之</t>
        </is>
      </c>
      <c r="I94" s="180" t="n"/>
      <c r="J94" s="73">
        <f>OFFSET(A567,0,$K$1-1)</f>
        <v/>
      </c>
      <c r="K94" s="369">
        <f>K95</f>
        <v/>
      </c>
      <c r="P94" s="144">
        <f>J94-K94</f>
        <v/>
      </c>
    </row>
    <row r="95">
      <c r="A95" s="105" t="n"/>
      <c r="B95" s="465" t="n"/>
      <c r="C95" s="398" t="n"/>
      <c r="D95" s="455" t="n"/>
      <c r="E95" s="468" t="n"/>
      <c r="F95" s="447" t="n"/>
      <c r="G95" s="378" t="n"/>
      <c r="H95" s="112" t="inlineStr">
        <is>
          <t xml:space="preserve">　　　調整轉入不動產、廠房及設備科目明細                          </t>
        </is>
      </c>
      <c r="I95" s="180" t="n"/>
      <c r="J95" s="73">
        <f>OFFSET(A568,0,$K$1-1)</f>
        <v/>
      </c>
      <c r="K95" s="369">
        <f>K96+K97+K98</f>
        <v/>
      </c>
      <c r="L95" s="478" t="n"/>
      <c r="N95" s="30" t="n"/>
      <c r="O95" s="425">
        <f>L95-B96</f>
        <v/>
      </c>
      <c r="P95" s="144">
        <f>J95-K95</f>
        <v/>
      </c>
      <c r="Q95" s="426">
        <f>D96-F96</f>
        <v/>
      </c>
      <c r="R95" s="30" t="n"/>
    </row>
    <row r="96">
      <c r="A96" s="3" t="n">
        <v>0</v>
      </c>
      <c r="B96" s="427" t="n"/>
      <c r="C96" s="385" t="n"/>
      <c r="D96" s="440" t="n"/>
      <c r="E96" s="261" t="n"/>
      <c r="F96" s="186" t="n"/>
      <c r="G96" s="433" t="n"/>
      <c r="H96" s="112" t="inlineStr">
        <is>
          <t xml:space="preserve">　　　　土地改良物                                                  </t>
        </is>
      </c>
      <c r="I96" s="180" t="n">
        <v>404</v>
      </c>
      <c r="J96" s="73">
        <f>OFFSET(A569,0,$K$1-1)</f>
        <v/>
      </c>
      <c r="K96" s="369">
        <f>(SUMIF($C$7:$C$127,I96,$D$7:$D$127)+SUMIF($E$7:$E$127,I96,$F$7:$F$127))/2</f>
        <v/>
      </c>
      <c r="N96" s="30" t="n"/>
      <c r="O96" s="425">
        <f>L97-B97</f>
        <v/>
      </c>
      <c r="P96" s="144">
        <f>J96-K96</f>
        <v/>
      </c>
      <c r="Q96" s="426">
        <f>D97-F97</f>
        <v/>
      </c>
      <c r="R96" s="30" t="n"/>
    </row>
    <row r="97">
      <c r="A97" s="84" t="inlineStr">
        <is>
          <t xml:space="preserve">淨值                                                        </t>
        </is>
      </c>
      <c r="B97" s="422">
        <f>B98+B110+B116+B125</f>
        <v/>
      </c>
      <c r="C97" s="384" t="n"/>
      <c r="D97" s="440" t="n"/>
      <c r="E97" s="441" t="n"/>
      <c r="F97" s="442" t="n"/>
      <c r="G97" s="422">
        <f>G98+G110+G116+G125</f>
        <v/>
      </c>
      <c r="H97" s="112" t="inlineStr">
        <is>
          <t xml:space="preserve">　　　　房屋及建築                                                  </t>
        </is>
      </c>
      <c r="I97" s="180" t="n">
        <v>405</v>
      </c>
      <c r="J97" s="73">
        <f>OFFSET(A570,0,$K$1-1)</f>
        <v/>
      </c>
      <c r="K97" s="369">
        <f>(SUMIF($C$7:$C$127,I97,$D$7:$D$127)+SUMIF($E$7:$E$127,I97,$F$7:$F$127))/2</f>
        <v/>
      </c>
      <c r="L97" s="478">
        <f>VLOOKUP(A97,$A$253:$AX$305,$K$1,FALSE)</f>
        <v/>
      </c>
      <c r="M97" s="478">
        <f>L97-G97</f>
        <v/>
      </c>
      <c r="N97" s="30" t="n"/>
      <c r="O97" s="425">
        <f>L98-B98</f>
        <v/>
      </c>
      <c r="P97" s="144">
        <f>J97-K97</f>
        <v/>
      </c>
      <c r="Q97" s="426">
        <f>D98-F98</f>
        <v/>
      </c>
      <c r="R97" s="30" t="n"/>
    </row>
    <row r="98">
      <c r="A98" s="85" t="inlineStr">
        <is>
          <t xml:space="preserve">　基金                                                        </t>
        </is>
      </c>
      <c r="B98" s="422">
        <f>SUM(B99:B101)</f>
        <v/>
      </c>
      <c r="C98" s="384" t="n"/>
      <c r="D98" s="440" t="n"/>
      <c r="E98" s="441" t="n"/>
      <c r="F98" s="442" t="n"/>
      <c r="G98" s="422">
        <f>SUM(G99:G101)</f>
        <v/>
      </c>
      <c r="H98" s="220" t="inlineStr">
        <is>
          <t xml:space="preserve">　　　　什項設備                                                    </t>
        </is>
      </c>
      <c r="I98" s="267" t="n">
        <v>406</v>
      </c>
      <c r="J98" s="73">
        <f>OFFSET(A571,0,$K$1-1)</f>
        <v/>
      </c>
      <c r="K98" s="369">
        <f>(SUMIF($C$7:$C$127,I98,$D$7:$D$127)+SUMIF($E$7:$E$127,I98,$F$7:$F$127))/2</f>
        <v/>
      </c>
      <c r="L98" s="478">
        <f>VLOOKUP(A98,$A$253:$AX$305,$K$1,FALSE)</f>
        <v/>
      </c>
      <c r="M98" s="478">
        <f>L98-G98</f>
        <v/>
      </c>
      <c r="N98" s="30" t="n"/>
      <c r="O98" s="425">
        <f>L99-B99</f>
        <v/>
      </c>
      <c r="P98" s="144">
        <f>J98-K98</f>
        <v/>
      </c>
      <c r="Q98" s="426">
        <f>D99-F99</f>
        <v/>
      </c>
      <c r="R98" s="30" t="n"/>
    </row>
    <row r="99">
      <c r="A99" s="86" t="inlineStr">
        <is>
          <t xml:space="preserve">　　基金                                                        </t>
        </is>
      </c>
      <c r="B99" s="427">
        <f>VLOOKUP(A99,$A$423:$AX$475,$K$1,FALSE)</f>
        <v/>
      </c>
      <c r="C99" s="245" t="n"/>
      <c r="D99" s="440" t="n"/>
      <c r="E99" s="384" t="n">
        <v>313</v>
      </c>
      <c r="F99" s="442">
        <f>J76</f>
        <v/>
      </c>
      <c r="G99" s="469">
        <f>B99+SUM(F99:F109)-SUM(D99:D109)</f>
        <v/>
      </c>
      <c r="H99" s="112" t="inlineStr">
        <is>
          <t xml:space="preserve">　不動產、廠房及設備與遞延收入同額增加(+)或減少(-)之金額    </t>
        </is>
      </c>
      <c r="I99" s="180" t="n"/>
      <c r="J99" s="73">
        <f>OFFSET(A572,0,$K$1-1)</f>
        <v/>
      </c>
      <c r="K99" s="369">
        <f>K100</f>
        <v/>
      </c>
      <c r="L99" s="478">
        <f>VLOOKUP(A99,$A$253:$AX$305,$K$1,FALSE)</f>
        <v/>
      </c>
      <c r="M99" s="478">
        <f>L99-G99</f>
        <v/>
      </c>
      <c r="N99" s="30" t="n"/>
      <c r="O99" s="425">
        <f>L100-B100</f>
        <v/>
      </c>
      <c r="P99" s="144">
        <f>J99-K99</f>
        <v/>
      </c>
      <c r="Q99" s="426">
        <f>D100-F100</f>
        <v/>
      </c>
      <c r="R99" s="30" t="n"/>
    </row>
    <row r="100">
      <c r="A100" s="89" t="n">
        <v>0</v>
      </c>
      <c r="B100" s="427" t="n"/>
      <c r="C100" s="375" t="n"/>
      <c r="D100" s="428" t="n"/>
      <c r="E100" s="87" t="n">
        <v>314</v>
      </c>
      <c r="F100" s="431">
        <f>J77</f>
        <v/>
      </c>
      <c r="G100" s="427" t="n"/>
      <c r="H100" s="112" t="inlineStr">
        <is>
          <t xml:space="preserve">　　不動產、廠房及設備與遞延收入同額增加明細(+)             </t>
        </is>
      </c>
      <c r="I100" s="180" t="n"/>
      <c r="J100" s="73">
        <f>OFFSET(A573,0,$K$1-1)</f>
        <v/>
      </c>
      <c r="K100" s="369">
        <f>K101+K102</f>
        <v/>
      </c>
      <c r="L100" s="478" t="n"/>
      <c r="M100" s="478">
        <f>L100-G100</f>
        <v/>
      </c>
      <c r="N100" s="30" t="n"/>
      <c r="O100" s="425">
        <f>L101-B101</f>
        <v/>
      </c>
      <c r="P100" s="144">
        <f>J100-K100</f>
        <v/>
      </c>
      <c r="Q100" s="426">
        <f>D101-F101</f>
        <v/>
      </c>
      <c r="R100" s="30" t="n"/>
    </row>
    <row r="101">
      <c r="A101" s="50" t="n">
        <v>0</v>
      </c>
      <c r="B101" s="427" t="n"/>
      <c r="C101" s="91" t="n">
        <v>412</v>
      </c>
      <c r="D101" s="428">
        <f>-J109</f>
        <v/>
      </c>
      <c r="E101" s="87" t="n">
        <v>315</v>
      </c>
      <c r="F101" s="431">
        <f>J78</f>
        <v/>
      </c>
      <c r="G101" s="427" t="n"/>
      <c r="H101" s="211" t="inlineStr">
        <is>
          <t xml:space="preserve">　　　　機械及設備                                                  </t>
        </is>
      </c>
      <c r="I101" s="268" t="n">
        <v>407</v>
      </c>
      <c r="J101" s="73">
        <f>OFFSET(A574,0,$K$1-1)</f>
        <v/>
      </c>
      <c r="K101" s="369">
        <f>(SUMIF($C$7:$C$127,I101,$D$7:$D$127)+SUMIF($E$7:$E$127,I101,$F$7:$F$127))/2</f>
        <v/>
      </c>
      <c r="L101" s="478" t="n"/>
      <c r="M101" s="478">
        <f>L101-G101</f>
        <v/>
      </c>
      <c r="N101" s="30" t="n"/>
      <c r="O101" s="425">
        <f>L102-B102</f>
        <v/>
      </c>
      <c r="P101" s="144">
        <f>J101-K101</f>
        <v/>
      </c>
      <c r="Q101" s="426">
        <f>D102-F102</f>
        <v/>
      </c>
      <c r="R101" s="30" t="n"/>
    </row>
    <row r="102">
      <c r="A102" s="50" t="n">
        <v>0</v>
      </c>
      <c r="B102" s="427" t="n"/>
      <c r="C102" s="91" t="n">
        <v>413</v>
      </c>
      <c r="D102" s="470">
        <f>-J110</f>
        <v/>
      </c>
      <c r="E102" s="87" t="n">
        <v>409</v>
      </c>
      <c r="F102" s="432">
        <f>J105</f>
        <v/>
      </c>
      <c r="G102" s="427" t="n"/>
      <c r="H102" s="211" t="inlineStr">
        <is>
          <t xml:space="preserve">　　　　什項設備                                                    </t>
        </is>
      </c>
      <c r="I102" s="180" t="n">
        <v>408</v>
      </c>
      <c r="J102" s="73">
        <f>OFFSET(A575,0,$K$1-1)</f>
        <v/>
      </c>
      <c r="K102" s="369">
        <f>(SUMIF($C$7:$C$127,I102,$D$7:$D$127)+SUMIF($E$7:$E$127,I102,$F$7:$F$127))/2</f>
        <v/>
      </c>
      <c r="L102" s="478" t="n"/>
      <c r="M102" s="478">
        <f>L102-G102</f>
        <v/>
      </c>
      <c r="N102" s="30" t="n"/>
      <c r="O102" s="425">
        <f>L103-B103</f>
        <v/>
      </c>
      <c r="P102" s="144">
        <f>J102-K102</f>
        <v/>
      </c>
      <c r="Q102" s="426">
        <f>D103-F103</f>
        <v/>
      </c>
      <c r="R102" s="30" t="n"/>
    </row>
    <row r="103">
      <c r="A103" s="50" t="n">
        <v>0</v>
      </c>
      <c r="B103" s="427" t="n"/>
      <c r="C103" s="91" t="n">
        <v>414</v>
      </c>
      <c r="D103" s="470">
        <f>-J111</f>
        <v/>
      </c>
      <c r="E103" s="375" t="n">
        <v>410</v>
      </c>
      <c r="F103" s="431">
        <f>J106</f>
        <v/>
      </c>
      <c r="G103" s="427" t="n"/>
      <c r="H103" s="211" t="inlineStr">
        <is>
          <t xml:space="preserve">　不動產、廠房及設備與基金同額增加(+)或減少(-)之金額        </t>
        </is>
      </c>
      <c r="I103" s="180" t="n"/>
      <c r="J103" s="73">
        <f>OFFSET(A576,0,$K$1-1)</f>
        <v/>
      </c>
      <c r="K103" s="369">
        <f>K104+K108</f>
        <v/>
      </c>
      <c r="L103" s="478" t="n"/>
      <c r="M103" s="478">
        <f>L103-G103</f>
        <v/>
      </c>
      <c r="N103" s="30" t="n"/>
      <c r="O103" s="425">
        <f>L104-B104</f>
        <v/>
      </c>
      <c r="P103" s="144">
        <f>J103-K103</f>
        <v/>
      </c>
      <c r="Q103" s="426">
        <f>D104-F104</f>
        <v/>
      </c>
      <c r="R103" s="30" t="n"/>
    </row>
    <row r="104">
      <c r="A104" s="50" t="n">
        <v>0</v>
      </c>
      <c r="B104" s="427" t="n"/>
      <c r="C104" s="91" t="n">
        <v>416</v>
      </c>
      <c r="D104" s="470">
        <f>F58</f>
        <v/>
      </c>
      <c r="E104" s="375" t="n">
        <v>411</v>
      </c>
      <c r="F104" s="431">
        <f>J107</f>
        <v/>
      </c>
      <c r="G104" s="427" t="n"/>
      <c r="H104" s="211" t="inlineStr">
        <is>
          <t xml:space="preserve">　　　撥入不動產、廠房及設備明細(+)                               </t>
        </is>
      </c>
      <c r="I104" s="180" t="n"/>
      <c r="J104" s="73">
        <f>OFFSET(A577,0,$K$1-1)</f>
        <v/>
      </c>
      <c r="K104" s="369">
        <f>SUM(K105:K107)</f>
        <v/>
      </c>
      <c r="L104" s="478" t="n"/>
      <c r="M104" s="478">
        <f>L104-G104</f>
        <v/>
      </c>
      <c r="N104" s="30" t="n"/>
      <c r="O104" s="425">
        <f>L105-B105</f>
        <v/>
      </c>
      <c r="P104" s="144">
        <f>J104-K104</f>
        <v/>
      </c>
      <c r="Q104" s="426">
        <f>D105-F105</f>
        <v/>
      </c>
      <c r="R104" s="30" t="n"/>
    </row>
    <row r="105">
      <c r="A105" s="50" t="n"/>
      <c r="B105" s="50" t="n"/>
      <c r="C105" s="91" t="n"/>
      <c r="D105" s="428" t="n"/>
      <c r="E105" s="375" t="n">
        <v>415</v>
      </c>
      <c r="F105" s="90">
        <f>J113</f>
        <v/>
      </c>
      <c r="G105" s="50" t="n"/>
      <c r="H105" s="112" t="inlineStr">
        <is>
          <t xml:space="preserve">　　　　機械及設備                                                  </t>
        </is>
      </c>
      <c r="I105" s="180" t="n">
        <v>409</v>
      </c>
      <c r="J105" s="73">
        <f>OFFSET(A578,0,$K$1-1)</f>
        <v/>
      </c>
      <c r="K105" s="369">
        <f>(SUMIF($C$7:$C$127,I105,$D$7:$D$127)+SUMIF($E$7:$E$127,I105,$F$7:$F$127))/2</f>
        <v/>
      </c>
      <c r="L105" s="478" t="n"/>
      <c r="M105" s="478">
        <f>L105-G105</f>
        <v/>
      </c>
      <c r="N105" s="30" t="n"/>
      <c r="O105" s="425">
        <f>L106-B106</f>
        <v/>
      </c>
      <c r="P105" s="144">
        <f>J105-K105</f>
        <v/>
      </c>
      <c r="Q105" s="426">
        <f>D106-F106</f>
        <v/>
      </c>
      <c r="R105" s="30" t="n"/>
    </row>
    <row r="106">
      <c r="A106" s="50" t="n"/>
      <c r="B106" s="50" t="n"/>
      <c r="C106" s="375" t="n"/>
      <c r="D106" s="428" t="n"/>
      <c r="G106" s="50" t="n"/>
      <c r="H106" s="112" t="inlineStr">
        <is>
          <t xml:space="preserve">　　　　交通及運輸設備                                              </t>
        </is>
      </c>
      <c r="I106" s="180" t="n">
        <v>410</v>
      </c>
      <c r="J106" s="73">
        <f>OFFSET(A579,0,$K$1-1)</f>
        <v/>
      </c>
      <c r="K106" s="369">
        <f>(SUMIF($C$7:$C$127,I106,$D$7:$D$127)+SUMIF($E$7:$E$127,I106,$F$7:$F$127))/2</f>
        <v/>
      </c>
      <c r="L106" s="478" t="n"/>
      <c r="M106" s="478">
        <f>L106-G106</f>
        <v/>
      </c>
      <c r="N106" s="30" t="n"/>
      <c r="O106" s="425">
        <f>L107-B107</f>
        <v/>
      </c>
      <c r="P106" s="144">
        <f>J106-K106</f>
        <v/>
      </c>
      <c r="Q106" s="426">
        <f>D107-F107</f>
        <v/>
      </c>
      <c r="R106" s="30" t="n"/>
    </row>
    <row r="107">
      <c r="A107" s="50" t="n"/>
      <c r="B107" s="50" t="n"/>
      <c r="C107" s="127" t="n">
        <v>72</v>
      </c>
      <c r="D107" s="471">
        <f>IF(J119&lt;0,J119*-1,0)</f>
        <v/>
      </c>
      <c r="E107" s="472" t="n"/>
      <c r="F107" s="396" t="n"/>
      <c r="G107" s="50" t="n"/>
      <c r="H107" s="112" t="inlineStr">
        <is>
          <t xml:space="preserve">　　　　什項設備                                                    </t>
        </is>
      </c>
      <c r="I107" s="180" t="n">
        <v>411</v>
      </c>
      <c r="J107" s="73">
        <f>OFFSET(A580,0,$K$1-1)</f>
        <v/>
      </c>
      <c r="K107" s="369">
        <f>(SUMIF($C$7:$C$127,I107,$D$7:$D$127)+SUMIF($E$7:$E$127,I107,$F$7:$F$127))/2</f>
        <v/>
      </c>
      <c r="L107" s="478" t="n"/>
      <c r="M107" s="478">
        <f>L107-G107</f>
        <v/>
      </c>
      <c r="N107" s="30" t="n"/>
      <c r="O107" s="425">
        <f>L108-B108</f>
        <v/>
      </c>
      <c r="P107" s="144">
        <f>J107-K107</f>
        <v/>
      </c>
      <c r="Q107" s="426">
        <f>D108-F108</f>
        <v/>
      </c>
      <c r="R107" s="30" t="n"/>
    </row>
    <row r="108">
      <c r="A108" s="89" t="n">
        <v>0</v>
      </c>
      <c r="B108" s="427" t="n"/>
      <c r="C108" s="127" t="n"/>
      <c r="D108" s="428" t="n"/>
      <c r="E108" s="375" t="n">
        <v>72</v>
      </c>
      <c r="F108" s="396">
        <f>IF(J119&gt;0,J119,0)</f>
        <v/>
      </c>
      <c r="G108" s="427" t="n"/>
      <c r="H108" s="211" t="inlineStr">
        <is>
          <t xml:space="preserve">　　　撥出不動產、廠房及設備明細(-)                               </t>
        </is>
      </c>
      <c r="I108" s="180" t="n"/>
      <c r="J108" s="73">
        <f>OFFSET(A581,0,$K$1-1)</f>
        <v/>
      </c>
      <c r="K108" s="369">
        <f>K109+K110+K111</f>
        <v/>
      </c>
      <c r="L108" s="478" t="n"/>
      <c r="M108" s="478">
        <f>L108-G108</f>
        <v/>
      </c>
      <c r="N108" s="30" t="n"/>
      <c r="O108" s="425">
        <f>L109-B109</f>
        <v/>
      </c>
      <c r="P108" s="144">
        <f>J108-K108</f>
        <v/>
      </c>
      <c r="Q108" s="426">
        <f>D109-F109</f>
        <v/>
      </c>
      <c r="R108" s="30" t="n"/>
    </row>
    <row r="109">
      <c r="A109" s="78" t="n"/>
      <c r="B109" s="427" t="n"/>
      <c r="D109" s="428" t="n"/>
      <c r="E109" s="375" t="n"/>
      <c r="F109" s="432">
        <f>J131</f>
        <v/>
      </c>
      <c r="G109" s="427" t="n"/>
      <c r="H109" s="112" t="inlineStr">
        <is>
          <t xml:space="preserve">　　　　機械及設備                                                  </t>
        </is>
      </c>
      <c r="I109" s="180" t="n">
        <v>412</v>
      </c>
      <c r="J109" s="73">
        <f>OFFSET(A582,0,$K$1-1)</f>
        <v/>
      </c>
      <c r="K109" s="387">
        <f>(SUMIF($C$7:$C$127,I109,$D$7:$D$127)+SUMIF($E$7:$E$127,I109,$F$7:$F$127))/2*-1</f>
        <v/>
      </c>
      <c r="L109" s="478" t="n"/>
      <c r="M109" s="478">
        <f>L109-G109</f>
        <v/>
      </c>
      <c r="N109" s="30" t="n"/>
      <c r="O109" s="425">
        <f>L110-B110</f>
        <v/>
      </c>
      <c r="P109" s="144">
        <f>J109-K109</f>
        <v/>
      </c>
      <c r="Q109" s="426">
        <f>D110-F110</f>
        <v/>
      </c>
      <c r="R109" s="30" t="n"/>
    </row>
    <row r="110">
      <c r="A110" s="78" t="inlineStr">
        <is>
          <t xml:space="preserve">　公積                                                        </t>
        </is>
      </c>
      <c r="B110" s="422">
        <f>SUM(B111:B115)</f>
        <v/>
      </c>
      <c r="C110" s="375" t="n"/>
      <c r="D110" s="428" t="n"/>
      <c r="E110" s="430" t="n"/>
      <c r="F110" s="432" t="n"/>
      <c r="G110" s="423">
        <f>SUM(G111:G115)</f>
        <v/>
      </c>
      <c r="H110" s="112" t="inlineStr">
        <is>
          <t xml:space="preserve">　　　　交通及運輸設備                                              </t>
        </is>
      </c>
      <c r="I110" s="180" t="n">
        <v>413</v>
      </c>
      <c r="J110" s="73">
        <f>OFFSET(A583,0,$K$1-1)</f>
        <v/>
      </c>
      <c r="K110" s="387">
        <f>(SUMIF($C$7:$C$127,I110,$D$7:$D$127)+SUMIF($E$7:$E$127,I110,$F$7:$F$127))/2*-1</f>
        <v/>
      </c>
      <c r="L110" s="478">
        <f>VLOOKUP(A110,$A$253:$AX$305,$K$1,FALSE)</f>
        <v/>
      </c>
      <c r="M110" s="478">
        <f>L110-G110</f>
        <v/>
      </c>
      <c r="N110" s="30" t="n"/>
      <c r="O110" s="425">
        <f>L111-B111</f>
        <v/>
      </c>
      <c r="P110" s="144">
        <f>J110-K110</f>
        <v/>
      </c>
      <c r="Q110" s="426">
        <f>D111-F111</f>
        <v/>
      </c>
      <c r="R110" s="30" t="n"/>
    </row>
    <row r="111">
      <c r="A111" s="80" t="inlineStr">
        <is>
          <t xml:space="preserve">　　資本公積                                                    </t>
        </is>
      </c>
      <c r="B111" s="427">
        <f>VLOOKUP(A111,$A$423:$AX$475,$K$1,FALSE)</f>
        <v/>
      </c>
      <c r="C111" s="375" t="n"/>
      <c r="D111" s="428" t="n"/>
      <c r="E111" s="430" t="n">
        <v>417</v>
      </c>
      <c r="F111" s="432">
        <f>J115</f>
        <v/>
      </c>
      <c r="G111" s="429">
        <f>B111+SUM(F111:F113)-SUM(D111:D113)</f>
        <v/>
      </c>
      <c r="H111" s="112" t="inlineStr">
        <is>
          <t xml:space="preserve">　　　　什項設備                                                    </t>
        </is>
      </c>
      <c r="I111" s="180" t="n">
        <v>414</v>
      </c>
      <c r="J111" s="73">
        <f>OFFSET(A584,0,$K$1-1)</f>
        <v/>
      </c>
      <c r="K111" s="387">
        <f>(SUMIF($C$7:$C$127,I111,$D$7:$D$127)+SUMIF($E$7:$E$127,I111,$F$7:$F$127))/2*-1</f>
        <v/>
      </c>
      <c r="L111" s="478">
        <f>VLOOKUP(A111,$A$253:$AX$305,$K$1,FALSE)</f>
        <v/>
      </c>
      <c r="M111" s="478">
        <f>L111-G111</f>
        <v/>
      </c>
      <c r="N111" s="30" t="n"/>
      <c r="O111" s="425">
        <f>L112-B112</f>
        <v/>
      </c>
      <c r="P111" s="144">
        <f>J111-K111</f>
        <v/>
      </c>
      <c r="Q111" s="426">
        <f>D112-F112</f>
        <v/>
      </c>
      <c r="R111" s="30" t="n"/>
    </row>
    <row r="112">
      <c r="A112" s="2" t="n">
        <v>0</v>
      </c>
      <c r="B112" s="427" t="n"/>
      <c r="C112" s="473" t="n">
        <v>71</v>
      </c>
      <c r="D112" s="471">
        <f>IF(J118&lt;0,J118*-1,0)</f>
        <v/>
      </c>
      <c r="E112" s="430" t="n">
        <v>71</v>
      </c>
      <c r="F112" s="431">
        <f>IF(J133&gt;0,J133,0)</f>
        <v/>
      </c>
      <c r="G112" s="433" t="n"/>
      <c r="H112" s="211" t="inlineStr">
        <is>
          <t xml:space="preserve">　無形資產與基金同額增加(+)或減少(-)之金額                  </t>
        </is>
      </c>
      <c r="I112" s="186" t="n"/>
      <c r="J112" s="73" t="n"/>
      <c r="K112" s="369">
        <f>K113+K114</f>
        <v/>
      </c>
      <c r="L112" s="478" t="n"/>
      <c r="M112" s="478">
        <f>L112-G112</f>
        <v/>
      </c>
      <c r="N112" s="30" t="n"/>
      <c r="O112" s="425">
        <f>L113-B113</f>
        <v/>
      </c>
      <c r="P112" s="144">
        <f>J112-K112</f>
        <v/>
      </c>
      <c r="Q112" s="426">
        <f>D113-F113</f>
        <v/>
      </c>
      <c r="R112" s="30" t="n"/>
    </row>
    <row r="113">
      <c r="A113" s="3" t="n">
        <v>0</v>
      </c>
      <c r="B113" s="427" t="n"/>
      <c r="C113" s="473" t="n"/>
      <c r="D113" s="428" t="n"/>
      <c r="E113" s="439" t="n"/>
      <c r="F113" s="432" t="n"/>
      <c r="G113" s="433" t="n"/>
      <c r="H113" s="112" t="inlineStr">
        <is>
          <t xml:space="preserve">　　　無形資產與基金同額增加之金額(+)                             </t>
        </is>
      </c>
      <c r="I113" s="180" t="n">
        <v>415</v>
      </c>
      <c r="J113" s="73">
        <f>OFFSET(A585,0,$K$1-1)</f>
        <v/>
      </c>
      <c r="K113" s="369">
        <f>(SUMIF($C$7:$C$127,I113,$D$7:$D$127)+SUMIF($E$7:$E$127,I113,$F$7:$F$127))/2</f>
        <v/>
      </c>
      <c r="L113" s="478" t="n"/>
      <c r="M113" s="478">
        <f>L113-G113</f>
        <v/>
      </c>
      <c r="N113" s="30" t="n"/>
      <c r="O113" s="425">
        <f>L114-B114</f>
        <v/>
      </c>
      <c r="P113" s="144">
        <f>J113-K113</f>
        <v/>
      </c>
      <c r="Q113" s="426">
        <f>D114-F114</f>
        <v/>
      </c>
      <c r="R113" s="30" t="n"/>
    </row>
    <row r="114">
      <c r="A114" s="80" t="inlineStr">
        <is>
          <t xml:space="preserve">　　特別公積                                                    </t>
        </is>
      </c>
      <c r="B114" s="427">
        <f>VLOOKUP(A114,$A$423:$AX$475,$K$1,FALSE)</f>
        <v/>
      </c>
      <c r="C114" s="474" t="n"/>
      <c r="D114" s="428">
        <f>J131</f>
        <v/>
      </c>
      <c r="E114" s="430" t="n"/>
      <c r="F114" s="432" t="n"/>
      <c r="G114" s="429">
        <f>B114+SUM(F114:F115)-SUM(D114:D115)</f>
        <v/>
      </c>
      <c r="H114" s="112" t="inlineStr">
        <is>
          <t xml:space="preserve">　　　無形資產與基金同額減少之金額(-)                             </t>
        </is>
      </c>
      <c r="I114" s="180" t="n">
        <v>416</v>
      </c>
      <c r="J114" s="73">
        <f>OFFSET(A586,0,$K$1-1)</f>
        <v/>
      </c>
      <c r="K114" s="369">
        <f>-(SUMIF($C$7:$C$127,I114,$D$7:$D$127)+SUMIF($E$7:$E$127,I114,$F$7:$F$127))/2</f>
        <v/>
      </c>
      <c r="L114" s="478">
        <f>VLOOKUP(A114,$A$253:$AX$305,$K$1,FALSE)</f>
        <v/>
      </c>
      <c r="M114" s="478">
        <f>L114-G114</f>
        <v/>
      </c>
      <c r="N114" s="30" t="n"/>
      <c r="O114" s="425">
        <f>L115-B115</f>
        <v/>
      </c>
      <c r="P114" s="144">
        <f>J114-K114</f>
        <v/>
      </c>
      <c r="Q114" s="426">
        <f>D115-F115</f>
        <v/>
      </c>
      <c r="R114" s="30" t="n"/>
    </row>
    <row r="115">
      <c r="A115" s="3" t="n">
        <v>0</v>
      </c>
      <c r="B115" s="427" t="n"/>
      <c r="C115" s="473" t="n"/>
      <c r="D115" s="428" t="n"/>
      <c r="E115" s="439" t="n"/>
      <c r="F115" s="432" t="n"/>
      <c r="G115" s="433" t="n"/>
      <c r="H115" s="112" t="inlineStr">
        <is>
          <t xml:space="preserve">　　應付代管資產轉列受贈公積之金額                              </t>
        </is>
      </c>
      <c r="I115" s="180" t="n">
        <v>417</v>
      </c>
      <c r="J115" s="73">
        <f>OFFSET(A587,0,$K$1-1)</f>
        <v/>
      </c>
      <c r="K115" s="369">
        <f>(SUMIF($C$7:$C$127,I115,$D$7:$D$127)+SUMIF($E$7:$E$127,I115,$F$7:$F$127))/2</f>
        <v/>
      </c>
      <c r="L115" s="478" t="n"/>
      <c r="M115" s="478">
        <f>L115-G115</f>
        <v/>
      </c>
      <c r="N115" s="30" t="n"/>
      <c r="O115" s="425">
        <f>L116-B116</f>
        <v/>
      </c>
      <c r="P115" s="144">
        <f>J115-K115</f>
        <v/>
      </c>
      <c r="Q115" s="426">
        <f>D116-F116</f>
        <v/>
      </c>
      <c r="R115" s="30" t="n"/>
    </row>
    <row r="116">
      <c r="A116" s="78" t="inlineStr">
        <is>
          <t xml:space="preserve">　累積餘絀                                                    </t>
        </is>
      </c>
      <c r="B116" s="422">
        <f>SUM(B117:B121)</f>
        <v/>
      </c>
      <c r="C116" s="474" t="n"/>
      <c r="D116" s="428" t="n"/>
      <c r="E116" s="430" t="n"/>
      <c r="F116" s="432" t="n"/>
      <c r="G116" s="423">
        <f>SUM(G117:G121)</f>
        <v/>
      </c>
      <c r="H116" s="112" t="inlineStr">
        <is>
          <t xml:space="preserve">　　長期債務1年內到期部分轉列應付到期長期負債之金額             </t>
        </is>
      </c>
      <c r="I116" s="180" t="n">
        <v>418</v>
      </c>
      <c r="J116" s="73">
        <f>OFFSET(A588,0,$K$1-1)</f>
        <v/>
      </c>
      <c r="K116" s="369">
        <f>(SUMIF($C$7:$C$127,I116,$D$7:$D$127)+SUMIF($E$7:$E$127,I116,$F$7:$F$127))/2</f>
        <v/>
      </c>
      <c r="L116" s="478">
        <f>VLOOKUP(A116,$A$253:$AX$305,$K$1,FALSE)</f>
        <v/>
      </c>
      <c r="M116" s="478">
        <f>L116-G116</f>
        <v/>
      </c>
      <c r="N116" s="30" t="n"/>
      <c r="O116" s="425">
        <f>L117-B117</f>
        <v/>
      </c>
      <c r="P116" s="144">
        <f>J116-K116</f>
        <v/>
      </c>
      <c r="Q116" s="426">
        <f>D117-F117</f>
        <v/>
      </c>
      <c r="R116" s="30" t="n"/>
    </row>
    <row r="117">
      <c r="A117" s="80" t="inlineStr">
        <is>
          <t xml:space="preserve">　　累積賸餘                                                    </t>
        </is>
      </c>
      <c r="B117" s="427">
        <f>VLOOKUP(A117,$A$423:$AX$475,$K$1,FALSE)</f>
        <v/>
      </c>
      <c r="C117" s="474" t="n"/>
      <c r="D117" s="428" t="n"/>
      <c r="E117" s="375" t="inlineStr">
        <is>
          <t>A</t>
        </is>
      </c>
      <c r="F117" s="432">
        <f>IF(J7&gt;0,J7,0)</f>
        <v/>
      </c>
      <c r="G117" s="429">
        <f>B117+SUM(F117:F120)-SUM(D117:D120)</f>
        <v/>
      </c>
      <c r="H117" s="112" t="inlineStr">
        <is>
          <t xml:space="preserve">　　盈餘分配與虧損填補之金額                                    </t>
        </is>
      </c>
      <c r="I117" s="180" t="n"/>
      <c r="J117" s="73">
        <f>OFFSET(A589,0,$K$1-1)</f>
        <v/>
      </c>
      <c r="K117" s="369">
        <f>K118+K119</f>
        <v/>
      </c>
      <c r="L117" s="478">
        <f>VLOOKUP(A117,$A$253:$AX$305,$K$1,FALSE)</f>
        <v/>
      </c>
      <c r="M117" s="478">
        <f>L117-G117</f>
        <v/>
      </c>
      <c r="N117" s="30" t="n"/>
      <c r="O117" s="425">
        <f>L118-B118</f>
        <v/>
      </c>
      <c r="P117" s="144">
        <f>J117-K117</f>
        <v/>
      </c>
      <c r="Q117" s="426">
        <f>D118-F118</f>
        <v/>
      </c>
      <c r="R117" s="30" t="n"/>
    </row>
    <row r="118">
      <c r="A118" s="3" t="n">
        <v>0</v>
      </c>
      <c r="B118" s="427" t="n"/>
      <c r="C118" s="474" t="n">
        <v>71</v>
      </c>
      <c r="D118" s="428">
        <f>IF(J123&gt;0,J123,0)</f>
        <v/>
      </c>
      <c r="E118" s="375" t="n"/>
      <c r="F118" s="431" t="n"/>
      <c r="G118" s="401" t="n"/>
      <c r="H118" s="112" t="inlineStr">
        <is>
          <t xml:space="preserve">　　　提存(撥用-)公積                                             </t>
        </is>
      </c>
      <c r="I118" s="180" t="n">
        <v>71</v>
      </c>
      <c r="J118" s="73">
        <f>OFFSET(A590,0,$K$1-1)</f>
        <v/>
      </c>
      <c r="K118" s="387">
        <f>-(SUMIF($C$7:$C$127,I118,$D$7:$D$127)+SUMIF($E$7:$E$127,I118,$F$7:$F$127))/2</f>
        <v/>
      </c>
      <c r="L118" s="478" t="n"/>
      <c r="M118" s="478">
        <f>L118-G118</f>
        <v/>
      </c>
      <c r="N118" s="30" t="n"/>
      <c r="O118" s="425">
        <f>L119-B119</f>
        <v/>
      </c>
      <c r="P118" s="144">
        <f>J118-K118</f>
        <v/>
      </c>
      <c r="Q118" s="426">
        <f>D119-F119</f>
        <v/>
      </c>
      <c r="R118" s="30" t="n"/>
    </row>
    <row r="119" ht="20.4" customHeight="1" s="53" thickBot="1">
      <c r="A119" s="3" t="n"/>
      <c r="B119" s="427" t="n"/>
      <c r="C119" s="430" t="n">
        <v>72</v>
      </c>
      <c r="D119" s="471">
        <f>IF(J119&gt;0,J119,0)</f>
        <v/>
      </c>
      <c r="E119" s="434" t="n"/>
      <c r="F119" s="376" t="n"/>
      <c r="G119" s="401" t="n"/>
      <c r="H119" s="198" t="inlineStr">
        <is>
          <t xml:space="preserve">　　　賸餘撥充(折減-)基金                                         </t>
        </is>
      </c>
      <c r="I119" s="180" t="n">
        <v>72</v>
      </c>
      <c r="J119" s="73">
        <f>OFFSET(A591,0,$K$1-1)</f>
        <v/>
      </c>
      <c r="K119" s="387">
        <f>-(SUMIF($C$7:$C$127,I119,$D$7:$D$127)+SUMIF($E$7:$E$127,I119,$F$7:$F$127))/2</f>
        <v/>
      </c>
      <c r="L119" s="478" t="n"/>
      <c r="M119" s="478">
        <f>L119-G119</f>
        <v/>
      </c>
      <c r="N119" s="30" t="n"/>
      <c r="O119" s="425">
        <f>L120-B121</f>
        <v/>
      </c>
      <c r="P119" s="144">
        <f>J119-K119</f>
        <v/>
      </c>
      <c r="Q119" s="426">
        <f>D121-F121</f>
        <v/>
      </c>
      <c r="R119" s="30" t="n"/>
    </row>
    <row r="120">
      <c r="A120" s="100" t="n"/>
      <c r="B120" s="465" t="n"/>
      <c r="C120" s="430" t="n"/>
      <c r="D120" s="432" t="n"/>
      <c r="E120" s="434" t="n"/>
      <c r="F120" s="376" t="n"/>
      <c r="G120" s="401" t="n"/>
      <c r="H120" s="112" t="n"/>
      <c r="I120" s="180" t="n"/>
      <c r="J120" s="121" t="n"/>
      <c r="K120" s="369">
        <f>(SUMIF($C$7:$C$127,I120,$D$7:$D$127)+SUMIF($E$7:$E$127,I120,$F$7:$F$127))/2</f>
        <v/>
      </c>
      <c r="L120" s="478" t="n"/>
      <c r="M120" s="478">
        <f>L120-G120</f>
        <v/>
      </c>
      <c r="N120" s="30" t="n"/>
      <c r="O120" s="425">
        <f>L123-B122</f>
        <v/>
      </c>
      <c r="P120" s="144" t="n"/>
      <c r="Q120" s="426">
        <f>D122-F122</f>
        <v/>
      </c>
      <c r="R120" s="30" t="n"/>
    </row>
    <row r="121">
      <c r="A121" s="80" t="inlineStr">
        <is>
          <t xml:space="preserve">　　累積短絀                                                    </t>
        </is>
      </c>
      <c r="B121" s="427">
        <f>VLOOKUP(A121,$A$423:$AX$475,$K$1,FALSE)</f>
        <v/>
      </c>
      <c r="C121" s="375" t="inlineStr">
        <is>
          <t>A</t>
        </is>
      </c>
      <c r="D121" s="428">
        <f>IF(J7&lt;0,J7*-1,0)</f>
        <v/>
      </c>
      <c r="E121" s="430" t="n"/>
      <c r="F121" s="431" t="n"/>
      <c r="G121" s="488">
        <f>B121+SUM(F121:F124)-SUM(D121:D124)</f>
        <v/>
      </c>
      <c r="H121" s="112" t="n"/>
      <c r="I121" s="180" t="n"/>
      <c r="J121" s="121" t="n"/>
      <c r="K121" s="369">
        <f>(SUMIF($C$7:$C$127,I121,$D$7:$D$127)+SUMIF($E$7:$E$127,I121,$F$7:$F$127))/2</f>
        <v/>
      </c>
      <c r="L121" s="478">
        <f>VLOOKUP(A121,$A$253:$AX$305,$K$1,FALSE)</f>
        <v/>
      </c>
      <c r="M121" s="478">
        <f>L121-G121</f>
        <v/>
      </c>
      <c r="N121" s="30" t="n"/>
      <c r="O121" s="425">
        <f>L124-B123</f>
        <v/>
      </c>
      <c r="P121" s="144" t="n"/>
      <c r="Q121" s="426">
        <f>D123-F123</f>
        <v/>
      </c>
      <c r="R121" s="30" t="n"/>
    </row>
    <row r="122">
      <c r="A122" s="3" t="n">
        <v>0</v>
      </c>
      <c r="B122" s="427" t="n"/>
      <c r="C122" s="382" t="n"/>
      <c r="D122" s="428" t="n"/>
      <c r="E122" s="430" t="n">
        <v>71</v>
      </c>
      <c r="F122" s="432">
        <f>IF(J118&lt;0,J118*-1,0)</f>
        <v/>
      </c>
      <c r="G122" s="401" t="n"/>
      <c r="H122" s="112" t="n"/>
      <c r="I122" s="180" t="n"/>
      <c r="J122" s="121" t="n"/>
      <c r="K122" s="369">
        <f>SUM(K123:K124)</f>
        <v/>
      </c>
      <c r="L122" s="478" t="n"/>
      <c r="M122" s="478">
        <f>L122-G122</f>
        <v/>
      </c>
      <c r="N122" s="30" t="n"/>
      <c r="O122" s="425">
        <f>L125-B124</f>
        <v/>
      </c>
      <c r="P122" s="144" t="n"/>
      <c r="Q122" s="426">
        <f>D125-F125</f>
        <v/>
      </c>
      <c r="R122" s="30" t="n"/>
    </row>
    <row r="123">
      <c r="A123" s="3" t="n"/>
      <c r="B123" s="427" t="n"/>
      <c r="C123" s="382" t="n"/>
      <c r="D123" s="428" t="n"/>
      <c r="E123" s="430" t="n">
        <v>72</v>
      </c>
      <c r="F123" s="396">
        <f>IF(J119&lt;0,J119*-1,0)</f>
        <v/>
      </c>
      <c r="G123" s="401" t="n"/>
      <c r="H123" s="112" t="n"/>
      <c r="I123" s="180" t="n"/>
      <c r="J123" s="121" t="n"/>
      <c r="K123" s="369">
        <f>-(SUMIF($C$7:$C$127,I123,$D$7:$D$127)+SUMIF($E$7:$E$127,I123,$F$7:$F$127))/2</f>
        <v/>
      </c>
      <c r="L123" s="478" t="n"/>
      <c r="M123" s="478">
        <f>L123-G123</f>
        <v/>
      </c>
      <c r="N123" s="30" t="n"/>
      <c r="O123" s="425">
        <f>L126-B125</f>
        <v/>
      </c>
      <c r="P123" s="144" t="n"/>
      <c r="Q123" s="426">
        <f>D126-F126</f>
        <v/>
      </c>
    </row>
    <row r="124" ht="20.4" customHeight="1" s="53" thickBot="1">
      <c r="A124" s="100" t="n"/>
      <c r="B124" s="465" t="n"/>
      <c r="C124" s="475" t="n"/>
      <c r="D124" s="428" t="n"/>
      <c r="E124" s="434" t="n">
        <v>73</v>
      </c>
      <c r="F124" s="435">
        <f>D120</f>
        <v/>
      </c>
      <c r="G124" s="401" t="n"/>
      <c r="H124" s="198" t="n"/>
      <c r="I124" s="199" t="n"/>
      <c r="J124" s="122" t="n"/>
      <c r="K124" s="444">
        <f>-(SUMIF($C$7:$C$127,I124,$D$7:$D$127)+SUMIF($E$7:$E$127,I124,$F$7:$F$127))/2</f>
        <v/>
      </c>
      <c r="L124" s="478" t="n"/>
      <c r="M124" s="478">
        <f>L124-G124</f>
        <v/>
      </c>
      <c r="O124" s="425">
        <f>L127-B126</f>
        <v/>
      </c>
      <c r="P124" s="144" t="n"/>
      <c r="Q124" s="426">
        <f>D127-F127</f>
        <v/>
      </c>
    </row>
    <row r="125">
      <c r="A125" s="78" t="inlineStr">
        <is>
          <t xml:space="preserve">　淨值其他項目                                                </t>
        </is>
      </c>
      <c r="B125" s="422">
        <f>SUM(B126:B127)</f>
        <v/>
      </c>
      <c r="C125" s="375" t="n"/>
      <c r="D125" s="428" t="n"/>
      <c r="E125" s="430" t="n"/>
      <c r="F125" s="432" t="n"/>
      <c r="G125" s="402">
        <f>SUM(G126:G127)</f>
        <v/>
      </c>
      <c r="H125" s="220" t="n"/>
      <c r="I125" s="180" t="n"/>
      <c r="J125" s="246" t="n"/>
      <c r="K125" s="489" t="n"/>
      <c r="L125" s="478">
        <f>VLOOKUP(A125,$A$253:$AX$305,$K$1,FALSE)</f>
        <v/>
      </c>
      <c r="M125" s="478">
        <f>L124-G124</f>
        <v/>
      </c>
      <c r="O125" s="425">
        <f>L127-B128</f>
        <v/>
      </c>
      <c r="Q125" s="426">
        <f>D128-F128</f>
        <v/>
      </c>
    </row>
    <row r="126">
      <c r="A126" s="81" t="inlineStr">
        <is>
          <t xml:space="preserve">　　累積其他綜合餘絀                                            </t>
        </is>
      </c>
      <c r="B126" s="427">
        <f>VLOOKUP(A126,$A$423:$AX$475,$K$1,FALSE)</f>
        <v/>
      </c>
      <c r="C126" s="375" t="n"/>
      <c r="D126" s="428" t="n"/>
      <c r="E126" s="430" t="n"/>
      <c r="F126" s="432" t="n"/>
      <c r="G126" s="488">
        <f>B126+F126-D126</f>
        <v/>
      </c>
      <c r="H126" s="220" t="n"/>
      <c r="I126" s="180" t="n"/>
      <c r="J126" s="246" t="n"/>
      <c r="K126" s="489" t="n"/>
      <c r="L126" s="478">
        <f>VLOOKUP(A126,$A$253:$AX$305,$K$1,FALSE)</f>
        <v/>
      </c>
      <c r="M126" s="478">
        <f>L125-G125</f>
        <v/>
      </c>
    </row>
    <row r="127">
      <c r="A127" s="80" t="n">
        <v>0</v>
      </c>
      <c r="B127" s="427" t="n"/>
      <c r="C127" s="375" t="n"/>
      <c r="D127" s="428" t="n"/>
      <c r="E127" s="430" t="n"/>
      <c r="F127" s="432" t="n"/>
      <c r="G127" s="488" t="n"/>
      <c r="H127" s="220" t="n"/>
      <c r="I127" s="180" t="n"/>
      <c r="J127" s="246" t="n"/>
      <c r="K127" s="489" t="n"/>
      <c r="L127" s="478">
        <f>VLOOKUP(A128,$A$253:$AX$305,$K$1,FALSE)</f>
        <v/>
      </c>
      <c r="M127" s="478">
        <f>L126-G126</f>
        <v/>
      </c>
    </row>
    <row r="128" ht="20.4" customHeight="1" s="53" thickBot="1">
      <c r="A128" s="83" t="inlineStr">
        <is>
          <t>合      計</t>
        </is>
      </c>
      <c r="B128" s="479">
        <f>B70+B97</f>
        <v/>
      </c>
      <c r="C128" s="480" t="n"/>
      <c r="D128" s="481" t="n"/>
      <c r="E128" s="482" t="n"/>
      <c r="F128" s="481" t="n"/>
      <c r="G128" s="490">
        <f>G70+G97</f>
        <v/>
      </c>
      <c r="H128" s="220" t="n"/>
      <c r="I128" s="180" t="n"/>
      <c r="J128" s="246" t="n"/>
      <c r="K128" s="489" t="n"/>
      <c r="M128" s="478">
        <f>L127-G128</f>
        <v/>
      </c>
    </row>
    <row r="129">
      <c r="A129" s="74" t="n"/>
      <c r="B129" s="74" t="n"/>
      <c r="C129" s="74" t="n"/>
      <c r="D129" s="74" t="n"/>
      <c r="E129" s="74" t="n"/>
      <c r="F129" s="74" t="n"/>
      <c r="G129" s="74" t="n"/>
      <c r="H129" s="220" t="n"/>
      <c r="I129" s="180" t="n"/>
      <c r="J129" s="246" t="n"/>
      <c r="K129" s="489" t="n"/>
      <c r="M129" s="478">
        <f>L131-G133</f>
        <v/>
      </c>
    </row>
    <row r="130">
      <c r="A130" s="74" t="n"/>
      <c r="D130" s="483">
        <f>SUM(D6:D127)</f>
        <v/>
      </c>
      <c r="E130" s="19" t="n"/>
      <c r="F130" s="483">
        <f>SUM(F6:F127)</f>
        <v/>
      </c>
      <c r="H130" s="220" t="n"/>
      <c r="I130" s="180" t="n"/>
      <c r="J130" s="246" t="n"/>
      <c r="K130" s="489" t="n"/>
      <c r="M130" s="478">
        <f>L132-G134</f>
        <v/>
      </c>
    </row>
    <row r="131">
      <c r="A131" s="74" t="n"/>
      <c r="C131" s="6" t="n"/>
      <c r="D131" s="483">
        <f>D130-F130</f>
        <v/>
      </c>
      <c r="E131" s="15" t="n"/>
      <c r="F131" s="483">
        <f>F130-D130</f>
        <v/>
      </c>
      <c r="H131" s="119" t="n"/>
      <c r="I131" s="115" t="n"/>
      <c r="J131" s="116" t="n"/>
      <c r="K131" s="411" t="n"/>
      <c r="M131" s="478">
        <f>L133-G135</f>
        <v/>
      </c>
    </row>
    <row r="132">
      <c r="A132" s="74" t="n"/>
      <c r="B132" s="484">
        <f>B69-B70-B97</f>
        <v/>
      </c>
      <c r="C132" s="6" t="n"/>
      <c r="E132" s="15" t="n"/>
      <c r="G132" s="484">
        <f>G69-G70-G97</f>
        <v/>
      </c>
      <c r="H132" s="119" t="n"/>
      <c r="I132" s="115" t="n"/>
      <c r="J132" s="116" t="n"/>
      <c r="K132" s="411" t="n"/>
      <c r="M132" s="478">
        <f>L134-G136</f>
        <v/>
      </c>
    </row>
    <row r="133">
      <c r="A133" s="74" t="n"/>
      <c r="C133" s="30" t="n"/>
      <c r="D133" s="30" t="n"/>
      <c r="E133" s="30" t="n"/>
      <c r="F133" s="30" t="n"/>
      <c r="G133" s="30" t="n"/>
      <c r="H133" s="119" t="n"/>
      <c r="I133" s="115" t="n"/>
      <c r="J133" s="116" t="n"/>
      <c r="K133" s="411" t="n"/>
      <c r="M133" s="478">
        <f>L135-G137</f>
        <v/>
      </c>
    </row>
    <row r="134">
      <c r="A134" s="74" t="n"/>
      <c r="B134" s="74" t="n"/>
      <c r="C134" s="74" t="n"/>
      <c r="D134" s="74" t="n"/>
      <c r="E134" s="74" t="n"/>
      <c r="F134" s="74" t="n"/>
      <c r="G134" s="74" t="n"/>
      <c r="H134" s="119" t="n"/>
      <c r="I134" s="115" t="n"/>
      <c r="J134" s="116" t="n"/>
      <c r="K134" s="411" t="n"/>
      <c r="M134" s="478">
        <f>L136-G136</f>
        <v/>
      </c>
    </row>
    <row r="135">
      <c r="A135" s="74" t="n"/>
      <c r="B135" s="74" t="n"/>
      <c r="C135" s="74" t="n"/>
      <c r="D135" s="74" t="n"/>
      <c r="E135" s="74" t="n"/>
      <c r="F135" s="74" t="n"/>
      <c r="G135" s="74" t="n"/>
      <c r="H135" s="119" t="n"/>
      <c r="I135" s="115" t="n"/>
      <c r="J135" s="116" t="n"/>
      <c r="K135" s="411" t="n"/>
    </row>
    <row r="254" ht="16.2" customHeight="1" s="53"/>
    <row r="255" ht="16.2" customHeight="1" s="53"/>
    <row r="256" ht="16.2" customHeight="1" s="53"/>
    <row r="257" ht="16.2" customHeight="1" s="53"/>
    <row r="258" ht="16.2" customHeight="1" s="53"/>
    <row r="259" ht="16.2" customHeight="1" s="53"/>
    <row r="260" ht="16.2" customHeight="1" s="53"/>
    <row r="261" ht="16.2" customHeight="1" s="53"/>
    <row r="262" ht="16.2" customHeight="1" s="53"/>
    <row r="263" ht="16.2" customHeight="1" s="53"/>
    <row r="264" ht="16.2" customHeight="1" s="53"/>
    <row r="265" ht="16.2" customHeight="1" s="53"/>
    <row r="266" ht="16.2" customHeight="1" s="53"/>
    <row r="267" ht="16.2" customHeight="1" s="53"/>
    <row r="268" ht="16.2" customHeight="1" s="53"/>
    <row r="269" ht="16.2" customHeight="1" s="53"/>
    <row r="270" ht="16.2" customHeight="1" s="53"/>
    <row r="271" ht="16.2" customHeight="1" s="53"/>
    <row r="272" ht="16.2" customHeight="1" s="53"/>
    <row r="273" ht="16.2" customHeight="1" s="53"/>
    <row r="274" ht="16.2" customHeight="1" s="53"/>
    <row r="275" ht="16.2" customHeight="1" s="53"/>
    <row r="276" ht="16.2" customHeight="1" s="53"/>
    <row r="277" ht="16.2" customHeight="1" s="53"/>
    <row r="278" ht="16.2" customHeight="1" s="53"/>
    <row r="279" ht="16.2" customHeight="1" s="53"/>
    <row r="280" ht="16.2" customHeight="1" s="53"/>
    <row r="281" ht="16.2" customHeight="1" s="53"/>
    <row r="282" ht="16.2" customHeight="1" s="53"/>
    <row r="283" ht="16.2" customHeight="1" s="53"/>
    <row r="284" ht="16.2" customHeight="1" s="53"/>
    <row r="285" ht="16.2" customHeight="1" s="53"/>
    <row r="286" ht="16.2" customHeight="1" s="53"/>
    <row r="287" ht="16.2" customHeight="1" s="53"/>
    <row r="288" ht="16.2" customHeight="1" s="53"/>
    <row r="289" ht="16.2" customHeight="1" s="53"/>
    <row r="290" ht="16.2" customHeight="1" s="53"/>
    <row r="291" ht="16.2" customHeight="1" s="53"/>
    <row r="292" ht="16.2" customHeight="1" s="53"/>
    <row r="293" ht="16.2" customHeight="1" s="53"/>
    <row r="294" ht="16.2" customHeight="1" s="53"/>
    <row r="295" ht="16.2" customHeight="1" s="53"/>
    <row r="296" ht="16.2" customHeight="1" s="53"/>
    <row r="297" ht="16.2" customHeight="1" s="53"/>
    <row r="298" ht="16.2" customHeight="1" s="53"/>
    <row r="299" ht="16.2" customHeight="1" s="53"/>
    <row r="300" ht="16.2" customHeight="1" s="53"/>
    <row r="301" ht="16.2" customHeight="1" s="53"/>
    <row r="302" ht="16.2" customHeight="1" s="53"/>
    <row r="303" ht="16.2" customHeight="1" s="53"/>
    <row r="304" ht="16.2" customHeight="1" s="53"/>
    <row r="305" ht="16.2" customHeight="1" s="53"/>
    <row r="306" ht="16.2" customHeight="1" s="53"/>
    <row r="307" ht="16.2" customHeight="1" s="53"/>
    <row r="308" ht="16.2" customHeight="1" s="53"/>
    <row r="311" ht="16.2" customHeight="1" s="53"/>
    <row r="312" ht="16.2" customHeight="1" s="53"/>
    <row r="313" ht="16.2" customHeight="1" s="53"/>
    <row r="314" ht="16.2" customHeight="1" s="53"/>
    <row r="315" ht="16.2" customHeight="1" s="53"/>
    <row r="316" ht="16.2" customHeight="1" s="53"/>
    <row r="317" ht="16.2" customHeight="1" s="53"/>
    <row r="318" ht="16.2" customHeight="1" s="53"/>
    <row r="319" ht="16.2" customHeight="1" s="53"/>
    <row r="320" ht="16.2" customHeight="1" s="53"/>
    <row r="321" ht="16.2" customHeight="1" s="53"/>
    <row r="322" ht="16.2" customHeight="1" s="53"/>
    <row r="323" ht="16.2" customHeight="1" s="53"/>
    <row r="324" ht="16.2" customHeight="1" s="53"/>
    <row r="325" ht="16.2" customHeight="1" s="53"/>
    <row r="326" ht="16.2" customHeight="1" s="53"/>
    <row r="327" ht="16.2" customHeight="1" s="53"/>
    <row r="328" ht="16.2" customHeight="1" s="53"/>
    <row r="329" ht="16.2" customHeight="1" s="53"/>
    <row r="330" ht="16.2" customHeight="1" s="53"/>
    <row r="331" ht="16.2" customHeight="1" s="53"/>
    <row r="332" ht="16.2" customHeight="1" s="53"/>
    <row r="333" ht="16.2" customHeight="1" s="53"/>
    <row r="334" ht="16.2" customHeight="1" s="53"/>
    <row r="335" ht="16.2" customHeight="1" s="53"/>
    <row r="336" ht="16.2" customHeight="1" s="53"/>
    <row r="337" ht="16.2" customHeight="1" s="53"/>
    <row r="338" ht="16.2" customHeight="1" s="53"/>
    <row r="339" ht="16.2" customHeight="1" s="53"/>
    <row r="340" ht="16.2" customHeight="1" s="53"/>
    <row r="341" ht="16.2" customHeight="1" s="53"/>
    <row r="342" ht="16.2" customHeight="1" s="53"/>
    <row r="343" ht="16.2" customHeight="1" s="53"/>
    <row r="344" ht="16.2" customHeight="1" s="53"/>
    <row r="345" ht="16.2" customHeight="1" s="53"/>
    <row r="346" ht="16.2" customHeight="1" s="53"/>
    <row r="347" ht="16.2" customHeight="1" s="53"/>
    <row r="348" ht="16.2" customHeight="1" s="53"/>
    <row r="349" ht="16.2" customHeight="1" s="53"/>
    <row r="350" ht="16.2" customHeight="1" s="53"/>
    <row r="351" ht="16.2" customHeight="1" s="53"/>
    <row r="352" ht="16.2" customHeight="1" s="53"/>
    <row r="353" ht="16.2" customHeight="1" s="53"/>
    <row r="354" ht="16.2" customHeight="1" s="53"/>
    <row r="355" ht="16.2" customHeight="1" s="53"/>
    <row r="356" ht="16.2" customHeight="1" s="53"/>
    <row r="357" ht="16.2" customHeight="1" s="53"/>
    <row r="358" ht="16.2" customHeight="1" s="53"/>
    <row r="359" ht="16.2" customHeight="1" s="53"/>
    <row r="360" ht="16.2" customHeight="1" s="53"/>
    <row r="361" ht="16.2" customHeight="1" s="53"/>
    <row r="362" ht="16.2" customHeight="1" s="53"/>
    <row r="363" ht="16.2" customHeight="1" s="53"/>
    <row r="364" ht="16.2" customHeight="1" s="53"/>
    <row r="365" ht="16.2" customHeight="1" s="53"/>
    <row r="366" ht="16.2" customHeight="1" s="53"/>
    <row r="367" ht="16.2" customHeight="1" s="53"/>
    <row r="368" ht="16.2" customHeight="1" s="53"/>
    <row r="369" ht="16.2" customHeight="1" s="53"/>
    <row r="370" ht="16.2" customHeight="1" s="53"/>
    <row r="371" ht="16.2" customHeight="1" s="53"/>
    <row r="372" ht="16.2" customHeight="1" s="53"/>
    <row r="373" ht="16.2" customHeight="1" s="53"/>
    <row r="374" ht="16.2" customHeight="1" s="53"/>
    <row r="375" ht="16.2" customHeight="1" s="53"/>
    <row r="376" ht="16.2" customHeight="1" s="53"/>
    <row r="377" ht="16.2" customHeight="1" s="53"/>
    <row r="378" ht="16.2" customHeight="1" s="53"/>
    <row r="379" ht="16.2" customHeight="1" s="53"/>
    <row r="380" ht="16.2" customHeight="1" s="53"/>
    <row r="381" ht="16.2" customHeight="1" s="53"/>
    <row r="382" ht="16.2" customHeight="1" s="53"/>
    <row r="383" ht="16.2" customHeight="1" s="53"/>
    <row r="384" ht="16.2" customHeight="1" s="53"/>
    <row r="385" ht="16.2" customHeight="1" s="53"/>
    <row r="386" ht="16.2" customHeight="1" s="53"/>
    <row r="387" ht="16.2" customHeight="1" s="53"/>
    <row r="388" ht="16.2" customHeight="1" s="53"/>
    <row r="389" ht="16.2" customHeight="1" s="53"/>
    <row r="390" ht="16.2" customHeight="1" s="53"/>
    <row r="391" ht="16.2" customHeight="1" s="53"/>
    <row r="392" ht="16.2" customHeight="1" s="53"/>
    <row r="393" ht="16.2" customHeight="1" s="53"/>
    <row r="394" ht="16.2" customHeight="1" s="53"/>
    <row r="395" ht="16.2" customHeight="1" s="53"/>
    <row r="396" ht="16.2" customHeight="1" s="53"/>
    <row r="397" ht="16.2" customHeight="1" s="53"/>
    <row r="398" ht="16.2" customHeight="1" s="53"/>
    <row r="399" ht="16.2" customHeight="1" s="53"/>
    <row r="400" ht="16.2" customHeight="1" s="53"/>
    <row r="401" ht="16.2" customHeight="1" s="53"/>
    <row r="402" ht="16.2" customHeight="1" s="53"/>
    <row r="403" ht="16.2" customHeight="1" s="53"/>
    <row r="404" ht="16.2" customHeight="1" s="53"/>
    <row r="405" ht="16.2" customHeight="1" s="53"/>
    <row r="406" ht="16.2" customHeight="1" s="53"/>
    <row r="407" ht="16.2" customHeight="1" s="53"/>
    <row r="408" ht="16.2" customHeight="1" s="53"/>
    <row r="409" ht="16.2" customHeight="1" s="53"/>
    <row r="410" ht="16.2" customHeight="1" s="53"/>
    <row r="427" ht="16.2" customHeight="1" s="53"/>
    <row r="428" ht="16.2" customHeight="1" s="53"/>
    <row r="429" ht="16.2" customHeight="1" s="53"/>
    <row r="430" ht="16.2" customHeight="1" s="53"/>
    <row r="431" ht="16.2" customHeight="1" s="53"/>
    <row r="432" ht="16.2" customHeight="1" s="53"/>
    <row r="433" ht="16.2" customHeight="1" s="53"/>
    <row r="434" ht="16.2" customHeight="1" s="53"/>
    <row r="435" ht="16.2" customHeight="1" s="53"/>
    <row r="436" ht="16.2" customHeight="1" s="53"/>
    <row r="437" ht="16.2" customHeight="1" s="53"/>
    <row r="438" ht="16.2" customHeight="1" s="53"/>
    <row r="439" ht="16.2" customHeight="1" s="53"/>
    <row r="440" ht="16.2" customHeight="1" s="53"/>
    <row r="441" ht="16.2" customHeight="1" s="53"/>
    <row r="442" ht="16.2" customHeight="1" s="53"/>
    <row r="443" ht="16.2" customHeight="1" s="53"/>
    <row r="444" ht="16.2" customHeight="1" s="53"/>
    <row r="445" ht="16.2" customHeight="1" s="53"/>
    <row r="446" ht="16.2" customHeight="1" s="53"/>
    <row r="447" ht="16.2" customHeight="1" s="53"/>
    <row r="448" ht="16.2" customHeight="1" s="53"/>
    <row r="449" ht="16.2" customHeight="1" s="53"/>
    <row r="450" ht="16.2" customHeight="1" s="53"/>
    <row r="451" ht="16.2" customHeight="1" s="53"/>
    <row r="452" ht="16.2" customHeight="1" s="53"/>
    <row r="453" ht="16.2" customHeight="1" s="53"/>
    <row r="454" ht="16.2" customHeight="1" s="53"/>
    <row r="455" ht="16.2" customHeight="1" s="53"/>
    <row r="456" ht="16.2" customHeight="1" s="53"/>
    <row r="457" ht="16.2" customHeight="1" s="53"/>
    <row r="458" ht="16.2" customHeight="1" s="53"/>
    <row r="459" ht="16.2" customHeight="1" s="53"/>
    <row r="460" ht="16.2" customHeight="1" s="53"/>
    <row r="461" ht="16.2" customHeight="1" s="53"/>
    <row r="462" ht="16.2" customHeight="1" s="53"/>
    <row r="463" ht="16.2" customHeight="1" s="53"/>
    <row r="464" ht="16.2" customHeight="1" s="53"/>
    <row r="465" ht="16.2" customHeight="1" s="53"/>
    <row r="466" ht="16.2" customHeight="1" s="53"/>
    <row r="467" ht="16.2" customHeight="1" s="53"/>
    <row r="468" ht="16.2" customHeight="1" s="53"/>
    <row r="469" ht="16.2" customHeight="1" s="53"/>
    <row r="470" ht="16.2" customHeight="1" s="53"/>
    <row r="471" ht="16.2" customHeight="1" s="53"/>
    <row r="472" ht="16.2" customHeight="1" s="53"/>
    <row r="473" ht="16.2" customHeight="1" s="53"/>
    <row r="474" ht="16.2" customHeight="1" s="53"/>
    <row r="475" ht="16.2" customHeight="1" s="53"/>
    <row r="476" ht="16.2" customHeight="1" s="53"/>
    <row r="477" ht="16.2" customHeight="1" s="53"/>
    <row r="478" ht="16.2" customHeight="1" s="53"/>
    <row r="479" ht="16.2" customHeight="1" s="53"/>
    <row r="480" ht="16.2" customHeight="1" s="53"/>
    <row r="481" ht="16.2" customHeight="1" s="53"/>
    <row r="484" ht="16.2" customHeight="1" s="53"/>
    <row r="485" ht="16.2" customHeight="1" s="53"/>
    <row r="486" ht="16.2" customHeight="1" s="53"/>
    <row r="487" ht="16.2" customHeight="1" s="53"/>
    <row r="488" ht="16.2" customHeight="1" s="53"/>
    <row r="489" ht="16.2" customHeight="1" s="53"/>
    <row r="490" ht="16.2" customHeight="1" s="53"/>
    <row r="491" ht="16.2" customHeight="1" s="53"/>
    <row r="492" ht="16.2" customHeight="1" s="53"/>
    <row r="493" ht="16.2" customHeight="1" s="53"/>
    <row r="494" ht="16.2" customHeight="1" s="53"/>
    <row r="495" ht="16.2" customHeight="1" s="53"/>
    <row r="496" ht="16.2" customHeight="1" s="53"/>
    <row r="497" ht="16.2" customHeight="1" s="53"/>
    <row r="498" ht="16.2" customHeight="1" s="53"/>
    <row r="499" ht="16.2" customHeight="1" s="53"/>
    <row r="500" ht="16.2" customHeight="1" s="53"/>
    <row r="501" ht="16.2" customHeight="1" s="53"/>
    <row r="502" ht="16.2" customHeight="1" s="53"/>
    <row r="503" ht="16.2" customHeight="1" s="53"/>
    <row r="504" ht="16.2" customHeight="1" s="53"/>
    <row r="505" ht="16.2" customHeight="1" s="53"/>
    <row r="506" ht="16.2" customHeight="1" s="53"/>
    <row r="507" ht="16.2" customHeight="1" s="53"/>
    <row r="508" ht="16.2" customHeight="1" s="53"/>
    <row r="509" ht="16.2" customHeight="1" s="53"/>
    <row r="510" ht="16.2" customHeight="1" s="53"/>
    <row r="511" ht="16.2" customHeight="1" s="53"/>
    <row r="512" ht="16.2" customHeight="1" s="53"/>
    <row r="513" ht="16.2" customHeight="1" s="53"/>
    <row r="514" ht="16.2" customHeight="1" s="53"/>
    <row r="515" ht="16.2" customHeight="1" s="53"/>
    <row r="516" ht="16.2" customHeight="1" s="53"/>
    <row r="517" ht="16.2" customHeight="1" s="53"/>
    <row r="518" ht="16.2" customHeight="1" s="53"/>
    <row r="519" ht="16.2" customHeight="1" s="53"/>
    <row r="520" ht="16.2" customHeight="1" s="53"/>
    <row r="521" ht="16.2" customHeight="1" s="53"/>
    <row r="522" ht="16.2" customHeight="1" s="53"/>
    <row r="523" ht="16.2" customHeight="1" s="53"/>
    <row r="524" ht="16.2" customHeight="1" s="53"/>
    <row r="525" ht="16.2" customHeight="1" s="53"/>
    <row r="526" ht="16.2" customHeight="1" s="53"/>
    <row r="527" ht="16.2" customHeight="1" s="53"/>
    <row r="528" ht="16.2" customHeight="1" s="53"/>
    <row r="529" ht="16.2" customHeight="1" s="53"/>
    <row r="530" ht="16.2" customHeight="1" s="53"/>
    <row r="531" ht="16.2" customHeight="1" s="53"/>
    <row r="532" ht="16.2" customHeight="1" s="53"/>
    <row r="533" ht="16.2" customHeight="1" s="53"/>
    <row r="534" ht="16.2" customHeight="1" s="53"/>
    <row r="535" ht="16.2" customHeight="1" s="53"/>
    <row r="536" ht="16.2" customHeight="1" s="53"/>
    <row r="537" ht="16.2" customHeight="1" s="53"/>
    <row r="538" ht="16.2" customHeight="1" s="53"/>
    <row r="539" ht="16.2" customHeight="1" s="53"/>
    <row r="540" ht="16.2" customHeight="1" s="53"/>
    <row r="541" ht="16.2" customHeight="1" s="53"/>
    <row r="542" ht="16.2" customHeight="1" s="53"/>
    <row r="543" ht="16.2" customHeight="1" s="53"/>
    <row r="544" ht="16.2" customHeight="1" s="53"/>
    <row r="545" ht="16.2" customHeight="1" s="53"/>
    <row r="546" ht="16.2" customHeight="1" s="53"/>
    <row r="547" ht="16.2" customHeight="1" s="53"/>
    <row r="548" ht="16.2" customHeight="1" s="53"/>
    <row r="549" ht="16.2" customHeight="1" s="53"/>
    <row r="550" ht="16.2" customHeight="1" s="53"/>
    <row r="551" ht="16.2" customHeight="1" s="53"/>
    <row r="552" ht="16.2" customHeight="1" s="53"/>
    <row r="553" ht="16.2" customHeight="1" s="53"/>
    <row r="554" ht="16.2" customHeight="1" s="53"/>
    <row r="555" ht="16.2" customHeight="1" s="53"/>
    <row r="556" ht="16.2" customHeight="1" s="53"/>
    <row r="557" ht="16.2" customHeight="1" s="53"/>
    <row r="558" ht="16.2" customHeight="1" s="53"/>
    <row r="559" ht="16.2" customHeight="1" s="53"/>
    <row r="560" ht="16.2" customHeight="1" s="53"/>
    <row r="561" ht="16.2" customHeight="1" s="53"/>
    <row r="562" ht="16.2" customHeight="1" s="53"/>
    <row r="563" ht="16.2" customHeight="1" s="53"/>
    <row r="564" ht="16.2" customHeight="1" s="53"/>
    <row r="565" ht="16.2" customHeight="1" s="53"/>
    <row r="566" ht="16.2" customHeight="1" s="53"/>
    <row r="567" ht="16.2" customHeight="1" s="53"/>
    <row r="568" ht="16.2" customHeight="1" s="53"/>
    <row r="569" ht="16.2" customHeight="1" s="53"/>
    <row r="570" ht="16.2" customHeight="1" s="53"/>
    <row r="571" ht="16.2" customHeight="1" s="53"/>
    <row r="572" ht="16.2" customHeight="1" s="53"/>
    <row r="573" ht="16.2" customHeight="1" s="53"/>
    <row r="574" ht="16.2" customHeight="1" s="53"/>
    <row r="575" ht="16.2" customHeight="1" s="53"/>
    <row r="576" ht="16.2" customHeight="1" s="53"/>
    <row r="577" ht="16.2" customHeight="1" s="53"/>
    <row r="578" ht="16.2" customHeight="1" s="53"/>
    <row r="579" ht="16.2" customHeight="1" s="53"/>
    <row r="580" ht="16.2" customHeight="1" s="53"/>
    <row r="581" ht="16.2" customHeight="1" s="53"/>
    <row r="582" ht="16.2" customHeight="1" s="53"/>
    <row r="583" ht="16.2" customHeight="1" s="53"/>
    <row r="584" ht="16.2" customHeight="1" s="53"/>
    <row r="585" ht="16.2" customHeight="1" s="53"/>
    <row r="586" ht="16.2" customHeight="1" s="53"/>
    <row r="587" ht="16.2" customHeight="1" s="53"/>
    <row r="588" ht="16.2" customHeight="1" s="53"/>
    <row r="589" ht="16.2" customHeight="1" s="53"/>
    <row r="590" ht="16.2" customHeight="1" s="53"/>
    <row r="591" ht="16.2" customHeight="1" s="53"/>
    <row r="592" ht="16.2" customHeight="1" s="53"/>
  </sheetData>
  <mergeCells count="6">
    <mergeCell ref="A1:J1"/>
    <mergeCell ref="C4:F4"/>
    <mergeCell ref="A4:A5"/>
    <mergeCell ref="A3:J3"/>
    <mergeCell ref="A2:J2"/>
    <mergeCell ref="H4:J5"/>
  </mergeCells>
  <conditionalFormatting sqref="D8:D15">
    <cfRule type="expression" priority="4" dxfId="4">
      <formula>"""=if(IF(ISBLANK(c8),0, 1) *IF(ISBLANK(d8),0, 1)=1)"""</formula>
    </cfRule>
  </conditionalFormatting>
  <conditionalFormatting sqref="J7:J136">
    <cfRule type="cellIs" priority="1" operator="notEqual" dxfId="0" stopIfTrue="1">
      <formula>$K7</formula>
    </cfRule>
  </conditionalFormatting>
  <conditionalFormatting sqref="M7:M93 M97:M134">
    <cfRule type="cellIs" priority="21" operator="notEqual" dxfId="0" stopIfTrue="1">
      <formula>0</formula>
    </cfRule>
  </conditionalFormatting>
  <printOptions horizontalCentered="1"/>
  <pageMargins left="0.5511811023622047" right="0.4724409448818898" top="0.4330708661417323" bottom="0.2755905511811024" header="0.3937007874015748" footer="0.1181102362204725"/>
  <pageSetup orientation="portrait" paperSize="9" scale="38" horizontalDpi="1200" verticalDpi="1200"/>
  <headerFooter alignWithMargins="0">
    <oddHeader/>
    <oddFooter>&amp;C&amp;16 1-1</oddFooter>
    <evenHeader/>
    <evenFooter/>
    <firstHeader/>
    <firstFooter/>
  </headerFooter>
  <legacyDrawing xmlns:r="http://schemas.openxmlformats.org/officeDocument/2006/relationships" r:id="anysvml"/>
</worksheet>
</file>

<file path=xl/worksheets/sheet23.xml><?xml version="1.0" encoding="utf-8"?>
<worksheet xmlns="http://schemas.openxmlformats.org/spreadsheetml/2006/main">
  <sheetPr codeName="Sheet16">
    <tabColor theme="0" tint="-0.1499984740745262"/>
    <outlinePr summaryBelow="1" summaryRight="1"/>
    <pageSetUpPr/>
  </sheetPr>
  <dimension ref="A1:R135"/>
  <sheetViews>
    <sheetView showZeros="0" zoomScale="70" zoomScaleNormal="70" zoomScaleSheetLayoutView="120" workbookViewId="0">
      <pane xSplit="1" ySplit="5" topLeftCell="B6" activePane="bottomRight" state="frozen"/>
      <selection activeCell="G14" sqref="G14"/>
      <selection pane="topRight" activeCell="G14" sqref="G14"/>
      <selection pane="bottomLeft" activeCell="G14" sqref="G14"/>
      <selection pane="bottomRight" activeCell="G14" sqref="G14"/>
    </sheetView>
  </sheetViews>
  <sheetFormatPr baseColWidth="8" defaultColWidth="9" defaultRowHeight="19.8"/>
  <cols>
    <col width="21.6640625" customWidth="1" style="5" min="1" max="1"/>
    <col width="16" customWidth="1" style="5" min="2" max="2"/>
    <col width="5.33203125" customWidth="1" style="325" min="3" max="3"/>
    <col width="11.88671875" customWidth="1" style="5" min="4" max="4"/>
    <col width="5.33203125" customWidth="1" style="325" min="5" max="5"/>
    <col width="12.21875" customWidth="1" style="5" min="6" max="6"/>
    <col width="13.33203125" customWidth="1" style="5" min="7" max="7"/>
    <col width="64.44140625" customWidth="1" style="5" min="8" max="8"/>
    <col width="5.21875" customWidth="1" style="5" min="9" max="9"/>
    <col width="10.6640625" customWidth="1" style="5" min="10" max="10"/>
    <col width="12" customWidth="1" style="1" min="11" max="11"/>
    <col width="14.21875" customWidth="1" style="1" min="12" max="12"/>
    <col width="19.109375" bestFit="1" customWidth="1" style="1" min="13" max="13"/>
    <col width="9" customWidth="1" style="1" min="14" max="14"/>
    <col width="20.109375" bestFit="1" customWidth="1" style="1" min="15" max="15"/>
    <col width="10" bestFit="1" customWidth="1" style="1" min="16" max="16"/>
    <col width="15.109375" bestFit="1" customWidth="1" style="1" min="17" max="17"/>
    <col width="9.109375" bestFit="1" customWidth="1" style="1" min="18" max="18"/>
    <col width="9.33203125" bestFit="1" customWidth="1" style="1" min="19" max="19"/>
    <col width="9" customWidth="1" style="1" min="20" max="16384"/>
  </cols>
  <sheetData>
    <row r="1" ht="22.2" customHeight="1" s="53">
      <c r="A1" s="322">
        <f>OFFSET(A139,0,K1-1)</f>
        <v/>
      </c>
      <c r="K1" s="13">
        <f>L1+2</f>
        <v/>
      </c>
      <c r="L1" s="1" t="n">
        <v>21</v>
      </c>
    </row>
    <row r="2" ht="22.2" customHeight="1" s="53">
      <c r="A2" s="322" t="inlineStr">
        <is>
          <t>預計平衡表與現金流量表勾稽底稿</t>
        </is>
      </c>
    </row>
    <row r="3" ht="20.4" customHeight="1" s="53" thickBot="1">
      <c r="A3" s="324" t="inlineStr">
        <is>
          <t>中華民國115年度</t>
        </is>
      </c>
    </row>
    <row r="4" ht="22.2" customHeight="1" s="53">
      <c r="A4" s="348" t="inlineStr">
        <is>
          <t>科目</t>
        </is>
      </c>
      <c r="B4" s="349" t="inlineStr">
        <is>
          <t>114.12.31</t>
        </is>
      </c>
      <c r="C4" s="328" t="inlineStr">
        <is>
          <t>調整項目</t>
        </is>
      </c>
      <c r="D4" s="350" t="n"/>
      <c r="E4" s="350" t="n"/>
      <c r="F4" s="351" t="n"/>
      <c r="G4" s="349" t="inlineStr">
        <is>
          <t>115.12.31</t>
        </is>
      </c>
      <c r="H4" s="329" t="inlineStr">
        <is>
          <t>現金流量表勾稽項目</t>
        </is>
      </c>
      <c r="I4" s="352" t="n"/>
      <c r="J4" s="353" t="n"/>
    </row>
    <row r="5" ht="22.8" customHeight="1" s="53" thickBot="1">
      <c r="A5" s="354" t="n"/>
      <c r="B5" s="75" t="inlineStr">
        <is>
          <t>預計數</t>
        </is>
      </c>
      <c r="C5" s="485" t="n"/>
      <c r="D5" s="486" t="inlineStr">
        <is>
          <t>借方</t>
        </is>
      </c>
      <c r="E5" s="487" t="n"/>
      <c r="F5" s="486" t="inlineStr">
        <is>
          <t>貸方</t>
        </is>
      </c>
      <c r="G5" s="77" t="inlineStr">
        <is>
          <t>預計數</t>
        </is>
      </c>
      <c r="H5" s="358" t="n"/>
      <c r="I5" s="359" t="n"/>
      <c r="J5" s="360" t="n"/>
    </row>
    <row r="6" ht="19.5" customHeight="1" s="53">
      <c r="A6" s="4" t="inlineStr">
        <is>
          <t xml:space="preserve">資產                                                        </t>
        </is>
      </c>
      <c r="B6" s="419" t="n"/>
      <c r="C6" s="367" t="n"/>
      <c r="D6" s="420" t="n"/>
      <c r="E6" s="368" t="n"/>
      <c r="F6" s="420" t="n"/>
      <c r="G6" s="421" t="n"/>
      <c r="H6" s="111" t="inlineStr">
        <is>
          <t xml:space="preserve">▼業務活動之現金流量                                          </t>
        </is>
      </c>
      <c r="I6" s="129" t="n"/>
      <c r="J6" s="130" t="n"/>
      <c r="L6" s="30" t="inlineStr">
        <is>
          <t>114年12月</t>
        </is>
      </c>
      <c r="M6" s="27" t="inlineStr">
        <is>
          <t>差異數要再加(減)</t>
        </is>
      </c>
      <c r="N6" s="30" t="n"/>
      <c r="O6" s="27" t="inlineStr">
        <is>
          <t>比較增減</t>
        </is>
      </c>
      <c r="P6" s="30" t="n"/>
      <c r="Q6" s="27" t="inlineStr">
        <is>
          <t>調整項目</t>
        </is>
      </c>
      <c r="R6" s="30" t="n"/>
    </row>
    <row r="7">
      <c r="A7" s="78" t="inlineStr">
        <is>
          <t xml:space="preserve">　流動資產                                                    </t>
        </is>
      </c>
      <c r="B7" s="422">
        <f>SUM(B8:B16)</f>
        <v/>
      </c>
      <c r="C7" s="367" t="n"/>
      <c r="D7" s="420" t="n"/>
      <c r="E7" s="368" t="n"/>
      <c r="F7" s="420" t="n"/>
      <c r="G7" s="423">
        <f>SUM(G8:G16)</f>
        <v/>
      </c>
      <c r="H7" s="112" t="inlineStr">
        <is>
          <t xml:space="preserve">　　本期賸餘（短絀）                                            </t>
        </is>
      </c>
      <c r="I7" s="8" t="inlineStr">
        <is>
          <t>A</t>
        </is>
      </c>
      <c r="J7" s="73">
        <f>OFFSET(A480,0,$K$1-1)</f>
        <v/>
      </c>
      <c r="K7" s="369">
        <f>-SUMIF($C$7:$C$127,I7,$D$7:$D$127)+SUMIF($E$7:$E$127,I7,$F$7:$F$127)</f>
        <v/>
      </c>
      <c r="L7" s="478">
        <f>VLOOKUP(A7,$A$140:$AX$249,$K$1,FALSE)</f>
        <v/>
      </c>
      <c r="M7" s="478">
        <f>L7-G7</f>
        <v/>
      </c>
      <c r="N7" s="30" t="n"/>
      <c r="O7" s="425">
        <f>L7-B7</f>
        <v/>
      </c>
      <c r="P7" s="144">
        <f>J7-K7</f>
        <v/>
      </c>
      <c r="Q7" s="426">
        <f>D7-F7</f>
        <v/>
      </c>
      <c r="R7" s="30" t="n"/>
    </row>
    <row r="8">
      <c r="A8" s="79" t="inlineStr">
        <is>
          <t xml:space="preserve">　　現金                                                        </t>
        </is>
      </c>
      <c r="B8" s="427">
        <f>VLOOKUP(A8,$A$309:$AX$418,$K$1,FALSE)</f>
        <v/>
      </c>
      <c r="C8" s="367" t="inlineStr">
        <is>
          <t>B</t>
        </is>
      </c>
      <c r="D8" s="428">
        <f>IF(G8-B8&gt;0,G8-B8,"0")</f>
        <v/>
      </c>
      <c r="E8" s="375" t="inlineStr">
        <is>
          <t>B</t>
        </is>
      </c>
      <c r="F8" s="428">
        <f>IF(G8-B8&lt;0,B8-G8,"0")</f>
        <v/>
      </c>
      <c r="G8" s="429">
        <f>J87</f>
        <v/>
      </c>
      <c r="H8" s="112" t="inlineStr">
        <is>
          <t xml:space="preserve">　　利息股利之調整                                              </t>
        </is>
      </c>
      <c r="I8" s="8" t="n"/>
      <c r="J8" s="73">
        <f>OFFSET(A481,0,$K$1-1)</f>
        <v/>
      </c>
      <c r="K8" s="369">
        <f>SUM(K9:K11)</f>
        <v/>
      </c>
      <c r="L8" s="478">
        <f>VLOOKUP(A8,$A$140:$AX$249,$K$1,FALSE)</f>
        <v/>
      </c>
      <c r="M8" s="478">
        <f>L8-G8</f>
        <v/>
      </c>
      <c r="N8" s="30" t="n"/>
      <c r="O8" s="425">
        <f>L8-B8</f>
        <v/>
      </c>
      <c r="P8" s="144">
        <f>J8-K8</f>
        <v/>
      </c>
      <c r="Q8" s="426">
        <f>D8-F8</f>
        <v/>
      </c>
      <c r="R8" s="30" t="n"/>
    </row>
    <row r="9" ht="32.4" customHeight="1" s="53">
      <c r="A9" s="79" t="inlineStr">
        <is>
          <t xml:space="preserve">　　流動金融資產                                                </t>
        </is>
      </c>
      <c r="B9" s="427">
        <f>VLOOKUP(A9,$A$309:$AX$418,$K$1,FALSE)</f>
        <v/>
      </c>
      <c r="C9" s="375" t="n">
        <v>231</v>
      </c>
      <c r="D9" s="428">
        <f>J50*-1</f>
        <v/>
      </c>
      <c r="E9" s="430" t="n">
        <v>211</v>
      </c>
      <c r="F9" s="431">
        <f>J42</f>
        <v/>
      </c>
      <c r="G9" s="429">
        <f>B9+D9-F9+D10-F10</f>
        <v/>
      </c>
      <c r="H9" s="112" t="inlineStr">
        <is>
          <t xml:space="preserve">　　　利息收入                                                    </t>
        </is>
      </c>
      <c r="I9" s="8" t="n"/>
      <c r="J9" s="73">
        <f>OFFSET(A482,0,$K$1-1)</f>
        <v/>
      </c>
      <c r="K9" s="369">
        <f>J9</f>
        <v/>
      </c>
      <c r="L9" s="478">
        <f>VLOOKUP(A9,$A$140:$AX$249,$K$1,FALSE)</f>
        <v/>
      </c>
      <c r="M9" s="478">
        <f>L9-G9</f>
        <v/>
      </c>
      <c r="N9" s="30" t="n"/>
      <c r="O9" s="425">
        <f>L9-B9</f>
        <v/>
      </c>
      <c r="P9" s="144">
        <f>J9-K9</f>
        <v/>
      </c>
      <c r="Q9" s="426">
        <f>D9-F9</f>
        <v/>
      </c>
      <c r="R9" s="30" t="n"/>
    </row>
    <row r="10">
      <c r="A10" s="79" t="n"/>
      <c r="B10" s="427" t="n"/>
      <c r="C10" s="375" t="n">
        <v>125</v>
      </c>
      <c r="D10" s="428" t="n"/>
      <c r="E10" s="430" t="n"/>
      <c r="F10" s="432" t="n"/>
      <c r="G10" s="429" t="n"/>
      <c r="H10" s="112" t="inlineStr">
        <is>
          <t xml:space="preserve">　　　股利收入                                                    </t>
        </is>
      </c>
      <c r="I10" s="8" t="n"/>
      <c r="J10" s="73">
        <f>OFFSET(A483,0,$K$1-1)</f>
        <v/>
      </c>
      <c r="K10" s="369">
        <f>J10</f>
        <v/>
      </c>
      <c r="L10" s="478" t="n"/>
      <c r="M10" s="478">
        <f>L10-G10</f>
        <v/>
      </c>
      <c r="N10" s="30" t="n"/>
      <c r="O10" s="425">
        <f>L10-B10</f>
        <v/>
      </c>
      <c r="P10" s="144">
        <f>J10-K10</f>
        <v/>
      </c>
      <c r="Q10" s="426">
        <f>D10-F10</f>
        <v/>
      </c>
      <c r="R10" s="30" t="n"/>
    </row>
    <row r="11">
      <c r="A11" s="79" t="inlineStr">
        <is>
          <t xml:space="preserve">　　應收款項                                                    </t>
        </is>
      </c>
      <c r="B11" s="427">
        <f>VLOOKUP(A11,$A$309:$AX$418,$K$1,FALSE)</f>
        <v/>
      </c>
      <c r="C11" s="375" t="n">
        <v>151</v>
      </c>
      <c r="D11" s="428" t="n"/>
      <c r="E11" s="430" t="n">
        <v>151</v>
      </c>
      <c r="F11" s="432" t="n"/>
      <c r="G11" s="429">
        <f>B11+D11-F11</f>
        <v/>
      </c>
      <c r="H11" s="112" t="inlineStr">
        <is>
          <t xml:space="preserve">　　　利息費用                                                    </t>
        </is>
      </c>
      <c r="I11" s="8" t="n"/>
      <c r="J11" s="73">
        <f>OFFSET(A484,0,$K$1-1)</f>
        <v/>
      </c>
      <c r="K11" s="369">
        <f>J11</f>
        <v/>
      </c>
      <c r="L11" s="478">
        <f>VLOOKUP(A11,$A$140:$AX$249,$K$1,FALSE)</f>
        <v/>
      </c>
      <c r="M11" s="478">
        <f>L11-G11</f>
        <v/>
      </c>
      <c r="N11" s="30" t="n"/>
      <c r="O11" s="425">
        <f>L11-B11</f>
        <v/>
      </c>
      <c r="P11" s="144">
        <f>J11-K11</f>
        <v/>
      </c>
      <c r="Q11" s="426">
        <f>D11-F11</f>
        <v/>
      </c>
      <c r="R11" s="30" t="n"/>
    </row>
    <row r="12">
      <c r="A12" s="2" t="n">
        <v>0</v>
      </c>
      <c r="B12" s="427" t="n"/>
      <c r="C12" s="375" t="n"/>
      <c r="D12" s="428" t="n"/>
      <c r="E12" s="430" t="n"/>
      <c r="F12" s="432" t="n"/>
      <c r="G12" s="433" t="n"/>
      <c r="H12" s="112" t="inlineStr">
        <is>
          <t xml:space="preserve">　　未計利息股利之本期賸餘（短絀）                              </t>
        </is>
      </c>
      <c r="I12" s="8" t="n"/>
      <c r="J12" s="73">
        <f>OFFSET(A485,0,$K$1-1)</f>
        <v/>
      </c>
      <c r="K12" s="369">
        <f>K7+K8</f>
        <v/>
      </c>
      <c r="L12" s="478" t="n"/>
      <c r="M12" s="478">
        <f>L12-G12</f>
        <v/>
      </c>
      <c r="N12" s="30" t="n"/>
      <c r="O12" s="425">
        <f>L12-B12</f>
        <v/>
      </c>
      <c r="P12" s="144">
        <f>J12-K12</f>
        <v/>
      </c>
      <c r="Q12" s="426">
        <f>D12-F12</f>
        <v/>
      </c>
      <c r="R12" s="30" t="n"/>
    </row>
    <row r="13">
      <c r="A13" s="80" t="inlineStr">
        <is>
          <t xml:space="preserve">　　存貨                                                        </t>
        </is>
      </c>
      <c r="B13" s="427">
        <f>VLOOKUP(A13,$A$309:$AX$418,$K$1,FALSE)</f>
        <v/>
      </c>
      <c r="C13" s="375" t="n">
        <v>151</v>
      </c>
      <c r="D13" s="428" t="n"/>
      <c r="E13" s="430" t="n">
        <v>151</v>
      </c>
      <c r="F13" s="432" t="n"/>
      <c r="G13" s="429">
        <f>B13+D13-F13</f>
        <v/>
      </c>
      <c r="H13" s="112" t="inlineStr">
        <is>
          <t xml:space="preserve">　　調整項目                                                    </t>
        </is>
      </c>
      <c r="I13" s="8" t="n"/>
      <c r="J13" s="73">
        <f>OFFSET(A486,0,$K$1-1)</f>
        <v/>
      </c>
      <c r="K13" s="369">
        <f>SUM(K14,K24,K27,K34,K33)</f>
        <v/>
      </c>
      <c r="L13" s="478">
        <f>VLOOKUP(A13,$A$140:$AX$249,$K$1,FALSE)</f>
        <v/>
      </c>
      <c r="M13" s="478">
        <f>L13-G13</f>
        <v/>
      </c>
      <c r="N13" s="30" t="n"/>
      <c r="O13" s="425">
        <f>L13-B13</f>
        <v/>
      </c>
      <c r="P13" s="144">
        <f>J13-K13</f>
        <v/>
      </c>
      <c r="Q13" s="426">
        <f>D13-F13</f>
        <v/>
      </c>
      <c r="R13" s="30" t="n"/>
    </row>
    <row r="14">
      <c r="A14" s="81" t="inlineStr">
        <is>
          <t xml:space="preserve">　　生產性生物資產－流動                                        </t>
        </is>
      </c>
      <c r="B14" s="427">
        <f>VLOOKUP(A14,$A$309:$AX$418,$K$1,FALSE)</f>
        <v/>
      </c>
      <c r="C14" s="375" t="n">
        <v>151</v>
      </c>
      <c r="D14" s="428" t="n"/>
      <c r="E14" s="430" t="n">
        <v>151</v>
      </c>
      <c r="F14" s="432" t="n"/>
      <c r="G14" s="429">
        <f>B14+D14-F14</f>
        <v/>
      </c>
      <c r="H14" s="112" t="inlineStr">
        <is>
          <t xml:space="preserve">　　　折舊、減損及折耗                                            </t>
        </is>
      </c>
      <c r="I14" s="8" t="n"/>
      <c r="J14" s="73">
        <f>OFFSET(A487,0,$K$1-1)</f>
        <v/>
      </c>
      <c r="K14" s="369">
        <f>SUM(K15:K23)</f>
        <v/>
      </c>
      <c r="L14" s="478">
        <f>VLOOKUP(A14,$A$140:$AX$249,$K$1,FALSE)</f>
        <v/>
      </c>
      <c r="M14" s="478">
        <f>L14-G14</f>
        <v/>
      </c>
      <c r="N14" s="30" t="n"/>
      <c r="O14" s="425">
        <f>L14-B14</f>
        <v/>
      </c>
      <c r="P14" s="144">
        <f>J14-K14</f>
        <v/>
      </c>
      <c r="Q14" s="426">
        <f>D14-F14</f>
        <v/>
      </c>
      <c r="R14" s="30" t="n"/>
    </row>
    <row r="15">
      <c r="A15" s="80" t="inlineStr">
        <is>
          <t xml:space="preserve">　　預付款項                                                    </t>
        </is>
      </c>
      <c r="B15" s="427">
        <f>VLOOKUP(A15,$A$309:$AX$418,$K$1,FALSE)</f>
        <v/>
      </c>
      <c r="C15" s="375" t="n">
        <v>151</v>
      </c>
      <c r="D15" s="428" t="n"/>
      <c r="E15" s="430" t="n">
        <v>151</v>
      </c>
      <c r="F15" s="432" t="n"/>
      <c r="G15" s="429">
        <f>B15+D15-F15</f>
        <v/>
      </c>
      <c r="H15" s="112" t="inlineStr">
        <is>
          <t xml:space="preserve">　　　　土地改良物                                                  </t>
        </is>
      </c>
      <c r="I15" s="91" t="n">
        <v>101</v>
      </c>
      <c r="J15" s="121">
        <f>OFFSET(A488,0,$K$1-1)</f>
        <v/>
      </c>
      <c r="K15" s="369">
        <f>-SUMIF($C$7:$C$127,I15,$D$7:$D$127)+SUMIF($E$7:$E$127,I15,$F$7:$F$127)</f>
        <v/>
      </c>
      <c r="L15" s="478">
        <f>VLOOKUP(A15,$A$140:$AX$249,$K$1,FALSE)</f>
        <v/>
      </c>
      <c r="M15" s="478">
        <f>L15-G15</f>
        <v/>
      </c>
      <c r="N15" s="30" t="n"/>
      <c r="O15" s="425">
        <f>L15-B15</f>
        <v/>
      </c>
      <c r="P15" s="144">
        <f>J15-K15</f>
        <v/>
      </c>
      <c r="Q15" s="426">
        <f>D15-F15</f>
        <v/>
      </c>
      <c r="R15" s="30" t="n"/>
    </row>
    <row r="16">
      <c r="A16" s="80" t="inlineStr">
        <is>
          <t xml:space="preserve">　　短期貸墊款                                                  </t>
        </is>
      </c>
      <c r="B16" s="427">
        <f>VLOOKUP(A16,$A$309:$AX$418,$K$1,FALSE)</f>
        <v/>
      </c>
      <c r="C16" s="375" t="n">
        <v>151</v>
      </c>
      <c r="D16" s="428" t="n"/>
      <c r="E16" s="430" t="n">
        <v>212</v>
      </c>
      <c r="F16" s="432">
        <f>J43</f>
        <v/>
      </c>
      <c r="G16" s="429">
        <f>B16+D16-F16</f>
        <v/>
      </c>
      <c r="H16" s="112" t="inlineStr">
        <is>
          <t xml:space="preserve">　　　　房屋及建築                                                  </t>
        </is>
      </c>
      <c r="I16" s="91" t="n">
        <v>102</v>
      </c>
      <c r="J16" s="121">
        <f>OFFSET(A489,0,$K$1-1)</f>
        <v/>
      </c>
      <c r="K16" s="369">
        <f>-SUMIF($C$7:$C$127,I16,$D$7:$D$127)+SUMIF($E$7:$E$127,I16,$F$7:$F$127)</f>
        <v/>
      </c>
      <c r="L16" s="478">
        <f>VLOOKUP(A16,$A$140:$AX$249,$K$1,FALSE)</f>
        <v/>
      </c>
      <c r="M16" s="478">
        <f>L16-G16</f>
        <v/>
      </c>
      <c r="N16" s="30" t="n"/>
      <c r="O16" s="425">
        <f>L16-B16</f>
        <v/>
      </c>
      <c r="P16" s="144">
        <f>J16-K16</f>
        <v/>
      </c>
      <c r="Q16" s="426">
        <f>D16-F16</f>
        <v/>
      </c>
      <c r="R16" s="30" t="n"/>
    </row>
    <row r="17" ht="48.6" customHeight="1" s="53">
      <c r="A17" s="78" t="inlineStr">
        <is>
          <t xml:space="preserve">　投資、長期應收款、貸墊款及準備金                            </t>
        </is>
      </c>
      <c r="B17" s="422">
        <f>SUM(B18:B21)</f>
        <v/>
      </c>
      <c r="C17" s="380" t="n"/>
      <c r="D17" s="374" t="n"/>
      <c r="E17" s="434" t="n"/>
      <c r="F17" s="435" t="n"/>
      <c r="G17" s="423">
        <f>SUM(G18:G21)</f>
        <v/>
      </c>
      <c r="H17" s="112" t="inlineStr">
        <is>
          <t xml:space="preserve">　　　　機械及設備                                                  </t>
        </is>
      </c>
      <c r="I17" s="91" t="n">
        <v>103</v>
      </c>
      <c r="J17" s="121">
        <f>OFFSET(A490,0,$K$1-1)</f>
        <v/>
      </c>
      <c r="K17" s="369">
        <f>-SUMIF($C$7:$C$127,I17,$D$7:$D$127)+SUMIF($E$7:$E$127,I17,$F$7:$F$127)</f>
        <v/>
      </c>
      <c r="L17" s="478">
        <f>VLOOKUP(A17,$A$140:$AX$249,$K$1,FALSE)</f>
        <v/>
      </c>
      <c r="M17" s="478">
        <f>L17-G17</f>
        <v/>
      </c>
      <c r="N17" s="30" t="n"/>
      <c r="O17" s="425">
        <f>L17-B17</f>
        <v/>
      </c>
      <c r="P17" s="144">
        <f>J17-K17</f>
        <v/>
      </c>
      <c r="Q17" s="426">
        <f>D17-F17</f>
        <v/>
      </c>
      <c r="R17" s="30" t="n"/>
    </row>
    <row r="18" ht="32.4" customHeight="1" s="53">
      <c r="A18" s="80" t="inlineStr">
        <is>
          <t xml:space="preserve">　　採權益法之投資                                              </t>
        </is>
      </c>
      <c r="B18" s="427">
        <f>VLOOKUP(A18,$A$309:$AX$418,$K$1,FALSE)</f>
        <v/>
      </c>
      <c r="C18" s="380" t="n"/>
      <c r="D18" s="126" t="n"/>
      <c r="E18" s="127" t="n"/>
      <c r="F18" s="126" t="n"/>
      <c r="G18" s="429">
        <f>D18+F18+B18</f>
        <v/>
      </c>
      <c r="H18" s="112" t="inlineStr">
        <is>
          <t xml:space="preserve">　　　　交通及運輸設備                                              </t>
        </is>
      </c>
      <c r="I18" s="91" t="n">
        <v>104</v>
      </c>
      <c r="J18" s="121">
        <f>OFFSET(A491,0,$K$1-1)</f>
        <v/>
      </c>
      <c r="K18" s="369">
        <f>-SUMIF($C$7:$C$127,I18,$D$7:$D$127)+SUMIF($E$7:$E$127,I18,$F$7:$F$127)</f>
        <v/>
      </c>
      <c r="L18" s="478">
        <f>VLOOKUP(A18,$A$140:$AX$249,$K$1,FALSE)</f>
        <v/>
      </c>
      <c r="M18" s="478">
        <f>L18-G18</f>
        <v/>
      </c>
      <c r="N18" s="30" t="n"/>
      <c r="O18" s="425">
        <f>L18-B18</f>
        <v/>
      </c>
      <c r="P18" s="144">
        <f>J18-K18</f>
        <v/>
      </c>
      <c r="Q18" s="426">
        <f>D18-F18</f>
        <v/>
      </c>
      <c r="R18" s="30" t="n"/>
    </row>
    <row r="19" ht="32.4" customHeight="1" s="53">
      <c r="A19" s="80" t="inlineStr">
        <is>
          <t xml:space="preserve">　　非流動金融資產                                              </t>
        </is>
      </c>
      <c r="B19" s="427">
        <f>VLOOKUP(A19,$A$309:$AX$418,$K$1,FALSE)</f>
        <v/>
      </c>
      <c r="C19" s="381" t="n">
        <v>241</v>
      </c>
      <c r="D19" s="436">
        <f>J52*-1</f>
        <v/>
      </c>
      <c r="E19" s="437" t="n">
        <v>221</v>
      </c>
      <c r="F19" s="438">
        <f>J45</f>
        <v/>
      </c>
      <c r="G19" s="429">
        <f>B19+D19-F19</f>
        <v/>
      </c>
      <c r="H19" s="112" t="inlineStr">
        <is>
          <t xml:space="preserve">　　　　什項設備                                                    </t>
        </is>
      </c>
      <c r="I19" s="91" t="n">
        <v>105</v>
      </c>
      <c r="J19" s="121">
        <f>OFFSET(A492,0,$K$1-1)</f>
        <v/>
      </c>
      <c r="K19" s="369">
        <f>-SUMIF($C$7:$C$127,I19,$D$7:$D$127)+SUMIF($E$7:$E$127,I19,$F$7:$F$127)</f>
        <v/>
      </c>
      <c r="L19" s="478">
        <f>VLOOKUP(A19,$A$140:$AX$249,$K$1,FALSE)</f>
        <v/>
      </c>
      <c r="M19" s="478">
        <f>L19-G19</f>
        <v/>
      </c>
      <c r="N19" s="30" t="n"/>
      <c r="O19" s="425">
        <f>L19-B19</f>
        <v/>
      </c>
      <c r="P19" s="144">
        <f>J19-K19</f>
        <v/>
      </c>
      <c r="Q19" s="426">
        <f>D19-F19</f>
        <v/>
      </c>
      <c r="R19" s="30" t="n"/>
    </row>
    <row r="20">
      <c r="A20" s="80" t="inlineStr">
        <is>
          <t xml:space="preserve">　　長期應收款                                                  </t>
        </is>
      </c>
      <c r="B20" s="427">
        <f>VLOOKUP(A20,$A$309:$AX$418,$K$1,FALSE)</f>
        <v/>
      </c>
      <c r="C20" s="380" t="n"/>
      <c r="D20" s="374" t="n"/>
      <c r="E20" s="434" t="n"/>
      <c r="F20" s="435" t="n"/>
      <c r="G20" s="433">
        <f>B20+D20-F20</f>
        <v/>
      </c>
      <c r="H20" s="112" t="inlineStr">
        <is>
          <t xml:space="preserve">　　　　租賃資產                                                    </t>
        </is>
      </c>
      <c r="I20" s="91" t="n">
        <v>106</v>
      </c>
      <c r="J20" s="121">
        <f>OFFSET(A493,0,$K$1-1)</f>
        <v/>
      </c>
      <c r="K20" s="369">
        <f>-SUMIF($C$7:$C$127,I20,$D$7:$D$127)+SUMIF($E$7:$E$127,I20,$F$7:$F$127)</f>
        <v/>
      </c>
      <c r="L20" s="478">
        <f>VLOOKUP(A20,$A$140:$AX$249,$K$1,FALSE)</f>
        <v/>
      </c>
      <c r="M20" s="478">
        <f>L20-G20</f>
        <v/>
      </c>
      <c r="N20" s="30" t="n"/>
      <c r="O20" s="425">
        <f>L20-B20</f>
        <v/>
      </c>
      <c r="P20" s="144">
        <f>J20-K20</f>
        <v/>
      </c>
      <c r="Q20" s="426">
        <f>D20-F20</f>
        <v/>
      </c>
      <c r="R20" s="30" t="n"/>
    </row>
    <row r="21">
      <c r="A21" s="80" t="inlineStr">
        <is>
          <t xml:space="preserve">　　準備金                                                      </t>
        </is>
      </c>
      <c r="B21" s="427">
        <f>VLOOKUP(A21,$A$309:$AX$418,$K$1,FALSE)</f>
        <v/>
      </c>
      <c r="C21" s="380" t="n">
        <v>242</v>
      </c>
      <c r="D21" s="374">
        <f>J53*-1</f>
        <v/>
      </c>
      <c r="E21" s="434" t="n">
        <v>222</v>
      </c>
      <c r="F21" s="435">
        <f>J46</f>
        <v/>
      </c>
      <c r="G21" s="429">
        <f>B21+SUM(D21:D25)-SUM(F21:F25)</f>
        <v/>
      </c>
      <c r="H21" s="112" t="inlineStr">
        <is>
          <t xml:space="preserve">　　　　租賃權益改良                                                </t>
        </is>
      </c>
      <c r="I21" s="91" t="n">
        <v>107</v>
      </c>
      <c r="J21" s="121">
        <f>OFFSET(A494,0,$K$1-1)</f>
        <v/>
      </c>
      <c r="K21" s="369">
        <f>-SUMIF($C$7:$C$127,I21,$D$7:$D$127)+SUMIF($E$7:$E$127,I21,$F$7:$F$127)</f>
        <v/>
      </c>
      <c r="L21" s="478">
        <f>VLOOKUP(A21,$A$140:$AX$249,$K$1,FALSE)</f>
        <v/>
      </c>
      <c r="M21" s="478">
        <f>L21-G21</f>
        <v/>
      </c>
      <c r="N21" s="30" t="n"/>
      <c r="O21" s="425">
        <f>L21-B21</f>
        <v/>
      </c>
      <c r="P21" s="144">
        <f>J21-K21</f>
        <v/>
      </c>
      <c r="Q21" s="426">
        <f>D21-F21</f>
        <v/>
      </c>
      <c r="R21" s="30" t="n"/>
    </row>
    <row r="22">
      <c r="A22" s="3" t="n">
        <v>0</v>
      </c>
      <c r="B22" s="427" t="n"/>
      <c r="C22" s="382" t="n">
        <v>401</v>
      </c>
      <c r="D22" s="428">
        <f>J90</f>
        <v/>
      </c>
      <c r="E22" s="439" t="n">
        <v>402</v>
      </c>
      <c r="F22" s="432">
        <f>-J91</f>
        <v/>
      </c>
      <c r="G22" s="433" t="n"/>
      <c r="H22" s="112" t="inlineStr">
        <is>
          <t xml:space="preserve">　　　　代管資產                                                    </t>
        </is>
      </c>
      <c r="I22" s="91" t="n">
        <v>108</v>
      </c>
      <c r="J22" s="121">
        <f>OFFSET(A495,0,$K$1-1)</f>
        <v/>
      </c>
      <c r="K22" s="369">
        <f>-SUMIF($C$7:$C$127,I22,$D$7:$D$127)+SUMIF($E$7:$E$127,I22,$F$7:$F$127)</f>
        <v/>
      </c>
      <c r="L22" s="478" t="n"/>
      <c r="M22" s="478">
        <f>L22-G22</f>
        <v/>
      </c>
      <c r="N22" s="30" t="n"/>
      <c r="O22" s="425">
        <f>L22-B22</f>
        <v/>
      </c>
      <c r="P22" s="144">
        <f>J22-K22</f>
        <v/>
      </c>
      <c r="Q22" s="426">
        <f>D22-F22</f>
        <v/>
      </c>
      <c r="R22" s="30" t="n"/>
    </row>
    <row r="23">
      <c r="A23" s="3" t="n">
        <v>0</v>
      </c>
      <c r="B23" s="427" t="n"/>
      <c r="C23" s="382" t="n">
        <v>403</v>
      </c>
      <c r="D23" s="428">
        <f>J93</f>
        <v/>
      </c>
      <c r="E23" s="439" t="n"/>
      <c r="F23" s="431" t="n"/>
      <c r="G23" s="433" t="n"/>
      <c r="H23" s="112" t="inlineStr">
        <is>
          <t xml:space="preserve">　　　　生產性生物資產－非流動                                      </t>
        </is>
      </c>
      <c r="I23" s="91" t="n">
        <v>109</v>
      </c>
      <c r="J23" s="121">
        <f>OFFSET(A496,0,$K$1-1)</f>
        <v/>
      </c>
      <c r="K23" s="369">
        <f>-SUMIF($C$7:$C$127,I23,$D$7:$D$127)+SUMIF($E$7:$E$127,I23,$F$7:$F$127)</f>
        <v/>
      </c>
      <c r="L23" s="478" t="n"/>
      <c r="M23" s="478">
        <f>L23-G23</f>
        <v/>
      </c>
      <c r="N23" s="30" t="n"/>
      <c r="O23" s="425">
        <f>L23-B23</f>
        <v/>
      </c>
      <c r="P23" s="144">
        <f>J23-K23</f>
        <v/>
      </c>
      <c r="Q23" s="426">
        <f>D23-F23</f>
        <v/>
      </c>
      <c r="R23" s="30" t="n"/>
    </row>
    <row r="24">
      <c r="A24" s="3" t="n">
        <v>0</v>
      </c>
      <c r="B24" s="427" t="n"/>
      <c r="C24" s="382" t="n"/>
      <c r="D24" s="428" t="n"/>
      <c r="E24" s="439" t="n"/>
      <c r="F24" s="432" t="n"/>
      <c r="G24" s="433" t="n"/>
      <c r="H24" s="112" t="inlineStr">
        <is>
          <t xml:space="preserve">　　　攤銷                                                        </t>
        </is>
      </c>
      <c r="I24" s="91" t="n"/>
      <c r="J24" s="121">
        <f>OFFSET(A497,0,$K$1-1)</f>
        <v/>
      </c>
      <c r="K24" s="369">
        <f>SUM(K25:K26)</f>
        <v/>
      </c>
      <c r="L24" s="478" t="n"/>
      <c r="M24" s="478">
        <f>L24-G24</f>
        <v/>
      </c>
      <c r="N24" s="30" t="n"/>
      <c r="O24" s="425">
        <f>L24-B24</f>
        <v/>
      </c>
      <c r="P24" s="144">
        <f>J24-K24</f>
        <v/>
      </c>
      <c r="Q24" s="426">
        <f>D24-F24</f>
        <v/>
      </c>
      <c r="R24" s="30" t="n"/>
    </row>
    <row r="25">
      <c r="A25" s="78" t="n"/>
      <c r="B25" s="427" t="n"/>
      <c r="C25" s="382" t="n">
        <v>125</v>
      </c>
      <c r="D25" s="428">
        <f>J32*-1</f>
        <v/>
      </c>
      <c r="E25" s="439" t="n"/>
      <c r="F25" s="432" t="n"/>
      <c r="G25" s="433" t="n"/>
      <c r="H25" s="112" t="inlineStr">
        <is>
          <t xml:space="preserve">　　　　攤銷電腦軟體                                                </t>
        </is>
      </c>
      <c r="I25" s="8" t="n">
        <v>111</v>
      </c>
      <c r="J25" s="73">
        <f>OFFSET(A498,0,$K$1-1)</f>
        <v/>
      </c>
      <c r="K25" s="369">
        <f>-SUMIF($C$7:$C$127,I25,$D$7:$D$127)+SUMIF($E$7:$E$127,I25,$F$7:$F$127)</f>
        <v/>
      </c>
      <c r="L25" s="478" t="n"/>
      <c r="M25" s="478">
        <f>L25-G25</f>
        <v/>
      </c>
      <c r="N25" s="30" t="n"/>
      <c r="O25" s="425">
        <f>L25-B25</f>
        <v/>
      </c>
      <c r="P25" s="144">
        <f>J25-K25</f>
        <v/>
      </c>
      <c r="Q25" s="426">
        <f>D25-F25</f>
        <v/>
      </c>
      <c r="R25" s="30" t="n"/>
    </row>
    <row r="26" ht="32.4" customHeight="1" s="53">
      <c r="A26" s="78" t="inlineStr">
        <is>
          <t xml:space="preserve">　不動產、廠房及設備                                          </t>
        </is>
      </c>
      <c r="B26" s="422">
        <f>SUM(B27:B52)</f>
        <v/>
      </c>
      <c r="C26" s="375" t="n"/>
      <c r="D26" s="428" t="n"/>
      <c r="E26" s="430" t="n"/>
      <c r="F26" s="432" t="n"/>
      <c r="G26" s="423">
        <f>SUM(G27:G52)</f>
        <v/>
      </c>
      <c r="H26" s="112" t="inlineStr">
        <is>
          <t xml:space="preserve">　　　　其他攤銷費用                                                </t>
        </is>
      </c>
      <c r="I26" s="8" t="n">
        <v>112</v>
      </c>
      <c r="J26" s="73">
        <f>OFFSET(A499,0,$K$1-1)</f>
        <v/>
      </c>
      <c r="K26" s="369">
        <f>-SUMIF($C$7:$C$127,I26,$D$7:$D$127)+SUMIF($E$7:$E$127,I26,$F$7:$F$127)</f>
        <v/>
      </c>
      <c r="L26" s="478">
        <f>VLOOKUP(A26,$A$140:$AX$249,$K$1,FALSE)</f>
        <v/>
      </c>
      <c r="M26" s="478">
        <f>L26-G26</f>
        <v/>
      </c>
      <c r="N26" s="30" t="n"/>
      <c r="O26" s="425">
        <f>L26-B26</f>
        <v/>
      </c>
      <c r="P26" s="144">
        <f>J26-K26</f>
        <v/>
      </c>
      <c r="Q26" s="426">
        <f>D26-F26</f>
        <v/>
      </c>
      <c r="R26" s="30" t="n"/>
    </row>
    <row r="27">
      <c r="A27" s="80" t="inlineStr">
        <is>
          <t xml:space="preserve">　　土地                                                        </t>
        </is>
      </c>
      <c r="B27" s="427">
        <f>VLOOKUP(A27,$A$309:$AX$418,$K$1,FALSE)</f>
        <v/>
      </c>
      <c r="C27" s="384" t="n">
        <v>121</v>
      </c>
      <c r="D27" s="440" t="n"/>
      <c r="E27" s="441" t="n"/>
      <c r="F27" s="442" t="n"/>
      <c r="G27" s="429">
        <f>B27+SUM(D27)-SUM(F27)</f>
        <v/>
      </c>
      <c r="H27" s="112" t="inlineStr">
        <is>
          <t xml:space="preserve">　　　其他                                                        </t>
        </is>
      </c>
      <c r="I27" s="8" t="n"/>
      <c r="J27" s="73">
        <f>OFFSET(A500,0,$K$1-1)</f>
        <v/>
      </c>
      <c r="K27" s="369">
        <f>K28+K29+K32</f>
        <v/>
      </c>
      <c r="L27" s="478">
        <f>VLOOKUP(A27,$A$140:$AX$249,$K$1,FALSE)</f>
        <v/>
      </c>
      <c r="M27" s="478">
        <f>L27-G27</f>
        <v/>
      </c>
      <c r="N27" s="30" t="n"/>
      <c r="O27" s="425">
        <f>L27-B27</f>
        <v/>
      </c>
      <c r="P27" s="144">
        <f>J27-K27</f>
        <v/>
      </c>
      <c r="Q27" s="426">
        <f>D27-F27</f>
        <v/>
      </c>
      <c r="R27" s="30" t="n"/>
    </row>
    <row r="28">
      <c r="A28" s="2" t="n">
        <v>0</v>
      </c>
      <c r="B28" s="427" t="n"/>
      <c r="C28" s="384" t="n"/>
      <c r="D28" s="440" t="n"/>
      <c r="E28" s="441" t="n"/>
      <c r="F28" s="442" t="n"/>
      <c r="G28" s="433" t="n"/>
      <c r="H28" s="214" t="inlineStr">
        <is>
          <t xml:space="preserve">　　　　應付退休及離職金                                            </t>
        </is>
      </c>
      <c r="I28" s="215" t="n">
        <v>122</v>
      </c>
      <c r="J28" s="73">
        <f>OFFSET(A501,0,$K$1-1)</f>
        <v/>
      </c>
      <c r="K28" s="369">
        <f>-SUMIF($C$7:$C$127,I28,$D$7:$D$127)+SUMIF($E$7:$E$127,I28,$F$7:$F$127)</f>
        <v/>
      </c>
      <c r="L28" s="478" t="n"/>
      <c r="M28" s="478">
        <f>L28-G28</f>
        <v/>
      </c>
      <c r="N28" s="30" t="n"/>
      <c r="O28" s="425">
        <f>L28-B28</f>
        <v/>
      </c>
      <c r="P28" s="144">
        <f>J28-K28</f>
        <v/>
      </c>
      <c r="Q28" s="426">
        <f>D28-F28</f>
        <v/>
      </c>
      <c r="R28" s="30" t="n"/>
    </row>
    <row r="29">
      <c r="A29" s="80" t="inlineStr">
        <is>
          <t xml:space="preserve">　　土地改良物                                                  </t>
        </is>
      </c>
      <c r="B29" s="427">
        <f>VLOOKUP(A29,$A$309:$AX$418,$K$1,FALSE)</f>
        <v/>
      </c>
      <c r="C29" s="384" t="n">
        <v>251</v>
      </c>
      <c r="D29" s="440">
        <f>J57*-1</f>
        <v/>
      </c>
      <c r="E29" s="441" t="n">
        <v>101</v>
      </c>
      <c r="F29" s="442">
        <f>J15</f>
        <v/>
      </c>
      <c r="G29" s="429">
        <f>B29+SUM(D29:D32)-SUM(F29:F32)</f>
        <v/>
      </c>
      <c r="H29" s="214" t="inlineStr">
        <is>
          <t xml:space="preserve">　　　　遞延收入                                                    </t>
        </is>
      </c>
      <c r="I29" s="215" t="n"/>
      <c r="J29" s="73">
        <f>OFFSET(A502,0,$K$1-1)</f>
        <v/>
      </c>
      <c r="K29" s="369">
        <f>SUM(K30:K31)</f>
        <v/>
      </c>
      <c r="L29" s="478">
        <f>VLOOKUP(A29,$A$140:$AX$249,$K$1,FALSE)</f>
        <v/>
      </c>
      <c r="M29" s="478">
        <f>L29-G29</f>
        <v/>
      </c>
      <c r="N29" s="30" t="n"/>
      <c r="O29" s="425">
        <f>L29-B29</f>
        <v/>
      </c>
      <c r="P29" s="144">
        <f>J29-K29</f>
        <v/>
      </c>
      <c r="Q29" s="426">
        <f>D29-F29</f>
        <v/>
      </c>
      <c r="R29" s="30" t="n"/>
    </row>
    <row r="30">
      <c r="A30" s="80" t="n">
        <v>0</v>
      </c>
      <c r="B30" s="427" t="n"/>
      <c r="C30" s="384" t="n">
        <v>404</v>
      </c>
      <c r="D30" s="440">
        <f>J96</f>
        <v/>
      </c>
      <c r="E30" s="441" t="n"/>
      <c r="F30" s="442" t="n"/>
      <c r="G30" s="433" t="n"/>
      <c r="H30" s="214" t="inlineStr">
        <is>
          <t xml:space="preserve">　　　　　遞延收入-其他補助收入                                       </t>
        </is>
      </c>
      <c r="I30" s="215" t="n">
        <v>123</v>
      </c>
      <c r="J30" s="73">
        <f>OFFSET(A503,0,$K$1-1)</f>
        <v/>
      </c>
      <c r="K30" s="369">
        <f>-SUMIF($C$7:$C$127,I30,$D$7:$D$127)+SUMIF($E$7:$E$127,I30,$F$7:$F$127)</f>
        <v/>
      </c>
      <c r="L30" s="478" t="n"/>
      <c r="M30" s="478">
        <f>L30-G30</f>
        <v/>
      </c>
      <c r="N30" s="30" t="n"/>
      <c r="O30" s="425">
        <f>L30-B30</f>
        <v/>
      </c>
      <c r="P30" s="144">
        <f>J30-K30</f>
        <v/>
      </c>
      <c r="Q30" s="426">
        <f>D30-F30</f>
        <v/>
      </c>
      <c r="R30" s="30" t="n"/>
    </row>
    <row r="31">
      <c r="A31" s="2" t="n">
        <v>0</v>
      </c>
      <c r="B31" s="427" t="n"/>
      <c r="C31" s="384" t="n"/>
      <c r="D31" s="440" t="n"/>
      <c r="E31" s="441" t="n"/>
      <c r="F31" s="442" t="n"/>
      <c r="G31" s="433" t="n"/>
      <c r="H31" s="214" t="inlineStr">
        <is>
          <t xml:space="preserve">　　　　　遞延收入-受贈收入                                           </t>
        </is>
      </c>
      <c r="I31" s="215" t="n">
        <v>124</v>
      </c>
      <c r="J31" s="73">
        <f>OFFSET(A504,0,$K$1-1)</f>
        <v/>
      </c>
      <c r="K31" s="369">
        <f>-SUMIF($C$7:$C$127,I31,$D$7:$D$127)+SUMIF($E$7:$E$127,I31,$F$7:$F$127)</f>
        <v/>
      </c>
      <c r="L31" s="478" t="n"/>
      <c r="M31" s="478">
        <f>L31-G31</f>
        <v/>
      </c>
      <c r="N31" s="30" t="n"/>
      <c r="O31" s="425">
        <f>L31-B31</f>
        <v/>
      </c>
      <c r="P31" s="144">
        <f>J31-K31</f>
        <v/>
      </c>
      <c r="Q31" s="426">
        <f>D31-F31</f>
        <v/>
      </c>
      <c r="R31" s="30" t="n"/>
    </row>
    <row r="32">
      <c r="A32" s="3" t="n">
        <v>0</v>
      </c>
      <c r="B32" s="427" t="n"/>
      <c r="C32" s="385" t="n"/>
      <c r="D32" s="440" t="n"/>
      <c r="E32" s="443" t="n"/>
      <c r="F32" s="442" t="n"/>
      <c r="G32" s="433" t="n"/>
      <c r="H32" s="214" t="inlineStr">
        <is>
          <t xml:space="preserve">　　　　其他                                                        </t>
        </is>
      </c>
      <c r="I32" s="215" t="n">
        <v>125</v>
      </c>
      <c r="J32" s="73">
        <f>OFFSET(A505,0,$K$1-1)</f>
        <v/>
      </c>
      <c r="K32" s="369" t="n"/>
      <c r="L32" s="478" t="n"/>
      <c r="M32" s="478">
        <f>L32-G32</f>
        <v/>
      </c>
      <c r="N32" s="30" t="n"/>
      <c r="O32" s="425">
        <f>L32-B32</f>
        <v/>
      </c>
      <c r="P32" s="144">
        <f>J32-K32</f>
        <v/>
      </c>
      <c r="Q32" s="426">
        <f>D32-F32</f>
        <v/>
      </c>
      <c r="R32" s="30" t="n"/>
    </row>
    <row r="33">
      <c r="A33" s="80" t="inlineStr">
        <is>
          <t xml:space="preserve">　　房屋及建築                                                  </t>
        </is>
      </c>
      <c r="B33" s="427">
        <f>VLOOKUP(A33,$A$309:$AX$418,$K$1,FALSE)</f>
        <v/>
      </c>
      <c r="C33" s="384" t="n">
        <v>252</v>
      </c>
      <c r="D33" s="440">
        <f>J58*-1</f>
        <v/>
      </c>
      <c r="E33" s="441" t="n">
        <v>102</v>
      </c>
      <c r="F33" s="442">
        <f>J16</f>
        <v/>
      </c>
      <c r="G33" s="429">
        <f>B33+SUM(D33:D36)-SUM(F33:F36)</f>
        <v/>
      </c>
      <c r="H33" s="214" t="inlineStr">
        <is>
          <t xml:space="preserve">　　　流動資產淨減（淨增）                                        </t>
        </is>
      </c>
      <c r="I33" s="215" t="n">
        <v>151</v>
      </c>
      <c r="J33" s="73">
        <f>OFFSET(A506,0,$K$1-1)</f>
        <v/>
      </c>
      <c r="K33" s="369">
        <f>-SUMIF($C$7:$C$127,I33,$D$7:$D$127)+SUMIF($E$7:$E$127,I33,$F$7:$F$127)</f>
        <v/>
      </c>
      <c r="L33" s="478">
        <f>VLOOKUP(A33,$A$140:$AX$249,$K$1,FALSE)</f>
        <v/>
      </c>
      <c r="M33" s="478">
        <f>L33-G33</f>
        <v/>
      </c>
      <c r="N33" s="30" t="n"/>
      <c r="O33" s="425">
        <f>L33-B33</f>
        <v/>
      </c>
      <c r="P33" s="144">
        <f>J33-K33</f>
        <v/>
      </c>
      <c r="Q33" s="426">
        <f>D33-F33</f>
        <v/>
      </c>
      <c r="R33" s="30" t="n"/>
    </row>
    <row r="34">
      <c r="A34" s="2" t="n">
        <v>0</v>
      </c>
      <c r="B34" s="427" t="n"/>
      <c r="C34" s="384" t="n">
        <v>405</v>
      </c>
      <c r="D34" s="440">
        <f>J97</f>
        <v/>
      </c>
      <c r="E34" s="441" t="n"/>
      <c r="F34" s="442" t="n"/>
      <c r="G34" s="433" t="n"/>
      <c r="H34" s="214" t="inlineStr">
        <is>
          <t xml:space="preserve">　　　流動負債淨增（淨減）                                        </t>
        </is>
      </c>
      <c r="I34" s="215" t="n">
        <v>161</v>
      </c>
      <c r="J34" s="73">
        <f>OFFSET(A507,0,$K$1-1)</f>
        <v/>
      </c>
      <c r="K34" s="369">
        <f>-SUMIF($C$7:$C$127,I34,$D$7:$D$127)+SUMIF($E$7:$E$127,I34,$F$7:$F$127)</f>
        <v/>
      </c>
      <c r="L34" s="478" t="n"/>
      <c r="M34" s="478">
        <f>L34-G34</f>
        <v/>
      </c>
      <c r="N34" s="30" t="n"/>
      <c r="O34" s="425">
        <f>L34-B34</f>
        <v/>
      </c>
      <c r="P34" s="144">
        <f>J34-K34</f>
        <v/>
      </c>
      <c r="Q34" s="426">
        <f>D34-F34</f>
        <v/>
      </c>
      <c r="R34" s="30" t="n"/>
    </row>
    <row r="35">
      <c r="A35" s="2" t="n">
        <v>0</v>
      </c>
      <c r="B35" s="427" t="n"/>
      <c r="C35" s="384" t="n"/>
      <c r="D35" s="440" t="n"/>
      <c r="E35" s="441" t="n"/>
      <c r="F35" s="442" t="n"/>
      <c r="G35" s="433" t="n"/>
      <c r="H35" s="214" t="inlineStr">
        <is>
          <t xml:space="preserve">　　未計利息股利之現金流入（流出）                              </t>
        </is>
      </c>
      <c r="I35" s="215" t="n"/>
      <c r="J35" s="73">
        <f>OFFSET(A508,0,$K$1-1)</f>
        <v/>
      </c>
      <c r="K35" s="369">
        <f>K12+K13</f>
        <v/>
      </c>
      <c r="L35" s="478" t="n"/>
      <c r="M35" s="478">
        <f>L35-G35</f>
        <v/>
      </c>
      <c r="N35" s="30" t="n"/>
      <c r="O35" s="425">
        <f>L35-B35</f>
        <v/>
      </c>
      <c r="P35" s="144">
        <f>J35-K35</f>
        <v/>
      </c>
      <c r="Q35" s="426">
        <f>D35-F35</f>
        <v/>
      </c>
      <c r="R35" s="30" t="n"/>
    </row>
    <row r="36">
      <c r="A36" s="3" t="n">
        <v>0</v>
      </c>
      <c r="B36" s="427" t="n"/>
      <c r="C36" s="385" t="n"/>
      <c r="D36" s="440" t="n"/>
      <c r="E36" s="443" t="n"/>
      <c r="F36" s="442" t="n"/>
      <c r="G36" s="433" t="n"/>
      <c r="H36" s="112" t="inlineStr">
        <is>
          <t xml:space="preserve">　　收取利息                                                    </t>
        </is>
      </c>
      <c r="I36" s="180" t="n"/>
      <c r="J36" s="73">
        <f>OFFSET(A509,0,$K$1-1)</f>
        <v/>
      </c>
      <c r="K36" s="369">
        <f>J36</f>
        <v/>
      </c>
      <c r="L36" s="478" t="n"/>
      <c r="M36" s="478">
        <f>L36-G36</f>
        <v/>
      </c>
      <c r="N36" s="30" t="n"/>
      <c r="O36" s="425">
        <f>L36-B36</f>
        <v/>
      </c>
      <c r="P36" s="144">
        <f>J36-K36</f>
        <v/>
      </c>
      <c r="Q36" s="426">
        <f>D36-F36</f>
        <v/>
      </c>
      <c r="R36" s="30" t="n"/>
    </row>
    <row r="37">
      <c r="A37" s="80" t="inlineStr">
        <is>
          <t xml:space="preserve">　　機械及設備                                                  </t>
        </is>
      </c>
      <c r="B37" s="427">
        <f>VLOOKUP(A37,$A$309:$AX$418,$K$1,FALSE)</f>
        <v/>
      </c>
      <c r="C37" s="384" t="n">
        <v>253</v>
      </c>
      <c r="D37" s="440">
        <f>J59*-1</f>
        <v/>
      </c>
      <c r="E37" s="441" t="n">
        <v>103</v>
      </c>
      <c r="F37" s="442">
        <f>J17</f>
        <v/>
      </c>
      <c r="G37" s="429">
        <f>B37+SUM(D37:D41)-SUM(F37:F41)</f>
        <v/>
      </c>
      <c r="H37" s="112" t="inlineStr">
        <is>
          <t xml:space="preserve">　　收取股利                                                    </t>
        </is>
      </c>
      <c r="I37" s="180" t="n"/>
      <c r="J37" s="73">
        <f>OFFSET(A510,0,$K$1-1)</f>
        <v/>
      </c>
      <c r="K37" s="369">
        <f>J37</f>
        <v/>
      </c>
      <c r="L37" s="478">
        <f>VLOOKUP(A37,$A$140:$AX$249,$K$1,FALSE)</f>
        <v/>
      </c>
      <c r="M37" s="478">
        <f>L37-G37</f>
        <v/>
      </c>
      <c r="N37" s="30" t="n"/>
      <c r="O37" s="425">
        <f>L37-B37</f>
        <v/>
      </c>
      <c r="P37" s="144">
        <f>J37-K37</f>
        <v/>
      </c>
      <c r="Q37" s="426">
        <f>D37-F37</f>
        <v/>
      </c>
      <c r="R37" s="30" t="n"/>
    </row>
    <row r="38" ht="20.4" customHeight="1" s="53" thickBot="1">
      <c r="A38" s="2" t="n">
        <v>0</v>
      </c>
      <c r="B38" s="427" t="n"/>
      <c r="C38" s="385" t="n">
        <v>407</v>
      </c>
      <c r="D38" s="440">
        <f>J101</f>
        <v/>
      </c>
      <c r="E38" s="441" t="n"/>
      <c r="F38" s="442" t="n"/>
      <c r="G38" s="433" t="n"/>
      <c r="H38" s="112" t="inlineStr">
        <is>
          <t xml:space="preserve">　　支付利息                                                    </t>
        </is>
      </c>
      <c r="I38" s="180" t="n"/>
      <c r="J38" s="73">
        <f>OFFSET(A511,0,$K$1-1)</f>
        <v/>
      </c>
      <c r="K38" s="444">
        <f>J38</f>
        <v/>
      </c>
      <c r="L38" s="478" t="n"/>
      <c r="M38" s="478">
        <f>L38-G38</f>
        <v/>
      </c>
      <c r="N38" s="30" t="n"/>
      <c r="O38" s="425">
        <f>L38-B38</f>
        <v/>
      </c>
      <c r="P38" s="144">
        <f>J38-K38</f>
        <v/>
      </c>
      <c r="Q38" s="426">
        <f>D38-F38</f>
        <v/>
      </c>
      <c r="R38" s="30" t="n"/>
    </row>
    <row r="39">
      <c r="A39" s="3" t="n">
        <v>0</v>
      </c>
      <c r="B39" s="427" t="n"/>
      <c r="C39" s="385" t="n">
        <v>409</v>
      </c>
      <c r="D39" s="440">
        <f>J105</f>
        <v/>
      </c>
      <c r="E39" s="443" t="n">
        <v>412</v>
      </c>
      <c r="F39" s="442">
        <f>-J109</f>
        <v/>
      </c>
      <c r="G39" s="433" t="n"/>
      <c r="H39" s="111" t="inlineStr">
        <is>
          <t xml:space="preserve">▼業務活動之淨現金流入（流出）                                </t>
        </is>
      </c>
      <c r="I39" s="180" t="n"/>
      <c r="J39" s="248">
        <f>OFFSET(A512,0,$K$1-1)</f>
        <v/>
      </c>
      <c r="K39" s="445">
        <f>K36+K37+K38+K35</f>
        <v/>
      </c>
      <c r="L39" s="478" t="n"/>
      <c r="M39" s="478">
        <f>L39-G39</f>
        <v/>
      </c>
      <c r="N39" s="30" t="n"/>
      <c r="O39" s="425">
        <f>L39-B39</f>
        <v/>
      </c>
      <c r="P39" s="144">
        <f>J39-K39</f>
        <v/>
      </c>
      <c r="Q39" s="426">
        <f>D39-F39</f>
        <v/>
      </c>
      <c r="R39" s="30" t="n"/>
    </row>
    <row r="40">
      <c r="A40" s="3" t="n">
        <v>0</v>
      </c>
      <c r="B40" s="427" t="n"/>
      <c r="C40" s="261" t="n"/>
      <c r="D40" s="186" t="n"/>
      <c r="E40" s="446" t="n"/>
      <c r="F40" s="447" t="n"/>
      <c r="G40" s="433" t="n"/>
      <c r="H40" s="111" t="inlineStr">
        <is>
          <t xml:space="preserve">▼投資活動之現金流量                                          </t>
        </is>
      </c>
      <c r="I40" s="180" t="n"/>
      <c r="J40" s="248">
        <f>OFFSET(A513,0,$K$1-1)</f>
        <v/>
      </c>
      <c r="K40" s="448">
        <f>SUM(K41,K44,K47,K48,K49,K51,K54,K64)</f>
        <v/>
      </c>
      <c r="L40" s="478" t="n"/>
      <c r="M40" s="478">
        <f>L40-G40</f>
        <v/>
      </c>
      <c r="N40" s="30" t="n"/>
      <c r="O40" s="425">
        <f>L40-B40</f>
        <v/>
      </c>
      <c r="P40" s="144">
        <f>J40-K40</f>
        <v/>
      </c>
      <c r="Q40" s="426">
        <f>D40-F40</f>
        <v/>
      </c>
      <c r="R40" s="30" t="n"/>
    </row>
    <row r="41">
      <c r="A41" s="50" t="n"/>
      <c r="B41" s="50" t="n"/>
      <c r="C41" s="232" t="n"/>
      <c r="D41" s="440" t="n"/>
      <c r="E41" s="232" t="n"/>
      <c r="F41" s="233" t="n"/>
      <c r="H41" s="112" t="inlineStr">
        <is>
          <t xml:space="preserve">　　減少流動金融資產及短期貸墊款                                </t>
        </is>
      </c>
      <c r="I41" s="180" t="n"/>
      <c r="J41" s="248">
        <f>OFFSET(A514,0,$K$1-1)</f>
        <v/>
      </c>
      <c r="K41" s="449">
        <f>K42+K43</f>
        <v/>
      </c>
      <c r="L41" s="478" t="n"/>
      <c r="M41" s="478">
        <f>L41-G41</f>
        <v/>
      </c>
      <c r="N41" s="30" t="n"/>
      <c r="O41" s="425">
        <f>L41-B41</f>
        <v/>
      </c>
      <c r="P41" s="144">
        <f>J41-K41</f>
        <v/>
      </c>
      <c r="Q41" s="426">
        <f>D41-F41</f>
        <v/>
      </c>
      <c r="R41" s="30" t="n"/>
    </row>
    <row r="42" ht="20.4" customHeight="1" s="53" thickBot="1">
      <c r="A42" s="50" t="inlineStr">
        <is>
          <t xml:space="preserve">　　交通及運輸設備                                              </t>
        </is>
      </c>
      <c r="B42" s="427">
        <f>VLOOKUP(A42,$A$309:$AX$418,$K$1,FALSE)</f>
        <v/>
      </c>
      <c r="C42" s="384" t="n">
        <v>254</v>
      </c>
      <c r="D42" s="440">
        <f>J60*-1</f>
        <v/>
      </c>
      <c r="E42" s="441" t="n">
        <v>104</v>
      </c>
      <c r="F42" s="442">
        <f>J18</f>
        <v/>
      </c>
      <c r="G42" s="450">
        <f>B42+SUM(D42:D44)-SUM(F42:F44)</f>
        <v/>
      </c>
      <c r="H42" s="214" t="inlineStr">
        <is>
          <t xml:space="preserve">　　　減少流動金融資產                                            </t>
        </is>
      </c>
      <c r="I42" s="215" t="n">
        <v>211</v>
      </c>
      <c r="J42" s="248">
        <f>OFFSET(A515,0,$K$1-1)</f>
        <v/>
      </c>
      <c r="K42" s="451">
        <f>-SUMIF($C$7:$C$127,I42,$D$7:$D$127)+SUMIF($E$7:$E$135,I42,$F$7:$F$127)</f>
        <v/>
      </c>
      <c r="L42" s="478">
        <f>VLOOKUP(A42,$A$140:$AX$249,$K$1,FALSE)</f>
        <v/>
      </c>
      <c r="M42" s="478">
        <f>L42-G42</f>
        <v/>
      </c>
      <c r="N42" s="30" t="n"/>
      <c r="O42" s="425">
        <f>L42-B42</f>
        <v/>
      </c>
      <c r="P42" s="144">
        <f>J42-K42</f>
        <v/>
      </c>
      <c r="Q42" s="426">
        <f>D42-F42</f>
        <v/>
      </c>
      <c r="R42" s="30" t="n"/>
    </row>
    <row r="43">
      <c r="A43" s="50" t="n"/>
      <c r="B43" s="427" t="n"/>
      <c r="C43" s="385" t="n">
        <v>410</v>
      </c>
      <c r="D43" s="440">
        <f>J106</f>
        <v/>
      </c>
      <c r="E43" s="443" t="n">
        <v>413</v>
      </c>
      <c r="F43" s="442">
        <f>J110*-1</f>
        <v/>
      </c>
      <c r="G43" s="452" t="n"/>
      <c r="H43" s="216" t="inlineStr">
        <is>
          <t xml:space="preserve">　　　減少短期墊款                                                </t>
        </is>
      </c>
      <c r="I43" s="217" t="n">
        <v>212</v>
      </c>
      <c r="J43" s="73">
        <f>OFFSET(A516,0,$K$1-1)</f>
        <v/>
      </c>
      <c r="K43" s="453">
        <f>-SUMIF($C$7:$C$127,I43,$D$7:$D$127)+SUMIF($E$7:$E$135,I43,$F$7:$F$127)</f>
        <v/>
      </c>
      <c r="L43" s="478" t="n"/>
      <c r="M43" s="478">
        <f>L43-G43</f>
        <v/>
      </c>
      <c r="N43" s="30" t="n"/>
      <c r="O43" s="425">
        <f>L43-B43</f>
        <v/>
      </c>
      <c r="P43" s="144">
        <f>J43-K43</f>
        <v/>
      </c>
      <c r="Q43" s="426">
        <f>D43-F43</f>
        <v/>
      </c>
      <c r="R43" s="30" t="n"/>
    </row>
    <row r="44">
      <c r="A44" s="50" t="n"/>
      <c r="B44" s="427" t="n"/>
      <c r="C44" s="385" t="n"/>
      <c r="D44" s="440" t="n"/>
      <c r="E44" s="443" t="n"/>
      <c r="F44" s="442" t="n"/>
      <c r="G44" s="452" t="n"/>
      <c r="H44" s="112" t="inlineStr">
        <is>
          <t xml:space="preserve">　　減少投資、長期應收款、貸墊款及準備金                        </t>
        </is>
      </c>
      <c r="I44" s="180" t="n"/>
      <c r="J44" s="73">
        <f>OFFSET(A517,0,$K$1-1)</f>
        <v/>
      </c>
      <c r="K44" s="369">
        <f>SUM(K45:K46)</f>
        <v/>
      </c>
      <c r="L44" s="478" t="n"/>
      <c r="M44" s="478">
        <f>L44-G44</f>
        <v/>
      </c>
      <c r="N44" s="30" t="n"/>
      <c r="O44" s="425">
        <f>L44-B44</f>
        <v/>
      </c>
      <c r="P44" s="144">
        <f>J44-K44</f>
        <v/>
      </c>
      <c r="Q44" s="426">
        <f>D44-F44</f>
        <v/>
      </c>
      <c r="R44" s="30" t="n"/>
    </row>
    <row r="45">
      <c r="A45" s="80" t="inlineStr">
        <is>
          <t xml:space="preserve">　　什項設備                                                    </t>
        </is>
      </c>
      <c r="B45" s="427">
        <f>VLOOKUP(A45,$A$309:$AX$418,$K$1,FALSE)</f>
        <v/>
      </c>
      <c r="C45" s="384" t="n">
        <v>255</v>
      </c>
      <c r="D45" s="440">
        <f>J61*-1</f>
        <v/>
      </c>
      <c r="E45" s="441" t="n">
        <v>105</v>
      </c>
      <c r="F45" s="442">
        <f>J19</f>
        <v/>
      </c>
      <c r="G45" s="429">
        <f>B45+SUM(D45:D48)-SUM(F45:F48)</f>
        <v/>
      </c>
      <c r="H45" s="112" t="inlineStr">
        <is>
          <t xml:space="preserve">　　　減少投資                                                    </t>
        </is>
      </c>
      <c r="I45" s="180" t="n">
        <v>221</v>
      </c>
      <c r="J45" s="73">
        <f>OFFSET(A518,0,$K$1-1)</f>
        <v/>
      </c>
      <c r="K45" s="369">
        <f>-SUMIF($C$7:$C$127,I45,$D$7:$D$127)+SUMIF($E$7:$E$135,I45,$F$7:$F$127)</f>
        <v/>
      </c>
      <c r="L45" s="478">
        <f>VLOOKUP(A45,$A$140:$AX$249,$K$1,FALSE)</f>
        <v/>
      </c>
      <c r="M45" s="478">
        <f>L45-G45</f>
        <v/>
      </c>
      <c r="N45" s="30" t="n"/>
      <c r="O45" s="425">
        <f>L45-B45</f>
        <v/>
      </c>
      <c r="P45" s="144">
        <f>J45-K45</f>
        <v/>
      </c>
      <c r="Q45" s="426">
        <f>D45-F45</f>
        <v/>
      </c>
      <c r="R45" s="30" t="n"/>
    </row>
    <row r="46">
      <c r="A46" s="3" t="n">
        <v>0</v>
      </c>
      <c r="B46" s="427" t="n"/>
      <c r="C46" s="385" t="n">
        <v>408</v>
      </c>
      <c r="D46" s="440">
        <f>J102</f>
        <v/>
      </c>
      <c r="E46" s="443" t="n"/>
      <c r="F46" s="442" t="n"/>
      <c r="G46" s="433" t="n"/>
      <c r="H46" s="112" t="inlineStr">
        <is>
          <t xml:space="preserve">　　　減少準備金                                                  </t>
        </is>
      </c>
      <c r="I46" s="180" t="n">
        <v>222</v>
      </c>
      <c r="J46" s="73">
        <f>OFFSET(A519,0,$K$1-1)</f>
        <v/>
      </c>
      <c r="K46" s="369">
        <f>-SUMIF($C$7:$C$127,I46,$D$7:$D$127)+SUMIF($E$7:$E$135,I46,$F$7:$F$127)</f>
        <v/>
      </c>
      <c r="L46" s="478" t="n"/>
      <c r="M46" s="478">
        <f>L46-G46</f>
        <v/>
      </c>
      <c r="N46" s="30" t="n"/>
      <c r="O46" s="425">
        <f>L46-B46</f>
        <v/>
      </c>
      <c r="P46" s="144">
        <f>J46-K46</f>
        <v/>
      </c>
      <c r="Q46" s="426">
        <f>D46-F46</f>
        <v/>
      </c>
      <c r="R46" s="30" t="n"/>
    </row>
    <row r="47">
      <c r="A47" s="3" t="n">
        <v>0</v>
      </c>
      <c r="B47" s="427" t="n"/>
      <c r="C47" s="385" t="n">
        <v>411</v>
      </c>
      <c r="D47" s="440">
        <f>J107</f>
        <v/>
      </c>
      <c r="E47" s="443" t="n">
        <v>414</v>
      </c>
      <c r="F47" s="442">
        <f>-J111</f>
        <v/>
      </c>
      <c r="G47" s="433" t="n"/>
      <c r="H47" s="112" t="inlineStr">
        <is>
          <t xml:space="preserve">　　收取利息                                                    </t>
        </is>
      </c>
      <c r="I47" s="180" t="n"/>
      <c r="J47" s="73">
        <f>OFFSET(A520,0,$K$1-1)</f>
        <v/>
      </c>
      <c r="K47" s="369">
        <f>J47</f>
        <v/>
      </c>
      <c r="L47" s="478" t="n"/>
      <c r="M47" s="478">
        <f>L47-G47</f>
        <v/>
      </c>
      <c r="N47" s="30" t="n"/>
      <c r="O47" s="425">
        <f>L47-B47</f>
        <v/>
      </c>
      <c r="P47" s="144">
        <f>J47-K47</f>
        <v/>
      </c>
      <c r="Q47" s="426">
        <f>D47-F47</f>
        <v/>
      </c>
      <c r="R47" s="30" t="n"/>
    </row>
    <row r="48">
      <c r="A48" s="3" t="n">
        <v>0</v>
      </c>
      <c r="B48" s="427" t="n"/>
      <c r="C48" s="385" t="n">
        <v>406</v>
      </c>
      <c r="D48" s="440">
        <f>J98</f>
        <v/>
      </c>
      <c r="E48" s="443" t="n"/>
      <c r="F48" s="442" t="n"/>
      <c r="G48" s="433" t="n"/>
      <c r="H48" s="112" t="inlineStr">
        <is>
          <t xml:space="preserve">　　收取股利                                                    </t>
        </is>
      </c>
      <c r="I48" s="186" t="n"/>
      <c r="J48" s="73">
        <f>OFFSET(A521,0,$K$1-1)</f>
        <v/>
      </c>
      <c r="K48" s="369">
        <f>J48</f>
        <v/>
      </c>
      <c r="L48" s="478" t="n"/>
      <c r="M48" s="478">
        <f>L48-G48</f>
        <v/>
      </c>
      <c r="N48" s="30" t="n"/>
      <c r="O48" s="425">
        <f>L48-B48</f>
        <v/>
      </c>
      <c r="P48" s="144">
        <f>J48-K48</f>
        <v/>
      </c>
      <c r="Q48" s="426">
        <f>D48-F48</f>
        <v/>
      </c>
      <c r="R48" s="30" t="n"/>
    </row>
    <row r="49">
      <c r="A49" s="80" t="inlineStr">
        <is>
          <t xml:space="preserve">　　租賃資產                                                    </t>
        </is>
      </c>
      <c r="B49" s="427">
        <f>VLOOKUP(A49,$A$309:$AX$413,$K$1,FALSE)</f>
        <v/>
      </c>
      <c r="C49" s="384" t="n"/>
      <c r="D49" s="440" t="n"/>
      <c r="E49" s="441" t="n">
        <v>106</v>
      </c>
      <c r="F49" s="442">
        <f>J20</f>
        <v/>
      </c>
      <c r="G49" s="433">
        <f>B49+D49-F49</f>
        <v/>
      </c>
      <c r="H49" s="112" t="inlineStr">
        <is>
          <t xml:space="preserve">　　增加流動金融資產及短期貸墊款                                </t>
        </is>
      </c>
      <c r="I49" s="186" t="n"/>
      <c r="J49" s="121">
        <f>OFFSET(A522,0,$K$1-1)</f>
        <v/>
      </c>
      <c r="K49" s="369">
        <f>K50</f>
        <v/>
      </c>
      <c r="L49" s="478">
        <f>VLOOKUP(A49,$A$140:$AX$249,$K$1,FALSE)</f>
        <v/>
      </c>
      <c r="M49" s="478">
        <f>L49-G49</f>
        <v/>
      </c>
      <c r="N49" s="30" t="n"/>
      <c r="O49" s="425">
        <f>L49-B49</f>
        <v/>
      </c>
      <c r="P49" s="144">
        <f>J49-K49</f>
        <v/>
      </c>
      <c r="Q49" s="426">
        <f>D49-F49</f>
        <v/>
      </c>
      <c r="R49" s="30" t="n"/>
    </row>
    <row r="50" ht="32.4" customHeight="1" s="53">
      <c r="A50" s="80" t="inlineStr">
        <is>
          <t xml:space="preserve">　　租賃權益改良                                                </t>
        </is>
      </c>
      <c r="B50" s="427">
        <f>VLOOKUP(A50,$A$309:$AX$418,$K$1,FALSE)</f>
        <v/>
      </c>
      <c r="C50" s="384" t="n">
        <v>257</v>
      </c>
      <c r="D50" s="454">
        <f>J63*-1</f>
        <v/>
      </c>
      <c r="E50" s="441" t="n">
        <v>107</v>
      </c>
      <c r="F50" s="442">
        <f>J21</f>
        <v/>
      </c>
      <c r="G50" s="433">
        <f>B50+D50-F50</f>
        <v/>
      </c>
      <c r="H50" s="112" t="inlineStr">
        <is>
          <t xml:space="preserve">　　　增加流動金融資產                                            </t>
        </is>
      </c>
      <c r="I50" s="181" t="n">
        <v>231</v>
      </c>
      <c r="J50" s="121">
        <f>OFFSET(A523,0,$K$1-1)</f>
        <v/>
      </c>
      <c r="K50" s="369">
        <f>-SUMIF($C$7:$C$127,I50,$D$7:$D$127)+SUMIF($E$7:$E$135,I50,$F$7:$F$127)</f>
        <v/>
      </c>
      <c r="L50" s="478">
        <f>VLOOKUP(A50,$A$140:$AX$249,$K$1,FALSE)</f>
        <v/>
      </c>
      <c r="M50" s="478">
        <f>L50-G50</f>
        <v/>
      </c>
      <c r="N50" s="30" t="n"/>
      <c r="O50" s="425">
        <f>L50-B49</f>
        <v/>
      </c>
      <c r="P50" s="144">
        <f>J50-K50</f>
        <v/>
      </c>
      <c r="Q50" s="426">
        <f>D49-F49</f>
        <v/>
      </c>
      <c r="R50" s="30" t="n"/>
    </row>
    <row r="51" ht="32.4" customHeight="1" s="53">
      <c r="A51" s="79" t="inlineStr">
        <is>
          <t xml:space="preserve">　　購建中固定資產                                              </t>
        </is>
      </c>
      <c r="B51" s="427">
        <f>VLOOKUP(A51,$A$309:$AX$418,$K$1,FALSE)</f>
        <v/>
      </c>
      <c r="C51" s="384" t="n">
        <v>256</v>
      </c>
      <c r="D51" s="440">
        <f>J62*-1</f>
        <v/>
      </c>
      <c r="E51" s="441" t="n">
        <v>404</v>
      </c>
      <c r="F51" s="442">
        <f>J96</f>
        <v/>
      </c>
      <c r="G51" s="429">
        <f>B51+SUM(D51:D53)-SUM(F51:F53)</f>
        <v/>
      </c>
      <c r="H51" s="112" t="inlineStr">
        <is>
          <t xml:space="preserve">　　增加投資、長期應收款、貸墊款及準備金                        </t>
        </is>
      </c>
      <c r="I51" s="180" t="n"/>
      <c r="J51" s="73">
        <f>OFFSET(A524,0,$K$1-1)</f>
        <v/>
      </c>
      <c r="K51" s="369">
        <f>SUM(K52:K53)</f>
        <v/>
      </c>
      <c r="L51" s="478">
        <f>VLOOKUP(A51,$A$140:$AX$249,$K$1,FALSE)</f>
        <v/>
      </c>
      <c r="M51" s="478">
        <f>L51-G51</f>
        <v/>
      </c>
      <c r="N51" s="30" t="n"/>
      <c r="O51" s="425">
        <f>L51-B50</f>
        <v/>
      </c>
      <c r="P51" s="144">
        <f>J51-K51</f>
        <v/>
      </c>
      <c r="Q51" s="426">
        <f>D50-F50</f>
        <v/>
      </c>
      <c r="R51" s="30" t="n"/>
    </row>
    <row r="52">
      <c r="A52" s="3" t="n"/>
      <c r="B52" s="427" t="n"/>
      <c r="C52" s="385" t="n"/>
      <c r="D52" s="440" t="n"/>
      <c r="E52" s="441" t="n">
        <v>405</v>
      </c>
      <c r="F52" s="442">
        <f>J97</f>
        <v/>
      </c>
      <c r="G52" s="433" t="n"/>
      <c r="H52" s="112" t="inlineStr">
        <is>
          <t xml:space="preserve">　　　增加投資                                                    </t>
        </is>
      </c>
      <c r="I52" s="180" t="n">
        <v>241</v>
      </c>
      <c r="J52" s="73">
        <f>OFFSET(A525,0,$K$1-1)</f>
        <v/>
      </c>
      <c r="K52" s="369">
        <f>-SUMIF($C$7:$C$127,I52,$D$7:$D$127)+SUMIF($E$7:$E$135,I52,$F$7:$F$127)</f>
        <v/>
      </c>
      <c r="L52" s="478" t="n"/>
      <c r="M52" s="478">
        <f>L52-G52</f>
        <v/>
      </c>
      <c r="N52" s="30" t="n"/>
      <c r="O52" s="425">
        <f>L52-B51</f>
        <v/>
      </c>
      <c r="P52" s="144">
        <f>J52-K52</f>
        <v/>
      </c>
      <c r="Q52" s="426">
        <f>D51-F51</f>
        <v/>
      </c>
      <c r="R52" s="30" t="n"/>
    </row>
    <row r="53">
      <c r="A53" s="126" t="n"/>
      <c r="B53" s="126" t="n"/>
      <c r="C53" s="236" t="n"/>
      <c r="D53" s="455" t="n"/>
      <c r="E53" s="236" t="n">
        <v>406</v>
      </c>
      <c r="F53" s="291">
        <f>J98</f>
        <v/>
      </c>
      <c r="G53" s="126" t="n"/>
      <c r="H53" s="112" t="inlineStr">
        <is>
          <t xml:space="preserve">　　　增加準備金                                                  </t>
        </is>
      </c>
      <c r="I53" s="180" t="n">
        <v>242</v>
      </c>
      <c r="J53" s="73">
        <f>OFFSET(A526,0,$K$1-1)</f>
        <v/>
      </c>
      <c r="K53" s="369">
        <f>-SUMIF($C$7:$C$127,I53,$D$7:$D$127)+SUMIF($E$7:$E$135,I53,$F$7:$F$127)</f>
        <v/>
      </c>
      <c r="L53" s="478" t="n"/>
      <c r="M53" s="478">
        <f>L53-G52</f>
        <v/>
      </c>
      <c r="N53" s="30" t="n"/>
      <c r="O53" s="425">
        <f>L53-B52</f>
        <v/>
      </c>
      <c r="P53" s="144">
        <f>J53-K53</f>
        <v/>
      </c>
      <c r="Q53" s="426">
        <f>D52-F52</f>
        <v/>
      </c>
      <c r="R53" s="30" t="n"/>
    </row>
    <row r="54" ht="32.4" customHeight="1" s="53">
      <c r="A54" s="78" t="inlineStr">
        <is>
          <t xml:space="preserve">　生物資產－非流動                                            </t>
        </is>
      </c>
      <c r="B54" s="422">
        <f>SUM(B55)</f>
        <v/>
      </c>
      <c r="C54" s="384" t="n"/>
      <c r="D54" s="440" t="n"/>
      <c r="E54" s="441" t="n"/>
      <c r="F54" s="442" t="n"/>
      <c r="G54" s="423">
        <f>SUM(G55)</f>
        <v/>
      </c>
      <c r="H54" s="112" t="inlineStr">
        <is>
          <t xml:space="preserve">　　增加不動產、廠房及設備、礦產資源                            </t>
        </is>
      </c>
      <c r="I54" s="180" t="n"/>
      <c r="J54" s="73">
        <f>OFFSET(A527,0,$K$1-1)</f>
        <v/>
      </c>
      <c r="K54" s="369">
        <f>K55</f>
        <v/>
      </c>
      <c r="L54" s="478">
        <f>VLOOKUP(A54,$A$140:$AX$249,$K$1,FALSE)</f>
        <v/>
      </c>
      <c r="M54" s="478">
        <f>L54-G54</f>
        <v/>
      </c>
      <c r="N54" s="30" t="n"/>
      <c r="O54" s="425">
        <f>L54-B54</f>
        <v/>
      </c>
      <c r="P54" s="144">
        <f>J54-K54</f>
        <v/>
      </c>
      <c r="Q54" s="426">
        <f>D54-F54</f>
        <v/>
      </c>
      <c r="R54" s="30" t="n"/>
    </row>
    <row r="55" ht="27.6" customHeight="1" s="53">
      <c r="A55" s="82" t="inlineStr">
        <is>
          <t xml:space="preserve">　　生產性生物資產－非流動                                      </t>
        </is>
      </c>
      <c r="B55" s="427">
        <f>VLOOKUP(A55,$A$309:$AX$418,$K$1,FALSE)</f>
        <v/>
      </c>
      <c r="C55" s="384" t="n"/>
      <c r="D55" s="440" t="n"/>
      <c r="E55" s="441" t="n">
        <v>109</v>
      </c>
      <c r="F55" s="442">
        <f>J23</f>
        <v/>
      </c>
      <c r="G55" s="429">
        <f>B55+SUM(D55:D55)-SUM(F55:F55)</f>
        <v/>
      </c>
      <c r="H55" s="112" t="inlineStr">
        <is>
          <t xml:space="preserve">　　　增加不動產、廠房及設備                                      </t>
        </is>
      </c>
      <c r="I55" s="180" t="n"/>
      <c r="J55" s="73">
        <f>OFFSET(A528,0,$K$1-1)</f>
        <v/>
      </c>
      <c r="K55" s="369">
        <f>K56</f>
        <v/>
      </c>
      <c r="L55" s="478">
        <f>VLOOKUP(A55,$A$140:$AX$249,$K$1,FALSE)</f>
        <v/>
      </c>
      <c r="M55" s="478">
        <f>L55-G55</f>
        <v/>
      </c>
      <c r="N55" s="30" t="n"/>
      <c r="O55" s="425">
        <f>L55-B55</f>
        <v/>
      </c>
      <c r="P55" s="144">
        <f>J55-K55</f>
        <v/>
      </c>
      <c r="Q55" s="426">
        <f>D55-F55</f>
        <v/>
      </c>
      <c r="R55" s="30" t="n"/>
    </row>
    <row r="56">
      <c r="A56" s="78" t="inlineStr">
        <is>
          <t xml:space="preserve">　無形資產                                                    </t>
        </is>
      </c>
      <c r="B56" s="422">
        <f>SUM(B57)</f>
        <v/>
      </c>
      <c r="C56" s="384" t="n"/>
      <c r="D56" s="440" t="n"/>
      <c r="E56" s="441" t="n"/>
      <c r="F56" s="442" t="n"/>
      <c r="G56" s="423">
        <f>SUM(G57)</f>
        <v/>
      </c>
      <c r="H56" s="112" t="inlineStr">
        <is>
          <t xml:space="preserve">　　　　固定資產之增置                                              </t>
        </is>
      </c>
      <c r="I56" s="180" t="n"/>
      <c r="J56" s="73">
        <f>OFFSET(A529,0,$K$1-1)</f>
        <v/>
      </c>
      <c r="K56" s="369">
        <f>SUM(K57:K63)</f>
        <v/>
      </c>
      <c r="L56" s="478">
        <f>VLOOKUP(A56,$A$140:$AX$249,$K$1,FALSE)</f>
        <v/>
      </c>
      <c r="M56" s="478">
        <f>L56-G56</f>
        <v/>
      </c>
      <c r="N56" s="30" t="n"/>
      <c r="O56" s="425">
        <f>L56-B56</f>
        <v/>
      </c>
      <c r="P56" s="144">
        <f>J56-K56</f>
        <v/>
      </c>
      <c r="Q56" s="426">
        <f>D56-F56</f>
        <v/>
      </c>
      <c r="R56" s="30" t="n"/>
    </row>
    <row r="57">
      <c r="A57" s="80" t="inlineStr">
        <is>
          <t xml:space="preserve">　　無形資產                                                    </t>
        </is>
      </c>
      <c r="B57" s="427">
        <f>VLOOKUP(A57,$A$309:$AX$418,$K$1,FALSE)</f>
        <v/>
      </c>
      <c r="C57" s="384" t="n"/>
      <c r="D57" s="440" t="n"/>
      <c r="E57" s="441" t="n">
        <v>111</v>
      </c>
      <c r="F57" s="442">
        <f>J25</f>
        <v/>
      </c>
      <c r="G57" s="429">
        <f>B57+SUM(D57:D59)-SUM(F57:F59)</f>
        <v/>
      </c>
      <c r="H57" s="112" t="inlineStr">
        <is>
          <t xml:space="preserve">　　　　　土地改良物                                                  </t>
        </is>
      </c>
      <c r="I57" s="180" t="n">
        <v>251</v>
      </c>
      <c r="J57" s="73">
        <f>OFFSET(A530,0,$K$1-1)</f>
        <v/>
      </c>
      <c r="K57" s="369">
        <f>-SUMIF($C$7:$C$127,I57,$D$7:$D$127)+SUMIF($E$7:$E$127,I57,$F$7:$F$127)</f>
        <v/>
      </c>
      <c r="L57" s="478">
        <f>VLOOKUP(A57,$A$140:$AX$249,$K$1,FALSE)</f>
        <v/>
      </c>
      <c r="M57" s="478">
        <f>L57-G57</f>
        <v/>
      </c>
      <c r="N57" s="30" t="n"/>
      <c r="O57" s="425">
        <f>L57-B57</f>
        <v/>
      </c>
      <c r="P57" s="144">
        <f>J57-K57</f>
        <v/>
      </c>
      <c r="Q57" s="426">
        <f>D57-F57</f>
        <v/>
      </c>
      <c r="R57" s="30" t="n"/>
    </row>
    <row r="58">
      <c r="A58" s="2" t="n">
        <v>0</v>
      </c>
      <c r="B58" s="427" t="n"/>
      <c r="C58" s="384" t="n">
        <v>415</v>
      </c>
      <c r="D58" s="440">
        <f>J113</f>
        <v/>
      </c>
      <c r="E58" s="441" t="n">
        <v>416</v>
      </c>
      <c r="F58" s="442">
        <f>J114*-1</f>
        <v/>
      </c>
      <c r="G58" s="433" t="n"/>
      <c r="H58" s="112" t="inlineStr">
        <is>
          <t xml:space="preserve">　　　　　房屋及建築                                                  </t>
        </is>
      </c>
      <c r="I58" s="180" t="n">
        <v>252</v>
      </c>
      <c r="J58" s="73">
        <f>OFFSET(A531,0,$K$1-1)</f>
        <v/>
      </c>
      <c r="K58" s="369">
        <f>-SUMIF($C$7:$C$127,I58,$D$7:$D$127)+SUMIF($E$7:$E$127,I58,$F$7:$F$127)</f>
        <v/>
      </c>
      <c r="L58" s="478" t="n"/>
      <c r="M58" s="478">
        <f>L58-G58</f>
        <v/>
      </c>
      <c r="N58" s="30" t="n"/>
      <c r="O58" s="425">
        <f>L58-B58</f>
        <v/>
      </c>
      <c r="P58" s="144">
        <f>J58-K58</f>
        <v/>
      </c>
      <c r="Q58" s="426">
        <f>D58-F58</f>
        <v/>
      </c>
      <c r="R58" s="30" t="n"/>
    </row>
    <row r="59">
      <c r="A59" s="3" t="n">
        <v>0</v>
      </c>
      <c r="B59" s="427" t="n"/>
      <c r="C59" s="385" t="n">
        <v>258</v>
      </c>
      <c r="D59" s="440">
        <f>J65*-1</f>
        <v/>
      </c>
      <c r="E59" s="443" t="n">
        <v>112</v>
      </c>
      <c r="F59" s="456" t="n"/>
      <c r="G59" s="433" t="n"/>
      <c r="H59" s="112" t="inlineStr">
        <is>
          <t xml:space="preserve">　　　　　機械及設備                                                  </t>
        </is>
      </c>
      <c r="I59" s="180" t="n">
        <v>253</v>
      </c>
      <c r="J59" s="73">
        <f>OFFSET(A532,0,$K$1-1)</f>
        <v/>
      </c>
      <c r="K59" s="369">
        <f>-SUMIF($C$7:$C$127,I59,$D$7:$D$127)+SUMIF($E$7:$E$127,I59,$F$7:$F$127)</f>
        <v/>
      </c>
      <c r="L59" s="478" t="n"/>
      <c r="M59" s="478">
        <f>L59-G59</f>
        <v/>
      </c>
      <c r="N59" s="30" t="n"/>
      <c r="O59" s="425">
        <f>L59-B59</f>
        <v/>
      </c>
      <c r="P59" s="144">
        <f>J59-K59</f>
        <v/>
      </c>
      <c r="Q59" s="426">
        <f>D59-F59</f>
        <v/>
      </c>
      <c r="R59" s="30" t="n"/>
    </row>
    <row r="60">
      <c r="A60" s="3" t="n">
        <v>0</v>
      </c>
      <c r="B60" s="427" t="n"/>
      <c r="C60" s="385" t="n"/>
      <c r="D60" s="440" t="n"/>
      <c r="E60" s="443" t="n"/>
      <c r="F60" s="442" t="n"/>
      <c r="G60" s="433" t="n"/>
      <c r="H60" s="112" t="inlineStr">
        <is>
          <t xml:space="preserve">　　　　　交通及運輸設備                                              </t>
        </is>
      </c>
      <c r="I60" s="180" t="n">
        <v>254</v>
      </c>
      <c r="J60" s="73">
        <f>OFFSET(A533,0,$K$1-1)</f>
        <v/>
      </c>
      <c r="K60" s="369">
        <f>-SUMIF($C$7:$C$127,I60,$D$7:$D$127)+SUMIF($E$7:$E$127,I60,$F$7:$F$127)</f>
        <v/>
      </c>
      <c r="L60" s="478" t="n"/>
      <c r="M60" s="478">
        <f>L60-G60</f>
        <v/>
      </c>
      <c r="N60" s="30" t="n"/>
      <c r="O60" s="425">
        <f>L60-B60</f>
        <v/>
      </c>
      <c r="P60" s="144">
        <f>J60-K60</f>
        <v/>
      </c>
      <c r="Q60" s="426">
        <f>D60-F60</f>
        <v/>
      </c>
      <c r="R60" s="30" t="n"/>
    </row>
    <row r="61" ht="20.4" customHeight="1" s="53">
      <c r="A61" s="78" t="inlineStr">
        <is>
          <t xml:space="preserve">　其他資產                                                    </t>
        </is>
      </c>
      <c r="B61" s="457">
        <f>SUM(B62,B65,B68)</f>
        <v/>
      </c>
      <c r="C61" s="384" t="n"/>
      <c r="D61" s="440" t="n"/>
      <c r="E61" s="441" t="n"/>
      <c r="F61" s="442" t="n"/>
      <c r="G61" s="457">
        <f>SUM(G62,G65,G68)</f>
        <v/>
      </c>
      <c r="H61" s="112" t="inlineStr">
        <is>
          <t xml:space="preserve">　　　　　什項設備                                                    </t>
        </is>
      </c>
      <c r="I61" s="180" t="n">
        <v>255</v>
      </c>
      <c r="J61" s="73">
        <f>OFFSET(A534,0,$K$1-1)</f>
        <v/>
      </c>
      <c r="K61" s="369">
        <f>-SUMIF($C$7:$C$127,I61,$D$7:$D$127)+SUMIF($E$7:$E$127,I61,$F$7:$F$127)</f>
        <v/>
      </c>
      <c r="L61" s="478">
        <f>VLOOKUP(A61,$A$140:$AX$249,$K$1,FALSE)</f>
        <v/>
      </c>
      <c r="M61" s="478">
        <f>L61-G61</f>
        <v/>
      </c>
      <c r="N61" s="30" t="n"/>
      <c r="O61" s="425">
        <f>L61-B61</f>
        <v/>
      </c>
      <c r="P61" s="144">
        <f>J61-K61</f>
        <v/>
      </c>
      <c r="Q61" s="426">
        <f>D61-F61</f>
        <v/>
      </c>
      <c r="R61" s="30" t="n"/>
    </row>
    <row r="62">
      <c r="A62" s="80" t="inlineStr">
        <is>
          <t xml:space="preserve">　　遞延資產                                                    </t>
        </is>
      </c>
      <c r="B62" s="427">
        <f>VLOOKUP(A62,$A$309:$AX$418,$K$1,FALSE)</f>
        <v/>
      </c>
      <c r="C62" s="384" t="n"/>
      <c r="D62" s="440" t="n"/>
      <c r="E62" s="441" t="n">
        <v>112</v>
      </c>
      <c r="F62" s="442">
        <f>J26-F59</f>
        <v/>
      </c>
      <c r="G62" s="429">
        <f>B62+SUM(D62:D64)-SUM(F62:F64)</f>
        <v/>
      </c>
      <c r="H62" s="112" t="inlineStr">
        <is>
          <t xml:space="preserve">　　　　　購建中固定資產                                              </t>
        </is>
      </c>
      <c r="I62" s="180" t="n">
        <v>256</v>
      </c>
      <c r="J62" s="73">
        <f>OFFSET(A535,0,$K$1-1)</f>
        <v/>
      </c>
      <c r="K62" s="369">
        <f>-SUMIF($C$7:$C$127,I62,$D$7:$D$127)+SUMIF($E$7:$E$127,I62,$F$7:$F$127)</f>
        <v/>
      </c>
      <c r="L62" s="478">
        <f>VLOOKUP(A62,$A$140:$AX$249,$K$1,FALSE)</f>
        <v/>
      </c>
      <c r="M62" s="478">
        <f>L62-G62</f>
        <v/>
      </c>
      <c r="N62" s="30" t="n"/>
      <c r="O62" s="425">
        <f>L62-B62</f>
        <v/>
      </c>
      <c r="P62" s="144">
        <f>J62-K62</f>
        <v/>
      </c>
      <c r="Q62" s="426">
        <f>D62-F62</f>
        <v/>
      </c>
      <c r="R62" s="30" t="n"/>
    </row>
    <row r="63">
      <c r="A63" s="2" t="n">
        <v>0</v>
      </c>
      <c r="B63" s="427" t="n"/>
      <c r="C63" s="384" t="n"/>
      <c r="D63" s="440">
        <f>J126</f>
        <v/>
      </c>
      <c r="E63" s="441" t="n"/>
      <c r="F63" s="442">
        <f>J127*-1</f>
        <v/>
      </c>
      <c r="G63" s="429" t="n"/>
      <c r="H63" s="112" t="inlineStr">
        <is>
          <t xml:space="preserve">　　　　　租賃權益改良                                                </t>
        </is>
      </c>
      <c r="I63" s="180" t="n">
        <v>257</v>
      </c>
      <c r="J63" s="73">
        <f>OFFSET(A536,0,$K$1-1)</f>
        <v/>
      </c>
      <c r="K63" s="369">
        <f>-SUMIF($C$7:$C$127,I63,$D$7:$D$127)+SUMIF($E$7:$E$127,I63,$F$7:$F$127)</f>
        <v/>
      </c>
      <c r="L63" s="478" t="n"/>
      <c r="M63" s="478">
        <f>L63-G63</f>
        <v/>
      </c>
      <c r="N63" s="30" t="n"/>
      <c r="O63" s="425">
        <f>L63-B63</f>
        <v/>
      </c>
      <c r="P63" s="144">
        <f>J63-K63</f>
        <v/>
      </c>
      <c r="Q63" s="426">
        <f>D63-F63</f>
        <v/>
      </c>
      <c r="R63" s="30" t="n"/>
    </row>
    <row r="64">
      <c r="A64" s="2" t="n">
        <v>0</v>
      </c>
      <c r="B64" s="427" t="n"/>
      <c r="C64" s="384" t="n">
        <v>259</v>
      </c>
      <c r="D64" s="440">
        <f>J67*-1</f>
        <v/>
      </c>
      <c r="E64" s="441" t="n"/>
      <c r="F64" s="442" t="n"/>
      <c r="G64" s="429" t="n"/>
      <c r="H64" s="112" t="inlineStr">
        <is>
          <t xml:space="preserve">　　增加無形資產及其他資產                                      </t>
        </is>
      </c>
      <c r="I64" s="180" t="n"/>
      <c r="J64" s="73">
        <f>OFFSET(A537,0,$K$1-1)</f>
        <v/>
      </c>
      <c r="K64" s="369">
        <f>K65+K66</f>
        <v/>
      </c>
      <c r="L64" s="478" t="n"/>
      <c r="M64" s="478">
        <f>L64-G64</f>
        <v/>
      </c>
      <c r="N64" s="30" t="n"/>
      <c r="O64" s="425">
        <f>L64-B64</f>
        <v/>
      </c>
      <c r="P64" s="144">
        <f>J64-K64</f>
        <v/>
      </c>
      <c r="Q64" s="426">
        <f>D64-F64</f>
        <v/>
      </c>
      <c r="R64" s="30" t="n"/>
    </row>
    <row r="65">
      <c r="A65" s="80" t="inlineStr">
        <is>
          <t xml:space="preserve">　　什項資產                                                    </t>
        </is>
      </c>
      <c r="B65" s="427">
        <f>VLOOKUP(A65,$A$309:$AX$418,$K$1,FALSE)</f>
        <v/>
      </c>
      <c r="C65" s="384" t="n">
        <v>417</v>
      </c>
      <c r="D65" s="440">
        <f>F111</f>
        <v/>
      </c>
      <c r="E65" s="441" t="n">
        <v>108</v>
      </c>
      <c r="F65" s="442">
        <f>J22</f>
        <v/>
      </c>
      <c r="G65" s="429">
        <f>B65+SUM(D65:D67)-SUM(F65:F67)</f>
        <v/>
      </c>
      <c r="H65" s="112" t="inlineStr">
        <is>
          <t xml:space="preserve">　　　增加無形資產                                                </t>
        </is>
      </c>
      <c r="I65" s="180" t="n">
        <v>258</v>
      </c>
      <c r="J65" s="73">
        <f>OFFSET(A538,0,$K$1-1)</f>
        <v/>
      </c>
      <c r="K65" s="369">
        <f>-SUMIF($C$7:$C$127,I65,$D$7:$D$127)+SUMIF($E$7:$E$127,I65,$F$7:$F$127)</f>
        <v/>
      </c>
      <c r="L65" s="478">
        <f>VLOOKUP(A65,$A$140:$AX$249,$K$1,FALSE)</f>
        <v/>
      </c>
      <c r="M65" s="478">
        <f>L65-G65</f>
        <v/>
      </c>
      <c r="N65" s="30" t="n"/>
      <c r="O65" s="425">
        <f>L65-B65</f>
        <v/>
      </c>
      <c r="P65" s="144">
        <f>J65-K65</f>
        <v/>
      </c>
      <c r="Q65" s="426">
        <f>D65-F65</f>
        <v/>
      </c>
      <c r="R65" s="30" t="n"/>
    </row>
    <row r="66">
      <c r="A66" s="4" t="n">
        <v>0</v>
      </c>
      <c r="B66" s="427" t="n"/>
      <c r="C66" s="384" t="n"/>
      <c r="D66" s="440" t="n"/>
      <c r="E66" s="441" t="n"/>
      <c r="F66" s="442" t="n"/>
      <c r="G66" s="433" t="n"/>
      <c r="H66" s="112" t="inlineStr">
        <is>
          <t xml:space="preserve">　　　增加其他資產                                                </t>
        </is>
      </c>
      <c r="I66" s="180" t="n"/>
      <c r="J66" s="73">
        <f>OFFSET(A539,0,$K$1-1)</f>
        <v/>
      </c>
      <c r="K66" s="369">
        <f>K67</f>
        <v/>
      </c>
      <c r="L66" s="478" t="n"/>
      <c r="M66" s="478">
        <f>L66-G66</f>
        <v/>
      </c>
      <c r="N66" s="30" t="n"/>
      <c r="O66" s="425">
        <f>L66-B66</f>
        <v/>
      </c>
      <c r="P66" s="144">
        <f>J66-K66</f>
        <v/>
      </c>
      <c r="Q66" s="426">
        <f>D66-F66</f>
        <v/>
      </c>
      <c r="R66" s="30" t="n"/>
    </row>
    <row r="67">
      <c r="A67" s="3" t="n">
        <v>0</v>
      </c>
      <c r="B67" s="427" t="n"/>
      <c r="C67" s="385" t="n"/>
      <c r="D67" s="440" t="n"/>
      <c r="E67" s="443" t="n"/>
      <c r="F67" s="442" t="n"/>
      <c r="G67" s="433" t="n"/>
      <c r="H67" s="112" t="inlineStr">
        <is>
          <t xml:space="preserve">　　　　增加遞延費用                                                </t>
        </is>
      </c>
      <c r="I67" s="180" t="n">
        <v>259</v>
      </c>
      <c r="J67" s="73">
        <f>OFFSET(A540,0,$K$1-1)</f>
        <v/>
      </c>
      <c r="K67" s="369">
        <f>-SUMIF($C$7:$C$127,I67,$D$7:$D$127)+SUMIF($E$7:$E$127,I67,$F$7:$F$127)</f>
        <v/>
      </c>
      <c r="L67" s="478" t="n"/>
      <c r="M67" s="478">
        <f>L67-G67</f>
        <v/>
      </c>
      <c r="N67" s="30" t="n"/>
      <c r="O67" s="425">
        <f>L67-B67</f>
        <v/>
      </c>
      <c r="P67" s="144">
        <f>J67-K67</f>
        <v/>
      </c>
      <c r="Q67" s="426">
        <f>D67-F67</f>
        <v/>
      </c>
      <c r="R67" s="30" t="n"/>
    </row>
    <row r="68">
      <c r="A68" s="80" t="n"/>
      <c r="B68" s="427" t="n"/>
      <c r="C68" s="384" t="n"/>
      <c r="D68" s="440" t="n"/>
      <c r="E68" s="441" t="n"/>
      <c r="F68" s="442" t="n"/>
      <c r="G68" s="433">
        <f>B68+D68-F68</f>
        <v/>
      </c>
      <c r="H68" s="111" t="inlineStr">
        <is>
          <t xml:space="preserve">▼投資活動之淨現金流入（流出）                                </t>
        </is>
      </c>
      <c r="I68" s="180" t="n"/>
      <c r="J68" s="73">
        <f>OFFSET(A541,0,$K$1-1)</f>
        <v/>
      </c>
      <c r="K68" s="369">
        <f>K40</f>
        <v/>
      </c>
      <c r="L68" s="478" t="n"/>
      <c r="M68" s="478" t="n"/>
      <c r="N68" s="30" t="n"/>
      <c r="O68" s="425" t="n"/>
      <c r="P68" s="144">
        <f>J68-K68</f>
        <v/>
      </c>
      <c r="Q68" s="426">
        <f>D68-F68</f>
        <v/>
      </c>
      <c r="R68" s="30" t="n"/>
    </row>
    <row r="69">
      <c r="A69" s="4" t="inlineStr">
        <is>
          <t>合      計</t>
        </is>
      </c>
      <c r="B69" s="422">
        <f>B7+B17+B26+B54+B56+B61</f>
        <v/>
      </c>
      <c r="C69" s="384" t="n"/>
      <c r="D69" s="440" t="n"/>
      <c r="E69" s="441" t="n"/>
      <c r="F69" s="442" t="n"/>
      <c r="G69" s="458">
        <f>G7+G17+G26+G54+G56+G61</f>
        <v/>
      </c>
      <c r="H69" s="111" t="inlineStr">
        <is>
          <t xml:space="preserve">▼籌資活動之現金流量                                          </t>
        </is>
      </c>
      <c r="I69" s="180" t="n"/>
      <c r="J69" s="73">
        <f>OFFSET(A542,0,$K$1-1)</f>
        <v/>
      </c>
      <c r="K69" s="369">
        <f>K70+K72+K74+K81+K79+K83</f>
        <v/>
      </c>
      <c r="L69" s="478">
        <f>VLOOKUP(A69,$A$140:$AX$249,$K$1,FALSE)</f>
        <v/>
      </c>
      <c r="M69" s="478">
        <f>L69-G69</f>
        <v/>
      </c>
      <c r="N69" s="30" t="n"/>
      <c r="O69" s="425">
        <f>L69-B69</f>
        <v/>
      </c>
      <c r="P69" s="144">
        <f>J69-K69</f>
        <v/>
      </c>
      <c r="Q69" s="426">
        <f>D69-F69</f>
        <v/>
      </c>
      <c r="R69" s="30" t="n"/>
    </row>
    <row r="70">
      <c r="A70" s="4" t="inlineStr">
        <is>
          <t xml:space="preserve">負債                                                        </t>
        </is>
      </c>
      <c r="B70" s="422">
        <f>B71+B78+B83</f>
        <v/>
      </c>
      <c r="C70" s="384" t="n"/>
      <c r="D70" s="440" t="n"/>
      <c r="E70" s="441" t="n"/>
      <c r="F70" s="442" t="n"/>
      <c r="G70" s="423">
        <f>G71+G78+G83</f>
        <v/>
      </c>
      <c r="H70" s="112" t="inlineStr">
        <is>
          <t xml:space="preserve">　　增加短期債務、流動金融負債及其他負債                        </t>
        </is>
      </c>
      <c r="I70" s="180" t="n"/>
      <c r="J70" s="73">
        <f>OFFSET(A543,0,$K$1-1)</f>
        <v/>
      </c>
      <c r="K70" s="369">
        <f>K71</f>
        <v/>
      </c>
      <c r="L70" s="478">
        <f>VLOOKUP(A70,$A$253:$AX$305,$K$1,FALSE)</f>
        <v/>
      </c>
      <c r="M70" s="478">
        <f>L70-G70</f>
        <v/>
      </c>
      <c r="N70" s="30" t="n"/>
      <c r="O70" s="425">
        <f>L70-B70</f>
        <v/>
      </c>
      <c r="P70" s="144">
        <f>J70-K70</f>
        <v/>
      </c>
      <c r="Q70" s="426">
        <f>D70-F70</f>
        <v/>
      </c>
      <c r="R70" s="30" t="n"/>
    </row>
    <row r="71">
      <c r="A71" s="78" t="inlineStr">
        <is>
          <t xml:space="preserve">　流動負債                                                    </t>
        </is>
      </c>
      <c r="B71" s="422">
        <f>SUM(B72:B77)</f>
        <v/>
      </c>
      <c r="C71" s="384" t="n"/>
      <c r="D71" s="440" t="n"/>
      <c r="E71" s="441" t="n"/>
      <c r="F71" s="442" t="n"/>
      <c r="G71" s="423">
        <f>SUM(G72:G77)</f>
        <v/>
      </c>
      <c r="H71" s="112" t="inlineStr">
        <is>
          <t xml:space="preserve">　　　增加其他負債                                                </t>
        </is>
      </c>
      <c r="I71" s="180" t="n">
        <v>311</v>
      </c>
      <c r="J71" s="73">
        <f>OFFSET(A544,0,$K$1-1)</f>
        <v/>
      </c>
      <c r="K71" s="369">
        <f>-SUMIF($C$7:$C$127,I71,$D$7:$D$127)+SUMIF($E$7:$E$127,I71,$F$7:$F$127)</f>
        <v/>
      </c>
      <c r="L71" s="478">
        <f>VLOOKUP(A71,$A$253:$AX$305,$K$1,FALSE)</f>
        <v/>
      </c>
      <c r="M71" s="478">
        <f>L71-G71</f>
        <v/>
      </c>
      <c r="N71" s="30" t="n"/>
      <c r="O71" s="425">
        <f>L71-B71</f>
        <v/>
      </c>
      <c r="P71" s="144">
        <f>J71-K71</f>
        <v/>
      </c>
      <c r="Q71" s="426">
        <f>D71-F71</f>
        <v/>
      </c>
      <c r="R71" s="30" t="n"/>
    </row>
    <row r="72">
      <c r="A72" s="80" t="inlineStr">
        <is>
          <t xml:space="preserve">　　短期債務                                                    </t>
        </is>
      </c>
      <c r="B72" s="427">
        <f>VLOOKUP(A72,$A$423:$AX$475,$K$1,FALSE)</f>
        <v/>
      </c>
      <c r="C72" s="385" t="n">
        <v>322</v>
      </c>
      <c r="D72" s="454">
        <f>J82*-1</f>
        <v/>
      </c>
      <c r="E72" s="441" t="n">
        <v>418</v>
      </c>
      <c r="F72" s="442">
        <f>D81</f>
        <v/>
      </c>
      <c r="G72" s="429">
        <f>B72+SUM(F72:F73)-SUM(D72:D73)</f>
        <v/>
      </c>
      <c r="H72" s="112" t="inlineStr">
        <is>
          <t xml:space="preserve">　　增加長期負債                                                </t>
        </is>
      </c>
      <c r="I72" s="180" t="n"/>
      <c r="J72" s="73">
        <f>OFFSET(A545,0,$K$1-1)</f>
        <v/>
      </c>
      <c r="K72" s="369">
        <f>K73</f>
        <v/>
      </c>
      <c r="L72" s="478">
        <f>VLOOKUP(A72,$A$253:$AX$305,$K$1,FALSE)</f>
        <v/>
      </c>
      <c r="M72" s="478">
        <f>L72-G72</f>
        <v/>
      </c>
      <c r="N72" s="30" t="n"/>
      <c r="O72" s="425">
        <f>L72-B72</f>
        <v/>
      </c>
      <c r="P72" s="144">
        <f>J72-K72</f>
        <v/>
      </c>
      <c r="Q72" s="426">
        <f>D72-F72</f>
        <v/>
      </c>
      <c r="R72" s="30" t="n"/>
    </row>
    <row r="73" ht="20.25" customHeight="1" s="53">
      <c r="A73" s="3" t="n">
        <v>0</v>
      </c>
      <c r="B73" s="427" t="n"/>
      <c r="C73" s="385" t="n">
        <v>316</v>
      </c>
      <c r="D73" s="440" t="n"/>
      <c r="E73" s="443" t="n"/>
      <c r="F73" s="442" t="n"/>
      <c r="G73" s="433" t="n"/>
      <c r="H73" s="112" t="inlineStr">
        <is>
          <t xml:space="preserve">　　　增加長期債務                                                </t>
        </is>
      </c>
      <c r="I73" s="180" t="n">
        <v>312</v>
      </c>
      <c r="J73" s="73">
        <f>OFFSET(A546,0,$K$1-1)</f>
        <v/>
      </c>
      <c r="K73" s="369">
        <f>-SUMIF($C$7:$C$127,I73,$D$7:$D$127)+SUMIF($E$7:$E$127,I73,$F$7:$F$127)</f>
        <v/>
      </c>
      <c r="L73" s="478" t="n"/>
      <c r="M73" s="478">
        <f>L73-G73</f>
        <v/>
      </c>
      <c r="N73" s="30" t="n"/>
      <c r="O73" s="425">
        <f>L73-B73</f>
        <v/>
      </c>
      <c r="P73" s="144">
        <f>J73-K73</f>
        <v/>
      </c>
      <c r="Q73" s="426">
        <f>D73-F73</f>
        <v/>
      </c>
      <c r="R73" s="30" t="n"/>
    </row>
    <row r="74" ht="21" customHeight="1" s="53">
      <c r="A74" s="80" t="inlineStr">
        <is>
          <t xml:space="preserve">　　應付款項                                                    </t>
        </is>
      </c>
      <c r="B74" s="427">
        <f>VLOOKUP(A74,$A$423:$AX$475,$K$1,FALSE)</f>
        <v/>
      </c>
      <c r="C74" s="384" t="n"/>
      <c r="D74" s="440" t="n"/>
      <c r="E74" s="441" t="n">
        <v>161</v>
      </c>
      <c r="F74" s="442" t="n"/>
      <c r="G74" s="429">
        <f>B74+SUM(F74:F75)-SUM(D74:D75)</f>
        <v/>
      </c>
      <c r="H74" s="112" t="inlineStr">
        <is>
          <t xml:space="preserve">　　增加基金、公積及填補短絀                                    </t>
        </is>
      </c>
      <c r="I74" s="180" t="n"/>
      <c r="J74" s="73">
        <f>OFFSET(A547,0,$K$1-1)</f>
        <v/>
      </c>
      <c r="K74" s="369">
        <f>SUM(K75)</f>
        <v/>
      </c>
      <c r="L74" s="478">
        <f>VLOOKUP(A74,$A$253:$AX$305,$K$1,FALSE)</f>
        <v/>
      </c>
      <c r="M74" s="478">
        <f>L74-G74</f>
        <v/>
      </c>
      <c r="N74" s="30" t="n"/>
      <c r="O74" s="425">
        <f>L74-B74</f>
        <v/>
      </c>
      <c r="P74" s="144">
        <f>J74-K74</f>
        <v/>
      </c>
      <c r="Q74" s="426">
        <f>D74-F74</f>
        <v/>
      </c>
      <c r="R74" s="30" t="n"/>
    </row>
    <row r="75" ht="18.75" customHeight="1" s="53">
      <c r="A75" s="3" t="n">
        <v>0</v>
      </c>
      <c r="B75" s="427" t="n"/>
      <c r="C75" s="385" t="n"/>
      <c r="D75" s="440" t="n"/>
      <c r="E75" s="443" t="n"/>
      <c r="F75" s="442" t="n"/>
      <c r="G75" s="433" t="n"/>
      <c r="H75" s="112" t="inlineStr">
        <is>
          <t xml:space="preserve">　　　增加基金                                                    </t>
        </is>
      </c>
      <c r="I75" s="180" t="n"/>
      <c r="J75" s="73">
        <f>OFFSET(A548,0,$K$1-1)</f>
        <v/>
      </c>
      <c r="K75" s="369">
        <f>SUM(K76:K78)</f>
        <v/>
      </c>
      <c r="L75" s="478" t="n"/>
      <c r="M75" s="478">
        <f>L75-G75</f>
        <v/>
      </c>
      <c r="N75" s="30" t="n"/>
      <c r="O75" s="425">
        <f>L75-B75</f>
        <v/>
      </c>
      <c r="P75" s="144">
        <f>J75-K75</f>
        <v/>
      </c>
      <c r="Q75" s="426">
        <f>D75-F75</f>
        <v/>
      </c>
      <c r="R75" s="30" t="n"/>
    </row>
    <row r="76" ht="20.25" customHeight="1" s="53">
      <c r="A76" s="80" t="inlineStr">
        <is>
          <t xml:space="preserve">　　預收款項                                                    </t>
        </is>
      </c>
      <c r="B76" s="427">
        <f>VLOOKUP(A76,$A$423:$AX$475,$K$1,FALSE)</f>
        <v/>
      </c>
      <c r="C76" s="384" t="n"/>
      <c r="D76" s="440" t="n"/>
      <c r="E76" s="441" t="n">
        <v>161</v>
      </c>
      <c r="F76" s="442">
        <f>J34</f>
        <v/>
      </c>
      <c r="G76" s="429">
        <f>B76+SUM(F76:F77)-SUM(D76:D77)</f>
        <v/>
      </c>
      <c r="H76" s="112" t="inlineStr">
        <is>
          <t xml:space="preserve">　　　　國庫撥款增置固定資產                                        </t>
        </is>
      </c>
      <c r="I76" s="180" t="n">
        <v>313</v>
      </c>
      <c r="J76" s="73">
        <f>OFFSET(A549,0,$K$1-1)</f>
        <v/>
      </c>
      <c r="K76" s="369">
        <f>-SUMIF($C$7:$C$127,I76,$D$7:$D$127)+SUMIF($E$7:$E$127,I76,$F$7:$F$127)</f>
        <v/>
      </c>
      <c r="L76" s="478">
        <f>VLOOKUP(A76,$A$253:$AX$305,$K$1,FALSE)</f>
        <v/>
      </c>
      <c r="M76" s="478">
        <f>L76-G76</f>
        <v/>
      </c>
      <c r="N76" s="30" t="n"/>
      <c r="O76" s="425">
        <f>L76-B76</f>
        <v/>
      </c>
      <c r="P76" s="144">
        <f>J76-K76</f>
        <v/>
      </c>
      <c r="Q76" s="426">
        <f>D76-F76</f>
        <v/>
      </c>
      <c r="R76" s="30" t="n"/>
    </row>
    <row r="77">
      <c r="A77" s="3" t="n">
        <v>0</v>
      </c>
      <c r="B77" s="427" t="n"/>
      <c r="C77" s="385" t="n"/>
      <c r="D77" s="440" t="n"/>
      <c r="E77" s="443" t="n"/>
      <c r="F77" s="442" t="n"/>
      <c r="G77" s="433" t="n"/>
      <c r="H77" s="112" t="inlineStr">
        <is>
          <t xml:space="preserve">　　　　國庫增撥無形資產                                            </t>
        </is>
      </c>
      <c r="I77" s="180" t="n">
        <v>314</v>
      </c>
      <c r="J77" s="73">
        <f>OFFSET(A550,0,$K$1-1)</f>
        <v/>
      </c>
      <c r="K77" s="369">
        <f>-SUMIF($C$7:$C$127,I77,$D$7:$D$127)+SUMIF($E$7:$E$127,I77,$F$7:$F$127)</f>
        <v/>
      </c>
      <c r="L77" s="478" t="n"/>
      <c r="M77" s="478">
        <f>L77-G77</f>
        <v/>
      </c>
      <c r="N77" s="30" t="n"/>
      <c r="O77" s="425">
        <f>L77-B77</f>
        <v/>
      </c>
      <c r="P77" s="144">
        <f>J77-K77</f>
        <v/>
      </c>
      <c r="Q77" s="426">
        <f>D77-F77</f>
        <v/>
      </c>
      <c r="R77" s="30" t="n"/>
    </row>
    <row r="78">
      <c r="A78" s="78" t="inlineStr">
        <is>
          <t xml:space="preserve">　長期負債                                                    </t>
        </is>
      </c>
      <c r="B78" s="459">
        <f>SUM(B81)</f>
        <v/>
      </c>
      <c r="C78" s="384" t="n"/>
      <c r="D78" s="440" t="n"/>
      <c r="E78" s="441" t="n"/>
      <c r="F78" s="442" t="n"/>
      <c r="G78" s="460">
        <f>SUM(G81)</f>
        <v/>
      </c>
      <c r="H78" s="112" t="inlineStr">
        <is>
          <t xml:space="preserve">　　　　國庫增撥遞延資產                                            </t>
        </is>
      </c>
      <c r="I78" s="180" t="n">
        <v>315</v>
      </c>
      <c r="J78" s="73">
        <f>OFFSET(A551,0,$K$1-1)</f>
        <v/>
      </c>
      <c r="K78" s="369">
        <f>-SUMIF($C$7:$C$127,I78,$D$7:$D$127)+SUMIF($E$7:$E$127,I78,$F$7:$F$127)</f>
        <v/>
      </c>
      <c r="L78" s="478">
        <f>VLOOKUP(A78,$A$253:$AX$305,$K$1,FALSE)</f>
        <v/>
      </c>
      <c r="M78" s="478">
        <f>L78-G78</f>
        <v/>
      </c>
      <c r="N78" s="30" t="n"/>
      <c r="O78" s="425">
        <f>L78-B78</f>
        <v/>
      </c>
      <c r="P78" s="144">
        <f>J78-K78</f>
        <v/>
      </c>
      <c r="Q78" s="426">
        <f>D78-F78</f>
        <v/>
      </c>
      <c r="R78" s="30" t="n"/>
    </row>
    <row r="79">
      <c r="A79" s="169" t="n"/>
      <c r="B79" s="461" t="n"/>
      <c r="C79" s="395" t="n"/>
      <c r="D79" s="462" t="n"/>
      <c r="E79" s="463" t="n"/>
      <c r="F79" s="447" t="n"/>
      <c r="G79" s="394" t="n"/>
      <c r="H79" s="112" t="inlineStr">
        <is>
          <t xml:space="preserve">　　減少短期債務、流動金融負債及其他負債                        </t>
        </is>
      </c>
      <c r="I79" s="180" t="n"/>
      <c r="J79" s="73">
        <f>OFFSET(A552,0,$K$1-1)</f>
        <v/>
      </c>
      <c r="K79" s="387" t="n"/>
      <c r="L79" s="478" t="n"/>
      <c r="M79" s="478" t="n"/>
      <c r="N79" s="30" t="n"/>
      <c r="O79" s="425" t="n"/>
      <c r="P79" s="144" t="n"/>
      <c r="Q79" s="426" t="n"/>
      <c r="R79" s="30" t="n"/>
    </row>
    <row r="80">
      <c r="A80" s="169" t="n"/>
      <c r="B80" s="461" t="n"/>
      <c r="C80" s="395" t="n"/>
      <c r="D80" s="462" t="n"/>
      <c r="E80" s="463" t="n"/>
      <c r="F80" s="447" t="n"/>
      <c r="G80" s="394" t="n"/>
      <c r="H80" s="112" t="inlineStr">
        <is>
          <t xml:space="preserve">　　　減少短期債務                                                </t>
        </is>
      </c>
      <c r="I80" s="180" t="n">
        <v>316</v>
      </c>
      <c r="J80" s="73">
        <f>OFFSET(A553,0,$K$1-1)</f>
        <v/>
      </c>
      <c r="K80" s="369">
        <f>-SUMIF($C$7:$C$127,I80,$D$7:$D$127)+SUMIF($E$7:$E$127,I80,$F$7:$F$127)</f>
        <v/>
      </c>
      <c r="L80" s="478" t="n"/>
      <c r="M80" s="478" t="n"/>
      <c r="N80" s="30" t="n"/>
      <c r="O80" s="425" t="n"/>
      <c r="P80" s="144" t="n"/>
      <c r="Q80" s="426" t="n"/>
      <c r="R80" s="30" t="n"/>
    </row>
    <row r="81">
      <c r="A81" s="80" t="inlineStr">
        <is>
          <t xml:space="preserve">　　長期債務                                                    </t>
        </is>
      </c>
      <c r="B81" s="427">
        <f>VLOOKUP(A81,$A$423:$AX$475,$K$1,FALSE)</f>
        <v/>
      </c>
      <c r="C81" s="384" t="n">
        <v>418</v>
      </c>
      <c r="D81" s="440">
        <f>J116</f>
        <v/>
      </c>
      <c r="E81" s="441" t="n">
        <v>312</v>
      </c>
      <c r="F81" s="442">
        <f>J73</f>
        <v/>
      </c>
      <c r="G81" s="429">
        <f>B81+SUM(F81:F82)-SUM(D81:D82)</f>
        <v/>
      </c>
      <c r="H81" s="112" t="inlineStr">
        <is>
          <t xml:space="preserve">　　減少長期負債                                                </t>
        </is>
      </c>
      <c r="I81" s="180" t="n"/>
      <c r="J81" s="73">
        <f>OFFSET(A554,0,$K$1-1)</f>
        <v/>
      </c>
      <c r="K81" s="369">
        <f>K82</f>
        <v/>
      </c>
      <c r="L81" s="478">
        <f>VLOOKUP(A81,$A$253:$AX$305,$K$1,FALSE)</f>
        <v/>
      </c>
      <c r="M81" s="478">
        <f>L81-G81</f>
        <v/>
      </c>
      <c r="N81" s="30" t="n"/>
      <c r="O81" s="425">
        <f>L81-B81</f>
        <v/>
      </c>
      <c r="P81" s="144">
        <f>J81-K81</f>
        <v/>
      </c>
      <c r="Q81" s="426">
        <f>D81-F81</f>
        <v/>
      </c>
      <c r="R81" s="30" t="n"/>
    </row>
    <row r="82">
      <c r="A82" s="3" t="n">
        <v>0</v>
      </c>
      <c r="B82" s="427" t="n"/>
      <c r="C82" s="385" t="n">
        <v>322</v>
      </c>
      <c r="D82" s="440" t="n"/>
      <c r="E82" s="443" t="n"/>
      <c r="F82" s="442" t="n"/>
      <c r="G82" s="433" t="n"/>
      <c r="H82" s="112" t="inlineStr">
        <is>
          <t xml:space="preserve">　　　減少長期債務                                                </t>
        </is>
      </c>
      <c r="I82" s="180" t="n">
        <v>322</v>
      </c>
      <c r="J82" s="73">
        <f>OFFSET(A555,0,$K$1-1)</f>
        <v/>
      </c>
      <c r="K82" s="369">
        <f>-SUMIF($C$7:$C$127,I82,$D$7:$D$127)+SUMIF($E$7:$E$127,I82,$F$7:$F$127)</f>
        <v/>
      </c>
      <c r="L82" s="478" t="n"/>
      <c r="M82" s="478">
        <f>L82-G82</f>
        <v/>
      </c>
      <c r="N82" s="30" t="n"/>
      <c r="O82" s="425">
        <f>L82-B82</f>
        <v/>
      </c>
      <c r="P82" s="144">
        <f>J82-K82</f>
        <v/>
      </c>
      <c r="Q82" s="426">
        <f>D72-F82</f>
        <v/>
      </c>
      <c r="R82" s="30" t="n"/>
    </row>
    <row r="83">
      <c r="A83" s="78" t="inlineStr">
        <is>
          <t xml:space="preserve">　其他負債                                                    </t>
        </is>
      </c>
      <c r="B83" s="422">
        <f>SUM(B84,B90)</f>
        <v/>
      </c>
      <c r="C83" s="384" t="n"/>
      <c r="D83" s="440" t="n"/>
      <c r="E83" s="441" t="n"/>
      <c r="F83" s="442" t="n"/>
      <c r="G83" s="460">
        <f>SUM(G84,G90)</f>
        <v/>
      </c>
      <c r="H83" s="112" t="inlineStr">
        <is>
          <t xml:space="preserve">　　支付利息                                                    </t>
        </is>
      </c>
      <c r="I83" s="180" t="n"/>
      <c r="J83" s="73">
        <f>OFFSET(A556,0,$K$1-1)</f>
        <v/>
      </c>
      <c r="K83" s="369">
        <f>J83</f>
        <v/>
      </c>
      <c r="L83" s="478">
        <f>VLOOKUP(A83,$A$253:$AX$305,$K$1,FALSE)</f>
        <v/>
      </c>
      <c r="M83" s="478">
        <f>L83-G83</f>
        <v/>
      </c>
      <c r="N83" s="30" t="n"/>
      <c r="O83" s="425">
        <f>L83-B83</f>
        <v/>
      </c>
      <c r="P83" s="144">
        <f>J83-K83</f>
        <v/>
      </c>
      <c r="Q83" s="426">
        <f>D83-F83</f>
        <v/>
      </c>
      <c r="R83" s="30" t="n"/>
    </row>
    <row r="84">
      <c r="A84" s="80" t="inlineStr">
        <is>
          <t xml:space="preserve">　　什項負債                                                    </t>
        </is>
      </c>
      <c r="B84" s="427">
        <f>VLOOKUP(A84,$A$423:$AX$475,$K$1,FALSE)</f>
        <v/>
      </c>
      <c r="C84" s="384" t="n">
        <v>321</v>
      </c>
      <c r="D84" s="440" t="n"/>
      <c r="E84" s="441" t="n"/>
      <c r="F84" s="442" t="n"/>
      <c r="G84" s="429">
        <f>B84+SUM(F84:F89)-SUM(D84:D89)</f>
        <v/>
      </c>
      <c r="H84" s="111" t="inlineStr">
        <is>
          <t xml:space="preserve">▼籌資活動之淨現金流入（流出）                                </t>
        </is>
      </c>
      <c r="I84" s="180" t="n"/>
      <c r="J84" s="73">
        <f>OFFSET(A557,0,$K$1-1)</f>
        <v/>
      </c>
      <c r="K84" s="369">
        <f>K69</f>
        <v/>
      </c>
      <c r="L84" s="478">
        <f>VLOOKUP(A84,$A$253:$AX$305,$K$1,FALSE)</f>
        <v/>
      </c>
      <c r="M84" s="478">
        <f>L84-G84</f>
        <v/>
      </c>
      <c r="N84" s="30" t="n"/>
      <c r="O84" s="425">
        <f>L84-B84</f>
        <v/>
      </c>
      <c r="P84" s="144">
        <f>J84-K84</f>
        <v/>
      </c>
      <c r="Q84" s="426">
        <f>D84-F84</f>
        <v/>
      </c>
      <c r="R84" s="30" t="n"/>
    </row>
    <row r="85">
      <c r="A85" s="4" t="n">
        <v>0</v>
      </c>
      <c r="B85" s="427" t="n"/>
      <c r="C85" s="384" t="n">
        <v>402</v>
      </c>
      <c r="D85" s="440">
        <f>J91*-1</f>
        <v/>
      </c>
      <c r="E85" s="384" t="n">
        <v>122</v>
      </c>
      <c r="F85" s="442">
        <f>J28</f>
        <v/>
      </c>
      <c r="G85" s="433" t="n"/>
      <c r="H85" s="111" t="inlineStr">
        <is>
          <t xml:space="preserve">▼現金及約當現金之淨增（淨減）                                </t>
        </is>
      </c>
      <c r="I85" s="180" t="inlineStr">
        <is>
          <t>B</t>
        </is>
      </c>
      <c r="J85" s="73">
        <f>OFFSET(A558,0,$K$1-1)</f>
        <v/>
      </c>
      <c r="K85" s="369">
        <f>J85</f>
        <v/>
      </c>
      <c r="L85" s="478" t="n"/>
      <c r="M85" s="478">
        <f>L85-G85</f>
        <v/>
      </c>
      <c r="N85" s="30" t="n"/>
      <c r="O85" s="425">
        <f>L85-B85</f>
        <v/>
      </c>
      <c r="P85" s="144">
        <f>J85-K85</f>
        <v/>
      </c>
      <c r="Q85" s="426">
        <f>D85-F85</f>
        <v/>
      </c>
      <c r="R85" s="30" t="n"/>
    </row>
    <row r="86">
      <c r="A86" s="3" t="n">
        <v>0</v>
      </c>
      <c r="B86" s="427" t="n"/>
      <c r="C86" s="385" t="n"/>
      <c r="D86" s="440" t="n"/>
      <c r="E86" s="443" t="n">
        <v>401</v>
      </c>
      <c r="F86" s="442">
        <f>J90</f>
        <v/>
      </c>
      <c r="G86" s="433" t="n"/>
      <c r="H86" s="111" t="inlineStr">
        <is>
          <t xml:space="preserve">▼期初現金及約當現金                                          </t>
        </is>
      </c>
      <c r="I86" s="180" t="n"/>
      <c r="J86" s="73">
        <f>OFFSET(A559,0,$K$1-1)</f>
        <v/>
      </c>
      <c r="K86" s="369">
        <f>B8</f>
        <v/>
      </c>
      <c r="L86" s="478" t="n"/>
      <c r="M86" s="478">
        <f>L86-G86</f>
        <v/>
      </c>
      <c r="N86" s="30" t="n"/>
      <c r="O86" s="425">
        <f>L86-B86</f>
        <v/>
      </c>
      <c r="P86" s="144">
        <f>J86-K86</f>
        <v/>
      </c>
      <c r="Q86" s="426">
        <f>D86-F86</f>
        <v/>
      </c>
      <c r="R86" s="30" t="n"/>
    </row>
    <row r="87">
      <c r="A87" s="3" t="n">
        <v>0</v>
      </c>
      <c r="B87" s="427" t="n"/>
      <c r="C87" s="385" t="n"/>
      <c r="D87" s="440" t="n"/>
      <c r="E87" s="443" t="n"/>
      <c r="F87" s="442" t="n"/>
      <c r="G87" s="433" t="n"/>
      <c r="H87" s="111" t="inlineStr">
        <is>
          <t xml:space="preserve">▼期末現金及約當現金                                          </t>
        </is>
      </c>
      <c r="I87" s="180" t="n"/>
      <c r="J87" s="73">
        <f>OFFSET(A560,0,$K$1-1)</f>
        <v/>
      </c>
      <c r="K87" s="369">
        <f>G8</f>
        <v/>
      </c>
      <c r="L87" s="478" t="n"/>
      <c r="M87" s="478">
        <f>L87-G87</f>
        <v/>
      </c>
      <c r="N87" s="30" t="n"/>
      <c r="O87" s="425">
        <f>L87-B87</f>
        <v/>
      </c>
      <c r="P87" s="144">
        <f>J87-K87</f>
        <v/>
      </c>
      <c r="Q87" s="426">
        <f>D87-F87</f>
        <v/>
      </c>
      <c r="R87" s="30" t="n"/>
    </row>
    <row r="88">
      <c r="A88" s="3" t="n">
        <v>0</v>
      </c>
      <c r="B88" s="427" t="n"/>
      <c r="C88" s="385" t="n"/>
      <c r="D88" s="440" t="n"/>
      <c r="E88" s="443" t="n"/>
      <c r="F88" s="442" t="n"/>
      <c r="G88" s="433" t="n"/>
      <c r="H88" s="111" t="inlineStr">
        <is>
          <t xml:space="preserve">▼不影響現金流量之投資與籌資活動                              </t>
        </is>
      </c>
      <c r="J88" s="73">
        <f>OFFSET(A561,0,$K$1-1)</f>
        <v/>
      </c>
      <c r="K88" s="369" t="n"/>
      <c r="L88" s="478" t="n"/>
      <c r="M88" s="478">
        <f>L88-G88</f>
        <v/>
      </c>
      <c r="N88" s="30" t="n"/>
      <c r="O88" s="425">
        <f>L88-B88</f>
        <v/>
      </c>
      <c r="P88" s="144">
        <f>J88-K88</f>
        <v/>
      </c>
      <c r="Q88" s="426">
        <f>D88-F88</f>
        <v/>
      </c>
      <c r="R88" s="30" t="n"/>
    </row>
    <row r="89" ht="32.4" customHeight="1" s="53">
      <c r="A89" s="3" t="n">
        <v>0</v>
      </c>
      <c r="B89" s="427" t="n"/>
      <c r="C89" s="385" t="n"/>
      <c r="D89" s="440" t="n"/>
      <c r="E89" s="443" t="n"/>
      <c r="F89" s="442" t="n"/>
      <c r="G89" s="433" t="n"/>
      <c r="H89" s="112" t="inlineStr">
        <is>
          <t xml:space="preserve">　　退休離職準備金與應付退休及離職金同額增加(+)或減少(-)之金額  </t>
        </is>
      </c>
      <c r="I89" s="180" t="n"/>
      <c r="J89" s="73">
        <f>OFFSET(A562,0,$K$1-1)</f>
        <v/>
      </c>
      <c r="K89" s="369">
        <f>K90+K91</f>
        <v/>
      </c>
      <c r="L89" s="478" t="n"/>
      <c r="M89" s="478">
        <f>L89-G89</f>
        <v/>
      </c>
      <c r="N89" s="30" t="n"/>
      <c r="O89" s="425">
        <f>L89-B89</f>
        <v/>
      </c>
      <c r="P89" s="144">
        <f>J89-K89</f>
        <v/>
      </c>
      <c r="Q89" s="426">
        <f>D89-F89</f>
        <v/>
      </c>
      <c r="R89" s="30" t="n"/>
    </row>
    <row r="90">
      <c r="A90" s="80" t="inlineStr">
        <is>
          <t xml:space="preserve">　　遞延負債                                                    </t>
        </is>
      </c>
      <c r="B90" s="427">
        <f>VLOOKUP(A90,$A$423:$AX$475,$K$1,FALSE)</f>
        <v/>
      </c>
      <c r="C90" s="385" t="n">
        <v>124</v>
      </c>
      <c r="D90" s="440">
        <f>J31*-1</f>
        <v/>
      </c>
      <c r="E90" s="464" t="n">
        <v>311</v>
      </c>
      <c r="F90" s="442">
        <f>J71</f>
        <v/>
      </c>
      <c r="G90" s="429">
        <f>B90+SUM(F90:F96)-SUM(D90:D96)</f>
        <v/>
      </c>
      <c r="H90" s="112" t="inlineStr">
        <is>
          <t xml:space="preserve">　　　退休離職準備金與應付退休及離職金同額增加之金額(+)           </t>
        </is>
      </c>
      <c r="I90" s="180" t="n">
        <v>401</v>
      </c>
      <c r="J90" s="73">
        <f>OFFSET(A563,0,$K$1-1)</f>
        <v/>
      </c>
      <c r="K90" s="369">
        <f>(SUMIF($C$7:$C$127,I90,$D$7:$D$127)+SUMIF($E$7:$E$127,I90,$F$7:$F$127))/2</f>
        <v/>
      </c>
      <c r="L90" s="478">
        <f>VLOOKUP(A90,$A$253:$AX$305,$K$1,FALSE)</f>
        <v/>
      </c>
      <c r="M90" s="478">
        <f>L90-G90</f>
        <v/>
      </c>
      <c r="N90" s="30" t="n"/>
      <c r="O90" s="425">
        <f>L90-B90</f>
        <v/>
      </c>
      <c r="P90" s="144">
        <f>J90-K90</f>
        <v/>
      </c>
      <c r="Q90" s="426">
        <f>D90-F90</f>
        <v/>
      </c>
      <c r="R90" s="30" t="n"/>
    </row>
    <row r="91">
      <c r="A91" s="3" t="n">
        <v>0</v>
      </c>
      <c r="B91" s="427" t="n"/>
      <c r="C91" s="241" t="n">
        <v>123</v>
      </c>
      <c r="D91" s="440">
        <f>-J30</f>
        <v/>
      </c>
      <c r="E91" s="464" t="n">
        <v>403</v>
      </c>
      <c r="F91" s="442">
        <f>J93</f>
        <v/>
      </c>
      <c r="G91" s="433" t="n"/>
      <c r="H91" s="112" t="inlineStr">
        <is>
          <t xml:space="preserve">　　　退休離職準備金與應付退休及離職金同額減少之金額(-)           </t>
        </is>
      </c>
      <c r="I91" s="180" t="n">
        <v>402</v>
      </c>
      <c r="J91" s="73">
        <f>OFFSET(A564,0,$K$1-1)</f>
        <v/>
      </c>
      <c r="K91" s="387">
        <f>(SUMIF($C$7:$C$127,I91,$D$7:$D$127)+SUMIF($E$7:$E$127,I91,$F$7:$F$127))/2*-1</f>
        <v/>
      </c>
      <c r="L91" s="478" t="n"/>
      <c r="M91" s="478">
        <f>L91-G91</f>
        <v/>
      </c>
      <c r="N91" s="30" t="n"/>
      <c r="O91" s="425">
        <f>L91-B91</f>
        <v/>
      </c>
      <c r="P91" s="144">
        <f>J91-K91</f>
        <v/>
      </c>
      <c r="Q91" s="426">
        <f>D91-F91</f>
        <v/>
      </c>
      <c r="R91" s="30" t="n"/>
    </row>
    <row r="92">
      <c r="A92" s="3" t="n">
        <v>0</v>
      </c>
      <c r="B92" s="427" t="n"/>
      <c r="C92" s="385" t="n"/>
      <c r="D92" s="440" t="n"/>
      <c r="E92" s="325" t="n">
        <v>407</v>
      </c>
      <c r="F92" s="262">
        <f>J101</f>
        <v/>
      </c>
      <c r="G92" s="433" t="n"/>
      <c r="H92" s="112" t="inlineStr">
        <is>
          <t xml:space="preserve">　　其他準備金與遞延收入同額增加之金額                          </t>
        </is>
      </c>
      <c r="I92" s="180" t="n"/>
      <c r="J92" s="73">
        <f>OFFSET(A565,0,$K$1-1)</f>
        <v/>
      </c>
      <c r="K92" s="369">
        <f>K93</f>
        <v/>
      </c>
      <c r="L92" s="478" t="n"/>
      <c r="M92" s="478">
        <f>L92-G92</f>
        <v/>
      </c>
      <c r="N92" s="30" t="n"/>
      <c r="O92" s="425">
        <f>L92-B92</f>
        <v/>
      </c>
      <c r="P92" s="144">
        <f>J92-K92</f>
        <v/>
      </c>
      <c r="Q92" s="426">
        <f>D92-F92</f>
        <v/>
      </c>
      <c r="R92" s="30" t="n"/>
    </row>
    <row r="93">
      <c r="A93" s="3" t="n">
        <v>0</v>
      </c>
      <c r="B93" s="427" t="n"/>
      <c r="C93" s="385" t="n"/>
      <c r="D93" s="440" t="n"/>
      <c r="E93" s="464" t="n">
        <v>408</v>
      </c>
      <c r="F93" s="442">
        <f>J102</f>
        <v/>
      </c>
      <c r="G93" s="433" t="n"/>
      <c r="H93" s="112" t="inlineStr">
        <is>
          <t xml:space="preserve">　　　其他準備金與遞延收入同額增加之金額                          </t>
        </is>
      </c>
      <c r="I93" s="180" t="n">
        <v>403</v>
      </c>
      <c r="J93" s="73">
        <f>OFFSET(A566,0,$K$1-1)</f>
        <v/>
      </c>
      <c r="K93" s="369">
        <f>(SUMIF($C$7:$C$127,I93,$D$7:$D$127)+SUMIF($E$7:$E$127,I93,$F$7:$F$127))/2</f>
        <v/>
      </c>
      <c r="L93" s="478" t="n"/>
      <c r="M93" s="478">
        <f>L93-G93</f>
        <v/>
      </c>
      <c r="N93" s="30" t="n"/>
      <c r="O93" s="425">
        <f>L93-B93</f>
        <v/>
      </c>
      <c r="P93" s="144">
        <f>J93-K93</f>
        <v/>
      </c>
      <c r="Q93" s="426">
        <f>D93-F93</f>
        <v/>
      </c>
      <c r="R93" s="30" t="n"/>
    </row>
    <row r="94" ht="32.4" customHeight="1" s="53">
      <c r="A94" s="105" t="n"/>
      <c r="B94" s="465" t="n"/>
      <c r="C94" s="398" t="n"/>
      <c r="D94" s="455" t="n"/>
      <c r="E94" s="466" t="n">
        <v>410</v>
      </c>
      <c r="F94" s="467" t="n"/>
      <c r="G94" s="378" t="n"/>
      <c r="H94" s="112" t="inlineStr">
        <is>
          <t xml:space="preserve">　　以前年度購建中固定資產科目，調整轉入不動產、廠房及設備科目之</t>
        </is>
      </c>
      <c r="I94" s="180" t="n"/>
      <c r="J94" s="73">
        <f>OFFSET(A567,0,$K$1-1)</f>
        <v/>
      </c>
      <c r="K94" s="369">
        <f>K95</f>
        <v/>
      </c>
      <c r="P94" s="144">
        <f>J94-K94</f>
        <v/>
      </c>
    </row>
    <row r="95">
      <c r="A95" s="105" t="n"/>
      <c r="B95" s="465" t="n"/>
      <c r="C95" s="398" t="n"/>
      <c r="D95" s="455" t="n"/>
      <c r="E95" s="468" t="n"/>
      <c r="F95" s="447" t="n"/>
      <c r="G95" s="378" t="n"/>
      <c r="H95" s="112" t="inlineStr">
        <is>
          <t xml:space="preserve">　　　調整轉入不動產、廠房及設備科目明細                          </t>
        </is>
      </c>
      <c r="I95" s="180" t="n"/>
      <c r="J95" s="73">
        <f>OFFSET(A568,0,$K$1-1)</f>
        <v/>
      </c>
      <c r="K95" s="369">
        <f>K96+K97+K98</f>
        <v/>
      </c>
      <c r="L95" s="478" t="n"/>
      <c r="N95" s="30" t="n"/>
      <c r="O95" s="425">
        <f>L95-B96</f>
        <v/>
      </c>
      <c r="P95" s="144">
        <f>J95-K95</f>
        <v/>
      </c>
      <c r="Q95" s="426">
        <f>D96-F96</f>
        <v/>
      </c>
      <c r="R95" s="30" t="n"/>
    </row>
    <row r="96">
      <c r="A96" s="3" t="n">
        <v>0</v>
      </c>
      <c r="B96" s="427" t="n"/>
      <c r="C96" s="385" t="n"/>
      <c r="D96" s="440" t="n"/>
      <c r="E96" s="261" t="n"/>
      <c r="F96" s="186" t="n"/>
      <c r="G96" s="433" t="n"/>
      <c r="H96" s="112" t="inlineStr">
        <is>
          <t xml:space="preserve">　　　　土地改良物                                                  </t>
        </is>
      </c>
      <c r="I96" s="180" t="n">
        <v>404</v>
      </c>
      <c r="J96" s="73">
        <f>OFFSET(A569,0,$K$1-1)</f>
        <v/>
      </c>
      <c r="K96" s="369">
        <f>(SUMIF($C$7:$C$127,I96,$D$7:$D$127)+SUMIF($E$7:$E$127,I96,$F$7:$F$127))/2</f>
        <v/>
      </c>
      <c r="N96" s="30" t="n"/>
      <c r="O96" s="425">
        <f>L97-B97</f>
        <v/>
      </c>
      <c r="P96" s="144">
        <f>J96-K96</f>
        <v/>
      </c>
      <c r="Q96" s="426">
        <f>D97-F97</f>
        <v/>
      </c>
      <c r="R96" s="30" t="n"/>
    </row>
    <row r="97">
      <c r="A97" s="84" t="inlineStr">
        <is>
          <t xml:space="preserve">淨值                                                        </t>
        </is>
      </c>
      <c r="B97" s="422">
        <f>B98+B110+B116+B125</f>
        <v/>
      </c>
      <c r="C97" s="384" t="n"/>
      <c r="D97" s="440" t="n"/>
      <c r="E97" s="441" t="n"/>
      <c r="F97" s="442" t="n"/>
      <c r="G97" s="422">
        <f>G98+G110+G116+G125</f>
        <v/>
      </c>
      <c r="H97" s="112" t="inlineStr">
        <is>
          <t xml:space="preserve">　　　　房屋及建築                                                  </t>
        </is>
      </c>
      <c r="I97" s="180" t="n">
        <v>405</v>
      </c>
      <c r="J97" s="73">
        <f>OFFSET(A570,0,$K$1-1)</f>
        <v/>
      </c>
      <c r="K97" s="369">
        <f>(SUMIF($C$7:$C$127,I97,$D$7:$D$127)+SUMIF($E$7:$E$127,I97,$F$7:$F$127))/2</f>
        <v/>
      </c>
      <c r="L97" s="478">
        <f>VLOOKUP(A97,$A$253:$AX$305,$K$1,FALSE)</f>
        <v/>
      </c>
      <c r="M97" s="478">
        <f>L97-G97</f>
        <v/>
      </c>
      <c r="N97" s="30" t="n"/>
      <c r="O97" s="425">
        <f>L98-B98</f>
        <v/>
      </c>
      <c r="P97" s="144">
        <f>J97-K97</f>
        <v/>
      </c>
      <c r="Q97" s="426">
        <f>D98-F98</f>
        <v/>
      </c>
      <c r="R97" s="30" t="n"/>
    </row>
    <row r="98">
      <c r="A98" s="85" t="inlineStr">
        <is>
          <t xml:space="preserve">　基金                                                        </t>
        </is>
      </c>
      <c r="B98" s="422">
        <f>SUM(B99:B101)</f>
        <v/>
      </c>
      <c r="C98" s="384" t="n"/>
      <c r="D98" s="440" t="n"/>
      <c r="E98" s="441" t="n"/>
      <c r="F98" s="442" t="n"/>
      <c r="G98" s="422">
        <f>SUM(G99:G101)</f>
        <v/>
      </c>
      <c r="H98" s="220" t="inlineStr">
        <is>
          <t xml:space="preserve">　　　　什項設備                                                    </t>
        </is>
      </c>
      <c r="I98" s="267" t="n">
        <v>406</v>
      </c>
      <c r="J98" s="73">
        <f>OFFSET(A571,0,$K$1-1)</f>
        <v/>
      </c>
      <c r="K98" s="369">
        <f>(SUMIF($C$7:$C$127,I98,$D$7:$D$127)+SUMIF($E$7:$E$127,I98,$F$7:$F$127))/2</f>
        <v/>
      </c>
      <c r="L98" s="478">
        <f>VLOOKUP(A98,$A$253:$AX$305,$K$1,FALSE)</f>
        <v/>
      </c>
      <c r="M98" s="478">
        <f>L98-G98</f>
        <v/>
      </c>
      <c r="N98" s="30" t="n"/>
      <c r="O98" s="425">
        <f>L99-B99</f>
        <v/>
      </c>
      <c r="P98" s="144">
        <f>J98-K98</f>
        <v/>
      </c>
      <c r="Q98" s="426">
        <f>D99-F99</f>
        <v/>
      </c>
      <c r="R98" s="30" t="n"/>
    </row>
    <row r="99">
      <c r="A99" s="86" t="inlineStr">
        <is>
          <t xml:space="preserve">　　基金                                                        </t>
        </is>
      </c>
      <c r="B99" s="427">
        <f>VLOOKUP(A99,$A$423:$AX$475,$K$1,FALSE)</f>
        <v/>
      </c>
      <c r="C99" s="245" t="n"/>
      <c r="D99" s="440" t="n"/>
      <c r="E99" s="384" t="n">
        <v>313</v>
      </c>
      <c r="F99" s="442">
        <f>J76</f>
        <v/>
      </c>
      <c r="G99" s="469">
        <f>B99+SUM(F99:F109)-SUM(D99:D109)</f>
        <v/>
      </c>
      <c r="H99" s="112" t="inlineStr">
        <is>
          <t xml:space="preserve">　不動產、廠房及設備與遞延收入同額增加(+)或減少(-)之金額    </t>
        </is>
      </c>
      <c r="I99" s="180" t="n"/>
      <c r="J99" s="73">
        <f>OFFSET(A572,0,$K$1-1)</f>
        <v/>
      </c>
      <c r="K99" s="369">
        <f>K100</f>
        <v/>
      </c>
      <c r="L99" s="478">
        <f>VLOOKUP(A99,$A$253:$AX$305,$K$1,FALSE)</f>
        <v/>
      </c>
      <c r="M99" s="478">
        <f>L99-G99</f>
        <v/>
      </c>
      <c r="N99" s="30" t="n"/>
      <c r="O99" s="425">
        <f>L100-B100</f>
        <v/>
      </c>
      <c r="P99" s="144">
        <f>J99-K99</f>
        <v/>
      </c>
      <c r="Q99" s="426">
        <f>D100-F100</f>
        <v/>
      </c>
      <c r="R99" s="30" t="n"/>
    </row>
    <row r="100">
      <c r="A100" s="89" t="n">
        <v>0</v>
      </c>
      <c r="B100" s="427" t="n"/>
      <c r="C100" s="375" t="n"/>
      <c r="D100" s="428" t="n"/>
      <c r="E100" s="87" t="n">
        <v>314</v>
      </c>
      <c r="F100" s="431">
        <f>J77</f>
        <v/>
      </c>
      <c r="G100" s="427" t="n"/>
      <c r="H100" s="112" t="inlineStr">
        <is>
          <t xml:space="preserve">　　不動產、廠房及設備與遞延收入同額增加明細(+)             </t>
        </is>
      </c>
      <c r="I100" s="180" t="n"/>
      <c r="J100" s="73">
        <f>OFFSET(A573,0,$K$1-1)</f>
        <v/>
      </c>
      <c r="K100" s="369">
        <f>K101+K102</f>
        <v/>
      </c>
      <c r="L100" s="478" t="n"/>
      <c r="M100" s="478">
        <f>L100-G100</f>
        <v/>
      </c>
      <c r="N100" s="30" t="n"/>
      <c r="O100" s="425">
        <f>L101-B101</f>
        <v/>
      </c>
      <c r="P100" s="144">
        <f>J100-K100</f>
        <v/>
      </c>
      <c r="Q100" s="426">
        <f>D101-F101</f>
        <v/>
      </c>
      <c r="R100" s="30" t="n"/>
    </row>
    <row r="101">
      <c r="A101" s="50" t="n">
        <v>0</v>
      </c>
      <c r="B101" s="427" t="n"/>
      <c r="C101" s="91" t="n">
        <v>412</v>
      </c>
      <c r="D101" s="428">
        <f>-J109</f>
        <v/>
      </c>
      <c r="E101" s="87" t="n">
        <v>315</v>
      </c>
      <c r="F101" s="431">
        <f>J78</f>
        <v/>
      </c>
      <c r="G101" s="427" t="n"/>
      <c r="H101" s="211" t="inlineStr">
        <is>
          <t xml:space="preserve">　　　　機械及設備                                                  </t>
        </is>
      </c>
      <c r="I101" s="268" t="n">
        <v>407</v>
      </c>
      <c r="J101" s="73">
        <f>OFFSET(A574,0,$K$1-1)</f>
        <v/>
      </c>
      <c r="K101" s="369">
        <f>(SUMIF($C$7:$C$127,I101,$D$7:$D$127)+SUMIF($E$7:$E$127,I101,$F$7:$F$127))/2</f>
        <v/>
      </c>
      <c r="L101" s="478" t="n"/>
      <c r="M101" s="478">
        <f>L101-G101</f>
        <v/>
      </c>
      <c r="N101" s="30" t="n"/>
      <c r="O101" s="425">
        <f>L102-B102</f>
        <v/>
      </c>
      <c r="P101" s="144">
        <f>J101-K101</f>
        <v/>
      </c>
      <c r="Q101" s="426">
        <f>D102-F102</f>
        <v/>
      </c>
      <c r="R101" s="30" t="n"/>
    </row>
    <row r="102">
      <c r="A102" s="50" t="n">
        <v>0</v>
      </c>
      <c r="B102" s="427" t="n"/>
      <c r="C102" s="91" t="n">
        <v>413</v>
      </c>
      <c r="D102" s="470">
        <f>-J110</f>
        <v/>
      </c>
      <c r="E102" s="87" t="n">
        <v>409</v>
      </c>
      <c r="F102" s="432">
        <f>J105</f>
        <v/>
      </c>
      <c r="G102" s="427" t="n"/>
      <c r="H102" s="211" t="inlineStr">
        <is>
          <t xml:space="preserve">　　　　什項設備                                                    </t>
        </is>
      </c>
      <c r="I102" s="180" t="n">
        <v>408</v>
      </c>
      <c r="J102" s="73">
        <f>OFFSET(A575,0,$K$1-1)</f>
        <v/>
      </c>
      <c r="K102" s="369">
        <f>(SUMIF($C$7:$C$127,I102,$D$7:$D$127)+SUMIF($E$7:$E$127,I102,$F$7:$F$127))/2</f>
        <v/>
      </c>
      <c r="L102" s="478" t="n"/>
      <c r="M102" s="478">
        <f>L102-G102</f>
        <v/>
      </c>
      <c r="N102" s="30" t="n"/>
      <c r="O102" s="425">
        <f>L103-B103</f>
        <v/>
      </c>
      <c r="P102" s="144">
        <f>J102-K102</f>
        <v/>
      </c>
      <c r="Q102" s="426">
        <f>D103-F103</f>
        <v/>
      </c>
      <c r="R102" s="30" t="n"/>
    </row>
    <row r="103">
      <c r="A103" s="50" t="n">
        <v>0</v>
      </c>
      <c r="B103" s="427" t="n"/>
      <c r="C103" s="91" t="n">
        <v>414</v>
      </c>
      <c r="D103" s="470">
        <f>-J111</f>
        <v/>
      </c>
      <c r="E103" s="375" t="n">
        <v>410</v>
      </c>
      <c r="F103" s="431">
        <f>J106</f>
        <v/>
      </c>
      <c r="G103" s="427" t="n"/>
      <c r="H103" s="211" t="inlineStr">
        <is>
          <t xml:space="preserve">　不動產、廠房及設備與基金同額增加(+)或減少(-)之金額        </t>
        </is>
      </c>
      <c r="I103" s="180" t="n"/>
      <c r="J103" s="73">
        <f>OFFSET(A576,0,$K$1-1)</f>
        <v/>
      </c>
      <c r="K103" s="369">
        <f>K104+K108</f>
        <v/>
      </c>
      <c r="L103" s="478" t="n"/>
      <c r="M103" s="478">
        <f>L103-G103</f>
        <v/>
      </c>
      <c r="N103" s="30" t="n"/>
      <c r="O103" s="425">
        <f>L104-B104</f>
        <v/>
      </c>
      <c r="P103" s="144">
        <f>J103-K103</f>
        <v/>
      </c>
      <c r="Q103" s="426">
        <f>D104-F104</f>
        <v/>
      </c>
      <c r="R103" s="30" t="n"/>
    </row>
    <row r="104">
      <c r="A104" s="50" t="n">
        <v>0</v>
      </c>
      <c r="B104" s="427" t="n"/>
      <c r="C104" s="91" t="n">
        <v>416</v>
      </c>
      <c r="D104" s="470">
        <f>F58</f>
        <v/>
      </c>
      <c r="E104" s="375" t="n">
        <v>411</v>
      </c>
      <c r="F104" s="431">
        <f>J107</f>
        <v/>
      </c>
      <c r="G104" s="427" t="n"/>
      <c r="H104" s="211" t="inlineStr">
        <is>
          <t xml:space="preserve">　　　撥入不動產、廠房及設備明細(+)                               </t>
        </is>
      </c>
      <c r="I104" s="180" t="n"/>
      <c r="J104" s="73">
        <f>OFFSET(A577,0,$K$1-1)</f>
        <v/>
      </c>
      <c r="K104" s="369">
        <f>SUM(K105:K107)</f>
        <v/>
      </c>
      <c r="L104" s="478" t="n"/>
      <c r="M104" s="478">
        <f>L104-G104</f>
        <v/>
      </c>
      <c r="N104" s="30" t="n"/>
      <c r="O104" s="425">
        <f>L105-B105</f>
        <v/>
      </c>
      <c r="P104" s="144">
        <f>J104-K104</f>
        <v/>
      </c>
      <c r="Q104" s="426">
        <f>D105-F105</f>
        <v/>
      </c>
      <c r="R104" s="30" t="n"/>
    </row>
    <row r="105">
      <c r="A105" s="50" t="n"/>
      <c r="B105" s="50" t="n"/>
      <c r="C105" s="91" t="n"/>
      <c r="D105" s="428" t="n"/>
      <c r="E105" s="375" t="n">
        <v>415</v>
      </c>
      <c r="F105" s="90">
        <f>J113</f>
        <v/>
      </c>
      <c r="G105" s="50" t="n"/>
      <c r="H105" s="112" t="inlineStr">
        <is>
          <t xml:space="preserve">　　　　機械及設備                                                  </t>
        </is>
      </c>
      <c r="I105" s="180" t="n">
        <v>409</v>
      </c>
      <c r="J105" s="73">
        <f>OFFSET(A578,0,$K$1-1)</f>
        <v/>
      </c>
      <c r="K105" s="369">
        <f>(SUMIF($C$7:$C$127,I105,$D$7:$D$127)+SUMIF($E$7:$E$127,I105,$F$7:$F$127))/2</f>
        <v/>
      </c>
      <c r="L105" s="478" t="n"/>
      <c r="M105" s="478">
        <f>L105-G105</f>
        <v/>
      </c>
      <c r="N105" s="30" t="n"/>
      <c r="O105" s="425">
        <f>L106-B106</f>
        <v/>
      </c>
      <c r="P105" s="144">
        <f>J105-K105</f>
        <v/>
      </c>
      <c r="Q105" s="426">
        <f>D106-F106</f>
        <v/>
      </c>
      <c r="R105" s="30" t="n"/>
    </row>
    <row r="106">
      <c r="A106" s="50" t="n"/>
      <c r="B106" s="50" t="n"/>
      <c r="C106" s="375" t="n"/>
      <c r="D106" s="428" t="n"/>
      <c r="G106" s="50" t="n"/>
      <c r="H106" s="112" t="inlineStr">
        <is>
          <t xml:space="preserve">　　　　交通及運輸設備                                              </t>
        </is>
      </c>
      <c r="I106" s="180" t="n">
        <v>410</v>
      </c>
      <c r="J106" s="73">
        <f>OFFSET(A579,0,$K$1-1)</f>
        <v/>
      </c>
      <c r="K106" s="369">
        <f>(SUMIF($C$7:$C$127,I106,$D$7:$D$127)+SUMIF($E$7:$E$127,I106,$F$7:$F$127))/2</f>
        <v/>
      </c>
      <c r="L106" s="478" t="n"/>
      <c r="M106" s="478">
        <f>L106-G106</f>
        <v/>
      </c>
      <c r="N106" s="30" t="n"/>
      <c r="O106" s="425">
        <f>L107-B107</f>
        <v/>
      </c>
      <c r="P106" s="144">
        <f>J106-K106</f>
        <v/>
      </c>
      <c r="Q106" s="426">
        <f>D107-F107</f>
        <v/>
      </c>
      <c r="R106" s="30" t="n"/>
    </row>
    <row r="107">
      <c r="A107" s="50" t="n"/>
      <c r="B107" s="50" t="n"/>
      <c r="C107" s="127" t="n">
        <v>72</v>
      </c>
      <c r="D107" s="471">
        <f>IF(J119&lt;0,J119*-1,0)</f>
        <v/>
      </c>
      <c r="E107" s="472" t="n"/>
      <c r="F107" s="396" t="n"/>
      <c r="G107" s="50" t="n"/>
      <c r="H107" s="112" t="inlineStr">
        <is>
          <t xml:space="preserve">　　　　什項設備                                                    </t>
        </is>
      </c>
      <c r="I107" s="180" t="n">
        <v>411</v>
      </c>
      <c r="J107" s="73">
        <f>OFFSET(A580,0,$K$1-1)</f>
        <v/>
      </c>
      <c r="K107" s="369">
        <f>(SUMIF($C$7:$C$127,I107,$D$7:$D$127)+SUMIF($E$7:$E$127,I107,$F$7:$F$127))/2</f>
        <v/>
      </c>
      <c r="L107" s="478" t="n"/>
      <c r="M107" s="478">
        <f>L107-G107</f>
        <v/>
      </c>
      <c r="N107" s="30" t="n"/>
      <c r="O107" s="425">
        <f>L108-B108</f>
        <v/>
      </c>
      <c r="P107" s="144">
        <f>J107-K107</f>
        <v/>
      </c>
      <c r="Q107" s="426">
        <f>D108-F108</f>
        <v/>
      </c>
      <c r="R107" s="30" t="n"/>
    </row>
    <row r="108">
      <c r="A108" s="89" t="n">
        <v>0</v>
      </c>
      <c r="B108" s="427" t="n"/>
      <c r="C108" s="127" t="n"/>
      <c r="D108" s="428" t="n"/>
      <c r="E108" s="375" t="n">
        <v>72</v>
      </c>
      <c r="F108" s="396">
        <f>IF(J119&gt;0,J119,0)</f>
        <v/>
      </c>
      <c r="G108" s="427" t="n"/>
      <c r="H108" s="211" t="inlineStr">
        <is>
          <t xml:space="preserve">　　　撥出不動產、廠房及設備明細(-)                               </t>
        </is>
      </c>
      <c r="I108" s="180" t="n"/>
      <c r="J108" s="73">
        <f>OFFSET(A581,0,$K$1-1)</f>
        <v/>
      </c>
      <c r="K108" s="369">
        <f>K109+K110+K111</f>
        <v/>
      </c>
      <c r="L108" s="478" t="n"/>
      <c r="M108" s="478">
        <f>L108-G108</f>
        <v/>
      </c>
      <c r="N108" s="30" t="n"/>
      <c r="O108" s="425">
        <f>L109-B109</f>
        <v/>
      </c>
      <c r="P108" s="144">
        <f>J108-K108</f>
        <v/>
      </c>
      <c r="Q108" s="426">
        <f>D109-F109</f>
        <v/>
      </c>
      <c r="R108" s="30" t="n"/>
    </row>
    <row r="109">
      <c r="A109" s="78" t="n"/>
      <c r="B109" s="427" t="n"/>
      <c r="D109" s="428" t="n"/>
      <c r="E109" s="375" t="n"/>
      <c r="F109" s="432">
        <f>J131</f>
        <v/>
      </c>
      <c r="G109" s="427" t="n"/>
      <c r="H109" s="112" t="inlineStr">
        <is>
          <t xml:space="preserve">　　　　機械及設備                                                  </t>
        </is>
      </c>
      <c r="I109" s="180" t="n">
        <v>412</v>
      </c>
      <c r="J109" s="73">
        <f>OFFSET(A582,0,$K$1-1)</f>
        <v/>
      </c>
      <c r="K109" s="387">
        <f>(SUMIF($C$7:$C$127,I109,$D$7:$D$127)+SUMIF($E$7:$E$127,I109,$F$7:$F$127))/2*-1</f>
        <v/>
      </c>
      <c r="L109" s="478" t="n"/>
      <c r="M109" s="478">
        <f>L109-G109</f>
        <v/>
      </c>
      <c r="N109" s="30" t="n"/>
      <c r="O109" s="425">
        <f>L110-B110</f>
        <v/>
      </c>
      <c r="P109" s="144">
        <f>J109-K109</f>
        <v/>
      </c>
      <c r="Q109" s="426">
        <f>D110-F110</f>
        <v/>
      </c>
      <c r="R109" s="30" t="n"/>
    </row>
    <row r="110">
      <c r="A110" s="78" t="inlineStr">
        <is>
          <t xml:space="preserve">　公積                                                        </t>
        </is>
      </c>
      <c r="B110" s="422">
        <f>SUM(B111:B115)</f>
        <v/>
      </c>
      <c r="C110" s="375" t="n"/>
      <c r="D110" s="428" t="n"/>
      <c r="E110" s="430" t="n"/>
      <c r="F110" s="432" t="n"/>
      <c r="G110" s="423">
        <f>SUM(G111:G115)</f>
        <v/>
      </c>
      <c r="H110" s="112" t="inlineStr">
        <is>
          <t xml:space="preserve">　　　　交通及運輸設備                                              </t>
        </is>
      </c>
      <c r="I110" s="180" t="n">
        <v>413</v>
      </c>
      <c r="J110" s="73">
        <f>OFFSET(A583,0,$K$1-1)</f>
        <v/>
      </c>
      <c r="K110" s="387">
        <f>(SUMIF($C$7:$C$127,I110,$D$7:$D$127)+SUMIF($E$7:$E$127,I110,$F$7:$F$127))/2*-1</f>
        <v/>
      </c>
      <c r="L110" s="478">
        <f>VLOOKUP(A110,$A$253:$AX$305,$K$1,FALSE)</f>
        <v/>
      </c>
      <c r="M110" s="478">
        <f>L110-G110</f>
        <v/>
      </c>
      <c r="N110" s="30" t="n"/>
      <c r="O110" s="425">
        <f>L111-B111</f>
        <v/>
      </c>
      <c r="P110" s="144">
        <f>J110-K110</f>
        <v/>
      </c>
      <c r="Q110" s="426">
        <f>D111-F111</f>
        <v/>
      </c>
      <c r="R110" s="30" t="n"/>
    </row>
    <row r="111">
      <c r="A111" s="80" t="inlineStr">
        <is>
          <t xml:space="preserve">　　資本公積                                                    </t>
        </is>
      </c>
      <c r="B111" s="427">
        <f>VLOOKUP(A111,$A$423:$AX$475,$K$1,FALSE)</f>
        <v/>
      </c>
      <c r="C111" s="375" t="n"/>
      <c r="D111" s="428" t="n"/>
      <c r="E111" s="430" t="n">
        <v>417</v>
      </c>
      <c r="F111" s="432">
        <f>J115</f>
        <v/>
      </c>
      <c r="G111" s="429">
        <f>B111+SUM(F111:F113)-SUM(D111:D113)</f>
        <v/>
      </c>
      <c r="H111" s="112" t="inlineStr">
        <is>
          <t xml:space="preserve">　　　　什項設備                                                    </t>
        </is>
      </c>
      <c r="I111" s="180" t="n">
        <v>414</v>
      </c>
      <c r="J111" s="73">
        <f>OFFSET(A584,0,$K$1-1)</f>
        <v/>
      </c>
      <c r="K111" s="387">
        <f>(SUMIF($C$7:$C$127,I111,$D$7:$D$127)+SUMIF($E$7:$E$127,I111,$F$7:$F$127))/2*-1</f>
        <v/>
      </c>
      <c r="L111" s="478">
        <f>VLOOKUP(A111,$A$253:$AX$305,$K$1,FALSE)</f>
        <v/>
      </c>
      <c r="M111" s="478">
        <f>L111-G111</f>
        <v/>
      </c>
      <c r="N111" s="30" t="n"/>
      <c r="O111" s="425">
        <f>L112-B112</f>
        <v/>
      </c>
      <c r="P111" s="144">
        <f>J111-K111</f>
        <v/>
      </c>
      <c r="Q111" s="426">
        <f>D112-F112</f>
        <v/>
      </c>
      <c r="R111" s="30" t="n"/>
    </row>
    <row r="112">
      <c r="A112" s="2" t="n">
        <v>0</v>
      </c>
      <c r="B112" s="427" t="n"/>
      <c r="C112" s="473" t="n">
        <v>71</v>
      </c>
      <c r="D112" s="471">
        <f>IF(J118&lt;0,J118*-1,0)</f>
        <v/>
      </c>
      <c r="E112" s="430" t="n">
        <v>71</v>
      </c>
      <c r="F112" s="431">
        <f>IF(J133&gt;0,J133,0)</f>
        <v/>
      </c>
      <c r="G112" s="433" t="n"/>
      <c r="H112" s="211" t="inlineStr">
        <is>
          <t xml:space="preserve">　無形資產與基金同額增加(+)或減少(-)之金額                  </t>
        </is>
      </c>
      <c r="I112" s="186" t="n"/>
      <c r="J112" s="73" t="n"/>
      <c r="K112" s="369">
        <f>K113+K114</f>
        <v/>
      </c>
      <c r="L112" s="478" t="n"/>
      <c r="M112" s="478">
        <f>L112-G112</f>
        <v/>
      </c>
      <c r="N112" s="30" t="n"/>
      <c r="O112" s="425">
        <f>L113-B113</f>
        <v/>
      </c>
      <c r="P112" s="144">
        <f>J112-K112</f>
        <v/>
      </c>
      <c r="Q112" s="426">
        <f>D113-F113</f>
        <v/>
      </c>
      <c r="R112" s="30" t="n"/>
    </row>
    <row r="113">
      <c r="A113" s="3" t="n">
        <v>0</v>
      </c>
      <c r="B113" s="427" t="n"/>
      <c r="C113" s="473" t="n"/>
      <c r="D113" s="428" t="n"/>
      <c r="E113" s="439" t="n"/>
      <c r="F113" s="432" t="n"/>
      <c r="G113" s="433" t="n"/>
      <c r="H113" s="112" t="inlineStr">
        <is>
          <t xml:space="preserve">　　　無形資產與基金同額增加之金額(+)                             </t>
        </is>
      </c>
      <c r="I113" s="180" t="n">
        <v>415</v>
      </c>
      <c r="J113" s="73">
        <f>OFFSET(A585,0,$K$1-1)</f>
        <v/>
      </c>
      <c r="K113" s="369">
        <f>(SUMIF($C$7:$C$127,I113,$D$7:$D$127)+SUMIF($E$7:$E$127,I113,$F$7:$F$127))/2</f>
        <v/>
      </c>
      <c r="L113" s="478" t="n"/>
      <c r="M113" s="478">
        <f>L113-G113</f>
        <v/>
      </c>
      <c r="N113" s="30" t="n"/>
      <c r="O113" s="425">
        <f>L114-B114</f>
        <v/>
      </c>
      <c r="P113" s="144">
        <f>J113-K113</f>
        <v/>
      </c>
      <c r="Q113" s="426">
        <f>D114-F114</f>
        <v/>
      </c>
      <c r="R113" s="30" t="n"/>
    </row>
    <row r="114">
      <c r="A114" s="80" t="inlineStr">
        <is>
          <t xml:space="preserve">　　特別公積                                                    </t>
        </is>
      </c>
      <c r="B114" s="427">
        <f>VLOOKUP(A114,$A$423:$AX$475,$K$1,FALSE)</f>
        <v/>
      </c>
      <c r="C114" s="474" t="n"/>
      <c r="D114" s="428">
        <f>J131</f>
        <v/>
      </c>
      <c r="E114" s="430" t="n"/>
      <c r="F114" s="432" t="n"/>
      <c r="G114" s="429">
        <f>B114+SUM(F114:F115)-SUM(D114:D115)</f>
        <v/>
      </c>
      <c r="H114" s="112" t="inlineStr">
        <is>
          <t xml:space="preserve">　　　無形資產與基金同額減少之金額(-)                             </t>
        </is>
      </c>
      <c r="I114" s="180" t="n">
        <v>416</v>
      </c>
      <c r="J114" s="73">
        <f>OFFSET(A586,0,$K$1-1)</f>
        <v/>
      </c>
      <c r="K114" s="369">
        <f>-(SUMIF($C$7:$C$127,I114,$D$7:$D$127)+SUMIF($E$7:$E$127,I114,$F$7:$F$127))/2</f>
        <v/>
      </c>
      <c r="L114" s="478">
        <f>VLOOKUP(A114,$A$253:$AX$305,$K$1,FALSE)</f>
        <v/>
      </c>
      <c r="M114" s="478">
        <f>L114-G114</f>
        <v/>
      </c>
      <c r="N114" s="30" t="n"/>
      <c r="O114" s="425">
        <f>L115-B115</f>
        <v/>
      </c>
      <c r="P114" s="144">
        <f>J114-K114</f>
        <v/>
      </c>
      <c r="Q114" s="426">
        <f>D115-F115</f>
        <v/>
      </c>
      <c r="R114" s="30" t="n"/>
    </row>
    <row r="115">
      <c r="A115" s="3" t="n">
        <v>0</v>
      </c>
      <c r="B115" s="427" t="n"/>
      <c r="C115" s="473" t="n"/>
      <c r="D115" s="428" t="n"/>
      <c r="E115" s="439" t="n"/>
      <c r="F115" s="432" t="n"/>
      <c r="G115" s="433" t="n"/>
      <c r="H115" s="112" t="inlineStr">
        <is>
          <t xml:space="preserve">　　應付代管資產轉列受贈公積之金額                              </t>
        </is>
      </c>
      <c r="I115" s="180" t="n">
        <v>417</v>
      </c>
      <c r="J115" s="73">
        <f>OFFSET(A587,0,$K$1-1)</f>
        <v/>
      </c>
      <c r="K115" s="369">
        <f>(SUMIF($C$7:$C$127,I115,$D$7:$D$127)+SUMIF($E$7:$E$127,I115,$F$7:$F$127))/2</f>
        <v/>
      </c>
      <c r="L115" s="478" t="n"/>
      <c r="M115" s="478">
        <f>L115-G115</f>
        <v/>
      </c>
      <c r="N115" s="30" t="n"/>
      <c r="O115" s="425">
        <f>L116-B116</f>
        <v/>
      </c>
      <c r="P115" s="144">
        <f>J115-K115</f>
        <v/>
      </c>
      <c r="Q115" s="426">
        <f>D116-F116</f>
        <v/>
      </c>
      <c r="R115" s="30" t="n"/>
    </row>
    <row r="116">
      <c r="A116" s="78" t="inlineStr">
        <is>
          <t xml:space="preserve">　累積餘絀                                                    </t>
        </is>
      </c>
      <c r="B116" s="422">
        <f>SUM(B117:B121)</f>
        <v/>
      </c>
      <c r="C116" s="474" t="n"/>
      <c r="D116" s="428" t="n"/>
      <c r="E116" s="430" t="n"/>
      <c r="F116" s="432" t="n"/>
      <c r="G116" s="423">
        <f>SUM(G117:G121)</f>
        <v/>
      </c>
      <c r="H116" s="112" t="inlineStr">
        <is>
          <t xml:space="preserve">　　長期債務1年內到期部分轉列應付到期長期負債之金額             </t>
        </is>
      </c>
      <c r="I116" s="180" t="n">
        <v>418</v>
      </c>
      <c r="J116" s="73">
        <f>OFFSET(A588,0,$K$1-1)</f>
        <v/>
      </c>
      <c r="K116" s="369">
        <f>(SUMIF($C$7:$C$127,I116,$D$7:$D$127)+SUMIF($E$7:$E$127,I116,$F$7:$F$127))/2</f>
        <v/>
      </c>
      <c r="L116" s="478">
        <f>VLOOKUP(A116,$A$253:$AX$305,$K$1,FALSE)</f>
        <v/>
      </c>
      <c r="M116" s="478">
        <f>L116-G116</f>
        <v/>
      </c>
      <c r="N116" s="30" t="n"/>
      <c r="O116" s="425">
        <f>L117-B117</f>
        <v/>
      </c>
      <c r="P116" s="144">
        <f>J116-K116</f>
        <v/>
      </c>
      <c r="Q116" s="426">
        <f>D117-F117</f>
        <v/>
      </c>
      <c r="R116" s="30" t="n"/>
    </row>
    <row r="117">
      <c r="A117" s="80" t="inlineStr">
        <is>
          <t xml:space="preserve">　　累積賸餘                                                    </t>
        </is>
      </c>
      <c r="B117" s="427">
        <f>VLOOKUP(A117,$A$423:$AX$475,$K$1,FALSE)</f>
        <v/>
      </c>
      <c r="C117" s="474" t="n"/>
      <c r="D117" s="428" t="n"/>
      <c r="E117" s="375" t="inlineStr">
        <is>
          <t>A</t>
        </is>
      </c>
      <c r="F117" s="432">
        <f>IF(J7&gt;0,J7,0)</f>
        <v/>
      </c>
      <c r="G117" s="429">
        <f>B117+SUM(F117:F120)-SUM(D117:D120)</f>
        <v/>
      </c>
      <c r="H117" s="112" t="inlineStr">
        <is>
          <t xml:space="preserve">　　盈餘分配與虧損填補之金額                                    </t>
        </is>
      </c>
      <c r="I117" s="180" t="n"/>
      <c r="J117" s="73">
        <f>OFFSET(A589,0,$K$1-1)</f>
        <v/>
      </c>
      <c r="K117" s="369">
        <f>K118+K119</f>
        <v/>
      </c>
      <c r="L117" s="478">
        <f>VLOOKUP(A117,$A$253:$AX$305,$K$1,FALSE)</f>
        <v/>
      </c>
      <c r="M117" s="478">
        <f>L117-G117</f>
        <v/>
      </c>
      <c r="N117" s="30" t="n"/>
      <c r="O117" s="425">
        <f>L118-B118</f>
        <v/>
      </c>
      <c r="P117" s="144">
        <f>J117-K117</f>
        <v/>
      </c>
      <c r="Q117" s="426">
        <f>D118-F118</f>
        <v/>
      </c>
      <c r="R117" s="30" t="n"/>
    </row>
    <row r="118">
      <c r="A118" s="3" t="n">
        <v>0</v>
      </c>
      <c r="B118" s="427" t="n"/>
      <c r="C118" s="474" t="n">
        <v>71</v>
      </c>
      <c r="D118" s="428">
        <f>IF(J123&gt;0,J123,0)</f>
        <v/>
      </c>
      <c r="E118" s="375" t="n"/>
      <c r="F118" s="431" t="n"/>
      <c r="G118" s="401" t="n"/>
      <c r="H118" s="112" t="inlineStr">
        <is>
          <t xml:space="preserve">　　　提存(撥用-)公積                                             </t>
        </is>
      </c>
      <c r="I118" s="180" t="n">
        <v>71</v>
      </c>
      <c r="J118" s="73">
        <f>OFFSET(A590,0,$K$1-1)</f>
        <v/>
      </c>
      <c r="K118" s="387">
        <f>-(SUMIF($C$7:$C$127,I118,$D$7:$D$127)+SUMIF($E$7:$E$127,I118,$F$7:$F$127))/2</f>
        <v/>
      </c>
      <c r="L118" s="478" t="n"/>
      <c r="M118" s="478">
        <f>L118-G118</f>
        <v/>
      </c>
      <c r="N118" s="30" t="n"/>
      <c r="O118" s="425">
        <f>L119-B119</f>
        <v/>
      </c>
      <c r="P118" s="144">
        <f>J118-K118</f>
        <v/>
      </c>
      <c r="Q118" s="426">
        <f>D119-F119</f>
        <v/>
      </c>
      <c r="R118" s="30" t="n"/>
    </row>
    <row r="119" ht="20.4" customHeight="1" s="53" thickBot="1">
      <c r="A119" s="3" t="n"/>
      <c r="B119" s="427" t="n"/>
      <c r="C119" s="430" t="n">
        <v>72</v>
      </c>
      <c r="D119" s="471">
        <f>IF(J119&gt;0,J119,0)</f>
        <v/>
      </c>
      <c r="E119" s="434" t="n"/>
      <c r="F119" s="376" t="n"/>
      <c r="G119" s="401" t="n"/>
      <c r="H119" s="198" t="inlineStr">
        <is>
          <t xml:space="preserve">　　　賸餘撥充(折減-)基金                                         </t>
        </is>
      </c>
      <c r="I119" s="180" t="n">
        <v>72</v>
      </c>
      <c r="J119" s="73">
        <f>OFFSET(A591,0,$K$1-1)</f>
        <v/>
      </c>
      <c r="K119" s="387">
        <f>-(SUMIF($C$7:$C$127,I119,$D$7:$D$127)+SUMIF($E$7:$E$127,I119,$F$7:$F$127))/2</f>
        <v/>
      </c>
      <c r="L119" s="478" t="n"/>
      <c r="M119" s="478">
        <f>L119-G119</f>
        <v/>
      </c>
      <c r="N119" s="30" t="n"/>
      <c r="O119" s="425">
        <f>L120-B121</f>
        <v/>
      </c>
      <c r="P119" s="144">
        <f>J119-K119</f>
        <v/>
      </c>
      <c r="Q119" s="426">
        <f>D121-F121</f>
        <v/>
      </c>
      <c r="R119" s="30" t="n"/>
    </row>
    <row r="120">
      <c r="A120" s="100" t="n"/>
      <c r="B120" s="465" t="n"/>
      <c r="C120" s="430" t="n"/>
      <c r="D120" s="432" t="n"/>
      <c r="E120" s="434" t="n"/>
      <c r="F120" s="376" t="n"/>
      <c r="G120" s="401" t="n"/>
      <c r="H120" s="112" t="n"/>
      <c r="I120" s="180" t="n"/>
      <c r="J120" s="121" t="n"/>
      <c r="K120" s="369">
        <f>(SUMIF($C$7:$C$127,I120,$D$7:$D$127)+SUMIF($E$7:$E$127,I120,$F$7:$F$127))/2</f>
        <v/>
      </c>
      <c r="L120" s="478" t="n"/>
      <c r="M120" s="478">
        <f>L120-G120</f>
        <v/>
      </c>
      <c r="N120" s="30" t="n"/>
      <c r="O120" s="425">
        <f>L123-B122</f>
        <v/>
      </c>
      <c r="P120" s="144" t="n"/>
      <c r="Q120" s="426">
        <f>D122-F122</f>
        <v/>
      </c>
      <c r="R120" s="30" t="n"/>
    </row>
    <row r="121">
      <c r="A121" s="80" t="inlineStr">
        <is>
          <t xml:space="preserve">　　累積短絀                                                    </t>
        </is>
      </c>
      <c r="B121" s="427">
        <f>VLOOKUP(A121,$A$423:$AX$475,$K$1,FALSE)</f>
        <v/>
      </c>
      <c r="C121" s="375" t="inlineStr">
        <is>
          <t>A</t>
        </is>
      </c>
      <c r="D121" s="428">
        <f>IF(J7&lt;0,J7*-1,0)</f>
        <v/>
      </c>
      <c r="E121" s="430" t="n"/>
      <c r="F121" s="431" t="n"/>
      <c r="G121" s="488">
        <f>B121+SUM(F121:F124)-SUM(D121:D124)</f>
        <v/>
      </c>
      <c r="H121" s="112" t="n"/>
      <c r="I121" s="180" t="n"/>
      <c r="J121" s="121" t="n"/>
      <c r="K121" s="369">
        <f>(SUMIF($C$7:$C$127,I121,$D$7:$D$127)+SUMIF($E$7:$E$127,I121,$F$7:$F$127))/2</f>
        <v/>
      </c>
      <c r="L121" s="478">
        <f>VLOOKUP(A121,$A$253:$AX$305,$K$1,FALSE)</f>
        <v/>
      </c>
      <c r="M121" s="478">
        <f>L121-G121</f>
        <v/>
      </c>
      <c r="N121" s="30" t="n"/>
      <c r="O121" s="425">
        <f>L124-B123</f>
        <v/>
      </c>
      <c r="P121" s="144" t="n"/>
      <c r="Q121" s="426">
        <f>D123-F123</f>
        <v/>
      </c>
      <c r="R121" s="30" t="n"/>
    </row>
    <row r="122">
      <c r="A122" s="3" t="n">
        <v>0</v>
      </c>
      <c r="B122" s="427" t="n"/>
      <c r="C122" s="382" t="n"/>
      <c r="D122" s="428" t="n"/>
      <c r="E122" s="430" t="n">
        <v>71</v>
      </c>
      <c r="F122" s="432">
        <f>IF(J118&lt;0,J118*-1,0)</f>
        <v/>
      </c>
      <c r="G122" s="401" t="n"/>
      <c r="H122" s="112" t="n"/>
      <c r="I122" s="180" t="n"/>
      <c r="J122" s="121" t="n"/>
      <c r="K122" s="369">
        <f>SUM(K123:K124)</f>
        <v/>
      </c>
      <c r="L122" s="478" t="n"/>
      <c r="M122" s="478">
        <f>L122-G122</f>
        <v/>
      </c>
      <c r="N122" s="30" t="n"/>
      <c r="O122" s="425">
        <f>L125-B124</f>
        <v/>
      </c>
      <c r="P122" s="144" t="n"/>
      <c r="Q122" s="426">
        <f>D125-F125</f>
        <v/>
      </c>
      <c r="R122" s="30" t="n"/>
    </row>
    <row r="123">
      <c r="A123" s="3" t="n"/>
      <c r="B123" s="427" t="n"/>
      <c r="C123" s="382" t="n"/>
      <c r="D123" s="428" t="n"/>
      <c r="E123" s="430" t="n">
        <v>72</v>
      </c>
      <c r="F123" s="396">
        <f>IF(J119&lt;0,J119*-1,0)</f>
        <v/>
      </c>
      <c r="G123" s="401" t="n"/>
      <c r="H123" s="112" t="n"/>
      <c r="I123" s="180" t="n"/>
      <c r="J123" s="121" t="n"/>
      <c r="K123" s="369">
        <f>-(SUMIF($C$7:$C$127,I123,$D$7:$D$127)+SUMIF($E$7:$E$127,I123,$F$7:$F$127))/2</f>
        <v/>
      </c>
      <c r="L123" s="478" t="n"/>
      <c r="M123" s="478">
        <f>L123-G123</f>
        <v/>
      </c>
      <c r="N123" s="30" t="n"/>
      <c r="O123" s="425">
        <f>L126-B125</f>
        <v/>
      </c>
      <c r="P123" s="144" t="n"/>
      <c r="Q123" s="426">
        <f>D126-F126</f>
        <v/>
      </c>
    </row>
    <row r="124" ht="20.4" customHeight="1" s="53" thickBot="1">
      <c r="A124" s="100" t="n"/>
      <c r="B124" s="465" t="n"/>
      <c r="C124" s="475" t="n"/>
      <c r="D124" s="428" t="n"/>
      <c r="E124" s="434" t="n">
        <v>73</v>
      </c>
      <c r="F124" s="435">
        <f>D120</f>
        <v/>
      </c>
      <c r="G124" s="401" t="n"/>
      <c r="H124" s="198" t="n"/>
      <c r="I124" s="199" t="n"/>
      <c r="J124" s="122" t="n"/>
      <c r="K124" s="444">
        <f>-(SUMIF($C$7:$C$127,I124,$D$7:$D$127)+SUMIF($E$7:$E$127,I124,$F$7:$F$127))/2</f>
        <v/>
      </c>
      <c r="L124" s="478" t="n"/>
      <c r="M124" s="478">
        <f>L124-G124</f>
        <v/>
      </c>
      <c r="O124" s="425">
        <f>L127-B126</f>
        <v/>
      </c>
      <c r="P124" s="144" t="n"/>
      <c r="Q124" s="426">
        <f>D127-F127</f>
        <v/>
      </c>
    </row>
    <row r="125">
      <c r="A125" s="78" t="inlineStr">
        <is>
          <t xml:space="preserve">　淨值其他項目                                                </t>
        </is>
      </c>
      <c r="B125" s="422">
        <f>SUM(B126:B127)</f>
        <v/>
      </c>
      <c r="C125" s="375" t="n"/>
      <c r="D125" s="428" t="n"/>
      <c r="E125" s="430" t="n"/>
      <c r="F125" s="432" t="n"/>
      <c r="G125" s="402">
        <f>SUM(G126:G127)</f>
        <v/>
      </c>
      <c r="H125" s="220" t="n"/>
      <c r="I125" s="180" t="n"/>
      <c r="J125" s="246" t="n"/>
      <c r="K125" s="489" t="n"/>
      <c r="L125" s="478">
        <f>VLOOKUP(A125,$A$253:$AX$305,$K$1,FALSE)</f>
        <v/>
      </c>
      <c r="M125" s="478">
        <f>L124-G124</f>
        <v/>
      </c>
      <c r="O125" s="425">
        <f>L127-B128</f>
        <v/>
      </c>
      <c r="P125" s="144" t="n"/>
      <c r="Q125" s="426">
        <f>D128-F128</f>
        <v/>
      </c>
    </row>
    <row r="126">
      <c r="A126" s="81" t="inlineStr">
        <is>
          <t xml:space="preserve">　　累積其他綜合餘絀                                            </t>
        </is>
      </c>
      <c r="B126" s="427">
        <f>VLOOKUP(A126,$A$423:$AX$475,$K$1,FALSE)</f>
        <v/>
      </c>
      <c r="C126" s="375" t="n"/>
      <c r="D126" s="428" t="n"/>
      <c r="E126" s="430" t="n"/>
      <c r="F126" s="432" t="n"/>
      <c r="G126" s="488">
        <f>B126+F126-D126</f>
        <v/>
      </c>
      <c r="H126" s="220" t="n"/>
      <c r="I126" s="180" t="n"/>
      <c r="J126" s="246" t="n"/>
      <c r="K126" s="489" t="n"/>
      <c r="L126" s="478">
        <f>VLOOKUP(A126,$A$253:$AX$305,$K$1,FALSE)</f>
        <v/>
      </c>
      <c r="M126" s="478">
        <f>L125-G125</f>
        <v/>
      </c>
      <c r="P126" s="144" t="n"/>
    </row>
    <row r="127">
      <c r="A127" s="80" t="n">
        <v>0</v>
      </c>
      <c r="B127" s="427" t="n"/>
      <c r="C127" s="375" t="n"/>
      <c r="D127" s="428" t="n"/>
      <c r="E127" s="430" t="n"/>
      <c r="F127" s="432" t="n"/>
      <c r="G127" s="488" t="n"/>
      <c r="H127" s="220" t="n"/>
      <c r="I127" s="180" t="n"/>
      <c r="J127" s="246" t="n"/>
      <c r="K127" s="489" t="n"/>
      <c r="L127" s="478">
        <f>VLOOKUP(A128,$A$253:$AX$305,$K$1,FALSE)</f>
        <v/>
      </c>
      <c r="M127" s="478">
        <f>L126-G126</f>
        <v/>
      </c>
    </row>
    <row r="128" ht="20.4" customHeight="1" s="53" thickBot="1">
      <c r="A128" s="83" t="inlineStr">
        <is>
          <t>合      計</t>
        </is>
      </c>
      <c r="B128" s="479">
        <f>B70+B97</f>
        <v/>
      </c>
      <c r="C128" s="480" t="n"/>
      <c r="D128" s="481" t="n"/>
      <c r="E128" s="482" t="n"/>
      <c r="F128" s="481" t="n"/>
      <c r="G128" s="490">
        <f>G70+G97</f>
        <v/>
      </c>
      <c r="H128" s="220" t="n"/>
      <c r="I128" s="180" t="n"/>
      <c r="J128" s="246" t="n"/>
      <c r="K128" s="489" t="n"/>
      <c r="M128" s="478">
        <f>L127-G128</f>
        <v/>
      </c>
    </row>
    <row r="129">
      <c r="A129" s="74" t="n"/>
      <c r="B129" s="74" t="n"/>
      <c r="C129" s="74" t="n"/>
      <c r="D129" s="74" t="n"/>
      <c r="E129" s="74" t="n"/>
      <c r="F129" s="74" t="n"/>
      <c r="G129" s="74" t="n"/>
      <c r="H129" s="220" t="n"/>
      <c r="I129" s="180" t="n"/>
      <c r="J129" s="246" t="n"/>
      <c r="K129" s="489" t="n"/>
      <c r="M129" s="478">
        <f>L131-G133</f>
        <v/>
      </c>
    </row>
    <row r="130">
      <c r="A130" s="74" t="n"/>
      <c r="D130" s="483">
        <f>SUM(D6:D127)</f>
        <v/>
      </c>
      <c r="E130" s="19" t="n"/>
      <c r="F130" s="483">
        <f>SUM(F6:F127)</f>
        <v/>
      </c>
      <c r="H130" s="220" t="n"/>
      <c r="I130" s="180" t="n"/>
      <c r="J130" s="246" t="n"/>
      <c r="K130" s="489" t="n"/>
      <c r="M130" s="478">
        <f>L132-G134</f>
        <v/>
      </c>
    </row>
    <row r="131">
      <c r="A131" s="74" t="n"/>
      <c r="C131" s="6" t="n"/>
      <c r="D131" s="483">
        <f>D130-F130</f>
        <v/>
      </c>
      <c r="E131" s="15" t="n"/>
      <c r="F131" s="483">
        <f>F130-D130</f>
        <v/>
      </c>
      <c r="H131" s="119" t="n"/>
      <c r="I131" s="115" t="n"/>
      <c r="J131" s="116" t="n"/>
      <c r="K131" s="411" t="n"/>
      <c r="M131" s="478">
        <f>L133-G135</f>
        <v/>
      </c>
    </row>
    <row r="132">
      <c r="A132" s="74" t="n"/>
      <c r="B132" s="484">
        <f>B69-B70-B97</f>
        <v/>
      </c>
      <c r="C132" s="6" t="n"/>
      <c r="E132" s="15" t="n"/>
      <c r="G132" s="484">
        <f>G69-G70-G97</f>
        <v/>
      </c>
      <c r="H132" s="119" t="n"/>
      <c r="I132" s="115" t="n"/>
      <c r="J132" s="116" t="n"/>
      <c r="K132" s="411" t="n"/>
      <c r="M132" s="478">
        <f>L134-G136</f>
        <v/>
      </c>
    </row>
    <row r="133">
      <c r="A133" s="74" t="n"/>
      <c r="C133" s="30" t="n"/>
      <c r="D133" s="30" t="n"/>
      <c r="E133" s="30" t="n"/>
      <c r="F133" s="30" t="n"/>
      <c r="G133" s="30" t="n"/>
      <c r="H133" s="119" t="n"/>
      <c r="I133" s="115" t="n"/>
      <c r="J133" s="116" t="n"/>
      <c r="K133" s="411" t="n"/>
      <c r="M133" s="478">
        <f>L135-G137</f>
        <v/>
      </c>
    </row>
    <row r="134">
      <c r="A134" s="74" t="n"/>
      <c r="B134" s="74" t="n"/>
      <c r="C134" s="74" t="n"/>
      <c r="D134" s="74" t="n"/>
      <c r="E134" s="74" t="n"/>
      <c r="F134" s="74" t="n"/>
      <c r="G134" s="74" t="n"/>
      <c r="H134" s="119" t="n"/>
      <c r="I134" s="115" t="n"/>
      <c r="J134" s="116" t="n"/>
      <c r="K134" s="411" t="n"/>
      <c r="M134" s="478">
        <f>L136-G136</f>
        <v/>
      </c>
    </row>
    <row r="135">
      <c r="A135" s="74" t="n"/>
      <c r="B135" s="74" t="n"/>
      <c r="C135" s="74" t="n"/>
      <c r="D135" s="74" t="n"/>
      <c r="E135" s="74" t="n"/>
      <c r="F135" s="74" t="n"/>
      <c r="G135" s="74" t="n"/>
      <c r="H135" s="119" t="n"/>
      <c r="I135" s="115" t="n"/>
      <c r="J135" s="116" t="n"/>
      <c r="K135" s="411" t="n"/>
    </row>
    <row r="254" ht="16.2" customHeight="1" s="53"/>
    <row r="255" ht="16.2" customHeight="1" s="53"/>
    <row r="256" ht="16.2" customHeight="1" s="53"/>
    <row r="257" ht="16.2" customHeight="1" s="53"/>
    <row r="258" ht="16.2" customHeight="1" s="53"/>
    <row r="259" ht="16.2" customHeight="1" s="53"/>
    <row r="260" ht="16.2" customHeight="1" s="53"/>
    <row r="261" ht="16.2" customHeight="1" s="53"/>
    <row r="262" ht="16.2" customHeight="1" s="53"/>
    <row r="263" ht="16.2" customHeight="1" s="53"/>
    <row r="264" ht="16.2" customHeight="1" s="53"/>
    <row r="265" ht="16.2" customHeight="1" s="53"/>
    <row r="266" ht="16.2" customHeight="1" s="53"/>
    <row r="267" ht="16.2" customHeight="1" s="53"/>
    <row r="268" ht="16.2" customHeight="1" s="53"/>
    <row r="269" ht="16.2" customHeight="1" s="53"/>
    <row r="270" ht="16.2" customHeight="1" s="53"/>
    <row r="271" ht="16.2" customHeight="1" s="53"/>
    <row r="272" ht="16.2" customHeight="1" s="53"/>
    <row r="273" ht="16.2" customHeight="1" s="53"/>
    <row r="274" ht="16.2" customHeight="1" s="53"/>
    <row r="275" ht="16.2" customHeight="1" s="53"/>
    <row r="276" ht="16.2" customHeight="1" s="53"/>
    <row r="277" ht="16.2" customHeight="1" s="53"/>
    <row r="278" ht="16.2" customHeight="1" s="53"/>
    <row r="279" ht="16.2" customHeight="1" s="53"/>
    <row r="280" ht="16.2" customHeight="1" s="53"/>
    <row r="281" ht="16.2" customHeight="1" s="53"/>
    <row r="282" ht="16.2" customHeight="1" s="53"/>
    <row r="283" ht="16.2" customHeight="1" s="53"/>
    <row r="284" ht="16.2" customHeight="1" s="53"/>
    <row r="285" ht="16.2" customHeight="1" s="53"/>
    <row r="286" ht="16.2" customHeight="1" s="53"/>
    <row r="287" ht="16.2" customHeight="1" s="53"/>
    <row r="288" ht="16.2" customHeight="1" s="53"/>
    <row r="289" ht="16.2" customHeight="1" s="53"/>
    <row r="290" ht="16.2" customHeight="1" s="53"/>
    <row r="291" ht="16.2" customHeight="1" s="53"/>
    <row r="292" ht="16.2" customHeight="1" s="53"/>
    <row r="293" ht="16.2" customHeight="1" s="53"/>
    <row r="294" ht="16.2" customHeight="1" s="53"/>
    <row r="295" ht="16.2" customHeight="1" s="53"/>
    <row r="296" ht="16.2" customHeight="1" s="53"/>
    <row r="297" ht="16.2" customHeight="1" s="53"/>
    <row r="298" ht="16.2" customHeight="1" s="53"/>
    <row r="299" ht="16.2" customHeight="1" s="53"/>
    <row r="300" ht="16.2" customHeight="1" s="53"/>
    <row r="301" ht="16.2" customHeight="1" s="53"/>
    <row r="302" ht="16.2" customHeight="1" s="53"/>
    <row r="303" ht="16.2" customHeight="1" s="53"/>
    <row r="304" ht="16.2" customHeight="1" s="53"/>
    <row r="305" ht="16.2" customHeight="1" s="53"/>
    <row r="306" ht="16.2" customHeight="1" s="53"/>
    <row r="307" ht="16.2" customHeight="1" s="53"/>
    <row r="308" ht="16.2" customHeight="1" s="53"/>
    <row r="311" ht="16.2" customHeight="1" s="53"/>
    <row r="312" ht="16.2" customHeight="1" s="53"/>
    <row r="313" ht="16.2" customHeight="1" s="53"/>
    <row r="314" ht="16.2" customHeight="1" s="53"/>
    <row r="315" ht="16.2" customHeight="1" s="53"/>
    <row r="316" ht="16.2" customHeight="1" s="53"/>
    <row r="317" ht="16.2" customHeight="1" s="53"/>
    <row r="318" ht="16.2" customHeight="1" s="53"/>
    <row r="319" ht="16.2" customHeight="1" s="53"/>
    <row r="320" ht="16.2" customHeight="1" s="53"/>
    <row r="321" ht="16.2" customHeight="1" s="53"/>
    <row r="322" ht="16.2" customHeight="1" s="53"/>
    <row r="323" ht="16.2" customHeight="1" s="53"/>
    <row r="324" ht="16.2" customHeight="1" s="53"/>
    <row r="325" ht="16.2" customHeight="1" s="53"/>
    <row r="326" ht="16.2" customHeight="1" s="53"/>
    <row r="327" ht="16.2" customHeight="1" s="53"/>
    <row r="328" ht="16.2" customHeight="1" s="53"/>
    <row r="329" ht="16.2" customHeight="1" s="53"/>
    <row r="330" ht="16.2" customHeight="1" s="53"/>
    <row r="331" ht="16.2" customHeight="1" s="53"/>
    <row r="332" ht="16.2" customHeight="1" s="53"/>
    <row r="333" ht="16.2" customHeight="1" s="53"/>
    <row r="334" ht="16.2" customHeight="1" s="53"/>
    <row r="335" ht="16.2" customHeight="1" s="53"/>
    <row r="336" ht="16.2" customHeight="1" s="53"/>
    <row r="337" ht="16.2" customHeight="1" s="53"/>
    <row r="338" ht="16.2" customHeight="1" s="53"/>
    <row r="339" ht="16.2" customHeight="1" s="53"/>
    <row r="340" ht="16.2" customHeight="1" s="53"/>
    <row r="341" ht="16.2" customHeight="1" s="53"/>
    <row r="342" ht="16.2" customHeight="1" s="53"/>
    <row r="343" ht="16.2" customHeight="1" s="53"/>
    <row r="344" ht="16.2" customHeight="1" s="53"/>
    <row r="345" ht="16.2" customHeight="1" s="53"/>
    <row r="346" ht="16.2" customHeight="1" s="53"/>
    <row r="347" ht="16.2" customHeight="1" s="53"/>
    <row r="348" ht="16.2" customHeight="1" s="53"/>
    <row r="349" ht="16.2" customHeight="1" s="53"/>
    <row r="350" ht="16.2" customHeight="1" s="53"/>
    <row r="351" ht="16.2" customHeight="1" s="53"/>
    <row r="352" ht="16.2" customHeight="1" s="53"/>
    <row r="353" ht="16.2" customHeight="1" s="53"/>
    <row r="354" ht="16.2" customHeight="1" s="53"/>
    <row r="355" ht="16.2" customHeight="1" s="53"/>
    <row r="356" ht="16.2" customHeight="1" s="53"/>
    <row r="357" ht="16.2" customHeight="1" s="53"/>
    <row r="358" ht="16.2" customHeight="1" s="53"/>
    <row r="359" ht="16.2" customHeight="1" s="53"/>
    <row r="360" ht="16.2" customHeight="1" s="53"/>
    <row r="361" ht="16.2" customHeight="1" s="53"/>
    <row r="362" ht="16.2" customHeight="1" s="53"/>
    <row r="363" ht="16.2" customHeight="1" s="53"/>
    <row r="364" ht="16.2" customHeight="1" s="53"/>
    <row r="365" ht="16.2" customHeight="1" s="53"/>
    <row r="366" ht="16.2" customHeight="1" s="53"/>
    <row r="367" ht="16.2" customHeight="1" s="53"/>
    <row r="368" ht="16.2" customHeight="1" s="53"/>
    <row r="369" ht="16.2" customHeight="1" s="53"/>
    <row r="370" ht="16.2" customHeight="1" s="53"/>
    <row r="371" ht="16.2" customHeight="1" s="53"/>
    <row r="372" ht="16.2" customHeight="1" s="53"/>
    <row r="373" ht="16.2" customHeight="1" s="53"/>
    <row r="374" ht="16.2" customHeight="1" s="53"/>
    <row r="375" ht="16.2" customHeight="1" s="53"/>
    <row r="376" ht="16.2" customHeight="1" s="53"/>
    <row r="377" ht="16.2" customHeight="1" s="53"/>
    <row r="378" ht="16.2" customHeight="1" s="53"/>
    <row r="379" ht="16.2" customHeight="1" s="53"/>
    <row r="380" ht="16.2" customHeight="1" s="53"/>
    <row r="381" ht="16.2" customHeight="1" s="53"/>
    <row r="382" ht="16.2" customHeight="1" s="53"/>
    <row r="383" ht="16.2" customHeight="1" s="53"/>
    <row r="384" ht="16.2" customHeight="1" s="53"/>
    <row r="385" ht="16.2" customHeight="1" s="53"/>
    <row r="386" ht="16.2" customHeight="1" s="53"/>
    <row r="387" ht="16.2" customHeight="1" s="53"/>
    <row r="388" ht="16.2" customHeight="1" s="53"/>
    <row r="389" ht="16.2" customHeight="1" s="53"/>
    <row r="390" ht="16.2" customHeight="1" s="53"/>
    <row r="391" ht="16.2" customHeight="1" s="53"/>
    <row r="392" ht="16.2" customHeight="1" s="53"/>
    <row r="393" ht="16.2" customHeight="1" s="53"/>
    <row r="394" ht="16.2" customHeight="1" s="53"/>
    <row r="395" ht="16.2" customHeight="1" s="53"/>
    <row r="396" ht="16.2" customHeight="1" s="53"/>
    <row r="397" ht="16.2" customHeight="1" s="53"/>
    <row r="398" ht="16.2" customHeight="1" s="53"/>
    <row r="399" ht="16.2" customHeight="1" s="53"/>
    <row r="400" ht="16.2" customHeight="1" s="53"/>
    <row r="401" ht="16.2" customHeight="1" s="53"/>
    <row r="402" ht="16.2" customHeight="1" s="53"/>
    <row r="403" ht="16.2" customHeight="1" s="53"/>
    <row r="404" ht="16.2" customHeight="1" s="53"/>
    <row r="405" ht="16.2" customHeight="1" s="53"/>
    <row r="406" ht="16.2" customHeight="1" s="53"/>
    <row r="407" ht="16.2" customHeight="1" s="53"/>
    <row r="408" ht="16.2" customHeight="1" s="53"/>
    <row r="409" ht="16.2" customHeight="1" s="53"/>
    <row r="410" ht="16.2" customHeight="1" s="53"/>
    <row r="427" ht="16.2" customHeight="1" s="53"/>
    <row r="428" ht="16.2" customHeight="1" s="53"/>
    <row r="429" ht="16.2" customHeight="1" s="53"/>
    <row r="430" ht="16.2" customHeight="1" s="53"/>
    <row r="431" ht="16.2" customHeight="1" s="53"/>
    <row r="432" ht="16.2" customHeight="1" s="53"/>
    <row r="433" ht="16.2" customHeight="1" s="53"/>
    <row r="434" ht="16.2" customHeight="1" s="53"/>
    <row r="435" ht="16.2" customHeight="1" s="53"/>
    <row r="436" ht="16.2" customHeight="1" s="53"/>
    <row r="437" ht="16.2" customHeight="1" s="53"/>
    <row r="438" ht="16.2" customHeight="1" s="53"/>
    <row r="439" ht="16.2" customHeight="1" s="53"/>
    <row r="440" ht="16.2" customHeight="1" s="53"/>
    <row r="441" ht="16.2" customHeight="1" s="53"/>
    <row r="442" ht="16.2" customHeight="1" s="53"/>
    <row r="443" ht="16.2" customHeight="1" s="53"/>
    <row r="444" ht="16.2" customHeight="1" s="53"/>
    <row r="445" ht="16.2" customHeight="1" s="53"/>
    <row r="446" ht="16.2" customHeight="1" s="53"/>
    <row r="447" ht="16.2" customHeight="1" s="53"/>
    <row r="448" ht="16.2" customHeight="1" s="53"/>
    <row r="449" ht="16.2" customHeight="1" s="53"/>
    <row r="450" ht="16.2" customHeight="1" s="53"/>
    <row r="451" ht="16.2" customHeight="1" s="53"/>
    <row r="452" ht="16.2" customHeight="1" s="53"/>
    <row r="453" ht="16.2" customHeight="1" s="53"/>
    <row r="454" ht="16.2" customHeight="1" s="53"/>
    <row r="455" ht="16.2" customHeight="1" s="53"/>
    <row r="456" ht="16.2" customHeight="1" s="53"/>
    <row r="457" ht="16.2" customHeight="1" s="53"/>
    <row r="458" ht="16.2" customHeight="1" s="53"/>
    <row r="459" ht="16.2" customHeight="1" s="53"/>
    <row r="460" ht="16.2" customHeight="1" s="53"/>
    <row r="461" ht="16.2" customHeight="1" s="53"/>
    <row r="462" ht="16.2" customHeight="1" s="53"/>
    <row r="463" ht="16.2" customHeight="1" s="53"/>
    <row r="464" ht="16.2" customHeight="1" s="53"/>
    <row r="465" ht="16.2" customHeight="1" s="53"/>
    <row r="466" ht="16.2" customHeight="1" s="53"/>
    <row r="467" ht="16.2" customHeight="1" s="53"/>
    <row r="468" ht="16.2" customHeight="1" s="53"/>
    <row r="469" ht="16.2" customHeight="1" s="53"/>
    <row r="470" ht="16.2" customHeight="1" s="53"/>
    <row r="471" ht="16.2" customHeight="1" s="53"/>
    <row r="472" ht="16.2" customHeight="1" s="53"/>
    <row r="473" ht="16.2" customHeight="1" s="53"/>
    <row r="474" ht="16.2" customHeight="1" s="53"/>
    <row r="475" ht="16.2" customHeight="1" s="53"/>
    <row r="476" ht="16.2" customHeight="1" s="53"/>
    <row r="477" ht="16.2" customHeight="1" s="53"/>
    <row r="478" ht="16.2" customHeight="1" s="53"/>
    <row r="479" ht="16.2" customHeight="1" s="53"/>
    <row r="480" ht="16.2" customHeight="1" s="53"/>
    <row r="481" ht="16.2" customHeight="1" s="53"/>
    <row r="484" ht="16.2" customHeight="1" s="53"/>
    <row r="485" ht="16.2" customHeight="1" s="53"/>
    <row r="486" ht="16.2" customHeight="1" s="53"/>
    <row r="487" ht="16.2" customHeight="1" s="53"/>
    <row r="488" ht="16.2" customHeight="1" s="53"/>
    <row r="489" ht="16.2" customHeight="1" s="53"/>
    <row r="490" ht="16.2" customHeight="1" s="53"/>
    <row r="491" ht="16.2" customHeight="1" s="53"/>
    <row r="492" ht="16.2" customHeight="1" s="53"/>
    <row r="493" ht="16.2" customHeight="1" s="53"/>
    <row r="494" ht="16.2" customHeight="1" s="53"/>
    <row r="495" ht="16.2" customHeight="1" s="53"/>
    <row r="496" ht="16.2" customHeight="1" s="53"/>
    <row r="497" ht="16.2" customHeight="1" s="53"/>
    <row r="498" ht="16.2" customHeight="1" s="53"/>
    <row r="499" ht="16.2" customHeight="1" s="53"/>
    <row r="500" ht="16.2" customHeight="1" s="53"/>
    <row r="501" ht="16.2" customHeight="1" s="53"/>
    <row r="502" ht="16.2" customHeight="1" s="53"/>
    <row r="503" ht="16.2" customHeight="1" s="53"/>
    <row r="504" ht="16.2" customHeight="1" s="53"/>
    <row r="505" ht="16.2" customHeight="1" s="53"/>
    <row r="506" ht="16.2" customHeight="1" s="53"/>
    <row r="507" ht="16.2" customHeight="1" s="53"/>
    <row r="508" ht="16.2" customHeight="1" s="53"/>
    <row r="509" ht="16.2" customHeight="1" s="53"/>
    <row r="510" ht="16.2" customHeight="1" s="53"/>
    <row r="511" ht="16.2" customHeight="1" s="53"/>
    <row r="512" ht="16.2" customHeight="1" s="53"/>
    <row r="513" ht="16.2" customHeight="1" s="53"/>
    <row r="514" ht="16.2" customHeight="1" s="53"/>
    <row r="515" ht="16.2" customHeight="1" s="53"/>
    <row r="516" ht="16.2" customHeight="1" s="53"/>
    <row r="517" ht="16.2" customHeight="1" s="53"/>
    <row r="518" ht="16.2" customHeight="1" s="53"/>
    <row r="519" ht="16.2" customHeight="1" s="53"/>
    <row r="520" ht="16.2" customHeight="1" s="53"/>
    <row r="521" ht="16.2" customHeight="1" s="53"/>
    <row r="522" ht="16.2" customHeight="1" s="53"/>
    <row r="523" ht="16.2" customHeight="1" s="53"/>
    <row r="524" ht="16.2" customHeight="1" s="53"/>
    <row r="525" ht="16.2" customHeight="1" s="53"/>
    <row r="526" ht="16.2" customHeight="1" s="53"/>
    <row r="527" ht="16.2" customHeight="1" s="53"/>
    <row r="528" ht="16.2" customHeight="1" s="53"/>
    <row r="529" ht="16.2" customHeight="1" s="53"/>
    <row r="530" ht="16.2" customHeight="1" s="53"/>
    <row r="531" ht="16.2" customHeight="1" s="53"/>
    <row r="532" ht="16.2" customHeight="1" s="53"/>
    <row r="533" ht="16.2" customHeight="1" s="53"/>
    <row r="534" ht="16.2" customHeight="1" s="53"/>
    <row r="535" ht="16.2" customHeight="1" s="53"/>
    <row r="536" ht="16.2" customHeight="1" s="53"/>
    <row r="537" ht="16.2" customHeight="1" s="53"/>
    <row r="538" ht="16.2" customHeight="1" s="53"/>
    <row r="539" ht="16.2" customHeight="1" s="53"/>
    <row r="540" ht="16.2" customHeight="1" s="53"/>
    <row r="541" ht="16.2" customHeight="1" s="53"/>
    <row r="542" ht="16.2" customHeight="1" s="53"/>
    <row r="543" ht="16.2" customHeight="1" s="53"/>
    <row r="544" ht="16.2" customHeight="1" s="53"/>
    <row r="545" ht="16.2" customHeight="1" s="53"/>
    <row r="546" ht="16.2" customHeight="1" s="53"/>
    <row r="547" ht="16.2" customHeight="1" s="53"/>
    <row r="548" ht="16.2" customHeight="1" s="53"/>
    <row r="549" ht="16.2" customHeight="1" s="53"/>
    <row r="550" ht="16.2" customHeight="1" s="53"/>
    <row r="551" ht="16.2" customHeight="1" s="53"/>
    <row r="552" ht="16.2" customHeight="1" s="53"/>
    <row r="553" ht="16.2" customHeight="1" s="53"/>
    <row r="554" ht="16.2" customHeight="1" s="53"/>
    <row r="555" ht="16.2" customHeight="1" s="53"/>
    <row r="556" ht="16.2" customHeight="1" s="53"/>
    <row r="557" ht="16.2" customHeight="1" s="53"/>
    <row r="558" ht="16.2" customHeight="1" s="53"/>
    <row r="559" ht="16.2" customHeight="1" s="53"/>
    <row r="560" ht="16.2" customHeight="1" s="53"/>
    <row r="561" ht="16.2" customHeight="1" s="53"/>
    <row r="562" ht="16.2" customHeight="1" s="53"/>
    <row r="563" ht="16.2" customHeight="1" s="53"/>
    <row r="564" ht="16.2" customHeight="1" s="53"/>
    <row r="565" ht="16.2" customHeight="1" s="53"/>
    <row r="566" ht="16.2" customHeight="1" s="53"/>
    <row r="567" ht="16.2" customHeight="1" s="53"/>
    <row r="568" ht="16.2" customHeight="1" s="53"/>
    <row r="569" ht="16.2" customHeight="1" s="53"/>
    <row r="570" ht="16.2" customHeight="1" s="53"/>
    <row r="571" ht="16.2" customHeight="1" s="53"/>
    <row r="572" ht="16.2" customHeight="1" s="53"/>
    <row r="573" ht="16.2" customHeight="1" s="53"/>
    <row r="574" ht="16.2" customHeight="1" s="53"/>
    <row r="575" ht="16.2" customHeight="1" s="53"/>
    <row r="576" ht="16.2" customHeight="1" s="53"/>
    <row r="577" ht="16.2" customHeight="1" s="53"/>
    <row r="578" ht="16.2" customHeight="1" s="53"/>
    <row r="579" ht="16.2" customHeight="1" s="53"/>
    <row r="580" ht="16.2" customHeight="1" s="53"/>
    <row r="581" ht="16.2" customHeight="1" s="53"/>
    <row r="582" ht="16.2" customHeight="1" s="53"/>
    <row r="583" ht="16.2" customHeight="1" s="53"/>
    <row r="584" ht="16.2" customHeight="1" s="53"/>
    <row r="585" ht="16.2" customHeight="1" s="53"/>
    <row r="586" ht="16.2" customHeight="1" s="53"/>
    <row r="587" ht="16.2" customHeight="1" s="53"/>
    <row r="588" ht="16.2" customHeight="1" s="53"/>
    <row r="589" ht="16.2" customHeight="1" s="53"/>
    <row r="590" ht="16.2" customHeight="1" s="53"/>
    <row r="591" ht="16.2" customHeight="1" s="53"/>
    <row r="592" ht="16.2" customHeight="1" s="53"/>
  </sheetData>
  <mergeCells count="6">
    <mergeCell ref="A1:J1"/>
    <mergeCell ref="C4:F4"/>
    <mergeCell ref="A4:A5"/>
    <mergeCell ref="A3:J3"/>
    <mergeCell ref="A2:J2"/>
    <mergeCell ref="H4:J5"/>
  </mergeCells>
  <conditionalFormatting sqref="D8:D15">
    <cfRule type="expression" priority="4" dxfId="4">
      <formula>"""=if(IF(ISBLANK(c8),0, 1) *IF(ISBLANK(d8),0, 1)=1)"""</formula>
    </cfRule>
  </conditionalFormatting>
  <conditionalFormatting sqref="J7:J38">
    <cfRule type="cellIs" priority="8" operator="notEqual" dxfId="0" stopIfTrue="1">
      <formula>$K7</formula>
    </cfRule>
  </conditionalFormatting>
  <conditionalFormatting sqref="J39:J41">
    <cfRule type="cellIs" priority="2" operator="notEqual" dxfId="0" stopIfTrue="1">
      <formula>#REF!</formula>
    </cfRule>
  </conditionalFormatting>
  <conditionalFormatting sqref="J42:J136">
    <cfRule type="cellIs" priority="1" operator="notEqual" dxfId="0" stopIfTrue="1">
      <formula>$K42</formula>
    </cfRule>
  </conditionalFormatting>
  <conditionalFormatting sqref="M7:M93 M97:M134">
    <cfRule type="cellIs" priority="21" operator="notEqual" dxfId="0" stopIfTrue="1">
      <formula>0</formula>
    </cfRule>
  </conditionalFormatting>
  <printOptions horizontalCentered="1"/>
  <pageMargins left="0.5511811023622047" right="0.4724409448818898" top="0.4330708661417323" bottom="0.2755905511811024" header="0.3937007874015748" footer="0.1181102362204725"/>
  <pageSetup orientation="portrait" paperSize="9" scale="38" horizontalDpi="1200" verticalDpi="1200"/>
  <headerFooter alignWithMargins="0">
    <oddHeader/>
    <oddFooter>&amp;C&amp;16 1-1</oddFooter>
    <evenHeader/>
    <evenFooter/>
    <firstHeader/>
    <firstFooter/>
  </headerFooter>
  <legacyDrawing xmlns:r="http://schemas.openxmlformats.org/officeDocument/2006/relationships" r:id="anysvml"/>
</worksheet>
</file>

<file path=xl/worksheets/sheet24.xml><?xml version="1.0" encoding="utf-8"?>
<worksheet xmlns="http://schemas.openxmlformats.org/spreadsheetml/2006/main">
  <sheetPr codeName="Sheet27">
    <outlinePr summaryBelow="1" summaryRight="1"/>
    <pageSetUpPr/>
  </sheetPr>
  <dimension ref="A1:R135"/>
  <sheetViews>
    <sheetView showZeros="0" topLeftCell="A79" zoomScale="70" zoomScaleNormal="70" zoomScaleSheetLayoutView="120" workbookViewId="0">
      <selection activeCell="G14" sqref="G14"/>
    </sheetView>
  </sheetViews>
  <sheetFormatPr baseColWidth="8" defaultColWidth="9" defaultRowHeight="19.8"/>
  <cols>
    <col width="21.6640625" customWidth="1" style="5" min="1" max="1"/>
    <col width="16" customWidth="1" style="5" min="2" max="2"/>
    <col width="5.33203125" customWidth="1" style="325" min="3" max="3"/>
    <col width="11.88671875" customWidth="1" style="5" min="4" max="4"/>
    <col width="5.33203125" customWidth="1" style="325" min="5" max="5"/>
    <col width="12.21875" customWidth="1" style="5" min="6" max="6"/>
    <col width="12.33203125" customWidth="1" style="5" min="7" max="7"/>
    <col width="64.44140625" customWidth="1" style="5" min="8" max="8"/>
    <col width="5.21875" customWidth="1" style="5" min="9" max="9"/>
    <col width="10.6640625" customWidth="1" style="5" min="10" max="10"/>
    <col width="10.109375" bestFit="1" customWidth="1" style="1" min="11" max="11"/>
    <col width="11.33203125" bestFit="1" customWidth="1" style="1" min="12" max="12"/>
    <col width="17.44140625" bestFit="1" customWidth="1" style="1" min="13" max="13"/>
    <col width="9" customWidth="1" style="1" min="14" max="14"/>
    <col width="18.33203125" bestFit="1" customWidth="1" style="1" min="15" max="15"/>
    <col width="9" customWidth="1" style="1" min="16" max="16"/>
    <col width="13.88671875" bestFit="1" customWidth="1" style="1" min="17" max="17"/>
    <col width="9" customWidth="1" style="1" min="18" max="16384"/>
  </cols>
  <sheetData>
    <row r="1" ht="22.2" customHeight="1" s="53">
      <c r="A1" s="322">
        <f>OFFSET(A139,0,K1-1)</f>
        <v/>
      </c>
      <c r="K1" s="13">
        <f>L1+2</f>
        <v/>
      </c>
      <c r="L1" s="1" t="n">
        <v>22</v>
      </c>
    </row>
    <row r="2" ht="22.2" customHeight="1" s="53">
      <c r="A2" s="322" t="inlineStr">
        <is>
          <t>預計平衡表與現金流量表勾稽底稿</t>
        </is>
      </c>
    </row>
    <row r="3" ht="20.4" customHeight="1" s="53" thickBot="1">
      <c r="A3" s="324" t="inlineStr">
        <is>
          <t>中華民國115年度</t>
        </is>
      </c>
    </row>
    <row r="4" ht="22.2" customHeight="1" s="53">
      <c r="A4" s="348" t="inlineStr">
        <is>
          <t>科目</t>
        </is>
      </c>
      <c r="B4" s="349" t="inlineStr">
        <is>
          <t>114.12.31</t>
        </is>
      </c>
      <c r="C4" s="328" t="inlineStr">
        <is>
          <t>調整項目</t>
        </is>
      </c>
      <c r="D4" s="350" t="n"/>
      <c r="E4" s="350" t="n"/>
      <c r="F4" s="351" t="n"/>
      <c r="G4" s="349" t="inlineStr">
        <is>
          <t>115.12.31</t>
        </is>
      </c>
      <c r="H4" s="329" t="inlineStr">
        <is>
          <t>現金流量表勾稽項目</t>
        </is>
      </c>
      <c r="I4" s="352" t="n"/>
      <c r="J4" s="353" t="n"/>
    </row>
    <row r="5" ht="22.8" customHeight="1" s="53" thickBot="1">
      <c r="A5" s="354" t="n"/>
      <c r="B5" s="75" t="inlineStr">
        <is>
          <t>預計數</t>
        </is>
      </c>
      <c r="C5" s="485" t="n"/>
      <c r="D5" s="486" t="inlineStr">
        <is>
          <t>借方</t>
        </is>
      </c>
      <c r="E5" s="487" t="n"/>
      <c r="F5" s="486" t="inlineStr">
        <is>
          <t>貸方</t>
        </is>
      </c>
      <c r="G5" s="77" t="inlineStr">
        <is>
          <t>預計數</t>
        </is>
      </c>
      <c r="H5" s="358" t="n"/>
      <c r="I5" s="359" t="n"/>
      <c r="J5" s="360" t="n"/>
    </row>
    <row r="6">
      <c r="A6" s="4" t="inlineStr">
        <is>
          <t xml:space="preserve">資產                                                        </t>
        </is>
      </c>
      <c r="B6" s="419" t="n"/>
      <c r="C6" s="367" t="n"/>
      <c r="D6" s="420" t="n"/>
      <c r="E6" s="368" t="n"/>
      <c r="F6" s="420" t="n"/>
      <c r="G6" s="421" t="n"/>
      <c r="H6" s="111" t="inlineStr">
        <is>
          <t xml:space="preserve">▼業務活動之現金流量                                          </t>
        </is>
      </c>
      <c r="I6" s="129" t="n"/>
      <c r="J6" s="130" t="n"/>
      <c r="L6" s="30" t="inlineStr">
        <is>
          <t>114年12月</t>
        </is>
      </c>
      <c r="M6" s="27" t="inlineStr">
        <is>
          <t>差異數要再加(減)</t>
        </is>
      </c>
      <c r="N6" s="30" t="n"/>
      <c r="O6" s="27" t="inlineStr">
        <is>
          <t>比較增減</t>
        </is>
      </c>
      <c r="P6" s="30" t="n"/>
      <c r="Q6" s="27" t="inlineStr">
        <is>
          <t>調整項目</t>
        </is>
      </c>
      <c r="R6" s="30" t="n"/>
    </row>
    <row r="7">
      <c r="A7" s="78" t="inlineStr">
        <is>
          <t xml:space="preserve">　流動資產                                                    </t>
        </is>
      </c>
      <c r="B7" s="422">
        <f>SUM(B8:B16)</f>
        <v/>
      </c>
      <c r="C7" s="367" t="n"/>
      <c r="D7" s="420" t="n"/>
      <c r="E7" s="368" t="n"/>
      <c r="F7" s="420" t="n"/>
      <c r="G7" s="423">
        <f>SUM(G8:G16)</f>
        <v/>
      </c>
      <c r="H7" s="112" t="inlineStr">
        <is>
          <t xml:space="preserve">　　本期賸餘（短絀）                                            </t>
        </is>
      </c>
      <c r="I7" s="8" t="inlineStr">
        <is>
          <t>A</t>
        </is>
      </c>
      <c r="J7" s="73">
        <f>OFFSET(A480,0,$K$1-1)</f>
        <v/>
      </c>
      <c r="K7" s="369">
        <f>-SUMIF($C$7:$C$127,I7,$D$7:$D$127)+SUMIF($E$7:$E$127,I7,$F$7:$F$127)</f>
        <v/>
      </c>
      <c r="L7" s="478">
        <f>VLOOKUP(A7,$A$140:$AX$249,$K$1,FALSE)</f>
        <v/>
      </c>
      <c r="M7" s="478">
        <f>L7-G7</f>
        <v/>
      </c>
      <c r="N7" s="30" t="n"/>
      <c r="O7" s="425">
        <f>L7-B7</f>
        <v/>
      </c>
      <c r="P7" s="144">
        <f>J7-K7</f>
        <v/>
      </c>
      <c r="Q7" s="426">
        <f>D7-F7</f>
        <v/>
      </c>
      <c r="R7" s="30" t="n"/>
    </row>
    <row r="8">
      <c r="A8" s="79" t="inlineStr">
        <is>
          <t xml:space="preserve">　　現金                                                        </t>
        </is>
      </c>
      <c r="B8" s="427">
        <f>VLOOKUP(A8,$A$309:$AX$418,$K$1,FALSE)</f>
        <v/>
      </c>
      <c r="C8" s="367" t="inlineStr">
        <is>
          <t>B</t>
        </is>
      </c>
      <c r="D8" s="428">
        <f>IF(G8-B8&gt;0,G8-B8,"0")</f>
        <v/>
      </c>
      <c r="E8" s="375" t="inlineStr">
        <is>
          <t>B</t>
        </is>
      </c>
      <c r="F8" s="428">
        <f>IF(G8-B8&lt;0,B8-G8,"0")</f>
        <v/>
      </c>
      <c r="G8" s="429">
        <f>J87</f>
        <v/>
      </c>
      <c r="H8" s="112" t="inlineStr">
        <is>
          <t xml:space="preserve">　　利息股利之調整                                              </t>
        </is>
      </c>
      <c r="I8" s="8" t="n"/>
      <c r="J8" s="73">
        <f>OFFSET(A481,0,$K$1-1)</f>
        <v/>
      </c>
      <c r="K8" s="369">
        <f>SUM(K9:K11)</f>
        <v/>
      </c>
      <c r="L8" s="478">
        <f>VLOOKUP(A8,$A$140:$AX$249,$K$1,FALSE)</f>
        <v/>
      </c>
      <c r="M8" s="478">
        <f>L8-G8</f>
        <v/>
      </c>
      <c r="N8" s="30" t="n"/>
      <c r="O8" s="425">
        <f>L8-B8</f>
        <v/>
      </c>
      <c r="P8" s="144">
        <f>J8-K8</f>
        <v/>
      </c>
      <c r="Q8" s="426">
        <f>D8-F8</f>
        <v/>
      </c>
      <c r="R8" s="30" t="n"/>
    </row>
    <row r="9" ht="32.4" customHeight="1" s="53">
      <c r="A9" s="79" t="inlineStr">
        <is>
          <t xml:space="preserve">　　流動金融資產                                                </t>
        </is>
      </c>
      <c r="B9" s="427">
        <f>VLOOKUP(A9,$A$309:$AX$418,$K$1,FALSE)</f>
        <v/>
      </c>
      <c r="C9" s="375" t="n">
        <v>231</v>
      </c>
      <c r="D9" s="428">
        <f>J50*-1</f>
        <v/>
      </c>
      <c r="E9" s="430" t="n">
        <v>211</v>
      </c>
      <c r="F9" s="431">
        <f>J42</f>
        <v/>
      </c>
      <c r="G9" s="429">
        <f>B9+D9-F9+D10-F10</f>
        <v/>
      </c>
      <c r="H9" s="112" t="inlineStr">
        <is>
          <t xml:space="preserve">　　　利息收入                                                    </t>
        </is>
      </c>
      <c r="I9" s="8" t="n"/>
      <c r="J9" s="73">
        <f>OFFSET(A482,0,$K$1-1)</f>
        <v/>
      </c>
      <c r="K9" s="369">
        <f>J9</f>
        <v/>
      </c>
      <c r="L9" s="478">
        <f>VLOOKUP(A9,$A$140:$AX$249,$K$1,FALSE)</f>
        <v/>
      </c>
      <c r="M9" s="478">
        <f>L9-G9</f>
        <v/>
      </c>
      <c r="N9" s="30" t="n"/>
      <c r="O9" s="425">
        <f>L9-B9</f>
        <v/>
      </c>
      <c r="P9" s="144">
        <f>J9-K9</f>
        <v/>
      </c>
      <c r="Q9" s="426">
        <f>D9-F9</f>
        <v/>
      </c>
      <c r="R9" s="30" t="n"/>
    </row>
    <row r="10">
      <c r="A10" s="79" t="n"/>
      <c r="B10" s="427" t="n"/>
      <c r="C10" s="375" t="n">
        <v>125</v>
      </c>
      <c r="D10" s="428" t="n"/>
      <c r="E10" s="430" t="n"/>
      <c r="F10" s="432" t="n"/>
      <c r="G10" s="429" t="n"/>
      <c r="H10" s="112" t="inlineStr">
        <is>
          <t xml:space="preserve">　　　股利收入                                                    </t>
        </is>
      </c>
      <c r="I10" s="8" t="n"/>
      <c r="J10" s="73">
        <f>OFFSET(A483,0,$K$1-1)</f>
        <v/>
      </c>
      <c r="K10" s="369">
        <f>J10</f>
        <v/>
      </c>
      <c r="L10" s="478" t="n"/>
      <c r="M10" s="478">
        <f>L10-G10</f>
        <v/>
      </c>
      <c r="N10" s="30" t="n"/>
      <c r="O10" s="425">
        <f>L10-B10</f>
        <v/>
      </c>
      <c r="P10" s="144">
        <f>J10-K10</f>
        <v/>
      </c>
      <c r="Q10" s="426">
        <f>D10-F10</f>
        <v/>
      </c>
      <c r="R10" s="30" t="n"/>
    </row>
    <row r="11">
      <c r="A11" s="79" t="inlineStr">
        <is>
          <t xml:space="preserve">　　應收款項                                                    </t>
        </is>
      </c>
      <c r="B11" s="427">
        <f>VLOOKUP(A11,$A$309:$AX$418,$K$1,FALSE)</f>
        <v/>
      </c>
      <c r="C11" s="375" t="n">
        <v>151</v>
      </c>
      <c r="D11" s="428" t="n"/>
      <c r="E11" s="430" t="n">
        <v>151</v>
      </c>
      <c r="F11" s="432" t="n"/>
      <c r="G11" s="429">
        <f>B11+D11-F11</f>
        <v/>
      </c>
      <c r="H11" s="112" t="inlineStr">
        <is>
          <t xml:space="preserve">　　　利息費用                                                    </t>
        </is>
      </c>
      <c r="I11" s="8" t="n"/>
      <c r="J11" s="73">
        <f>OFFSET(A484,0,$K$1-1)</f>
        <v/>
      </c>
      <c r="K11" s="369">
        <f>J11</f>
        <v/>
      </c>
      <c r="L11" s="478">
        <f>VLOOKUP(A11,$A$140:$AX$249,$K$1,FALSE)</f>
        <v/>
      </c>
      <c r="M11" s="478">
        <f>L11-G11</f>
        <v/>
      </c>
      <c r="N11" s="30" t="n"/>
      <c r="O11" s="425">
        <f>L11-B11</f>
        <v/>
      </c>
      <c r="P11" s="144">
        <f>J11-K11</f>
        <v/>
      </c>
      <c r="Q11" s="426">
        <f>D11-F11</f>
        <v/>
      </c>
      <c r="R11" s="30" t="n"/>
    </row>
    <row r="12">
      <c r="A12" s="2" t="n">
        <v>0</v>
      </c>
      <c r="B12" s="427" t="n"/>
      <c r="C12" s="375" t="n"/>
      <c r="D12" s="428" t="n"/>
      <c r="E12" s="430" t="n"/>
      <c r="F12" s="432" t="n"/>
      <c r="G12" s="433" t="n"/>
      <c r="H12" s="112" t="inlineStr">
        <is>
          <t xml:space="preserve">　　未計利息股利之本期賸餘（短絀）                              </t>
        </is>
      </c>
      <c r="I12" s="8" t="n"/>
      <c r="J12" s="73">
        <f>OFFSET(A485,0,$K$1-1)</f>
        <v/>
      </c>
      <c r="K12" s="369">
        <f>K7+K8</f>
        <v/>
      </c>
      <c r="L12" s="478" t="n"/>
      <c r="M12" s="478">
        <f>L12-G12</f>
        <v/>
      </c>
      <c r="N12" s="30" t="n"/>
      <c r="O12" s="425">
        <f>L12-B12</f>
        <v/>
      </c>
      <c r="P12" s="144">
        <f>J12-K12</f>
        <v/>
      </c>
      <c r="Q12" s="426">
        <f>D12-F12</f>
        <v/>
      </c>
      <c r="R12" s="30" t="n"/>
    </row>
    <row r="13">
      <c r="A13" s="80" t="inlineStr">
        <is>
          <t xml:space="preserve">　　存貨                                                        </t>
        </is>
      </c>
      <c r="B13" s="427">
        <f>VLOOKUP(A13,$A$309:$AX$418,$K$1,FALSE)</f>
        <v/>
      </c>
      <c r="C13" s="375" t="n">
        <v>151</v>
      </c>
      <c r="D13" s="428" t="n"/>
      <c r="E13" s="430" t="n">
        <v>151</v>
      </c>
      <c r="F13" s="432" t="n"/>
      <c r="G13" s="429">
        <f>B13+D13-F13</f>
        <v/>
      </c>
      <c r="H13" s="112" t="inlineStr">
        <is>
          <t xml:space="preserve">　　調整項目                                                    </t>
        </is>
      </c>
      <c r="I13" s="8" t="n"/>
      <c r="J13" s="73">
        <f>OFFSET(A486,0,$K$1-1)</f>
        <v/>
      </c>
      <c r="K13" s="369">
        <f>SUM(K14,K24,K27,K34,K33)</f>
        <v/>
      </c>
      <c r="L13" s="478">
        <f>VLOOKUP(A13,$A$140:$AX$249,$K$1,FALSE)</f>
        <v/>
      </c>
      <c r="M13" s="478">
        <f>L13-G13</f>
        <v/>
      </c>
      <c r="N13" s="30" t="n"/>
      <c r="O13" s="425">
        <f>L13-B13</f>
        <v/>
      </c>
      <c r="P13" s="144">
        <f>J13-K13</f>
        <v/>
      </c>
      <c r="Q13" s="426">
        <f>D13-F13</f>
        <v/>
      </c>
      <c r="R13" s="30" t="n"/>
    </row>
    <row r="14">
      <c r="A14" s="81" t="inlineStr">
        <is>
          <t xml:space="preserve">　　生產性生物資產－流動                                        </t>
        </is>
      </c>
      <c r="B14" s="427">
        <f>VLOOKUP(A14,$A$309:$AX$418,$K$1,FALSE)</f>
        <v/>
      </c>
      <c r="C14" s="375" t="n">
        <v>151</v>
      </c>
      <c r="D14" s="428" t="n"/>
      <c r="E14" s="430" t="n">
        <v>151</v>
      </c>
      <c r="F14" s="432" t="n"/>
      <c r="G14" s="429">
        <f>B14+D14-F14</f>
        <v/>
      </c>
      <c r="H14" s="112" t="inlineStr">
        <is>
          <t xml:space="preserve">　　　折舊、減損及折耗                                            </t>
        </is>
      </c>
      <c r="I14" s="8" t="n"/>
      <c r="J14" s="73">
        <f>OFFSET(A487,0,$K$1-1)</f>
        <v/>
      </c>
      <c r="K14" s="369">
        <f>SUM(K15:K23)</f>
        <v/>
      </c>
      <c r="L14" s="478">
        <f>VLOOKUP(A14,$A$140:$AX$249,$K$1,FALSE)</f>
        <v/>
      </c>
      <c r="M14" s="478">
        <f>L14-G14</f>
        <v/>
      </c>
      <c r="N14" s="30" t="n"/>
      <c r="O14" s="425">
        <f>L14-B14</f>
        <v/>
      </c>
      <c r="P14" s="144">
        <f>J14-K14</f>
        <v/>
      </c>
      <c r="Q14" s="426">
        <f>D14-F14</f>
        <v/>
      </c>
      <c r="R14" s="30" t="n"/>
    </row>
    <row r="15">
      <c r="A15" s="80" t="inlineStr">
        <is>
          <t xml:space="preserve">　　預付款項                                                    </t>
        </is>
      </c>
      <c r="B15" s="427">
        <f>VLOOKUP(A15,$A$309:$AX$418,$K$1,FALSE)</f>
        <v/>
      </c>
      <c r="C15" s="375" t="n">
        <v>151</v>
      </c>
      <c r="D15" s="428" t="n"/>
      <c r="E15" s="430" t="n">
        <v>151</v>
      </c>
      <c r="F15" s="432" t="n"/>
      <c r="G15" s="429">
        <f>B15+D15-F15</f>
        <v/>
      </c>
      <c r="H15" s="112" t="inlineStr">
        <is>
          <t xml:space="preserve">　　　　土地改良物                                                  </t>
        </is>
      </c>
      <c r="I15" s="91" t="n">
        <v>101</v>
      </c>
      <c r="J15" s="121">
        <f>OFFSET(A488,0,$K$1-1)</f>
        <v/>
      </c>
      <c r="K15" s="369">
        <f>-SUMIF($C$7:$C$127,I15,$D$7:$D$127)+SUMIF($E$7:$E$127,I15,$F$7:$F$127)</f>
        <v/>
      </c>
      <c r="L15" s="478">
        <f>VLOOKUP(A15,$A$140:$AX$249,$K$1,FALSE)</f>
        <v/>
      </c>
      <c r="M15" s="478">
        <f>L15-G15</f>
        <v/>
      </c>
      <c r="N15" s="30" t="n"/>
      <c r="O15" s="425">
        <f>L15-B15</f>
        <v/>
      </c>
      <c r="P15" s="144">
        <f>J15-K15</f>
        <v/>
      </c>
      <c r="Q15" s="426">
        <f>D15-F15</f>
        <v/>
      </c>
      <c r="R15" s="30" t="n"/>
    </row>
    <row r="16">
      <c r="A16" s="80" t="inlineStr">
        <is>
          <t xml:space="preserve">　　短期貸墊款                                                  </t>
        </is>
      </c>
      <c r="B16" s="427">
        <f>VLOOKUP(A16,$A$309:$AX$418,$K$1,FALSE)</f>
        <v/>
      </c>
      <c r="C16" s="375" t="n">
        <v>151</v>
      </c>
      <c r="D16" s="428" t="n"/>
      <c r="E16" s="430" t="n">
        <v>212</v>
      </c>
      <c r="F16" s="432">
        <f>J43</f>
        <v/>
      </c>
      <c r="G16" s="429">
        <f>B16+D16-F16</f>
        <v/>
      </c>
      <c r="H16" s="112" t="inlineStr">
        <is>
          <t xml:space="preserve">　　　　房屋及建築                                                  </t>
        </is>
      </c>
      <c r="I16" s="91" t="n">
        <v>102</v>
      </c>
      <c r="J16" s="121">
        <f>OFFSET(A489,0,$K$1-1)</f>
        <v/>
      </c>
      <c r="K16" s="369">
        <f>-SUMIF($C$7:$C$127,I16,$D$7:$D$127)+SUMIF($E$7:$E$127,I16,$F$7:$F$127)</f>
        <v/>
      </c>
      <c r="L16" s="478">
        <f>VLOOKUP(A16,$A$140:$AX$249,$K$1,FALSE)</f>
        <v/>
      </c>
      <c r="M16" s="478">
        <f>L16-G16</f>
        <v/>
      </c>
      <c r="N16" s="30" t="n"/>
      <c r="O16" s="425">
        <f>L16-B16</f>
        <v/>
      </c>
      <c r="P16" s="144">
        <f>J16-K16</f>
        <v/>
      </c>
      <c r="Q16" s="426">
        <f>D16-F16</f>
        <v/>
      </c>
      <c r="R16" s="30" t="n"/>
    </row>
    <row r="17" ht="48.6" customHeight="1" s="53">
      <c r="A17" s="78" t="inlineStr">
        <is>
          <t xml:space="preserve">　投資、長期應收款、貸墊款及準備金                            </t>
        </is>
      </c>
      <c r="B17" s="422">
        <f>SUM(B18:B21)</f>
        <v/>
      </c>
      <c r="C17" s="380" t="n"/>
      <c r="D17" s="374" t="n"/>
      <c r="E17" s="434" t="n"/>
      <c r="F17" s="435" t="n"/>
      <c r="G17" s="423">
        <f>SUM(G18:G21)</f>
        <v/>
      </c>
      <c r="H17" s="112" t="inlineStr">
        <is>
          <t xml:space="preserve">　　　　機械及設備                                                  </t>
        </is>
      </c>
      <c r="I17" s="91" t="n">
        <v>103</v>
      </c>
      <c r="J17" s="121">
        <f>OFFSET(A490,0,$K$1-1)</f>
        <v/>
      </c>
      <c r="K17" s="369">
        <f>-SUMIF($C$7:$C$127,I17,$D$7:$D$127)+SUMIF($E$7:$E$127,I17,$F$7:$F$127)</f>
        <v/>
      </c>
      <c r="L17" s="478">
        <f>VLOOKUP(A17,$A$140:$AX$249,$K$1,FALSE)</f>
        <v/>
      </c>
      <c r="M17" s="478">
        <f>L17-G17</f>
        <v/>
      </c>
      <c r="N17" s="30" t="n"/>
      <c r="O17" s="425">
        <f>L17-B17</f>
        <v/>
      </c>
      <c r="P17" s="144">
        <f>J17-K17</f>
        <v/>
      </c>
      <c r="Q17" s="426">
        <f>D17-F17</f>
        <v/>
      </c>
      <c r="R17" s="30" t="n"/>
    </row>
    <row r="18" ht="32.4" customHeight="1" s="53">
      <c r="A18" s="80" t="inlineStr">
        <is>
          <t xml:space="preserve">　　採權益法之投資                                              </t>
        </is>
      </c>
      <c r="B18" s="427">
        <f>VLOOKUP(A18,$A$309:$AX$418,$K$1,FALSE)</f>
        <v/>
      </c>
      <c r="C18" s="380" t="n"/>
      <c r="D18" s="126" t="n"/>
      <c r="E18" s="127" t="n"/>
      <c r="F18" s="126" t="n"/>
      <c r="G18" s="429">
        <f>D18+F18+B18</f>
        <v/>
      </c>
      <c r="H18" s="112" t="inlineStr">
        <is>
          <t xml:space="preserve">　　　　交通及運輸設備                                              </t>
        </is>
      </c>
      <c r="I18" s="91" t="n">
        <v>104</v>
      </c>
      <c r="J18" s="121">
        <f>OFFSET(A491,0,$K$1-1)</f>
        <v/>
      </c>
      <c r="K18" s="369">
        <f>-SUMIF($C$7:$C$127,I18,$D$7:$D$127)+SUMIF($E$7:$E$127,I18,$F$7:$F$127)</f>
        <v/>
      </c>
      <c r="L18" s="478">
        <f>VLOOKUP(A18,$A$140:$AX$249,$K$1,FALSE)</f>
        <v/>
      </c>
      <c r="M18" s="478">
        <f>L18-G18</f>
        <v/>
      </c>
      <c r="N18" s="30" t="n"/>
      <c r="O18" s="425">
        <f>L18-B18</f>
        <v/>
      </c>
      <c r="P18" s="144">
        <f>J18-K18</f>
        <v/>
      </c>
      <c r="Q18" s="426">
        <f>D18-F18</f>
        <v/>
      </c>
      <c r="R18" s="30" t="n"/>
    </row>
    <row r="19" ht="32.4" customHeight="1" s="53">
      <c r="A19" s="80" t="inlineStr">
        <is>
          <t xml:space="preserve">　　非流動金融資產                                              </t>
        </is>
      </c>
      <c r="B19" s="427">
        <f>VLOOKUP(A19,$A$309:$AX$418,$K$1,FALSE)</f>
        <v/>
      </c>
      <c r="C19" s="381" t="n">
        <v>241</v>
      </c>
      <c r="D19" s="436">
        <f>J52*-1</f>
        <v/>
      </c>
      <c r="E19" s="437" t="n">
        <v>221</v>
      </c>
      <c r="F19" s="438">
        <f>J45</f>
        <v/>
      </c>
      <c r="G19" s="429">
        <f>B19+D19-F19</f>
        <v/>
      </c>
      <c r="H19" s="112" t="inlineStr">
        <is>
          <t xml:space="preserve">　　　　什項設備                                                    </t>
        </is>
      </c>
      <c r="I19" s="91" t="n">
        <v>105</v>
      </c>
      <c r="J19" s="121">
        <f>OFFSET(A492,0,$K$1-1)</f>
        <v/>
      </c>
      <c r="K19" s="369">
        <f>-SUMIF($C$7:$C$127,I19,$D$7:$D$127)+SUMIF($E$7:$E$127,I19,$F$7:$F$127)</f>
        <v/>
      </c>
      <c r="L19" s="478">
        <f>VLOOKUP(A19,$A$140:$AX$249,$K$1,FALSE)</f>
        <v/>
      </c>
      <c r="M19" s="478">
        <f>L19-G19</f>
        <v/>
      </c>
      <c r="N19" s="30" t="n"/>
      <c r="O19" s="425">
        <f>L19-B19</f>
        <v/>
      </c>
      <c r="P19" s="144">
        <f>J19-K19</f>
        <v/>
      </c>
      <c r="Q19" s="426">
        <f>D19-F19</f>
        <v/>
      </c>
      <c r="R19" s="30" t="n"/>
    </row>
    <row r="20">
      <c r="A20" s="80" t="inlineStr">
        <is>
          <t xml:space="preserve">　　長期應收款                                                  </t>
        </is>
      </c>
      <c r="B20" s="427">
        <f>VLOOKUP(A20,$A$309:$AX$418,$K$1,FALSE)</f>
        <v/>
      </c>
      <c r="C20" s="380" t="n"/>
      <c r="D20" s="374" t="n"/>
      <c r="E20" s="434" t="n"/>
      <c r="F20" s="435" t="n"/>
      <c r="G20" s="433">
        <f>B20+D20-F20</f>
        <v/>
      </c>
      <c r="H20" s="112" t="inlineStr">
        <is>
          <t xml:space="preserve">　　　　租賃資產                                                    </t>
        </is>
      </c>
      <c r="I20" s="91" t="n">
        <v>106</v>
      </c>
      <c r="J20" s="121">
        <f>OFFSET(A493,0,$K$1-1)</f>
        <v/>
      </c>
      <c r="K20" s="369">
        <f>-SUMIF($C$7:$C$127,I20,$D$7:$D$127)+SUMIF($E$7:$E$127,I20,$F$7:$F$127)</f>
        <v/>
      </c>
      <c r="L20" s="478">
        <f>VLOOKUP(A20,$A$140:$AX$249,$K$1,FALSE)</f>
        <v/>
      </c>
      <c r="M20" s="478">
        <f>L20-G20</f>
        <v/>
      </c>
      <c r="N20" s="30" t="n"/>
      <c r="O20" s="425">
        <f>L20-B20</f>
        <v/>
      </c>
      <c r="P20" s="144">
        <f>J20-K20</f>
        <v/>
      </c>
      <c r="Q20" s="426">
        <f>D20-F20</f>
        <v/>
      </c>
      <c r="R20" s="30" t="n"/>
    </row>
    <row r="21">
      <c r="A21" s="80" t="inlineStr">
        <is>
          <t xml:space="preserve">　　準備金                                                      </t>
        </is>
      </c>
      <c r="B21" s="427">
        <f>VLOOKUP(A21,$A$309:$AX$418,$K$1,FALSE)</f>
        <v/>
      </c>
      <c r="C21" s="380" t="n">
        <v>242</v>
      </c>
      <c r="D21" s="374">
        <f>J53*-1</f>
        <v/>
      </c>
      <c r="E21" s="434" t="n">
        <v>222</v>
      </c>
      <c r="F21" s="435">
        <f>J46</f>
        <v/>
      </c>
      <c r="G21" s="429">
        <f>B21+SUM(D21:D25)-SUM(F21:F25)</f>
        <v/>
      </c>
      <c r="H21" s="112" t="inlineStr">
        <is>
          <t xml:space="preserve">　　　　租賃權益改良                                                </t>
        </is>
      </c>
      <c r="I21" s="91" t="n">
        <v>107</v>
      </c>
      <c r="J21" s="121">
        <f>OFFSET(A494,0,$K$1-1)</f>
        <v/>
      </c>
      <c r="K21" s="369">
        <f>-SUMIF($C$7:$C$127,I21,$D$7:$D$127)+SUMIF($E$7:$E$127,I21,$F$7:$F$127)</f>
        <v/>
      </c>
      <c r="L21" s="478">
        <f>VLOOKUP(A21,$A$140:$AX$249,$K$1,FALSE)</f>
        <v/>
      </c>
      <c r="M21" s="478">
        <f>L21-G21</f>
        <v/>
      </c>
      <c r="N21" s="30" t="n"/>
      <c r="O21" s="425">
        <f>L21-B21</f>
        <v/>
      </c>
      <c r="P21" s="144">
        <f>J21-K21</f>
        <v/>
      </c>
      <c r="Q21" s="426">
        <f>D21-F21</f>
        <v/>
      </c>
      <c r="R21" s="30" t="n"/>
    </row>
    <row r="22">
      <c r="A22" s="3" t="n">
        <v>0</v>
      </c>
      <c r="B22" s="427" t="n"/>
      <c r="C22" s="382" t="n">
        <v>401</v>
      </c>
      <c r="D22" s="428">
        <f>J90</f>
        <v/>
      </c>
      <c r="E22" s="439" t="n">
        <v>402</v>
      </c>
      <c r="F22" s="432">
        <f>-J91</f>
        <v/>
      </c>
      <c r="G22" s="433" t="n"/>
      <c r="H22" s="112" t="inlineStr">
        <is>
          <t xml:space="preserve">　　　　代管資產                                                    </t>
        </is>
      </c>
      <c r="I22" s="91" t="n">
        <v>108</v>
      </c>
      <c r="J22" s="121">
        <f>OFFSET(A495,0,$K$1-1)</f>
        <v/>
      </c>
      <c r="K22" s="369">
        <f>-SUMIF($C$7:$C$127,I22,$D$7:$D$127)+SUMIF($E$7:$E$127,I22,$F$7:$F$127)</f>
        <v/>
      </c>
      <c r="L22" s="478" t="n"/>
      <c r="M22" s="478">
        <f>L22-G22</f>
        <v/>
      </c>
      <c r="N22" s="30" t="n"/>
      <c r="O22" s="425">
        <f>L22-B22</f>
        <v/>
      </c>
      <c r="P22" s="144">
        <f>J22-K22</f>
        <v/>
      </c>
      <c r="Q22" s="426">
        <f>D22-F22</f>
        <v/>
      </c>
      <c r="R22" s="30" t="n"/>
    </row>
    <row r="23">
      <c r="A23" s="3" t="n">
        <v>0</v>
      </c>
      <c r="B23" s="427" t="n"/>
      <c r="C23" s="382" t="n">
        <v>403</v>
      </c>
      <c r="D23" s="428">
        <f>J93</f>
        <v/>
      </c>
      <c r="E23" s="439" t="n"/>
      <c r="F23" s="431" t="n"/>
      <c r="G23" s="433" t="n"/>
      <c r="H23" s="112" t="inlineStr">
        <is>
          <t xml:space="preserve">　　　　生產性生物資產－非流動                                      </t>
        </is>
      </c>
      <c r="I23" s="91" t="n">
        <v>109</v>
      </c>
      <c r="J23" s="121">
        <f>OFFSET(A496,0,$K$1-1)</f>
        <v/>
      </c>
      <c r="K23" s="369">
        <f>-SUMIF($C$7:$C$127,I23,$D$7:$D$127)+SUMIF($E$7:$E$127,I23,$F$7:$F$127)</f>
        <v/>
      </c>
      <c r="L23" s="478" t="n"/>
      <c r="M23" s="478">
        <f>L23-G23</f>
        <v/>
      </c>
      <c r="N23" s="30" t="n"/>
      <c r="O23" s="425">
        <f>L23-B23</f>
        <v/>
      </c>
      <c r="P23" s="144">
        <f>J23-K23</f>
        <v/>
      </c>
      <c r="Q23" s="426">
        <f>D23-F23</f>
        <v/>
      </c>
      <c r="R23" s="30" t="n"/>
    </row>
    <row r="24">
      <c r="A24" s="3" t="n">
        <v>0</v>
      </c>
      <c r="B24" s="427" t="n"/>
      <c r="C24" s="382" t="n"/>
      <c r="D24" s="428" t="n"/>
      <c r="E24" s="439" t="n"/>
      <c r="F24" s="432" t="n"/>
      <c r="G24" s="433" t="n"/>
      <c r="H24" s="112" t="inlineStr">
        <is>
          <t xml:space="preserve">　　　攤銷                                                        </t>
        </is>
      </c>
      <c r="I24" s="91" t="n"/>
      <c r="J24" s="121">
        <f>OFFSET(A497,0,$K$1-1)</f>
        <v/>
      </c>
      <c r="K24" s="369">
        <f>SUM(K25:K26)</f>
        <v/>
      </c>
      <c r="L24" s="478" t="n"/>
      <c r="M24" s="478">
        <f>L24-G24</f>
        <v/>
      </c>
      <c r="N24" s="30" t="n"/>
      <c r="O24" s="425">
        <f>L24-B24</f>
        <v/>
      </c>
      <c r="P24" s="144">
        <f>J24-K24</f>
        <v/>
      </c>
      <c r="Q24" s="426">
        <f>D24-F24</f>
        <v/>
      </c>
      <c r="R24" s="30" t="n"/>
    </row>
    <row r="25">
      <c r="A25" s="78" t="n"/>
      <c r="B25" s="427" t="n"/>
      <c r="C25" s="382" t="n">
        <v>125</v>
      </c>
      <c r="D25" s="428">
        <f>J32*-1</f>
        <v/>
      </c>
      <c r="E25" s="439" t="n"/>
      <c r="F25" s="432" t="n"/>
      <c r="G25" s="433" t="n"/>
      <c r="H25" s="112" t="inlineStr">
        <is>
          <t xml:space="preserve">　　　　攤銷電腦軟體                                                </t>
        </is>
      </c>
      <c r="I25" s="8" t="n">
        <v>111</v>
      </c>
      <c r="J25" s="73">
        <f>OFFSET(A498,0,$K$1-1)</f>
        <v/>
      </c>
      <c r="K25" s="369">
        <f>-SUMIF($C$7:$C$127,I25,$D$7:$D$127)+SUMIF($E$7:$E$127,I25,$F$7:$F$127)</f>
        <v/>
      </c>
      <c r="L25" s="478" t="n"/>
      <c r="M25" s="478">
        <f>L25-G25</f>
        <v/>
      </c>
      <c r="N25" s="30" t="n"/>
      <c r="O25" s="425">
        <f>L25-B25</f>
        <v/>
      </c>
      <c r="P25" s="144">
        <f>J25-K25</f>
        <v/>
      </c>
      <c r="Q25" s="426">
        <f>D25-F25</f>
        <v/>
      </c>
      <c r="R25" s="30" t="n"/>
    </row>
    <row r="26" ht="32.4" customHeight="1" s="53">
      <c r="A26" s="78" t="inlineStr">
        <is>
          <t xml:space="preserve">　不動產、廠房及設備                                          </t>
        </is>
      </c>
      <c r="B26" s="422">
        <f>SUM(B27:B52)</f>
        <v/>
      </c>
      <c r="C26" s="375" t="n"/>
      <c r="D26" s="428" t="n"/>
      <c r="E26" s="430" t="n"/>
      <c r="F26" s="432" t="n"/>
      <c r="G26" s="423">
        <f>SUM(G27:G52)</f>
        <v/>
      </c>
      <c r="H26" s="112" t="inlineStr">
        <is>
          <t xml:space="preserve">　　　　其他攤銷費用                                                </t>
        </is>
      </c>
      <c r="I26" s="8" t="n">
        <v>112</v>
      </c>
      <c r="J26" s="73">
        <f>OFFSET(A499,0,$K$1-1)</f>
        <v/>
      </c>
      <c r="K26" s="369">
        <f>-SUMIF($C$7:$C$127,I26,$D$7:$D$127)+SUMIF($E$7:$E$127,I26,$F$7:$F$127)</f>
        <v/>
      </c>
      <c r="L26" s="478">
        <f>VLOOKUP(A26,$A$140:$AX$249,$K$1,FALSE)</f>
        <v/>
      </c>
      <c r="M26" s="478">
        <f>L26-G26</f>
        <v/>
      </c>
      <c r="N26" s="30" t="n"/>
      <c r="O26" s="425">
        <f>L26-B26</f>
        <v/>
      </c>
      <c r="P26" s="144">
        <f>J26-K26</f>
        <v/>
      </c>
      <c r="Q26" s="426">
        <f>D26-F26</f>
        <v/>
      </c>
      <c r="R26" s="30" t="n"/>
    </row>
    <row r="27">
      <c r="A27" s="80" t="inlineStr">
        <is>
          <t xml:space="preserve">　　土地                                                        </t>
        </is>
      </c>
      <c r="B27" s="427">
        <f>VLOOKUP(A27,$A$309:$AX$418,$K$1,FALSE)</f>
        <v/>
      </c>
      <c r="C27" s="384" t="n">
        <v>121</v>
      </c>
      <c r="D27" s="440" t="n"/>
      <c r="E27" s="441" t="n"/>
      <c r="F27" s="442" t="n"/>
      <c r="G27" s="429">
        <f>B27+SUM(D27)-SUM(F27)</f>
        <v/>
      </c>
      <c r="H27" s="112" t="inlineStr">
        <is>
          <t xml:space="preserve">　　　其他                                                        </t>
        </is>
      </c>
      <c r="I27" s="8" t="n"/>
      <c r="J27" s="73">
        <f>OFFSET(A500,0,$K$1-1)</f>
        <v/>
      </c>
      <c r="K27" s="369">
        <f>K28+K29+K32</f>
        <v/>
      </c>
      <c r="L27" s="478">
        <f>VLOOKUP(A27,$A$140:$AX$249,$K$1,FALSE)</f>
        <v/>
      </c>
      <c r="M27" s="478">
        <f>L27-G27</f>
        <v/>
      </c>
      <c r="N27" s="30" t="n"/>
      <c r="O27" s="425">
        <f>L27-B27</f>
        <v/>
      </c>
      <c r="P27" s="144">
        <f>J27-K27</f>
        <v/>
      </c>
      <c r="Q27" s="426">
        <f>D27-F27</f>
        <v/>
      </c>
      <c r="R27" s="30" t="n"/>
    </row>
    <row r="28">
      <c r="A28" s="2" t="n">
        <v>0</v>
      </c>
      <c r="B28" s="427" t="n"/>
      <c r="C28" s="384" t="n"/>
      <c r="D28" s="440" t="n"/>
      <c r="E28" s="441" t="n"/>
      <c r="F28" s="442" t="n"/>
      <c r="G28" s="433" t="n"/>
      <c r="H28" s="214" t="inlineStr">
        <is>
          <t xml:space="preserve">　　　　應付退休及離職金                                            </t>
        </is>
      </c>
      <c r="I28" s="215" t="n">
        <v>122</v>
      </c>
      <c r="J28" s="73">
        <f>OFFSET(A501,0,$K$1-1)</f>
        <v/>
      </c>
      <c r="K28" s="369">
        <f>-SUMIF($C$7:$C$127,I28,$D$7:$D$127)+SUMIF($E$7:$E$127,I28,$F$7:$F$127)</f>
        <v/>
      </c>
      <c r="L28" s="478" t="n"/>
      <c r="M28" s="478">
        <f>L28-G28</f>
        <v/>
      </c>
      <c r="N28" s="30" t="n"/>
      <c r="O28" s="425">
        <f>L28-B28</f>
        <v/>
      </c>
      <c r="P28" s="144">
        <f>J28-K28</f>
        <v/>
      </c>
      <c r="Q28" s="426">
        <f>D28-F28</f>
        <v/>
      </c>
      <c r="R28" s="30" t="n"/>
    </row>
    <row r="29">
      <c r="A29" s="80" t="inlineStr">
        <is>
          <t xml:space="preserve">　　土地改良物                                                  </t>
        </is>
      </c>
      <c r="B29" s="427">
        <f>VLOOKUP(A29,$A$309:$AX$418,$K$1,FALSE)</f>
        <v/>
      </c>
      <c r="C29" s="384" t="n">
        <v>251</v>
      </c>
      <c r="D29" s="440">
        <f>J57*-1</f>
        <v/>
      </c>
      <c r="E29" s="441" t="n">
        <v>101</v>
      </c>
      <c r="F29" s="442">
        <f>J15</f>
        <v/>
      </c>
      <c r="G29" s="429">
        <f>B29+SUM(D29:D32)-SUM(F29:F32)</f>
        <v/>
      </c>
      <c r="H29" s="214" t="inlineStr">
        <is>
          <t xml:space="preserve">　　　　遞延收入                                                    </t>
        </is>
      </c>
      <c r="I29" s="215" t="n"/>
      <c r="J29" s="73">
        <f>OFFSET(A502,0,$K$1-1)</f>
        <v/>
      </c>
      <c r="K29" s="369">
        <f>SUM(K30:K31)</f>
        <v/>
      </c>
      <c r="L29" s="478">
        <f>VLOOKUP(A29,$A$140:$AX$249,$K$1,FALSE)</f>
        <v/>
      </c>
      <c r="M29" s="478">
        <f>L29-G29</f>
        <v/>
      </c>
      <c r="N29" s="30" t="n"/>
      <c r="O29" s="425">
        <f>L29-B29</f>
        <v/>
      </c>
      <c r="P29" s="144">
        <f>J29-K29</f>
        <v/>
      </c>
      <c r="Q29" s="426">
        <f>D29-F29</f>
        <v/>
      </c>
      <c r="R29" s="30" t="n"/>
    </row>
    <row r="30">
      <c r="A30" s="80" t="n">
        <v>0</v>
      </c>
      <c r="B30" s="427" t="n"/>
      <c r="C30" s="384" t="n">
        <v>404</v>
      </c>
      <c r="D30" s="440">
        <f>J96</f>
        <v/>
      </c>
      <c r="E30" s="441" t="n"/>
      <c r="F30" s="442" t="n"/>
      <c r="G30" s="433" t="n"/>
      <c r="H30" s="214" t="inlineStr">
        <is>
          <t xml:space="preserve">　　　　　遞延收入-其他補助收入                                       </t>
        </is>
      </c>
      <c r="I30" s="215" t="n">
        <v>123</v>
      </c>
      <c r="J30" s="73">
        <f>OFFSET(A503,0,$K$1-1)</f>
        <v/>
      </c>
      <c r="K30" s="369">
        <f>-SUMIF($C$7:$C$127,I30,$D$7:$D$127)+SUMIF($E$7:$E$127,I30,$F$7:$F$127)</f>
        <v/>
      </c>
      <c r="L30" s="478" t="n"/>
      <c r="M30" s="478">
        <f>L30-G30</f>
        <v/>
      </c>
      <c r="N30" s="30" t="n"/>
      <c r="O30" s="425">
        <f>L30-B30</f>
        <v/>
      </c>
      <c r="P30" s="144">
        <f>J30-K30</f>
        <v/>
      </c>
      <c r="Q30" s="426">
        <f>D30-F30</f>
        <v/>
      </c>
      <c r="R30" s="30" t="n"/>
    </row>
    <row r="31">
      <c r="A31" s="2" t="n">
        <v>0</v>
      </c>
      <c r="B31" s="427" t="n"/>
      <c r="C31" s="384" t="n"/>
      <c r="D31" s="440" t="n"/>
      <c r="E31" s="441" t="n"/>
      <c r="F31" s="442" t="n"/>
      <c r="G31" s="433" t="n"/>
      <c r="H31" s="214" t="inlineStr">
        <is>
          <t xml:space="preserve">　　　　　遞延收入-受贈收入                                           </t>
        </is>
      </c>
      <c r="I31" s="215" t="n">
        <v>124</v>
      </c>
      <c r="J31" s="73">
        <f>OFFSET(A504,0,$K$1-1)</f>
        <v/>
      </c>
      <c r="K31" s="369">
        <f>-SUMIF($C$7:$C$127,I31,$D$7:$D$127)+SUMIF($E$7:$E$127,I31,$F$7:$F$127)</f>
        <v/>
      </c>
      <c r="L31" s="478" t="n"/>
      <c r="M31" s="478">
        <f>L31-G31</f>
        <v/>
      </c>
      <c r="N31" s="30" t="n"/>
      <c r="O31" s="425">
        <f>L31-B31</f>
        <v/>
      </c>
      <c r="P31" s="144">
        <f>J31-K31</f>
        <v/>
      </c>
      <c r="Q31" s="426">
        <f>D31-F31</f>
        <v/>
      </c>
      <c r="R31" s="30" t="n"/>
    </row>
    <row r="32">
      <c r="A32" s="3" t="n">
        <v>0</v>
      </c>
      <c r="B32" s="427" t="n"/>
      <c r="C32" s="385" t="n"/>
      <c r="D32" s="440" t="n"/>
      <c r="E32" s="443" t="n"/>
      <c r="F32" s="442" t="n"/>
      <c r="G32" s="433" t="n"/>
      <c r="H32" s="214" t="inlineStr">
        <is>
          <t xml:space="preserve">　　　　其他                                                        </t>
        </is>
      </c>
      <c r="I32" s="215" t="n">
        <v>125</v>
      </c>
      <c r="J32" s="73">
        <f>OFFSET(A505,0,$K$1-1)</f>
        <v/>
      </c>
      <c r="K32" s="369" t="n"/>
      <c r="L32" s="478" t="n"/>
      <c r="M32" s="478">
        <f>L32-G32</f>
        <v/>
      </c>
      <c r="N32" s="30" t="n"/>
      <c r="O32" s="425">
        <f>L32-B32</f>
        <v/>
      </c>
      <c r="P32" s="144">
        <f>J32-K32</f>
        <v/>
      </c>
      <c r="Q32" s="426">
        <f>D32-F32</f>
        <v/>
      </c>
      <c r="R32" s="30" t="n"/>
    </row>
    <row r="33">
      <c r="A33" s="80" t="inlineStr">
        <is>
          <t xml:space="preserve">　　房屋及建築                                                  </t>
        </is>
      </c>
      <c r="B33" s="427">
        <f>VLOOKUP(A33,$A$309:$AX$418,$K$1,FALSE)</f>
        <v/>
      </c>
      <c r="C33" s="384" t="n">
        <v>252</v>
      </c>
      <c r="D33" s="440">
        <f>J58*-1</f>
        <v/>
      </c>
      <c r="E33" s="441" t="n">
        <v>102</v>
      </c>
      <c r="F33" s="442">
        <f>J16</f>
        <v/>
      </c>
      <c r="G33" s="429">
        <f>B33+SUM(D33:D36)-SUM(F33:F36)</f>
        <v/>
      </c>
      <c r="H33" s="214" t="inlineStr">
        <is>
          <t xml:space="preserve">　　　流動資產淨減（淨增）                                        </t>
        </is>
      </c>
      <c r="I33" s="215" t="n">
        <v>151</v>
      </c>
      <c r="J33" s="73">
        <f>OFFSET(A506,0,$K$1-1)</f>
        <v/>
      </c>
      <c r="K33" s="369">
        <f>-SUMIF($C$7:$C$127,I33,$D$7:$D$127)+SUMIF($E$7:$E$127,I33,$F$7:$F$127)</f>
        <v/>
      </c>
      <c r="L33" s="478">
        <f>VLOOKUP(A33,$A$140:$AX$249,$K$1,FALSE)</f>
        <v/>
      </c>
      <c r="M33" s="478">
        <f>L33-G33</f>
        <v/>
      </c>
      <c r="N33" s="30" t="n"/>
      <c r="O33" s="425">
        <f>L33-B33</f>
        <v/>
      </c>
      <c r="P33" s="144">
        <f>J33-K33</f>
        <v/>
      </c>
      <c r="Q33" s="426">
        <f>D33-F33</f>
        <v/>
      </c>
      <c r="R33" s="30" t="n"/>
    </row>
    <row r="34">
      <c r="A34" s="2" t="n">
        <v>0</v>
      </c>
      <c r="B34" s="427" t="n"/>
      <c r="C34" s="384" t="n">
        <v>405</v>
      </c>
      <c r="D34" s="440">
        <f>J97</f>
        <v/>
      </c>
      <c r="E34" s="441" t="n"/>
      <c r="F34" s="442" t="n"/>
      <c r="G34" s="433" t="n"/>
      <c r="H34" s="214" t="inlineStr">
        <is>
          <t xml:space="preserve">　　　流動負債淨增（淨減）                                        </t>
        </is>
      </c>
      <c r="I34" s="215" t="n">
        <v>161</v>
      </c>
      <c r="J34" s="73">
        <f>OFFSET(A507,0,$K$1-1)</f>
        <v/>
      </c>
      <c r="K34" s="369">
        <f>-SUMIF($C$7:$C$127,I34,$D$7:$D$127)+SUMIF($E$7:$E$127,I34,$F$7:$F$127)</f>
        <v/>
      </c>
      <c r="L34" s="478" t="n"/>
      <c r="M34" s="478">
        <f>L34-G34</f>
        <v/>
      </c>
      <c r="N34" s="30" t="n"/>
      <c r="O34" s="425">
        <f>L34-B34</f>
        <v/>
      </c>
      <c r="P34" s="144">
        <f>J34-K34</f>
        <v/>
      </c>
      <c r="Q34" s="426">
        <f>D34-F34</f>
        <v/>
      </c>
      <c r="R34" s="30" t="n"/>
    </row>
    <row r="35">
      <c r="A35" s="2" t="n">
        <v>0</v>
      </c>
      <c r="B35" s="427" t="n"/>
      <c r="C35" s="384" t="n"/>
      <c r="D35" s="440" t="n"/>
      <c r="E35" s="441" t="n"/>
      <c r="F35" s="442" t="n"/>
      <c r="G35" s="433" t="n"/>
      <c r="H35" s="214" t="inlineStr">
        <is>
          <t xml:space="preserve">　　未計利息股利之現金流入（流出）                              </t>
        </is>
      </c>
      <c r="I35" s="215" t="n"/>
      <c r="J35" s="73">
        <f>OFFSET(A508,0,$K$1-1)</f>
        <v/>
      </c>
      <c r="K35" s="369">
        <f>K12+K13</f>
        <v/>
      </c>
      <c r="L35" s="478" t="n"/>
      <c r="M35" s="478">
        <f>L35-G35</f>
        <v/>
      </c>
      <c r="N35" s="30" t="n"/>
      <c r="O35" s="425">
        <f>L35-B35</f>
        <v/>
      </c>
      <c r="P35" s="144">
        <f>J35-K35</f>
        <v/>
      </c>
      <c r="Q35" s="426">
        <f>D35-F35</f>
        <v/>
      </c>
      <c r="R35" s="30" t="n"/>
    </row>
    <row r="36">
      <c r="A36" s="3" t="n">
        <v>0</v>
      </c>
      <c r="B36" s="427" t="n"/>
      <c r="C36" s="385" t="n"/>
      <c r="D36" s="440" t="n"/>
      <c r="E36" s="443" t="n"/>
      <c r="F36" s="442" t="n"/>
      <c r="G36" s="433" t="n"/>
      <c r="H36" s="112" t="inlineStr">
        <is>
          <t xml:space="preserve">　　收取利息                                                    </t>
        </is>
      </c>
      <c r="I36" s="180" t="n"/>
      <c r="J36" s="73">
        <f>OFFSET(A509,0,$K$1-1)</f>
        <v/>
      </c>
      <c r="K36" s="369">
        <f>J36</f>
        <v/>
      </c>
      <c r="L36" s="478" t="n"/>
      <c r="M36" s="478">
        <f>L36-G36</f>
        <v/>
      </c>
      <c r="N36" s="30" t="n"/>
      <c r="O36" s="425">
        <f>L36-B36</f>
        <v/>
      </c>
      <c r="P36" s="144">
        <f>J36-K36</f>
        <v/>
      </c>
      <c r="Q36" s="426">
        <f>D36-F36</f>
        <v/>
      </c>
      <c r="R36" s="30" t="n"/>
    </row>
    <row r="37">
      <c r="A37" s="80" t="inlineStr">
        <is>
          <t xml:space="preserve">　　機械及設備                                                  </t>
        </is>
      </c>
      <c r="B37" s="427">
        <f>VLOOKUP(A37,$A$309:$AX$418,$K$1,FALSE)</f>
        <v/>
      </c>
      <c r="C37" s="384" t="n">
        <v>253</v>
      </c>
      <c r="D37" s="440">
        <f>J59*-1</f>
        <v/>
      </c>
      <c r="E37" s="441" t="n">
        <v>103</v>
      </c>
      <c r="F37" s="442">
        <f>J17</f>
        <v/>
      </c>
      <c r="G37" s="429">
        <f>B37+SUM(D37:D41)-SUM(F37:F41)</f>
        <v/>
      </c>
      <c r="H37" s="112" t="inlineStr">
        <is>
          <t xml:space="preserve">　　收取股利                                                    </t>
        </is>
      </c>
      <c r="I37" s="180" t="n"/>
      <c r="J37" s="73">
        <f>OFFSET(A510,0,$K$1-1)</f>
        <v/>
      </c>
      <c r="K37" s="369">
        <f>J37</f>
        <v/>
      </c>
      <c r="L37" s="478">
        <f>VLOOKUP(A37,$A$140:$AX$249,$K$1,FALSE)</f>
        <v/>
      </c>
      <c r="M37" s="478">
        <f>L37-G37</f>
        <v/>
      </c>
      <c r="N37" s="30" t="n"/>
      <c r="O37" s="425">
        <f>L37-B37</f>
        <v/>
      </c>
      <c r="P37" s="144">
        <f>J37-K37</f>
        <v/>
      </c>
      <c r="Q37" s="426">
        <f>D37-F37</f>
        <v/>
      </c>
      <c r="R37" s="30" t="n"/>
    </row>
    <row r="38" ht="20.4" customHeight="1" s="53" thickBot="1">
      <c r="A38" s="2" t="n">
        <v>0</v>
      </c>
      <c r="B38" s="427" t="n"/>
      <c r="C38" s="385" t="n">
        <v>407</v>
      </c>
      <c r="D38" s="440">
        <f>J101</f>
        <v/>
      </c>
      <c r="E38" s="441" t="n"/>
      <c r="F38" s="442" t="n"/>
      <c r="G38" s="433" t="n"/>
      <c r="H38" s="112" t="inlineStr">
        <is>
          <t xml:space="preserve">　　支付利息                                                    </t>
        </is>
      </c>
      <c r="I38" s="180" t="n"/>
      <c r="J38" s="73">
        <f>OFFSET(A511,0,$K$1-1)</f>
        <v/>
      </c>
      <c r="K38" s="444">
        <f>J38</f>
        <v/>
      </c>
      <c r="L38" s="478" t="n"/>
      <c r="M38" s="478">
        <f>L38-G38</f>
        <v/>
      </c>
      <c r="N38" s="30" t="n"/>
      <c r="O38" s="425">
        <f>L38-B38</f>
        <v/>
      </c>
      <c r="P38" s="144">
        <f>J38-K38</f>
        <v/>
      </c>
      <c r="Q38" s="426">
        <f>D38-F38</f>
        <v/>
      </c>
      <c r="R38" s="30" t="n"/>
    </row>
    <row r="39">
      <c r="A39" s="3" t="n">
        <v>0</v>
      </c>
      <c r="B39" s="427" t="n"/>
      <c r="C39" s="385" t="n">
        <v>409</v>
      </c>
      <c r="D39" s="440">
        <f>J105</f>
        <v/>
      </c>
      <c r="E39" s="443" t="n">
        <v>412</v>
      </c>
      <c r="F39" s="442">
        <f>-J109</f>
        <v/>
      </c>
      <c r="G39" s="433" t="n"/>
      <c r="H39" s="111" t="inlineStr">
        <is>
          <t xml:space="preserve">▼業務活動之淨現金流入（流出）                                </t>
        </is>
      </c>
      <c r="I39" s="180" t="n"/>
      <c r="J39" s="248">
        <f>OFFSET(A512,0,$K$1-1)</f>
        <v/>
      </c>
      <c r="K39" s="445">
        <f>K36+K37+K38+K35</f>
        <v/>
      </c>
      <c r="L39" s="478" t="n"/>
      <c r="M39" s="478">
        <f>L39-G39</f>
        <v/>
      </c>
      <c r="N39" s="30" t="n"/>
      <c r="O39" s="425">
        <f>L39-B39</f>
        <v/>
      </c>
      <c r="P39" s="144">
        <f>J39-K39</f>
        <v/>
      </c>
      <c r="Q39" s="426">
        <f>D39-F39</f>
        <v/>
      </c>
      <c r="R39" s="30" t="n"/>
    </row>
    <row r="40">
      <c r="A40" s="3" t="n">
        <v>0</v>
      </c>
      <c r="B40" s="427" t="n"/>
      <c r="C40" s="261" t="n"/>
      <c r="D40" s="186" t="n"/>
      <c r="E40" s="446" t="n"/>
      <c r="F40" s="447" t="n"/>
      <c r="G40" s="433" t="n"/>
      <c r="H40" s="111" t="inlineStr">
        <is>
          <t xml:space="preserve">▼投資活動之現金流量                                          </t>
        </is>
      </c>
      <c r="I40" s="180" t="n"/>
      <c r="J40" s="248">
        <f>OFFSET(A513,0,$K$1-1)</f>
        <v/>
      </c>
      <c r="K40" s="448">
        <f>SUM(K41,K44,K47,K48,K49,K51,K54,K64)</f>
        <v/>
      </c>
      <c r="L40" s="478" t="n"/>
      <c r="M40" s="478">
        <f>L40-G40</f>
        <v/>
      </c>
      <c r="N40" s="30" t="n"/>
      <c r="O40" s="425">
        <f>L40-B40</f>
        <v/>
      </c>
      <c r="P40" s="144">
        <f>J40-K40</f>
        <v/>
      </c>
      <c r="Q40" s="426">
        <f>D40-F40</f>
        <v/>
      </c>
      <c r="R40" s="30" t="n"/>
    </row>
    <row r="41">
      <c r="A41" s="50" t="n"/>
      <c r="B41" s="50" t="n"/>
      <c r="C41" s="232" t="n"/>
      <c r="D41" s="440" t="n"/>
      <c r="E41" s="232" t="n"/>
      <c r="F41" s="233" t="n"/>
      <c r="H41" s="112" t="inlineStr">
        <is>
          <t xml:space="preserve">　　減少流動金融資產及短期貸墊款                                </t>
        </is>
      </c>
      <c r="I41" s="180" t="n"/>
      <c r="J41" s="248">
        <f>OFFSET(A514,0,$K$1-1)</f>
        <v/>
      </c>
      <c r="K41" s="449">
        <f>K42+K43</f>
        <v/>
      </c>
      <c r="L41" s="478" t="n"/>
      <c r="M41" s="478">
        <f>L41-G41</f>
        <v/>
      </c>
      <c r="N41" s="30" t="n"/>
      <c r="O41" s="425">
        <f>L41-B41</f>
        <v/>
      </c>
      <c r="P41" s="144">
        <f>J41-K41</f>
        <v/>
      </c>
      <c r="Q41" s="426">
        <f>D41-F41</f>
        <v/>
      </c>
      <c r="R41" s="30" t="n"/>
    </row>
    <row r="42" ht="20.4" customHeight="1" s="53" thickBot="1">
      <c r="A42" s="50" t="inlineStr">
        <is>
          <t xml:space="preserve">　　交通及運輸設備                                              </t>
        </is>
      </c>
      <c r="B42" s="427">
        <f>VLOOKUP(A42,$A$309:$AX$418,$K$1,FALSE)</f>
        <v/>
      </c>
      <c r="C42" s="384" t="n">
        <v>254</v>
      </c>
      <c r="D42" s="440">
        <f>J60*-1</f>
        <v/>
      </c>
      <c r="E42" s="441" t="n">
        <v>104</v>
      </c>
      <c r="F42" s="442">
        <f>J18</f>
        <v/>
      </c>
      <c r="G42" s="450">
        <f>B42+SUM(D42:D44)-SUM(F42:F44)</f>
        <v/>
      </c>
      <c r="H42" s="214" t="inlineStr">
        <is>
          <t xml:space="preserve">　　　減少流動金融資產                                            </t>
        </is>
      </c>
      <c r="I42" s="215" t="n">
        <v>211</v>
      </c>
      <c r="J42" s="248">
        <f>OFFSET(A515,0,$K$1-1)</f>
        <v/>
      </c>
      <c r="K42" s="451">
        <f>-SUMIF($C$7:$C$127,I42,$D$7:$D$127)+SUMIF($E$7:$E$135,I42,$F$7:$F$127)</f>
        <v/>
      </c>
      <c r="L42" s="478">
        <f>VLOOKUP(A42,$A$140:$AX$249,$K$1,FALSE)</f>
        <v/>
      </c>
      <c r="M42" s="478">
        <f>L42-G42</f>
        <v/>
      </c>
      <c r="N42" s="30" t="n"/>
      <c r="O42" s="425">
        <f>L42-B42</f>
        <v/>
      </c>
      <c r="P42" s="144">
        <f>J42-K42</f>
        <v/>
      </c>
      <c r="Q42" s="426">
        <f>D42-F42</f>
        <v/>
      </c>
      <c r="R42" s="30" t="n"/>
    </row>
    <row r="43">
      <c r="A43" s="50" t="n"/>
      <c r="B43" s="427" t="n"/>
      <c r="C43" s="385" t="n">
        <v>410</v>
      </c>
      <c r="D43" s="440">
        <f>J106</f>
        <v/>
      </c>
      <c r="E43" s="443" t="n">
        <v>413</v>
      </c>
      <c r="F43" s="442">
        <f>J110*-1</f>
        <v/>
      </c>
      <c r="G43" s="452" t="n"/>
      <c r="H43" s="216" t="inlineStr">
        <is>
          <t xml:space="preserve">　　　減少短期墊款                                                </t>
        </is>
      </c>
      <c r="I43" s="217" t="n">
        <v>212</v>
      </c>
      <c r="J43" s="73">
        <f>OFFSET(A516,0,$K$1-1)</f>
        <v/>
      </c>
      <c r="K43" s="453">
        <f>-SUMIF($C$7:$C$127,I43,$D$7:$D$127)+SUMIF($E$7:$E$135,I43,$F$7:$F$127)</f>
        <v/>
      </c>
      <c r="L43" s="478" t="n"/>
      <c r="M43" s="478">
        <f>L43-G43</f>
        <v/>
      </c>
      <c r="N43" s="30" t="n"/>
      <c r="O43" s="425">
        <f>L43-B43</f>
        <v/>
      </c>
      <c r="P43" s="144">
        <f>J43-K43</f>
        <v/>
      </c>
      <c r="Q43" s="426">
        <f>D43-F43</f>
        <v/>
      </c>
      <c r="R43" s="30" t="n"/>
    </row>
    <row r="44">
      <c r="A44" s="50" t="n"/>
      <c r="B44" s="427" t="n"/>
      <c r="C44" s="385" t="n"/>
      <c r="D44" s="440" t="n"/>
      <c r="E44" s="443" t="n"/>
      <c r="F44" s="442" t="n"/>
      <c r="G44" s="452" t="n"/>
      <c r="H44" s="112" t="inlineStr">
        <is>
          <t xml:space="preserve">　　減少投資、長期應收款、貸墊款及準備金                        </t>
        </is>
      </c>
      <c r="I44" s="180" t="n"/>
      <c r="J44" s="73">
        <f>OFFSET(A517,0,$K$1-1)</f>
        <v/>
      </c>
      <c r="K44" s="369">
        <f>SUM(K45:K46)</f>
        <v/>
      </c>
      <c r="L44" s="478" t="n"/>
      <c r="M44" s="478">
        <f>L44-G44</f>
        <v/>
      </c>
      <c r="N44" s="30" t="n"/>
      <c r="O44" s="425">
        <f>L44-B44</f>
        <v/>
      </c>
      <c r="P44" s="144">
        <f>J44-K44</f>
        <v/>
      </c>
      <c r="Q44" s="426">
        <f>D44-F44</f>
        <v/>
      </c>
      <c r="R44" s="30" t="n"/>
    </row>
    <row r="45">
      <c r="A45" s="80" t="inlineStr">
        <is>
          <t xml:space="preserve">　　什項設備                                                    </t>
        </is>
      </c>
      <c r="B45" s="427">
        <f>VLOOKUP(A45,$A$309:$AX$418,$K$1,FALSE)</f>
        <v/>
      </c>
      <c r="C45" s="384" t="n">
        <v>255</v>
      </c>
      <c r="D45" s="440">
        <f>J61*-1</f>
        <v/>
      </c>
      <c r="E45" s="441" t="n">
        <v>105</v>
      </c>
      <c r="F45" s="442">
        <f>J19</f>
        <v/>
      </c>
      <c r="G45" s="429">
        <f>B45+SUM(D45:D48)-SUM(F45:F48)</f>
        <v/>
      </c>
      <c r="H45" s="112" t="inlineStr">
        <is>
          <t xml:space="preserve">　　　減少投資                                                    </t>
        </is>
      </c>
      <c r="I45" s="180" t="n">
        <v>221</v>
      </c>
      <c r="J45" s="73">
        <f>OFFSET(A518,0,$K$1-1)</f>
        <v/>
      </c>
      <c r="K45" s="369">
        <f>-SUMIF($C$7:$C$127,I45,$D$7:$D$127)+SUMIF($E$7:$E$135,I45,$F$7:$F$127)</f>
        <v/>
      </c>
      <c r="L45" s="478">
        <f>VLOOKUP(A45,$A$140:$AX$249,$K$1,FALSE)</f>
        <v/>
      </c>
      <c r="M45" s="478">
        <f>L45-G45</f>
        <v/>
      </c>
      <c r="N45" s="30" t="n"/>
      <c r="O45" s="425">
        <f>L45-B45</f>
        <v/>
      </c>
      <c r="P45" s="144">
        <f>J45-K45</f>
        <v/>
      </c>
      <c r="Q45" s="426">
        <f>D45-F45</f>
        <v/>
      </c>
      <c r="R45" s="30" t="n"/>
    </row>
    <row r="46">
      <c r="A46" s="3" t="n">
        <v>0</v>
      </c>
      <c r="B46" s="427" t="n"/>
      <c r="C46" s="385" t="n">
        <v>408</v>
      </c>
      <c r="D46" s="440">
        <f>J102</f>
        <v/>
      </c>
      <c r="E46" s="443" t="n"/>
      <c r="F46" s="442" t="n"/>
      <c r="G46" s="433" t="n"/>
      <c r="H46" s="112" t="inlineStr">
        <is>
          <t xml:space="preserve">　　　減少準備金                                                  </t>
        </is>
      </c>
      <c r="I46" s="180" t="n">
        <v>222</v>
      </c>
      <c r="J46" s="73">
        <f>OFFSET(A519,0,$K$1-1)</f>
        <v/>
      </c>
      <c r="K46" s="369">
        <f>-SUMIF($C$7:$C$127,I46,$D$7:$D$127)+SUMIF($E$7:$E$135,I46,$F$7:$F$127)</f>
        <v/>
      </c>
      <c r="L46" s="478" t="n"/>
      <c r="M46" s="478">
        <f>L46-G46</f>
        <v/>
      </c>
      <c r="N46" s="30" t="n"/>
      <c r="O46" s="425">
        <f>L46-B46</f>
        <v/>
      </c>
      <c r="P46" s="144">
        <f>J46-K46</f>
        <v/>
      </c>
      <c r="Q46" s="426">
        <f>D46-F46</f>
        <v/>
      </c>
      <c r="R46" s="30" t="n"/>
    </row>
    <row r="47">
      <c r="A47" s="3" t="n">
        <v>0</v>
      </c>
      <c r="B47" s="427" t="n"/>
      <c r="C47" s="385" t="n">
        <v>411</v>
      </c>
      <c r="D47" s="440">
        <f>J107</f>
        <v/>
      </c>
      <c r="E47" s="443" t="n">
        <v>414</v>
      </c>
      <c r="F47" s="442">
        <f>-J111</f>
        <v/>
      </c>
      <c r="G47" s="433" t="n"/>
      <c r="H47" s="112" t="inlineStr">
        <is>
          <t xml:space="preserve">　　收取利息                                                    </t>
        </is>
      </c>
      <c r="I47" s="180" t="n"/>
      <c r="J47" s="73">
        <f>OFFSET(A520,0,$K$1-1)</f>
        <v/>
      </c>
      <c r="K47" s="369">
        <f>J47</f>
        <v/>
      </c>
      <c r="L47" s="478" t="n"/>
      <c r="M47" s="478">
        <f>L47-G47</f>
        <v/>
      </c>
      <c r="N47" s="30" t="n"/>
      <c r="O47" s="425">
        <f>L47-B47</f>
        <v/>
      </c>
      <c r="P47" s="144">
        <f>J47-K47</f>
        <v/>
      </c>
      <c r="Q47" s="426">
        <f>D47-F47</f>
        <v/>
      </c>
      <c r="R47" s="30" t="n"/>
    </row>
    <row r="48">
      <c r="A48" s="3" t="n">
        <v>0</v>
      </c>
      <c r="B48" s="427" t="n"/>
      <c r="C48" s="385" t="n">
        <v>406</v>
      </c>
      <c r="D48" s="440">
        <f>J98</f>
        <v/>
      </c>
      <c r="E48" s="443" t="n"/>
      <c r="F48" s="442" t="n"/>
      <c r="G48" s="433" t="n"/>
      <c r="H48" s="112" t="inlineStr">
        <is>
          <t xml:space="preserve">　　收取股利                                                    </t>
        </is>
      </c>
      <c r="I48" s="186" t="n"/>
      <c r="J48" s="73">
        <f>OFFSET(A521,0,$K$1-1)</f>
        <v/>
      </c>
      <c r="K48" s="369">
        <f>J48</f>
        <v/>
      </c>
      <c r="L48" s="478" t="n"/>
      <c r="M48" s="478">
        <f>L48-G48</f>
        <v/>
      </c>
      <c r="N48" s="30" t="n"/>
      <c r="O48" s="425">
        <f>L48-B48</f>
        <v/>
      </c>
      <c r="P48" s="144">
        <f>J48-K48</f>
        <v/>
      </c>
      <c r="Q48" s="426">
        <f>D48-F48</f>
        <v/>
      </c>
      <c r="R48" s="30" t="n"/>
    </row>
    <row r="49">
      <c r="A49" s="80" t="inlineStr">
        <is>
          <t xml:space="preserve">　　租賃資產                                                    </t>
        </is>
      </c>
      <c r="B49" s="427">
        <f>VLOOKUP(A49,$A$309:$AX$413,$K$1,FALSE)</f>
        <v/>
      </c>
      <c r="C49" s="384" t="n"/>
      <c r="D49" s="440" t="n"/>
      <c r="E49" s="441" t="n">
        <v>106</v>
      </c>
      <c r="F49" s="442">
        <f>J20</f>
        <v/>
      </c>
      <c r="G49" s="433">
        <f>B49+D49-F49</f>
        <v/>
      </c>
      <c r="H49" s="112" t="inlineStr">
        <is>
          <t xml:space="preserve">　　增加流動金融資產及短期貸墊款                                </t>
        </is>
      </c>
      <c r="I49" s="186" t="n"/>
      <c r="J49" s="121">
        <f>OFFSET(A522,0,$K$1-1)</f>
        <v/>
      </c>
      <c r="K49" s="369">
        <f>K50</f>
        <v/>
      </c>
      <c r="L49" s="478">
        <f>VLOOKUP(A49,$A$140:$AX$249,$K$1,FALSE)</f>
        <v/>
      </c>
      <c r="M49" s="478">
        <f>L49-G49</f>
        <v/>
      </c>
      <c r="N49" s="30" t="n"/>
      <c r="O49" s="425">
        <f>L49-B49</f>
        <v/>
      </c>
      <c r="P49" s="144">
        <f>J49-K49</f>
        <v/>
      </c>
      <c r="Q49" s="426">
        <f>D49-F49</f>
        <v/>
      </c>
      <c r="R49" s="30" t="n"/>
    </row>
    <row r="50" ht="32.4" customHeight="1" s="53">
      <c r="A50" s="80" t="inlineStr">
        <is>
          <t xml:space="preserve">　　租賃權益改良                                                </t>
        </is>
      </c>
      <c r="B50" s="427">
        <f>VLOOKUP(A50,$A$309:$AX$418,$K$1,FALSE)</f>
        <v/>
      </c>
      <c r="C50" s="384" t="n">
        <v>257</v>
      </c>
      <c r="D50" s="454">
        <f>J63*-1</f>
        <v/>
      </c>
      <c r="E50" s="441" t="n">
        <v>107</v>
      </c>
      <c r="F50" s="442">
        <f>J21</f>
        <v/>
      </c>
      <c r="G50" s="433">
        <f>B50+D50-F50</f>
        <v/>
      </c>
      <c r="H50" s="112" t="inlineStr">
        <is>
          <t xml:space="preserve">　　　增加流動金融資產                                            </t>
        </is>
      </c>
      <c r="I50" s="181" t="n">
        <v>231</v>
      </c>
      <c r="J50" s="121">
        <f>OFFSET(A523,0,$K$1-1)</f>
        <v/>
      </c>
      <c r="K50" s="369">
        <f>-SUMIF($C$7:$C$127,I50,$D$7:$D$127)+SUMIF($E$7:$E$135,I50,$F$7:$F$127)</f>
        <v/>
      </c>
      <c r="L50" s="478">
        <f>VLOOKUP(A50,$A$140:$AX$249,$K$1,FALSE)</f>
        <v/>
      </c>
      <c r="M50" s="478">
        <f>L50-G50</f>
        <v/>
      </c>
      <c r="N50" s="30" t="n"/>
      <c r="O50" s="425">
        <f>L50-B49</f>
        <v/>
      </c>
      <c r="P50" s="144">
        <f>J50-K50</f>
        <v/>
      </c>
      <c r="Q50" s="426">
        <f>D49-F49</f>
        <v/>
      </c>
      <c r="R50" s="30" t="n"/>
    </row>
    <row r="51" ht="32.4" customHeight="1" s="53">
      <c r="A51" s="79" t="inlineStr">
        <is>
          <t xml:space="preserve">　　購建中固定資產                                              </t>
        </is>
      </c>
      <c r="B51" s="427">
        <f>VLOOKUP(A51,$A$309:$AX$418,$K$1,FALSE)</f>
        <v/>
      </c>
      <c r="C51" s="384" t="n">
        <v>256</v>
      </c>
      <c r="D51" s="440">
        <f>J62*-1</f>
        <v/>
      </c>
      <c r="E51" s="441" t="n">
        <v>404</v>
      </c>
      <c r="F51" s="442">
        <f>J96</f>
        <v/>
      </c>
      <c r="G51" s="429">
        <f>B51+SUM(D51:D53)-SUM(F51:F53)</f>
        <v/>
      </c>
      <c r="H51" s="112" t="inlineStr">
        <is>
          <t xml:space="preserve">　　增加投資、長期應收款、貸墊款及準備金                        </t>
        </is>
      </c>
      <c r="I51" s="180" t="n"/>
      <c r="J51" s="73">
        <f>OFFSET(A524,0,$K$1-1)</f>
        <v/>
      </c>
      <c r="K51" s="369">
        <f>SUM(K52:K53)</f>
        <v/>
      </c>
      <c r="L51" s="478">
        <f>VLOOKUP(A51,$A$140:$AX$249,$K$1,FALSE)</f>
        <v/>
      </c>
      <c r="M51" s="478">
        <f>L51-G51</f>
        <v/>
      </c>
      <c r="N51" s="30" t="n"/>
      <c r="O51" s="425">
        <f>L51-B50</f>
        <v/>
      </c>
      <c r="P51" s="144">
        <f>J51-K51</f>
        <v/>
      </c>
      <c r="Q51" s="426">
        <f>D50-F50</f>
        <v/>
      </c>
      <c r="R51" s="30" t="n"/>
    </row>
    <row r="52">
      <c r="A52" s="3" t="n"/>
      <c r="B52" s="427" t="n"/>
      <c r="C52" s="385" t="n"/>
      <c r="D52" s="440" t="n"/>
      <c r="E52" s="441" t="n">
        <v>405</v>
      </c>
      <c r="F52" s="442">
        <f>J97</f>
        <v/>
      </c>
      <c r="G52" s="433" t="n"/>
      <c r="H52" s="112" t="inlineStr">
        <is>
          <t xml:space="preserve">　　　增加投資                                                    </t>
        </is>
      </c>
      <c r="I52" s="180" t="n">
        <v>241</v>
      </c>
      <c r="J52" s="73">
        <f>OFFSET(A525,0,$K$1-1)</f>
        <v/>
      </c>
      <c r="K52" s="369">
        <f>-SUMIF($C$7:$C$127,I52,$D$7:$D$127)+SUMIF($E$7:$E$135,I52,$F$7:$F$127)</f>
        <v/>
      </c>
      <c r="L52" s="478" t="n"/>
      <c r="M52" s="478">
        <f>L52-G52</f>
        <v/>
      </c>
      <c r="N52" s="30" t="n"/>
      <c r="O52" s="425">
        <f>L52-B51</f>
        <v/>
      </c>
      <c r="P52" s="144">
        <f>J52-K52</f>
        <v/>
      </c>
      <c r="Q52" s="426">
        <f>D51-F51</f>
        <v/>
      </c>
      <c r="R52" s="30" t="n"/>
    </row>
    <row r="53">
      <c r="A53" s="126" t="n"/>
      <c r="B53" s="126" t="n"/>
      <c r="C53" s="236" t="n"/>
      <c r="D53" s="455" t="n"/>
      <c r="E53" s="236" t="n">
        <v>406</v>
      </c>
      <c r="F53" s="291">
        <f>J98</f>
        <v/>
      </c>
      <c r="G53" s="126" t="n"/>
      <c r="H53" s="112" t="inlineStr">
        <is>
          <t xml:space="preserve">　　　增加準備金                                                  </t>
        </is>
      </c>
      <c r="I53" s="180" t="n">
        <v>242</v>
      </c>
      <c r="J53" s="73">
        <f>OFFSET(A526,0,$K$1-1)</f>
        <v/>
      </c>
      <c r="K53" s="369">
        <f>-SUMIF($C$7:$C$127,I53,$D$7:$D$127)+SUMIF($E$7:$E$135,I53,$F$7:$F$127)</f>
        <v/>
      </c>
      <c r="L53" s="478" t="n"/>
      <c r="M53" s="478">
        <f>L53-G52</f>
        <v/>
      </c>
      <c r="N53" s="30" t="n"/>
      <c r="O53" s="425">
        <f>L53-B52</f>
        <v/>
      </c>
      <c r="P53" s="144">
        <f>J53-K53</f>
        <v/>
      </c>
      <c r="Q53" s="426">
        <f>D52-F52</f>
        <v/>
      </c>
      <c r="R53" s="30" t="n"/>
    </row>
    <row r="54" ht="32.4" customHeight="1" s="53">
      <c r="A54" s="78" t="inlineStr">
        <is>
          <t xml:space="preserve">　生物資產－非流動                                            </t>
        </is>
      </c>
      <c r="B54" s="422">
        <f>SUM(B55)</f>
        <v/>
      </c>
      <c r="C54" s="384" t="n"/>
      <c r="D54" s="440" t="n"/>
      <c r="E54" s="441" t="n"/>
      <c r="F54" s="442" t="n"/>
      <c r="G54" s="423">
        <f>SUM(G55)</f>
        <v/>
      </c>
      <c r="H54" s="112" t="inlineStr">
        <is>
          <t xml:space="preserve">　　增加不動產、廠房及設備、礦產資源                            </t>
        </is>
      </c>
      <c r="I54" s="180" t="n"/>
      <c r="J54" s="73">
        <f>OFFSET(A527,0,$K$1-1)</f>
        <v/>
      </c>
      <c r="K54" s="369">
        <f>K55</f>
        <v/>
      </c>
      <c r="L54" s="478">
        <f>VLOOKUP(A54,$A$140:$AX$249,$K$1,FALSE)</f>
        <v/>
      </c>
      <c r="M54" s="478">
        <f>L54-G54</f>
        <v/>
      </c>
      <c r="N54" s="30" t="n"/>
      <c r="O54" s="425">
        <f>L54-B54</f>
        <v/>
      </c>
      <c r="P54" s="144">
        <f>J54-K54</f>
        <v/>
      </c>
      <c r="Q54" s="426">
        <f>D54-F54</f>
        <v/>
      </c>
      <c r="R54" s="30" t="n"/>
    </row>
    <row r="55" ht="27.6" customHeight="1" s="53">
      <c r="A55" s="82" t="inlineStr">
        <is>
          <t xml:space="preserve">　　生產性生物資產－非流動                                      </t>
        </is>
      </c>
      <c r="B55" s="427">
        <f>VLOOKUP(A55,$A$309:$AX$418,$K$1,FALSE)</f>
        <v/>
      </c>
      <c r="C55" s="384" t="n"/>
      <c r="D55" s="440" t="n"/>
      <c r="E55" s="441" t="n">
        <v>109</v>
      </c>
      <c r="F55" s="442">
        <f>J23</f>
        <v/>
      </c>
      <c r="G55" s="429">
        <f>B55+SUM(D55:D55)-SUM(F55:F55)</f>
        <v/>
      </c>
      <c r="H55" s="112" t="inlineStr">
        <is>
          <t xml:space="preserve">　　　增加不動產、廠房及設備                                      </t>
        </is>
      </c>
      <c r="I55" s="180" t="n"/>
      <c r="J55" s="73">
        <f>OFFSET(A528,0,$K$1-1)</f>
        <v/>
      </c>
      <c r="K55" s="369">
        <f>K56</f>
        <v/>
      </c>
      <c r="L55" s="478">
        <f>VLOOKUP(A55,$A$140:$AX$249,$K$1,FALSE)</f>
        <v/>
      </c>
      <c r="M55" s="478">
        <f>L55-G55</f>
        <v/>
      </c>
      <c r="N55" s="30" t="n"/>
      <c r="O55" s="425">
        <f>L55-B55</f>
        <v/>
      </c>
      <c r="P55" s="144">
        <f>J55-K55</f>
        <v/>
      </c>
      <c r="Q55" s="426">
        <f>D55-F55</f>
        <v/>
      </c>
      <c r="R55" s="30" t="n"/>
    </row>
    <row r="56">
      <c r="A56" s="78" t="inlineStr">
        <is>
          <t xml:space="preserve">　無形資產                                                    </t>
        </is>
      </c>
      <c r="B56" s="422">
        <f>SUM(B57)</f>
        <v/>
      </c>
      <c r="C56" s="384" t="n"/>
      <c r="D56" s="440" t="n"/>
      <c r="E56" s="441" t="n"/>
      <c r="F56" s="442" t="n"/>
      <c r="G56" s="423">
        <f>SUM(G57)</f>
        <v/>
      </c>
      <c r="H56" s="112" t="inlineStr">
        <is>
          <t xml:space="preserve">　　　　固定資產之增置                                              </t>
        </is>
      </c>
      <c r="I56" s="180" t="n"/>
      <c r="J56" s="73">
        <f>OFFSET(A529,0,$K$1-1)</f>
        <v/>
      </c>
      <c r="K56" s="369">
        <f>SUM(K57:K63)</f>
        <v/>
      </c>
      <c r="L56" s="478">
        <f>VLOOKUP(A56,$A$140:$AX$249,$K$1,FALSE)</f>
        <v/>
      </c>
      <c r="M56" s="478">
        <f>L56-G56</f>
        <v/>
      </c>
      <c r="N56" s="30" t="n"/>
      <c r="O56" s="425">
        <f>L56-B56</f>
        <v/>
      </c>
      <c r="P56" s="144">
        <f>J56-K56</f>
        <v/>
      </c>
      <c r="Q56" s="426">
        <f>D56-F56</f>
        <v/>
      </c>
      <c r="R56" s="30" t="n"/>
    </row>
    <row r="57">
      <c r="A57" s="80" t="inlineStr">
        <is>
          <t xml:space="preserve">　　無形資產                                                    </t>
        </is>
      </c>
      <c r="B57" s="427">
        <f>VLOOKUP(A57,$A$309:$AX$418,$K$1,FALSE)</f>
        <v/>
      </c>
      <c r="C57" s="384" t="n"/>
      <c r="D57" s="440" t="n"/>
      <c r="E57" s="441" t="n">
        <v>111</v>
      </c>
      <c r="F57" s="442">
        <f>J25</f>
        <v/>
      </c>
      <c r="G57" s="429">
        <f>B57+SUM(D57:D59)-SUM(F57:F59)</f>
        <v/>
      </c>
      <c r="H57" s="112" t="inlineStr">
        <is>
          <t xml:space="preserve">　　　　　土地改良物                                                  </t>
        </is>
      </c>
      <c r="I57" s="180" t="n">
        <v>251</v>
      </c>
      <c r="J57" s="73">
        <f>OFFSET(A530,0,$K$1-1)</f>
        <v/>
      </c>
      <c r="K57" s="369">
        <f>-SUMIF($C$7:$C$127,I57,$D$7:$D$127)+SUMIF($E$7:$E$127,I57,$F$7:$F$127)</f>
        <v/>
      </c>
      <c r="L57" s="478">
        <f>VLOOKUP(A57,$A$140:$AX$249,$K$1,FALSE)</f>
        <v/>
      </c>
      <c r="M57" s="478">
        <f>L57-G57</f>
        <v/>
      </c>
      <c r="N57" s="30" t="n"/>
      <c r="O57" s="425">
        <f>L57-B57</f>
        <v/>
      </c>
      <c r="P57" s="144">
        <f>J57-K57</f>
        <v/>
      </c>
      <c r="Q57" s="426">
        <f>D57-F57</f>
        <v/>
      </c>
      <c r="R57" s="30" t="n"/>
    </row>
    <row r="58">
      <c r="A58" s="2" t="n">
        <v>0</v>
      </c>
      <c r="B58" s="427" t="n"/>
      <c r="C58" s="384" t="n">
        <v>415</v>
      </c>
      <c r="D58" s="440">
        <f>J113</f>
        <v/>
      </c>
      <c r="E58" s="441" t="n">
        <v>416</v>
      </c>
      <c r="F58" s="442">
        <f>J114*-1</f>
        <v/>
      </c>
      <c r="G58" s="433" t="n"/>
      <c r="H58" s="112" t="inlineStr">
        <is>
          <t xml:space="preserve">　　　　　房屋及建築                                                  </t>
        </is>
      </c>
      <c r="I58" s="180" t="n">
        <v>252</v>
      </c>
      <c r="J58" s="73">
        <f>OFFSET(A531,0,$K$1-1)</f>
        <v/>
      </c>
      <c r="K58" s="369">
        <f>-SUMIF($C$7:$C$127,I58,$D$7:$D$127)+SUMIF($E$7:$E$127,I58,$F$7:$F$127)</f>
        <v/>
      </c>
      <c r="L58" s="478" t="n"/>
      <c r="M58" s="478">
        <f>L58-G58</f>
        <v/>
      </c>
      <c r="N58" s="30" t="n"/>
      <c r="O58" s="425">
        <f>L58-B58</f>
        <v/>
      </c>
      <c r="P58" s="144">
        <f>J58-K58</f>
        <v/>
      </c>
      <c r="Q58" s="426">
        <f>D58-F58</f>
        <v/>
      </c>
      <c r="R58" s="30" t="n"/>
    </row>
    <row r="59">
      <c r="A59" s="3" t="n">
        <v>0</v>
      </c>
      <c r="B59" s="427" t="n"/>
      <c r="C59" s="385" t="n">
        <v>258</v>
      </c>
      <c r="D59" s="440">
        <f>J65*-1</f>
        <v/>
      </c>
      <c r="E59" s="443" t="n">
        <v>112</v>
      </c>
      <c r="F59" s="456" t="n"/>
      <c r="G59" s="433" t="n"/>
      <c r="H59" s="112" t="inlineStr">
        <is>
          <t xml:space="preserve">　　　　　機械及設備                                                  </t>
        </is>
      </c>
      <c r="I59" s="180" t="n">
        <v>253</v>
      </c>
      <c r="J59" s="73">
        <f>OFFSET(A532,0,$K$1-1)</f>
        <v/>
      </c>
      <c r="K59" s="369">
        <f>-SUMIF($C$7:$C$127,I59,$D$7:$D$127)+SUMIF($E$7:$E$127,I59,$F$7:$F$127)</f>
        <v/>
      </c>
      <c r="L59" s="478" t="n"/>
      <c r="M59" s="478">
        <f>L59-G59</f>
        <v/>
      </c>
      <c r="N59" s="30" t="n"/>
      <c r="O59" s="425">
        <f>L59-B59</f>
        <v/>
      </c>
      <c r="P59" s="144">
        <f>J59-K59</f>
        <v/>
      </c>
      <c r="Q59" s="426">
        <f>D59-F59</f>
        <v/>
      </c>
      <c r="R59" s="30" t="n"/>
    </row>
    <row r="60">
      <c r="A60" s="3" t="n">
        <v>0</v>
      </c>
      <c r="B60" s="427" t="n"/>
      <c r="C60" s="385" t="n"/>
      <c r="D60" s="440" t="n"/>
      <c r="E60" s="443" t="n"/>
      <c r="F60" s="442" t="n"/>
      <c r="G60" s="433" t="n"/>
      <c r="H60" s="112" t="inlineStr">
        <is>
          <t xml:space="preserve">　　　　　交通及運輸設備                                              </t>
        </is>
      </c>
      <c r="I60" s="180" t="n">
        <v>254</v>
      </c>
      <c r="J60" s="73">
        <f>OFFSET(A533,0,$K$1-1)</f>
        <v/>
      </c>
      <c r="K60" s="369">
        <f>-SUMIF($C$7:$C$127,I60,$D$7:$D$127)+SUMIF($E$7:$E$127,I60,$F$7:$F$127)</f>
        <v/>
      </c>
      <c r="L60" s="478" t="n"/>
      <c r="M60" s="478">
        <f>L60-G60</f>
        <v/>
      </c>
      <c r="N60" s="30" t="n"/>
      <c r="O60" s="425">
        <f>L60-B60</f>
        <v/>
      </c>
      <c r="P60" s="144">
        <f>J60-K60</f>
        <v/>
      </c>
      <c r="Q60" s="426">
        <f>D60-F60</f>
        <v/>
      </c>
      <c r="R60" s="30" t="n"/>
    </row>
    <row r="61" ht="20.4" customHeight="1" s="53">
      <c r="A61" s="78" t="inlineStr">
        <is>
          <t xml:space="preserve">　其他資產                                                    </t>
        </is>
      </c>
      <c r="B61" s="457">
        <f>SUM(B62,B65,B68)</f>
        <v/>
      </c>
      <c r="C61" s="384" t="n"/>
      <c r="D61" s="440" t="n"/>
      <c r="E61" s="441" t="n"/>
      <c r="F61" s="442" t="n"/>
      <c r="G61" s="457">
        <f>SUM(G62,G65,G68)</f>
        <v/>
      </c>
      <c r="H61" s="112" t="inlineStr">
        <is>
          <t xml:space="preserve">　　　　　什項設備                                                    </t>
        </is>
      </c>
      <c r="I61" s="180" t="n">
        <v>255</v>
      </c>
      <c r="J61" s="73">
        <f>OFFSET(A534,0,$K$1-1)</f>
        <v/>
      </c>
      <c r="K61" s="369">
        <f>-SUMIF($C$7:$C$127,I61,$D$7:$D$127)+SUMIF($E$7:$E$127,I61,$F$7:$F$127)</f>
        <v/>
      </c>
      <c r="L61" s="478">
        <f>VLOOKUP(A61,$A$140:$AX$249,$K$1,FALSE)</f>
        <v/>
      </c>
      <c r="M61" s="478">
        <f>L61-G61</f>
        <v/>
      </c>
      <c r="N61" s="30" t="n"/>
      <c r="O61" s="425">
        <f>L61-B61</f>
        <v/>
      </c>
      <c r="P61" s="144">
        <f>J61-K61</f>
        <v/>
      </c>
      <c r="Q61" s="426">
        <f>D61-F61</f>
        <v/>
      </c>
      <c r="R61" s="30" t="n"/>
    </row>
    <row r="62">
      <c r="A62" s="80" t="inlineStr">
        <is>
          <t xml:space="preserve">　　遞延資產                                                    </t>
        </is>
      </c>
      <c r="B62" s="427">
        <f>VLOOKUP(A62,$A$309:$AX$418,$K$1,FALSE)</f>
        <v/>
      </c>
      <c r="C62" s="384" t="n"/>
      <c r="D62" s="440" t="n"/>
      <c r="E62" s="441" t="n">
        <v>112</v>
      </c>
      <c r="F62" s="442">
        <f>J26-F59</f>
        <v/>
      </c>
      <c r="G62" s="429">
        <f>B62+SUM(D62:D64)-SUM(F62:F64)</f>
        <v/>
      </c>
      <c r="H62" s="112" t="inlineStr">
        <is>
          <t xml:space="preserve">　　　　　購建中固定資產                                              </t>
        </is>
      </c>
      <c r="I62" s="180" t="n">
        <v>256</v>
      </c>
      <c r="J62" s="73">
        <f>OFFSET(A535,0,$K$1-1)</f>
        <v/>
      </c>
      <c r="K62" s="369">
        <f>-SUMIF($C$7:$C$127,I62,$D$7:$D$127)+SUMIF($E$7:$E$127,I62,$F$7:$F$127)</f>
        <v/>
      </c>
      <c r="L62" s="478">
        <f>VLOOKUP(A62,$A$140:$AX$249,$K$1,FALSE)</f>
        <v/>
      </c>
      <c r="M62" s="478">
        <f>L62-G62</f>
        <v/>
      </c>
      <c r="N62" s="30" t="n"/>
      <c r="O62" s="425">
        <f>L62-B62</f>
        <v/>
      </c>
      <c r="P62" s="144">
        <f>J62-K62</f>
        <v/>
      </c>
      <c r="Q62" s="426">
        <f>D62-F62</f>
        <v/>
      </c>
      <c r="R62" s="30" t="n"/>
    </row>
    <row r="63">
      <c r="A63" s="2" t="n">
        <v>0</v>
      </c>
      <c r="B63" s="427" t="n"/>
      <c r="C63" s="384" t="n"/>
      <c r="D63" s="440">
        <f>J126</f>
        <v/>
      </c>
      <c r="E63" s="441" t="n"/>
      <c r="F63" s="442">
        <f>J127*-1</f>
        <v/>
      </c>
      <c r="G63" s="429" t="n"/>
      <c r="H63" s="112" t="inlineStr">
        <is>
          <t xml:space="preserve">　　　　　租賃權益改良                                                </t>
        </is>
      </c>
      <c r="I63" s="180" t="n">
        <v>257</v>
      </c>
      <c r="J63" s="73">
        <f>OFFSET(A536,0,$K$1-1)</f>
        <v/>
      </c>
      <c r="K63" s="369">
        <f>-SUMIF($C$7:$C$127,I63,$D$7:$D$127)+SUMIF($E$7:$E$127,I63,$F$7:$F$127)</f>
        <v/>
      </c>
      <c r="L63" s="478" t="n"/>
      <c r="M63" s="478">
        <f>L63-G63</f>
        <v/>
      </c>
      <c r="N63" s="30" t="n"/>
      <c r="O63" s="425">
        <f>L63-B63</f>
        <v/>
      </c>
      <c r="P63" s="144">
        <f>J63-K63</f>
        <v/>
      </c>
      <c r="Q63" s="426">
        <f>D63-F63</f>
        <v/>
      </c>
      <c r="R63" s="30" t="n"/>
    </row>
    <row r="64">
      <c r="A64" s="2" t="n">
        <v>0</v>
      </c>
      <c r="B64" s="427" t="n"/>
      <c r="C64" s="384" t="n">
        <v>259</v>
      </c>
      <c r="D64" s="440">
        <f>J67*-1</f>
        <v/>
      </c>
      <c r="E64" s="441" t="n"/>
      <c r="F64" s="442" t="n"/>
      <c r="G64" s="429" t="n"/>
      <c r="H64" s="112" t="inlineStr">
        <is>
          <t xml:space="preserve">　　增加無形資產及其他資產                                      </t>
        </is>
      </c>
      <c r="I64" s="180" t="n"/>
      <c r="J64" s="73">
        <f>OFFSET(A537,0,$K$1-1)</f>
        <v/>
      </c>
      <c r="K64" s="369">
        <f>K65+K66</f>
        <v/>
      </c>
      <c r="L64" s="478" t="n"/>
      <c r="M64" s="478">
        <f>L64-G64</f>
        <v/>
      </c>
      <c r="N64" s="30" t="n"/>
      <c r="O64" s="425">
        <f>L64-B64</f>
        <v/>
      </c>
      <c r="P64" s="144">
        <f>J64-K64</f>
        <v/>
      </c>
      <c r="Q64" s="426">
        <f>D64-F64</f>
        <v/>
      </c>
      <c r="R64" s="30" t="n"/>
    </row>
    <row r="65">
      <c r="A65" s="80" t="inlineStr">
        <is>
          <t xml:space="preserve">　　什項資產                                                    </t>
        </is>
      </c>
      <c r="B65" s="427">
        <f>VLOOKUP(A65,$A$309:$AX$418,$K$1,FALSE)</f>
        <v/>
      </c>
      <c r="C65" s="384" t="n">
        <v>417</v>
      </c>
      <c r="D65" s="440">
        <f>F111</f>
        <v/>
      </c>
      <c r="E65" s="441" t="n">
        <v>108</v>
      </c>
      <c r="F65" s="442">
        <f>J22</f>
        <v/>
      </c>
      <c r="G65" s="429">
        <f>B65+SUM(D65:D67)-SUM(F65:F67)</f>
        <v/>
      </c>
      <c r="H65" s="112" t="inlineStr">
        <is>
          <t xml:space="preserve">　　　增加無形資產                                                </t>
        </is>
      </c>
      <c r="I65" s="180" t="n">
        <v>258</v>
      </c>
      <c r="J65" s="73">
        <f>OFFSET(A538,0,$K$1-1)</f>
        <v/>
      </c>
      <c r="K65" s="369">
        <f>-SUMIF($C$7:$C$127,I65,$D$7:$D$127)+SUMIF($E$7:$E$127,I65,$F$7:$F$127)</f>
        <v/>
      </c>
      <c r="L65" s="478">
        <f>VLOOKUP(A65,$A$140:$AX$249,$K$1,FALSE)</f>
        <v/>
      </c>
      <c r="M65" s="478">
        <f>L65-G65</f>
        <v/>
      </c>
      <c r="N65" s="30" t="n"/>
      <c r="O65" s="425">
        <f>L65-B65</f>
        <v/>
      </c>
      <c r="P65" s="144">
        <f>J65-K65</f>
        <v/>
      </c>
      <c r="Q65" s="426">
        <f>D65-F65</f>
        <v/>
      </c>
      <c r="R65" s="30" t="n"/>
    </row>
    <row r="66">
      <c r="A66" s="4" t="n">
        <v>0</v>
      </c>
      <c r="B66" s="427" t="n"/>
      <c r="C66" s="384" t="n"/>
      <c r="D66" s="440" t="n"/>
      <c r="E66" s="441" t="n"/>
      <c r="F66" s="442" t="n"/>
      <c r="G66" s="433" t="n"/>
      <c r="H66" s="112" t="inlineStr">
        <is>
          <t xml:space="preserve">　　　增加其他資產                                                </t>
        </is>
      </c>
      <c r="I66" s="180" t="n"/>
      <c r="J66" s="73">
        <f>OFFSET(A539,0,$K$1-1)</f>
        <v/>
      </c>
      <c r="K66" s="369">
        <f>K67</f>
        <v/>
      </c>
      <c r="L66" s="478" t="n"/>
      <c r="M66" s="478">
        <f>L66-G66</f>
        <v/>
      </c>
      <c r="N66" s="30" t="n"/>
      <c r="O66" s="425">
        <f>L66-B66</f>
        <v/>
      </c>
      <c r="P66" s="144">
        <f>J66-K66</f>
        <v/>
      </c>
      <c r="Q66" s="426">
        <f>D66-F66</f>
        <v/>
      </c>
      <c r="R66" s="30" t="n"/>
    </row>
    <row r="67">
      <c r="A67" s="3" t="n">
        <v>0</v>
      </c>
      <c r="B67" s="427" t="n"/>
      <c r="C67" s="385" t="n"/>
      <c r="D67" s="440" t="n"/>
      <c r="E67" s="443" t="n"/>
      <c r="F67" s="442" t="n"/>
      <c r="G67" s="433" t="n"/>
      <c r="H67" s="112" t="inlineStr">
        <is>
          <t xml:space="preserve">　　　　增加遞延費用                                                </t>
        </is>
      </c>
      <c r="I67" s="180" t="n">
        <v>259</v>
      </c>
      <c r="J67" s="73">
        <f>OFFSET(A540,0,$K$1-1)</f>
        <v/>
      </c>
      <c r="K67" s="369">
        <f>-SUMIF($C$7:$C$127,I67,$D$7:$D$127)+SUMIF($E$7:$E$127,I67,$F$7:$F$127)</f>
        <v/>
      </c>
      <c r="L67" s="478" t="n"/>
      <c r="M67" s="478">
        <f>L67-G67</f>
        <v/>
      </c>
      <c r="N67" s="30" t="n"/>
      <c r="O67" s="425">
        <f>L67-B67</f>
        <v/>
      </c>
      <c r="P67" s="144">
        <f>J67-K67</f>
        <v/>
      </c>
      <c r="Q67" s="426">
        <f>D67-F67</f>
        <v/>
      </c>
      <c r="R67" s="30" t="n"/>
    </row>
    <row r="68">
      <c r="A68" s="80" t="n"/>
      <c r="B68" s="427" t="n"/>
      <c r="C68" s="384" t="n"/>
      <c r="D68" s="440" t="n"/>
      <c r="E68" s="441" t="n"/>
      <c r="F68" s="442" t="n"/>
      <c r="G68" s="433">
        <f>B68+D68-F68</f>
        <v/>
      </c>
      <c r="H68" s="111" t="inlineStr">
        <is>
          <t xml:space="preserve">▼投資活動之淨現金流入（流出）                                </t>
        </is>
      </c>
      <c r="I68" s="180" t="n"/>
      <c r="J68" s="73">
        <f>OFFSET(A541,0,$K$1-1)</f>
        <v/>
      </c>
      <c r="K68" s="369">
        <f>K40</f>
        <v/>
      </c>
      <c r="L68" s="478" t="n"/>
      <c r="M68" s="478" t="n"/>
      <c r="N68" s="30" t="n"/>
      <c r="O68" s="425" t="n"/>
      <c r="P68" s="144">
        <f>J68-K68</f>
        <v/>
      </c>
      <c r="Q68" s="426">
        <f>D68-F68</f>
        <v/>
      </c>
      <c r="R68" s="30" t="n"/>
    </row>
    <row r="69">
      <c r="A69" s="4" t="inlineStr">
        <is>
          <t>合      計</t>
        </is>
      </c>
      <c r="B69" s="422">
        <f>B7+B17+B26+B54+B56+B61</f>
        <v/>
      </c>
      <c r="C69" s="384" t="n"/>
      <c r="D69" s="440" t="n"/>
      <c r="E69" s="441" t="n"/>
      <c r="F69" s="442" t="n"/>
      <c r="G69" s="458">
        <f>G7+G17+G26+G54+G56+G61</f>
        <v/>
      </c>
      <c r="H69" s="111" t="inlineStr">
        <is>
          <t xml:space="preserve">▼籌資活動之現金流量                                          </t>
        </is>
      </c>
      <c r="I69" s="180" t="n"/>
      <c r="J69" s="73">
        <f>OFFSET(A542,0,$K$1-1)</f>
        <v/>
      </c>
      <c r="K69" s="369">
        <f>K70+K72+K74+K81+K79+K83</f>
        <v/>
      </c>
      <c r="L69" s="478">
        <f>VLOOKUP(A69,$A$140:$AX$249,$K$1,FALSE)</f>
        <v/>
      </c>
      <c r="M69" s="478">
        <f>L69-G69</f>
        <v/>
      </c>
      <c r="N69" s="30" t="n"/>
      <c r="O69" s="425">
        <f>L69-B69</f>
        <v/>
      </c>
      <c r="P69" s="144">
        <f>J69-K69</f>
        <v/>
      </c>
      <c r="Q69" s="426">
        <f>D69-F69</f>
        <v/>
      </c>
      <c r="R69" s="30" t="n"/>
    </row>
    <row r="70">
      <c r="A70" s="4" t="inlineStr">
        <is>
          <t xml:space="preserve">負債                                                        </t>
        </is>
      </c>
      <c r="B70" s="422">
        <f>B71+B78+B83</f>
        <v/>
      </c>
      <c r="C70" s="384" t="n"/>
      <c r="D70" s="440" t="n"/>
      <c r="E70" s="441" t="n"/>
      <c r="F70" s="442" t="n"/>
      <c r="G70" s="423">
        <f>G71+G78+G83</f>
        <v/>
      </c>
      <c r="H70" s="112" t="inlineStr">
        <is>
          <t xml:space="preserve">　　增加短期債務、流動金融負債及其他負債                        </t>
        </is>
      </c>
      <c r="I70" s="180" t="n"/>
      <c r="J70" s="73">
        <f>OFFSET(A543,0,$K$1-1)</f>
        <v/>
      </c>
      <c r="K70" s="369">
        <f>K71</f>
        <v/>
      </c>
      <c r="L70" s="478">
        <f>VLOOKUP(A70,$A$253:$AX$305,$K$1,FALSE)</f>
        <v/>
      </c>
      <c r="M70" s="478">
        <f>L70-G70</f>
        <v/>
      </c>
      <c r="N70" s="30" t="n"/>
      <c r="O70" s="425">
        <f>L70-B70</f>
        <v/>
      </c>
      <c r="P70" s="144">
        <f>J70-K70</f>
        <v/>
      </c>
      <c r="Q70" s="426">
        <f>D70-F70</f>
        <v/>
      </c>
      <c r="R70" s="30" t="n"/>
    </row>
    <row r="71">
      <c r="A71" s="78" t="inlineStr">
        <is>
          <t xml:space="preserve">　流動負債                                                    </t>
        </is>
      </c>
      <c r="B71" s="422">
        <f>SUM(B72:B77)</f>
        <v/>
      </c>
      <c r="C71" s="384" t="n"/>
      <c r="D71" s="440" t="n"/>
      <c r="E71" s="441" t="n"/>
      <c r="F71" s="442" t="n"/>
      <c r="G71" s="423">
        <f>SUM(G72:G77)</f>
        <v/>
      </c>
      <c r="H71" s="112" t="inlineStr">
        <is>
          <t xml:space="preserve">　　　增加其他負債                                                </t>
        </is>
      </c>
      <c r="I71" s="180" t="n">
        <v>311</v>
      </c>
      <c r="J71" s="73">
        <f>OFFSET(A544,0,$K$1-1)</f>
        <v/>
      </c>
      <c r="K71" s="369">
        <f>-SUMIF($C$7:$C$127,I71,$D$7:$D$127)+SUMIF($E$7:$E$127,I71,$F$7:$F$127)</f>
        <v/>
      </c>
      <c r="L71" s="478">
        <f>VLOOKUP(A71,$A$253:$AX$305,$K$1,FALSE)</f>
        <v/>
      </c>
      <c r="M71" s="478">
        <f>L71-G71</f>
        <v/>
      </c>
      <c r="N71" s="30" t="n"/>
      <c r="O71" s="425">
        <f>L71-B71</f>
        <v/>
      </c>
      <c r="P71" s="144">
        <f>J71-K71</f>
        <v/>
      </c>
      <c r="Q71" s="426">
        <f>D71-F71</f>
        <v/>
      </c>
      <c r="R71" s="30" t="n"/>
    </row>
    <row r="72">
      <c r="A72" s="80" t="inlineStr">
        <is>
          <t xml:space="preserve">　　短期債務                                                    </t>
        </is>
      </c>
      <c r="B72" s="427">
        <f>VLOOKUP(A72,$A$423:$AX$475,$K$1,FALSE)</f>
        <v/>
      </c>
      <c r="C72" s="385" t="n">
        <v>322</v>
      </c>
      <c r="D72" s="454">
        <f>J82*-1</f>
        <v/>
      </c>
      <c r="E72" s="441" t="n">
        <v>418</v>
      </c>
      <c r="F72" s="442">
        <f>D81</f>
        <v/>
      </c>
      <c r="G72" s="429">
        <f>B72+SUM(F72:F73)-SUM(D72:D73)</f>
        <v/>
      </c>
      <c r="H72" s="112" t="inlineStr">
        <is>
          <t xml:space="preserve">　　增加長期負債                                                </t>
        </is>
      </c>
      <c r="I72" s="180" t="n"/>
      <c r="J72" s="73">
        <f>OFFSET(A545,0,$K$1-1)</f>
        <v/>
      </c>
      <c r="K72" s="369">
        <f>K73</f>
        <v/>
      </c>
      <c r="L72" s="478">
        <f>VLOOKUP(A72,$A$253:$AX$305,$K$1,FALSE)</f>
        <v/>
      </c>
      <c r="M72" s="478">
        <f>L72-G72</f>
        <v/>
      </c>
      <c r="N72" s="30" t="n"/>
      <c r="O72" s="425">
        <f>L72-B72</f>
        <v/>
      </c>
      <c r="P72" s="144">
        <f>J72-K72</f>
        <v/>
      </c>
      <c r="Q72" s="426">
        <f>D72-F72</f>
        <v/>
      </c>
      <c r="R72" s="30" t="n"/>
    </row>
    <row r="73" ht="20.25" customHeight="1" s="53">
      <c r="A73" s="3" t="n">
        <v>0</v>
      </c>
      <c r="B73" s="427" t="n"/>
      <c r="C73" s="385" t="n">
        <v>316</v>
      </c>
      <c r="D73" s="440" t="n"/>
      <c r="E73" s="443" t="n"/>
      <c r="F73" s="442" t="n"/>
      <c r="G73" s="433" t="n"/>
      <c r="H73" s="112" t="inlineStr">
        <is>
          <t xml:space="preserve">　　　增加長期債務                                                </t>
        </is>
      </c>
      <c r="I73" s="180" t="n">
        <v>312</v>
      </c>
      <c r="J73" s="73">
        <f>OFFSET(A546,0,$K$1-1)</f>
        <v/>
      </c>
      <c r="K73" s="369">
        <f>-SUMIF($C$7:$C$127,I73,$D$7:$D$127)+SUMIF($E$7:$E$127,I73,$F$7:$F$127)</f>
        <v/>
      </c>
      <c r="L73" s="478" t="n"/>
      <c r="M73" s="478">
        <f>L73-G73</f>
        <v/>
      </c>
      <c r="N73" s="30" t="n"/>
      <c r="O73" s="425">
        <f>L73-B73</f>
        <v/>
      </c>
      <c r="P73" s="144">
        <f>J73-K73</f>
        <v/>
      </c>
      <c r="Q73" s="426">
        <f>D73-F73</f>
        <v/>
      </c>
      <c r="R73" s="30" t="n"/>
    </row>
    <row r="74" ht="21" customHeight="1" s="53">
      <c r="A74" s="80" t="inlineStr">
        <is>
          <t xml:space="preserve">　　應付款項                                                    </t>
        </is>
      </c>
      <c r="B74" s="427">
        <f>VLOOKUP(A74,$A$423:$AX$475,$K$1,FALSE)</f>
        <v/>
      </c>
      <c r="C74" s="384" t="n"/>
      <c r="D74" s="440" t="n"/>
      <c r="E74" s="441" t="n">
        <v>161</v>
      </c>
      <c r="F74" s="442" t="n"/>
      <c r="G74" s="429">
        <f>B74+SUM(F74:F75)-SUM(D74:D75)</f>
        <v/>
      </c>
      <c r="H74" s="112" t="inlineStr">
        <is>
          <t xml:space="preserve">　　增加基金、公積及填補短絀                                    </t>
        </is>
      </c>
      <c r="I74" s="180" t="n"/>
      <c r="J74" s="73">
        <f>OFFSET(A547,0,$K$1-1)</f>
        <v/>
      </c>
      <c r="K74" s="369">
        <f>SUM(K75)</f>
        <v/>
      </c>
      <c r="L74" s="478">
        <f>VLOOKUP(A74,$A$253:$AX$305,$K$1,FALSE)</f>
        <v/>
      </c>
      <c r="M74" s="478">
        <f>L74-G74</f>
        <v/>
      </c>
      <c r="N74" s="30" t="n"/>
      <c r="O74" s="425">
        <f>L74-B74</f>
        <v/>
      </c>
      <c r="P74" s="144">
        <f>J74-K74</f>
        <v/>
      </c>
      <c r="Q74" s="426">
        <f>D74-F74</f>
        <v/>
      </c>
      <c r="R74" s="30" t="n"/>
    </row>
    <row r="75" ht="18.75" customHeight="1" s="53">
      <c r="A75" s="3" t="n">
        <v>0</v>
      </c>
      <c r="B75" s="427" t="n"/>
      <c r="C75" s="385" t="n"/>
      <c r="D75" s="440" t="n"/>
      <c r="E75" s="443" t="n"/>
      <c r="F75" s="442" t="n"/>
      <c r="G75" s="433" t="n"/>
      <c r="H75" s="112" t="inlineStr">
        <is>
          <t xml:space="preserve">　　　增加基金                                                    </t>
        </is>
      </c>
      <c r="I75" s="180" t="n"/>
      <c r="J75" s="73">
        <f>OFFSET(A548,0,$K$1-1)</f>
        <v/>
      </c>
      <c r="K75" s="369">
        <f>SUM(K76:K78)</f>
        <v/>
      </c>
      <c r="L75" s="478" t="n"/>
      <c r="M75" s="478">
        <f>L75-G75</f>
        <v/>
      </c>
      <c r="N75" s="30" t="n"/>
      <c r="O75" s="425">
        <f>L75-B75</f>
        <v/>
      </c>
      <c r="P75" s="144">
        <f>J75-K75</f>
        <v/>
      </c>
      <c r="Q75" s="426">
        <f>D75-F75</f>
        <v/>
      </c>
      <c r="R75" s="30" t="n"/>
    </row>
    <row r="76" ht="20.25" customHeight="1" s="53">
      <c r="A76" s="80" t="inlineStr">
        <is>
          <t xml:space="preserve">　　預收款項                                                    </t>
        </is>
      </c>
      <c r="B76" s="427">
        <f>VLOOKUP(A76,$A$423:$AX$475,$K$1,FALSE)</f>
        <v/>
      </c>
      <c r="C76" s="384" t="n"/>
      <c r="D76" s="440" t="n"/>
      <c r="E76" s="441" t="n">
        <v>161</v>
      </c>
      <c r="F76" s="442">
        <f>J34</f>
        <v/>
      </c>
      <c r="G76" s="429">
        <f>B76+SUM(F76:F77)-SUM(D76:D77)</f>
        <v/>
      </c>
      <c r="H76" s="112" t="inlineStr">
        <is>
          <t xml:space="preserve">　　　　國庫撥款增置固定資產                                        </t>
        </is>
      </c>
      <c r="I76" s="180" t="n">
        <v>313</v>
      </c>
      <c r="J76" s="73">
        <f>OFFSET(A549,0,$K$1-1)</f>
        <v/>
      </c>
      <c r="K76" s="369">
        <f>-SUMIF($C$7:$C$127,I76,$D$7:$D$127)+SUMIF($E$7:$E$127,I76,$F$7:$F$127)</f>
        <v/>
      </c>
      <c r="L76" s="478">
        <f>VLOOKUP(A76,$A$253:$AX$305,$K$1,FALSE)</f>
        <v/>
      </c>
      <c r="M76" s="478">
        <f>L76-G76</f>
        <v/>
      </c>
      <c r="N76" s="30" t="n"/>
      <c r="O76" s="425">
        <f>L76-B76</f>
        <v/>
      </c>
      <c r="P76" s="144">
        <f>J76-K76</f>
        <v/>
      </c>
      <c r="Q76" s="426">
        <f>D76-F76</f>
        <v/>
      </c>
      <c r="R76" s="30" t="n"/>
    </row>
    <row r="77">
      <c r="A77" s="3" t="n">
        <v>0</v>
      </c>
      <c r="B77" s="427" t="n"/>
      <c r="C77" s="385" t="n"/>
      <c r="D77" s="440" t="n"/>
      <c r="E77" s="443" t="n"/>
      <c r="F77" s="442" t="n"/>
      <c r="G77" s="433" t="n"/>
      <c r="H77" s="112" t="inlineStr">
        <is>
          <t xml:space="preserve">　　　　國庫增撥無形資產                                            </t>
        </is>
      </c>
      <c r="I77" s="180" t="n">
        <v>314</v>
      </c>
      <c r="J77" s="73">
        <f>OFFSET(A550,0,$K$1-1)</f>
        <v/>
      </c>
      <c r="K77" s="369">
        <f>-SUMIF($C$7:$C$127,I77,$D$7:$D$127)+SUMIF($E$7:$E$127,I77,$F$7:$F$127)</f>
        <v/>
      </c>
      <c r="L77" s="478" t="n"/>
      <c r="M77" s="478">
        <f>L77-G77</f>
        <v/>
      </c>
      <c r="N77" s="30" t="n"/>
      <c r="O77" s="425">
        <f>L77-B77</f>
        <v/>
      </c>
      <c r="P77" s="144">
        <f>J77-K77</f>
        <v/>
      </c>
      <c r="Q77" s="426">
        <f>D77-F77</f>
        <v/>
      </c>
      <c r="R77" s="30" t="n"/>
    </row>
    <row r="78">
      <c r="A78" s="78" t="inlineStr">
        <is>
          <t xml:space="preserve">　長期負債                                                    </t>
        </is>
      </c>
      <c r="B78" s="459">
        <f>SUM(B81)</f>
        <v/>
      </c>
      <c r="C78" s="384" t="n"/>
      <c r="D78" s="440" t="n"/>
      <c r="E78" s="441" t="n"/>
      <c r="F78" s="442" t="n"/>
      <c r="G78" s="460">
        <f>SUM(G81)</f>
        <v/>
      </c>
      <c r="H78" s="112" t="inlineStr">
        <is>
          <t xml:space="preserve">　　　　國庫增撥遞延資產                                            </t>
        </is>
      </c>
      <c r="I78" s="180" t="n">
        <v>315</v>
      </c>
      <c r="J78" s="73">
        <f>OFFSET(A551,0,$K$1-1)</f>
        <v/>
      </c>
      <c r="K78" s="369">
        <f>-SUMIF($C$7:$C$127,I78,$D$7:$D$127)+SUMIF($E$7:$E$127,I78,$F$7:$F$127)</f>
        <v/>
      </c>
      <c r="L78" s="478">
        <f>VLOOKUP(A78,$A$253:$AX$305,$K$1,FALSE)</f>
        <v/>
      </c>
      <c r="M78" s="478">
        <f>L78-G78</f>
        <v/>
      </c>
      <c r="N78" s="30" t="n"/>
      <c r="O78" s="425">
        <f>L78-B78</f>
        <v/>
      </c>
      <c r="P78" s="144">
        <f>J78-K78</f>
        <v/>
      </c>
      <c r="Q78" s="426">
        <f>D78-F78</f>
        <v/>
      </c>
      <c r="R78" s="30" t="n"/>
    </row>
    <row r="79">
      <c r="A79" s="169" t="n"/>
      <c r="B79" s="461" t="n"/>
      <c r="C79" s="395" t="n"/>
      <c r="D79" s="462" t="n"/>
      <c r="E79" s="463" t="n"/>
      <c r="F79" s="447" t="n"/>
      <c r="G79" s="394" t="n"/>
      <c r="H79" s="112" t="inlineStr">
        <is>
          <t xml:space="preserve">　　減少短期債務、流動金融負債及其他負債                        </t>
        </is>
      </c>
      <c r="I79" s="180" t="n"/>
      <c r="J79" s="73">
        <f>OFFSET(A552,0,$K$1-1)</f>
        <v/>
      </c>
      <c r="K79" s="387" t="n"/>
      <c r="L79" s="478" t="n"/>
      <c r="M79" s="478" t="n"/>
      <c r="N79" s="30" t="n"/>
      <c r="O79" s="425" t="n"/>
      <c r="P79" s="144" t="n"/>
      <c r="Q79" s="426" t="n"/>
      <c r="R79" s="30" t="n"/>
    </row>
    <row r="80">
      <c r="A80" s="169" t="n"/>
      <c r="B80" s="461" t="n"/>
      <c r="C80" s="395" t="n"/>
      <c r="D80" s="462" t="n"/>
      <c r="E80" s="463" t="n"/>
      <c r="F80" s="447" t="n"/>
      <c r="G80" s="394" t="n"/>
      <c r="H80" s="112" t="inlineStr">
        <is>
          <t xml:space="preserve">　　　減少短期債務                                                </t>
        </is>
      </c>
      <c r="I80" s="180" t="n">
        <v>316</v>
      </c>
      <c r="J80" s="73">
        <f>OFFSET(A553,0,$K$1-1)</f>
        <v/>
      </c>
      <c r="K80" s="369">
        <f>-SUMIF($C$7:$C$127,I80,$D$7:$D$127)+SUMIF($E$7:$E$127,I80,$F$7:$F$127)</f>
        <v/>
      </c>
      <c r="L80" s="478" t="n"/>
      <c r="M80" s="478" t="n"/>
      <c r="N80" s="30" t="n"/>
      <c r="O80" s="425" t="n"/>
      <c r="P80" s="144" t="n"/>
      <c r="Q80" s="426" t="n"/>
      <c r="R80" s="30" t="n"/>
    </row>
    <row r="81">
      <c r="A81" s="80" t="inlineStr">
        <is>
          <t xml:space="preserve">　　長期債務                                                    </t>
        </is>
      </c>
      <c r="B81" s="427">
        <f>VLOOKUP(A81,$A$423:$AX$475,$K$1,FALSE)</f>
        <v/>
      </c>
      <c r="C81" s="384" t="n">
        <v>418</v>
      </c>
      <c r="D81" s="440">
        <f>J116</f>
        <v/>
      </c>
      <c r="E81" s="441" t="n">
        <v>312</v>
      </c>
      <c r="F81" s="442">
        <f>J73</f>
        <v/>
      </c>
      <c r="G81" s="429">
        <f>B81+SUM(F81:F82)-SUM(D81:D82)</f>
        <v/>
      </c>
      <c r="H81" s="112" t="inlineStr">
        <is>
          <t xml:space="preserve">　　減少長期負債                                                </t>
        </is>
      </c>
      <c r="I81" s="180" t="n"/>
      <c r="J81" s="73">
        <f>OFFSET(A554,0,$K$1-1)</f>
        <v/>
      </c>
      <c r="K81" s="369">
        <f>K82</f>
        <v/>
      </c>
      <c r="L81" s="478">
        <f>VLOOKUP(A81,$A$253:$AX$305,$K$1,FALSE)</f>
        <v/>
      </c>
      <c r="M81" s="478">
        <f>L81-G81</f>
        <v/>
      </c>
      <c r="N81" s="30" t="n"/>
      <c r="O81" s="425">
        <f>L81-B81</f>
        <v/>
      </c>
      <c r="P81" s="144">
        <f>J81-K81</f>
        <v/>
      </c>
      <c r="Q81" s="426">
        <f>D81-F81</f>
        <v/>
      </c>
      <c r="R81" s="30" t="n"/>
    </row>
    <row r="82">
      <c r="A82" s="3" t="n">
        <v>0</v>
      </c>
      <c r="B82" s="427" t="n"/>
      <c r="C82" s="385" t="n">
        <v>322</v>
      </c>
      <c r="D82" s="440" t="n"/>
      <c r="E82" s="443" t="n"/>
      <c r="F82" s="442" t="n"/>
      <c r="G82" s="433" t="n"/>
      <c r="H82" s="112" t="inlineStr">
        <is>
          <t xml:space="preserve">　　　減少長期債務                                                </t>
        </is>
      </c>
      <c r="I82" s="180" t="n">
        <v>322</v>
      </c>
      <c r="J82" s="73">
        <f>OFFSET(A555,0,$K$1-1)</f>
        <v/>
      </c>
      <c r="K82" s="369">
        <f>-SUMIF($C$7:$C$127,I82,$D$7:$D$127)+SUMIF($E$7:$E$127,I82,$F$7:$F$127)</f>
        <v/>
      </c>
      <c r="L82" s="478" t="n"/>
      <c r="M82" s="478">
        <f>L82-G82</f>
        <v/>
      </c>
      <c r="N82" s="30" t="n"/>
      <c r="O82" s="425">
        <f>L82-B82</f>
        <v/>
      </c>
      <c r="P82" s="144">
        <f>J82-K82</f>
        <v/>
      </c>
      <c r="Q82" s="426">
        <f>D72-F82</f>
        <v/>
      </c>
      <c r="R82" s="30" t="n"/>
    </row>
    <row r="83">
      <c r="A83" s="78" t="inlineStr">
        <is>
          <t xml:space="preserve">　其他負債                                                    </t>
        </is>
      </c>
      <c r="B83" s="422">
        <f>SUM(B84,B90)</f>
        <v/>
      </c>
      <c r="C83" s="384" t="n"/>
      <c r="D83" s="440" t="n"/>
      <c r="E83" s="441" t="n"/>
      <c r="F83" s="442" t="n"/>
      <c r="G83" s="460">
        <f>SUM(G84,G90)</f>
        <v/>
      </c>
      <c r="H83" s="112" t="inlineStr">
        <is>
          <t xml:space="preserve">　　支付利息                                                    </t>
        </is>
      </c>
      <c r="I83" s="180" t="n"/>
      <c r="J83" s="73">
        <f>OFFSET(A556,0,$K$1-1)</f>
        <v/>
      </c>
      <c r="K83" s="369">
        <f>J83</f>
        <v/>
      </c>
      <c r="L83" s="478">
        <f>VLOOKUP(A83,$A$253:$AX$305,$K$1,FALSE)</f>
        <v/>
      </c>
      <c r="M83" s="478">
        <f>L83-G83</f>
        <v/>
      </c>
      <c r="N83" s="30" t="n"/>
      <c r="O83" s="425">
        <f>L83-B83</f>
        <v/>
      </c>
      <c r="P83" s="144">
        <f>J83-K83</f>
        <v/>
      </c>
      <c r="Q83" s="426">
        <f>D83-F83</f>
        <v/>
      </c>
      <c r="R83" s="30" t="n"/>
    </row>
    <row r="84">
      <c r="A84" s="80" t="inlineStr">
        <is>
          <t xml:space="preserve">　　什項負債                                                    </t>
        </is>
      </c>
      <c r="B84" s="427">
        <f>VLOOKUP(A84,$A$423:$AX$475,$K$1,FALSE)</f>
        <v/>
      </c>
      <c r="C84" s="384" t="n">
        <v>321</v>
      </c>
      <c r="D84" s="440" t="n"/>
      <c r="E84" s="441" t="n"/>
      <c r="F84" s="442" t="n"/>
      <c r="G84" s="429">
        <f>B84+SUM(F84:F89)-SUM(D84:D89)</f>
        <v/>
      </c>
      <c r="H84" s="111" t="inlineStr">
        <is>
          <t xml:space="preserve">▼籌資活動之淨現金流入（流出）                                </t>
        </is>
      </c>
      <c r="I84" s="180" t="n"/>
      <c r="J84" s="73">
        <f>OFFSET(A557,0,$K$1-1)</f>
        <v/>
      </c>
      <c r="K84" s="369">
        <f>K69</f>
        <v/>
      </c>
      <c r="L84" s="478">
        <f>VLOOKUP(A84,$A$253:$AX$305,$K$1,FALSE)</f>
        <v/>
      </c>
      <c r="M84" s="478">
        <f>L84-G84</f>
        <v/>
      </c>
      <c r="N84" s="30" t="n"/>
      <c r="O84" s="425">
        <f>L84-B84</f>
        <v/>
      </c>
      <c r="P84" s="144">
        <f>J84-K84</f>
        <v/>
      </c>
      <c r="Q84" s="426">
        <f>D84-F84</f>
        <v/>
      </c>
      <c r="R84" s="30" t="n"/>
    </row>
    <row r="85">
      <c r="A85" s="4" t="n">
        <v>0</v>
      </c>
      <c r="B85" s="427" t="n"/>
      <c r="C85" s="384" t="n">
        <v>402</v>
      </c>
      <c r="D85" s="440">
        <f>J91*-1</f>
        <v/>
      </c>
      <c r="E85" s="384" t="n">
        <v>122</v>
      </c>
      <c r="F85" s="442">
        <f>J28</f>
        <v/>
      </c>
      <c r="G85" s="433" t="n"/>
      <c r="H85" s="111" t="inlineStr">
        <is>
          <t xml:space="preserve">▼現金及約當現金之淨增（淨減）                                </t>
        </is>
      </c>
      <c r="I85" s="180" t="inlineStr">
        <is>
          <t>B</t>
        </is>
      </c>
      <c r="J85" s="73">
        <f>OFFSET(A558,0,$K$1-1)</f>
        <v/>
      </c>
      <c r="K85" s="369">
        <f>J85</f>
        <v/>
      </c>
      <c r="L85" s="478" t="n"/>
      <c r="M85" s="478">
        <f>L85-G85</f>
        <v/>
      </c>
      <c r="N85" s="30" t="n"/>
      <c r="O85" s="425">
        <f>L85-B85</f>
        <v/>
      </c>
      <c r="P85" s="144">
        <f>J85-K85</f>
        <v/>
      </c>
      <c r="Q85" s="426">
        <f>D85-F85</f>
        <v/>
      </c>
      <c r="R85" s="30" t="n"/>
    </row>
    <row r="86">
      <c r="A86" s="3" t="n">
        <v>0</v>
      </c>
      <c r="B86" s="427" t="n"/>
      <c r="C86" s="385" t="n"/>
      <c r="D86" s="440" t="n"/>
      <c r="E86" s="443" t="n">
        <v>401</v>
      </c>
      <c r="F86" s="442">
        <f>J90</f>
        <v/>
      </c>
      <c r="G86" s="433" t="n"/>
      <c r="H86" s="111" t="inlineStr">
        <is>
          <t xml:space="preserve">▼期初現金及約當現金                                          </t>
        </is>
      </c>
      <c r="I86" s="180" t="n"/>
      <c r="J86" s="73">
        <f>OFFSET(A559,0,$K$1-1)</f>
        <v/>
      </c>
      <c r="K86" s="369">
        <f>B8</f>
        <v/>
      </c>
      <c r="L86" s="478" t="n"/>
      <c r="M86" s="478">
        <f>L86-G86</f>
        <v/>
      </c>
      <c r="N86" s="30" t="n"/>
      <c r="O86" s="425">
        <f>L86-B86</f>
        <v/>
      </c>
      <c r="P86" s="144">
        <f>J86-K86</f>
        <v/>
      </c>
      <c r="Q86" s="426">
        <f>D86-F86</f>
        <v/>
      </c>
      <c r="R86" s="30" t="n"/>
    </row>
    <row r="87">
      <c r="A87" s="3" t="n">
        <v>0</v>
      </c>
      <c r="B87" s="427" t="n"/>
      <c r="C87" s="385" t="n"/>
      <c r="D87" s="440" t="n"/>
      <c r="E87" s="443" t="n"/>
      <c r="F87" s="442" t="n"/>
      <c r="G87" s="433" t="n"/>
      <c r="H87" s="111" t="inlineStr">
        <is>
          <t xml:space="preserve">▼期末現金及約當現金                                          </t>
        </is>
      </c>
      <c r="I87" s="180" t="n"/>
      <c r="J87" s="73">
        <f>OFFSET(A560,0,$K$1-1)</f>
        <v/>
      </c>
      <c r="K87" s="369">
        <f>G8</f>
        <v/>
      </c>
      <c r="L87" s="478" t="n"/>
      <c r="M87" s="478">
        <f>L87-G87</f>
        <v/>
      </c>
      <c r="N87" s="30" t="n"/>
      <c r="O87" s="425">
        <f>L87-B87</f>
        <v/>
      </c>
      <c r="P87" s="144">
        <f>J87-K87</f>
        <v/>
      </c>
      <c r="Q87" s="426">
        <f>D87-F87</f>
        <v/>
      </c>
      <c r="R87" s="30" t="n"/>
    </row>
    <row r="88">
      <c r="A88" s="3" t="n">
        <v>0</v>
      </c>
      <c r="B88" s="427" t="n"/>
      <c r="C88" s="385" t="n"/>
      <c r="D88" s="440" t="n"/>
      <c r="E88" s="443" t="n"/>
      <c r="F88" s="442" t="n"/>
      <c r="G88" s="433" t="n"/>
      <c r="H88" s="111" t="inlineStr">
        <is>
          <t xml:space="preserve">▼不影響現金流量之投資與籌資活動                              </t>
        </is>
      </c>
      <c r="J88" s="73">
        <f>OFFSET(A561,0,$K$1-1)</f>
        <v/>
      </c>
      <c r="K88" s="369" t="n"/>
      <c r="L88" s="478" t="n"/>
      <c r="M88" s="478">
        <f>L88-G88</f>
        <v/>
      </c>
      <c r="N88" s="30" t="n"/>
      <c r="O88" s="425">
        <f>L88-B88</f>
        <v/>
      </c>
      <c r="P88" s="144">
        <f>J88-K88</f>
        <v/>
      </c>
      <c r="Q88" s="426">
        <f>D88-F88</f>
        <v/>
      </c>
      <c r="R88" s="30" t="n"/>
    </row>
    <row r="89" ht="32.4" customHeight="1" s="53">
      <c r="A89" s="3" t="n">
        <v>0</v>
      </c>
      <c r="B89" s="427" t="n"/>
      <c r="C89" s="385" t="n"/>
      <c r="D89" s="440" t="n"/>
      <c r="E89" s="443" t="n"/>
      <c r="F89" s="442" t="n"/>
      <c r="G89" s="433" t="n"/>
      <c r="H89" s="112" t="inlineStr">
        <is>
          <t xml:space="preserve">　　退休離職準備金與應付退休及離職金同額增加(+)或減少(-)之金額  </t>
        </is>
      </c>
      <c r="I89" s="180" t="n"/>
      <c r="J89" s="73">
        <f>OFFSET(A562,0,$K$1-1)</f>
        <v/>
      </c>
      <c r="K89" s="369">
        <f>K90+K91</f>
        <v/>
      </c>
      <c r="L89" s="478" t="n"/>
      <c r="M89" s="478">
        <f>L89-G89</f>
        <v/>
      </c>
      <c r="N89" s="30" t="n"/>
      <c r="O89" s="425">
        <f>L89-B89</f>
        <v/>
      </c>
      <c r="P89" s="144">
        <f>J89-K89</f>
        <v/>
      </c>
      <c r="Q89" s="426">
        <f>D89-F89</f>
        <v/>
      </c>
      <c r="R89" s="30" t="n"/>
    </row>
    <row r="90">
      <c r="A90" s="80" t="inlineStr">
        <is>
          <t xml:space="preserve">　　遞延負債                                                    </t>
        </is>
      </c>
      <c r="B90" s="427">
        <f>VLOOKUP(A90,$A$423:$AX$475,$K$1,FALSE)</f>
        <v/>
      </c>
      <c r="C90" s="385" t="n">
        <v>124</v>
      </c>
      <c r="D90" s="440">
        <f>J31*-1</f>
        <v/>
      </c>
      <c r="E90" s="464" t="n">
        <v>311</v>
      </c>
      <c r="F90" s="442">
        <f>J71</f>
        <v/>
      </c>
      <c r="G90" s="429">
        <f>B90+SUM(F90:F96)-SUM(D90:D96)</f>
        <v/>
      </c>
      <c r="H90" s="112" t="inlineStr">
        <is>
          <t xml:space="preserve">　　　退休離職準備金與應付退休及離職金同額增加之金額(+)           </t>
        </is>
      </c>
      <c r="I90" s="180" t="n">
        <v>401</v>
      </c>
      <c r="J90" s="73">
        <f>OFFSET(A563,0,$K$1-1)</f>
        <v/>
      </c>
      <c r="K90" s="369">
        <f>(SUMIF($C$7:$C$127,I90,$D$7:$D$127)+SUMIF($E$7:$E$127,I90,$F$7:$F$127))/2</f>
        <v/>
      </c>
      <c r="L90" s="478">
        <f>VLOOKUP(A90,$A$253:$AX$305,$K$1,FALSE)</f>
        <v/>
      </c>
      <c r="M90" s="478">
        <f>L90-G90</f>
        <v/>
      </c>
      <c r="N90" s="30" t="n"/>
      <c r="O90" s="425">
        <f>L90-B90</f>
        <v/>
      </c>
      <c r="P90" s="144">
        <f>J90-K90</f>
        <v/>
      </c>
      <c r="Q90" s="426">
        <f>D90-F90</f>
        <v/>
      </c>
      <c r="R90" s="30" t="n"/>
    </row>
    <row r="91">
      <c r="A91" s="3" t="n">
        <v>0</v>
      </c>
      <c r="B91" s="427" t="n"/>
      <c r="C91" s="241" t="n">
        <v>123</v>
      </c>
      <c r="D91" s="440">
        <f>-J30</f>
        <v/>
      </c>
      <c r="E91" s="464" t="n">
        <v>403</v>
      </c>
      <c r="F91" s="442">
        <f>J93</f>
        <v/>
      </c>
      <c r="G91" s="433" t="n"/>
      <c r="H91" s="112" t="inlineStr">
        <is>
          <t xml:space="preserve">　　　退休離職準備金與應付退休及離職金同額減少之金額(-)           </t>
        </is>
      </c>
      <c r="I91" s="180" t="n">
        <v>402</v>
      </c>
      <c r="J91" s="73">
        <f>OFFSET(A564,0,$K$1-1)</f>
        <v/>
      </c>
      <c r="K91" s="387">
        <f>(SUMIF($C$7:$C$127,I91,$D$7:$D$127)+SUMIF($E$7:$E$127,I91,$F$7:$F$127))/2*-1</f>
        <v/>
      </c>
      <c r="L91" s="478" t="n"/>
      <c r="M91" s="478">
        <f>L91-G91</f>
        <v/>
      </c>
      <c r="N91" s="30" t="n"/>
      <c r="O91" s="425">
        <f>L91-B91</f>
        <v/>
      </c>
      <c r="P91" s="144">
        <f>J91-K91</f>
        <v/>
      </c>
      <c r="Q91" s="426">
        <f>D91-F91</f>
        <v/>
      </c>
      <c r="R91" s="30" t="n"/>
    </row>
    <row r="92">
      <c r="A92" s="3" t="n">
        <v>0</v>
      </c>
      <c r="B92" s="427" t="n"/>
      <c r="C92" s="385" t="n"/>
      <c r="D92" s="440" t="n"/>
      <c r="E92" s="325" t="n">
        <v>407</v>
      </c>
      <c r="F92" s="262">
        <f>J101</f>
        <v/>
      </c>
      <c r="G92" s="433" t="n"/>
      <c r="H92" s="112" t="inlineStr">
        <is>
          <t xml:space="preserve">　　其他準備金與遞延收入同額增加之金額                          </t>
        </is>
      </c>
      <c r="I92" s="180" t="n"/>
      <c r="J92" s="73">
        <f>OFFSET(A565,0,$K$1-1)</f>
        <v/>
      </c>
      <c r="K92" s="369">
        <f>K93</f>
        <v/>
      </c>
      <c r="L92" s="478" t="n"/>
      <c r="M92" s="478">
        <f>L92-G92</f>
        <v/>
      </c>
      <c r="N92" s="30" t="n"/>
      <c r="O92" s="425">
        <f>L92-B92</f>
        <v/>
      </c>
      <c r="P92" s="144">
        <f>J92-K92</f>
        <v/>
      </c>
      <c r="Q92" s="426">
        <f>D92-F92</f>
        <v/>
      </c>
      <c r="R92" s="30" t="n"/>
    </row>
    <row r="93">
      <c r="A93" s="3" t="n">
        <v>0</v>
      </c>
      <c r="B93" s="427" t="n"/>
      <c r="C93" s="385" t="n"/>
      <c r="D93" s="440" t="n"/>
      <c r="E93" s="464" t="n">
        <v>408</v>
      </c>
      <c r="F93" s="442">
        <f>J102</f>
        <v/>
      </c>
      <c r="G93" s="433" t="n"/>
      <c r="H93" s="112" t="inlineStr">
        <is>
          <t xml:space="preserve">　　　其他準備金與遞延收入同額增加之金額                          </t>
        </is>
      </c>
      <c r="I93" s="180" t="n">
        <v>403</v>
      </c>
      <c r="J93" s="73">
        <f>OFFSET(A566,0,$K$1-1)</f>
        <v/>
      </c>
      <c r="K93" s="369">
        <f>(SUMIF($C$7:$C$127,I93,$D$7:$D$127)+SUMIF($E$7:$E$127,I93,$F$7:$F$127))/2</f>
        <v/>
      </c>
      <c r="L93" s="478" t="n"/>
      <c r="M93" s="478">
        <f>L93-G93</f>
        <v/>
      </c>
      <c r="N93" s="30" t="n"/>
      <c r="O93" s="425">
        <f>L93-B93</f>
        <v/>
      </c>
      <c r="P93" s="144">
        <f>J93-K93</f>
        <v/>
      </c>
      <c r="Q93" s="426">
        <f>D93-F93</f>
        <v/>
      </c>
      <c r="R93" s="30" t="n"/>
    </row>
    <row r="94" ht="32.4" customHeight="1" s="53">
      <c r="A94" s="105" t="n"/>
      <c r="B94" s="465" t="n"/>
      <c r="C94" s="398" t="n"/>
      <c r="D94" s="455" t="n"/>
      <c r="E94" s="466" t="n">
        <v>410</v>
      </c>
      <c r="F94" s="467" t="n"/>
      <c r="G94" s="378" t="n"/>
      <c r="H94" s="112" t="inlineStr">
        <is>
          <t xml:space="preserve">　　以前年度購建中固定資產科目，調整轉入不動產、廠房及設備科目之</t>
        </is>
      </c>
      <c r="I94" s="180" t="n"/>
      <c r="J94" s="73">
        <f>OFFSET(A567,0,$K$1-1)</f>
        <v/>
      </c>
      <c r="K94" s="369">
        <f>K95</f>
        <v/>
      </c>
      <c r="P94" s="144">
        <f>J94-K94</f>
        <v/>
      </c>
    </row>
    <row r="95">
      <c r="A95" s="105" t="n"/>
      <c r="B95" s="465" t="n"/>
      <c r="C95" s="398" t="n"/>
      <c r="D95" s="455" t="n"/>
      <c r="E95" s="468" t="n"/>
      <c r="F95" s="447" t="n"/>
      <c r="G95" s="378" t="n"/>
      <c r="H95" s="112" t="inlineStr">
        <is>
          <t xml:space="preserve">　　　調整轉入不動產、廠房及設備科目明細                          </t>
        </is>
      </c>
      <c r="I95" s="180" t="n"/>
      <c r="J95" s="73">
        <f>OFFSET(A568,0,$K$1-1)</f>
        <v/>
      </c>
      <c r="K95" s="369">
        <f>K96+K97+K98</f>
        <v/>
      </c>
      <c r="L95" s="478" t="n"/>
      <c r="N95" s="30" t="n"/>
      <c r="O95" s="425">
        <f>L95-B96</f>
        <v/>
      </c>
      <c r="P95" s="144">
        <f>J95-K95</f>
        <v/>
      </c>
      <c r="Q95" s="426">
        <f>D96-F96</f>
        <v/>
      </c>
      <c r="R95" s="30" t="n"/>
    </row>
    <row r="96">
      <c r="A96" s="3" t="n">
        <v>0</v>
      </c>
      <c r="B96" s="427" t="n"/>
      <c r="C96" s="385" t="n"/>
      <c r="D96" s="440" t="n"/>
      <c r="E96" s="261" t="n"/>
      <c r="F96" s="186" t="n"/>
      <c r="G96" s="433" t="n"/>
      <c r="H96" s="112" t="inlineStr">
        <is>
          <t xml:space="preserve">　　　　土地改良物                                                  </t>
        </is>
      </c>
      <c r="I96" s="180" t="n">
        <v>404</v>
      </c>
      <c r="J96" s="73">
        <f>OFFSET(A569,0,$K$1-1)</f>
        <v/>
      </c>
      <c r="K96" s="369">
        <f>(SUMIF($C$7:$C$127,I96,$D$7:$D$127)+SUMIF($E$7:$E$127,I96,$F$7:$F$127))/2</f>
        <v/>
      </c>
      <c r="N96" s="30" t="n"/>
      <c r="O96" s="425">
        <f>L97-B97</f>
        <v/>
      </c>
      <c r="P96" s="144">
        <f>J96-K96</f>
        <v/>
      </c>
      <c r="Q96" s="426">
        <f>D97-F97</f>
        <v/>
      </c>
      <c r="R96" s="30" t="n"/>
    </row>
    <row r="97">
      <c r="A97" s="84" t="inlineStr">
        <is>
          <t xml:space="preserve">淨值                                                        </t>
        </is>
      </c>
      <c r="B97" s="422">
        <f>B98+B110+B116+B125</f>
        <v/>
      </c>
      <c r="C97" s="384" t="n"/>
      <c r="D97" s="440" t="n"/>
      <c r="E97" s="441" t="n"/>
      <c r="F97" s="442" t="n"/>
      <c r="G97" s="422">
        <f>G98+G110+G116+G125</f>
        <v/>
      </c>
      <c r="H97" s="112" t="inlineStr">
        <is>
          <t xml:space="preserve">　　　　房屋及建築                                                  </t>
        </is>
      </c>
      <c r="I97" s="180" t="n">
        <v>405</v>
      </c>
      <c r="J97" s="73">
        <f>OFFSET(A570,0,$K$1-1)</f>
        <v/>
      </c>
      <c r="K97" s="369">
        <f>(SUMIF($C$7:$C$127,I97,$D$7:$D$127)+SUMIF($E$7:$E$127,I97,$F$7:$F$127))/2</f>
        <v/>
      </c>
      <c r="L97" s="478">
        <f>VLOOKUP(A97,$A$253:$AX$305,$K$1,FALSE)</f>
        <v/>
      </c>
      <c r="M97" s="478">
        <f>L97-G97</f>
        <v/>
      </c>
      <c r="N97" s="30" t="n"/>
      <c r="O97" s="425">
        <f>L98-B98</f>
        <v/>
      </c>
      <c r="P97" s="144">
        <f>J97-K97</f>
        <v/>
      </c>
      <c r="Q97" s="426">
        <f>D98-F98</f>
        <v/>
      </c>
      <c r="R97" s="30" t="n"/>
    </row>
    <row r="98">
      <c r="A98" s="85" t="inlineStr">
        <is>
          <t xml:space="preserve">　基金                                                        </t>
        </is>
      </c>
      <c r="B98" s="422">
        <f>SUM(B99:B101)</f>
        <v/>
      </c>
      <c r="C98" s="384" t="n"/>
      <c r="D98" s="440" t="n"/>
      <c r="E98" s="441" t="n"/>
      <c r="F98" s="442" t="n"/>
      <c r="G98" s="422">
        <f>SUM(G99:G101)</f>
        <v/>
      </c>
      <c r="H98" s="220" t="inlineStr">
        <is>
          <t xml:space="preserve">　　　　什項設備                                                    </t>
        </is>
      </c>
      <c r="I98" s="267" t="n">
        <v>406</v>
      </c>
      <c r="J98" s="73">
        <f>OFFSET(A571,0,$K$1-1)</f>
        <v/>
      </c>
      <c r="K98" s="369">
        <f>(SUMIF($C$7:$C$127,I98,$D$7:$D$127)+SUMIF($E$7:$E$127,I98,$F$7:$F$127))/2</f>
        <v/>
      </c>
      <c r="L98" s="478">
        <f>VLOOKUP(A98,$A$253:$AX$305,$K$1,FALSE)</f>
        <v/>
      </c>
      <c r="M98" s="478">
        <f>L98-G98</f>
        <v/>
      </c>
      <c r="N98" s="30" t="n"/>
      <c r="O98" s="425">
        <f>L99-B99</f>
        <v/>
      </c>
      <c r="P98" s="144">
        <f>J98-K98</f>
        <v/>
      </c>
      <c r="Q98" s="426">
        <f>D99-F99</f>
        <v/>
      </c>
      <c r="R98" s="30" t="n"/>
    </row>
    <row r="99">
      <c r="A99" s="86" t="inlineStr">
        <is>
          <t xml:space="preserve">　　基金                                                        </t>
        </is>
      </c>
      <c r="B99" s="427">
        <f>VLOOKUP(A99,$A$423:$AX$475,$K$1,FALSE)</f>
        <v/>
      </c>
      <c r="C99" s="245" t="n"/>
      <c r="D99" s="440" t="n"/>
      <c r="E99" s="384" t="n">
        <v>313</v>
      </c>
      <c r="F99" s="442">
        <f>J76</f>
        <v/>
      </c>
      <c r="G99" s="469">
        <f>B99+SUM(F99:F109)-SUM(D99:D109)</f>
        <v/>
      </c>
      <c r="H99" s="112" t="inlineStr">
        <is>
          <t xml:space="preserve">　不動產、廠房及設備與遞延收入同額增加(+)或減少(-)之金額    </t>
        </is>
      </c>
      <c r="I99" s="180" t="n"/>
      <c r="J99" s="73">
        <f>OFFSET(A572,0,$K$1-1)</f>
        <v/>
      </c>
      <c r="K99" s="369">
        <f>K100</f>
        <v/>
      </c>
      <c r="L99" s="478">
        <f>VLOOKUP(A99,$A$253:$AX$305,$K$1,FALSE)</f>
        <v/>
      </c>
      <c r="M99" s="478">
        <f>L99-G99</f>
        <v/>
      </c>
      <c r="N99" s="30" t="n"/>
      <c r="O99" s="425">
        <f>L100-B100</f>
        <v/>
      </c>
      <c r="P99" s="144">
        <f>J99-K99</f>
        <v/>
      </c>
      <c r="Q99" s="426">
        <f>D100-F100</f>
        <v/>
      </c>
      <c r="R99" s="30" t="n"/>
    </row>
    <row r="100">
      <c r="A100" s="89" t="n">
        <v>0</v>
      </c>
      <c r="B100" s="427" t="n"/>
      <c r="C100" s="375" t="n"/>
      <c r="D100" s="428" t="n"/>
      <c r="E100" s="87" t="n">
        <v>314</v>
      </c>
      <c r="F100" s="431">
        <f>J77</f>
        <v/>
      </c>
      <c r="G100" s="427" t="n"/>
      <c r="H100" s="112" t="inlineStr">
        <is>
          <t xml:space="preserve">　　不動產、廠房及設備與遞延收入同額增加明細(+)             </t>
        </is>
      </c>
      <c r="I100" s="180" t="n"/>
      <c r="J100" s="73">
        <f>OFFSET(A573,0,$K$1-1)</f>
        <v/>
      </c>
      <c r="K100" s="369">
        <f>K101+K102</f>
        <v/>
      </c>
      <c r="L100" s="478" t="n"/>
      <c r="M100" s="478">
        <f>L100-G100</f>
        <v/>
      </c>
      <c r="N100" s="30" t="n"/>
      <c r="O100" s="425">
        <f>L101-B101</f>
        <v/>
      </c>
      <c r="P100" s="144">
        <f>J100-K100</f>
        <v/>
      </c>
      <c r="Q100" s="426">
        <f>D101-F101</f>
        <v/>
      </c>
      <c r="R100" s="30" t="n"/>
    </row>
    <row r="101">
      <c r="A101" s="50" t="n">
        <v>0</v>
      </c>
      <c r="B101" s="427" t="n"/>
      <c r="C101" s="91" t="n">
        <v>412</v>
      </c>
      <c r="D101" s="428">
        <f>-J109</f>
        <v/>
      </c>
      <c r="E101" s="87" t="n">
        <v>315</v>
      </c>
      <c r="F101" s="431">
        <f>J78</f>
        <v/>
      </c>
      <c r="G101" s="427" t="n"/>
      <c r="H101" s="211" t="inlineStr">
        <is>
          <t xml:space="preserve">　　　　機械及設備                                                  </t>
        </is>
      </c>
      <c r="I101" s="268" t="n">
        <v>407</v>
      </c>
      <c r="J101" s="73">
        <f>OFFSET(A574,0,$K$1-1)</f>
        <v/>
      </c>
      <c r="K101" s="369">
        <f>(SUMIF($C$7:$C$127,I101,$D$7:$D$127)+SUMIF($E$7:$E$127,I101,$F$7:$F$127))/2</f>
        <v/>
      </c>
      <c r="L101" s="478" t="n"/>
      <c r="M101" s="478">
        <f>L101-G101</f>
        <v/>
      </c>
      <c r="N101" s="30" t="n"/>
      <c r="O101" s="425">
        <f>L102-B102</f>
        <v/>
      </c>
      <c r="P101" s="144">
        <f>J101-K101</f>
        <v/>
      </c>
      <c r="Q101" s="426">
        <f>D102-F102</f>
        <v/>
      </c>
      <c r="R101" s="30" t="n"/>
    </row>
    <row r="102">
      <c r="A102" s="50" t="n">
        <v>0</v>
      </c>
      <c r="B102" s="427" t="n"/>
      <c r="C102" s="91" t="n">
        <v>413</v>
      </c>
      <c r="D102" s="470">
        <f>-J110</f>
        <v/>
      </c>
      <c r="E102" s="87" t="n">
        <v>409</v>
      </c>
      <c r="F102" s="432">
        <f>J105</f>
        <v/>
      </c>
      <c r="G102" s="427" t="n"/>
      <c r="H102" s="211" t="inlineStr">
        <is>
          <t xml:space="preserve">　　　　什項設備                                                    </t>
        </is>
      </c>
      <c r="I102" s="180" t="n">
        <v>408</v>
      </c>
      <c r="J102" s="73">
        <f>OFFSET(A575,0,$K$1-1)</f>
        <v/>
      </c>
      <c r="K102" s="369">
        <f>(SUMIF($C$7:$C$127,I102,$D$7:$D$127)+SUMIF($E$7:$E$127,I102,$F$7:$F$127))/2</f>
        <v/>
      </c>
      <c r="L102" s="478" t="n"/>
      <c r="M102" s="478">
        <f>L102-G102</f>
        <v/>
      </c>
      <c r="N102" s="30" t="n"/>
      <c r="O102" s="425">
        <f>L103-B103</f>
        <v/>
      </c>
      <c r="P102" s="144">
        <f>J102-K102</f>
        <v/>
      </c>
      <c r="Q102" s="426">
        <f>D103-F103</f>
        <v/>
      </c>
      <c r="R102" s="30" t="n"/>
    </row>
    <row r="103">
      <c r="A103" s="50" t="n">
        <v>0</v>
      </c>
      <c r="B103" s="427" t="n"/>
      <c r="C103" s="91" t="n">
        <v>414</v>
      </c>
      <c r="D103" s="470">
        <f>-J111</f>
        <v/>
      </c>
      <c r="E103" s="375" t="n">
        <v>410</v>
      </c>
      <c r="F103" s="431">
        <f>J106</f>
        <v/>
      </c>
      <c r="G103" s="427" t="n"/>
      <c r="H103" s="211" t="inlineStr">
        <is>
          <t xml:space="preserve">　不動產、廠房及設備與基金同額增加(+)或減少(-)之金額        </t>
        </is>
      </c>
      <c r="I103" s="180" t="n"/>
      <c r="J103" s="73">
        <f>OFFSET(A576,0,$K$1-1)</f>
        <v/>
      </c>
      <c r="K103" s="369">
        <f>K104+K108</f>
        <v/>
      </c>
      <c r="L103" s="478" t="n"/>
      <c r="M103" s="478">
        <f>L103-G103</f>
        <v/>
      </c>
      <c r="N103" s="30" t="n"/>
      <c r="O103" s="425">
        <f>L104-B104</f>
        <v/>
      </c>
      <c r="P103" s="144">
        <f>J103-K103</f>
        <v/>
      </c>
      <c r="Q103" s="426">
        <f>D104-F104</f>
        <v/>
      </c>
      <c r="R103" s="30" t="n"/>
    </row>
    <row r="104">
      <c r="A104" s="50" t="n">
        <v>0</v>
      </c>
      <c r="B104" s="427" t="n"/>
      <c r="C104" s="91" t="n">
        <v>416</v>
      </c>
      <c r="D104" s="470">
        <f>F58</f>
        <v/>
      </c>
      <c r="E104" s="375" t="n">
        <v>411</v>
      </c>
      <c r="F104" s="431">
        <f>J107</f>
        <v/>
      </c>
      <c r="G104" s="427" t="n"/>
      <c r="H104" s="211" t="inlineStr">
        <is>
          <t xml:space="preserve">　　　撥入不動產、廠房及設備明細(+)                               </t>
        </is>
      </c>
      <c r="I104" s="180" t="n"/>
      <c r="J104" s="73">
        <f>OFFSET(A577,0,$K$1-1)</f>
        <v/>
      </c>
      <c r="K104" s="369">
        <f>SUM(K105:K107)</f>
        <v/>
      </c>
      <c r="L104" s="478" t="n"/>
      <c r="M104" s="478">
        <f>L104-G104</f>
        <v/>
      </c>
      <c r="N104" s="30" t="n"/>
      <c r="O104" s="425">
        <f>L105-B105</f>
        <v/>
      </c>
      <c r="P104" s="144">
        <f>J104-K104</f>
        <v/>
      </c>
      <c r="Q104" s="426">
        <f>D105-F105</f>
        <v/>
      </c>
      <c r="R104" s="30" t="n"/>
    </row>
    <row r="105">
      <c r="A105" s="50" t="n"/>
      <c r="B105" s="50" t="n"/>
      <c r="C105" s="91" t="n"/>
      <c r="D105" s="428" t="n"/>
      <c r="E105" s="375" t="n">
        <v>415</v>
      </c>
      <c r="F105" s="90">
        <f>J113</f>
        <v/>
      </c>
      <c r="G105" s="50" t="n"/>
      <c r="H105" s="112" t="inlineStr">
        <is>
          <t xml:space="preserve">　　　　機械及設備                                                  </t>
        </is>
      </c>
      <c r="I105" s="180" t="n">
        <v>409</v>
      </c>
      <c r="J105" s="73">
        <f>OFFSET(A578,0,$K$1-1)</f>
        <v/>
      </c>
      <c r="K105" s="369">
        <f>(SUMIF($C$7:$C$127,I105,$D$7:$D$127)+SUMIF($E$7:$E$127,I105,$F$7:$F$127))/2</f>
        <v/>
      </c>
      <c r="L105" s="478" t="n"/>
      <c r="M105" s="478">
        <f>L105-G105</f>
        <v/>
      </c>
      <c r="N105" s="30" t="n"/>
      <c r="O105" s="425">
        <f>L106-B106</f>
        <v/>
      </c>
      <c r="P105" s="144">
        <f>J105-K105</f>
        <v/>
      </c>
      <c r="Q105" s="426">
        <f>D106-F106</f>
        <v/>
      </c>
      <c r="R105" s="30" t="n"/>
    </row>
    <row r="106">
      <c r="A106" s="50" t="n"/>
      <c r="B106" s="50" t="n"/>
      <c r="C106" s="375" t="n"/>
      <c r="D106" s="428" t="n"/>
      <c r="G106" s="50" t="n"/>
      <c r="H106" s="112" t="inlineStr">
        <is>
          <t xml:space="preserve">　　　　交通及運輸設備                                              </t>
        </is>
      </c>
      <c r="I106" s="180" t="n">
        <v>410</v>
      </c>
      <c r="J106" s="73">
        <f>OFFSET(A579,0,$K$1-1)</f>
        <v/>
      </c>
      <c r="K106" s="369">
        <f>(SUMIF($C$7:$C$127,I106,$D$7:$D$127)+SUMIF($E$7:$E$127,I106,$F$7:$F$127))/2</f>
        <v/>
      </c>
      <c r="L106" s="478" t="n"/>
      <c r="M106" s="478">
        <f>L106-G106</f>
        <v/>
      </c>
      <c r="N106" s="30" t="n"/>
      <c r="O106" s="425">
        <f>L107-B107</f>
        <v/>
      </c>
      <c r="P106" s="144">
        <f>J106-K106</f>
        <v/>
      </c>
      <c r="Q106" s="426">
        <f>D107-F107</f>
        <v/>
      </c>
      <c r="R106" s="30" t="n"/>
    </row>
    <row r="107">
      <c r="A107" s="50" t="n"/>
      <c r="B107" s="50" t="n"/>
      <c r="C107" s="127" t="n">
        <v>72</v>
      </c>
      <c r="D107" s="471">
        <f>IF(J119&lt;0,J119*-1,0)</f>
        <v/>
      </c>
      <c r="E107" s="472" t="n"/>
      <c r="F107" s="396" t="n"/>
      <c r="G107" s="50" t="n"/>
      <c r="H107" s="112" t="inlineStr">
        <is>
          <t xml:space="preserve">　　　　什項設備                                                    </t>
        </is>
      </c>
      <c r="I107" s="180" t="n">
        <v>411</v>
      </c>
      <c r="J107" s="73">
        <f>OFFSET(A580,0,$K$1-1)</f>
        <v/>
      </c>
      <c r="K107" s="369">
        <f>(SUMIF($C$7:$C$127,I107,$D$7:$D$127)+SUMIF($E$7:$E$127,I107,$F$7:$F$127))/2</f>
        <v/>
      </c>
      <c r="L107" s="478" t="n"/>
      <c r="M107" s="478">
        <f>L107-G107</f>
        <v/>
      </c>
      <c r="N107" s="30" t="n"/>
      <c r="O107" s="425">
        <f>L108-B108</f>
        <v/>
      </c>
      <c r="P107" s="144">
        <f>J107-K107</f>
        <v/>
      </c>
      <c r="Q107" s="426">
        <f>D108-F108</f>
        <v/>
      </c>
      <c r="R107" s="30" t="n"/>
    </row>
    <row r="108">
      <c r="A108" s="89" t="n">
        <v>0</v>
      </c>
      <c r="B108" s="427" t="n"/>
      <c r="C108" s="127" t="n"/>
      <c r="D108" s="428" t="n"/>
      <c r="E108" s="375" t="n">
        <v>72</v>
      </c>
      <c r="F108" s="396">
        <f>IF(J119&gt;0,J119,0)</f>
        <v/>
      </c>
      <c r="G108" s="427" t="n"/>
      <c r="H108" s="211" t="inlineStr">
        <is>
          <t xml:space="preserve">　　　撥出不動產、廠房及設備明細(-)                               </t>
        </is>
      </c>
      <c r="I108" s="180" t="n"/>
      <c r="J108" s="73">
        <f>OFFSET(A581,0,$K$1-1)</f>
        <v/>
      </c>
      <c r="K108" s="369">
        <f>K109+K110+K111</f>
        <v/>
      </c>
      <c r="L108" s="478" t="n"/>
      <c r="M108" s="478">
        <f>L108-G108</f>
        <v/>
      </c>
      <c r="N108" s="30" t="n"/>
      <c r="O108" s="425">
        <f>L109-B109</f>
        <v/>
      </c>
      <c r="P108" s="144">
        <f>J108-K108</f>
        <v/>
      </c>
      <c r="Q108" s="426">
        <f>D109-F109</f>
        <v/>
      </c>
      <c r="R108" s="30" t="n"/>
    </row>
    <row r="109">
      <c r="A109" s="78" t="n"/>
      <c r="B109" s="427" t="n"/>
      <c r="D109" s="428" t="n"/>
      <c r="E109" s="375" t="n"/>
      <c r="F109" s="432">
        <f>J131</f>
        <v/>
      </c>
      <c r="G109" s="427" t="n"/>
      <c r="H109" s="112" t="inlineStr">
        <is>
          <t xml:space="preserve">　　　　機械及設備                                                  </t>
        </is>
      </c>
      <c r="I109" s="180" t="n">
        <v>412</v>
      </c>
      <c r="J109" s="73">
        <f>OFFSET(A582,0,$K$1-1)</f>
        <v/>
      </c>
      <c r="K109" s="387">
        <f>(SUMIF($C$7:$C$127,I109,$D$7:$D$127)+SUMIF($E$7:$E$127,I109,$F$7:$F$127))/2*-1</f>
        <v/>
      </c>
      <c r="L109" s="478" t="n"/>
      <c r="M109" s="478">
        <f>L109-G109</f>
        <v/>
      </c>
      <c r="N109" s="30" t="n"/>
      <c r="O109" s="425">
        <f>L110-B110</f>
        <v/>
      </c>
      <c r="P109" s="144">
        <f>J109-K109</f>
        <v/>
      </c>
      <c r="Q109" s="426">
        <f>D110-F110</f>
        <v/>
      </c>
      <c r="R109" s="30" t="n"/>
    </row>
    <row r="110">
      <c r="A110" s="78" t="inlineStr">
        <is>
          <t xml:space="preserve">　公積                                                        </t>
        </is>
      </c>
      <c r="B110" s="422">
        <f>SUM(B111:B115)</f>
        <v/>
      </c>
      <c r="C110" s="375" t="n"/>
      <c r="D110" s="428" t="n"/>
      <c r="E110" s="430" t="n"/>
      <c r="F110" s="432" t="n"/>
      <c r="G110" s="423">
        <f>SUM(G111:G115)</f>
        <v/>
      </c>
      <c r="H110" s="112" t="inlineStr">
        <is>
          <t xml:space="preserve">　　　　交通及運輸設備                                              </t>
        </is>
      </c>
      <c r="I110" s="180" t="n">
        <v>413</v>
      </c>
      <c r="J110" s="73">
        <f>OFFSET(A583,0,$K$1-1)</f>
        <v/>
      </c>
      <c r="K110" s="387">
        <f>(SUMIF($C$7:$C$127,I110,$D$7:$D$127)+SUMIF($E$7:$E$127,I110,$F$7:$F$127))/2*-1</f>
        <v/>
      </c>
      <c r="L110" s="478">
        <f>VLOOKUP(A110,$A$253:$AX$305,$K$1,FALSE)</f>
        <v/>
      </c>
      <c r="M110" s="478">
        <f>L110-G110</f>
        <v/>
      </c>
      <c r="N110" s="30" t="n"/>
      <c r="O110" s="425">
        <f>L111-B111</f>
        <v/>
      </c>
      <c r="P110" s="144">
        <f>J110-K110</f>
        <v/>
      </c>
      <c r="Q110" s="426">
        <f>D111-F111</f>
        <v/>
      </c>
      <c r="R110" s="30" t="n"/>
    </row>
    <row r="111">
      <c r="A111" s="80" t="inlineStr">
        <is>
          <t xml:space="preserve">　　資本公積                                                    </t>
        </is>
      </c>
      <c r="B111" s="427">
        <f>VLOOKUP(A111,$A$423:$AX$475,$K$1,FALSE)</f>
        <v/>
      </c>
      <c r="C111" s="375" t="n"/>
      <c r="D111" s="428" t="n"/>
      <c r="E111" s="430" t="n">
        <v>417</v>
      </c>
      <c r="F111" s="432">
        <f>J115</f>
        <v/>
      </c>
      <c r="G111" s="429">
        <f>B111+SUM(F111:F113)-SUM(D111:D113)</f>
        <v/>
      </c>
      <c r="H111" s="112" t="inlineStr">
        <is>
          <t xml:space="preserve">　　　　什項設備                                                    </t>
        </is>
      </c>
      <c r="I111" s="180" t="n">
        <v>414</v>
      </c>
      <c r="J111" s="73">
        <f>OFFSET(A584,0,$K$1-1)</f>
        <v/>
      </c>
      <c r="K111" s="387">
        <f>(SUMIF($C$7:$C$127,I111,$D$7:$D$127)+SUMIF($E$7:$E$127,I111,$F$7:$F$127))/2*-1</f>
        <v/>
      </c>
      <c r="L111" s="478">
        <f>VLOOKUP(A111,$A$253:$AX$305,$K$1,FALSE)</f>
        <v/>
      </c>
      <c r="M111" s="478">
        <f>L111-G111</f>
        <v/>
      </c>
      <c r="N111" s="30" t="n"/>
      <c r="O111" s="425">
        <f>L112-B112</f>
        <v/>
      </c>
      <c r="P111" s="144">
        <f>J111-K111</f>
        <v/>
      </c>
      <c r="Q111" s="426">
        <f>D112-F112</f>
        <v/>
      </c>
      <c r="R111" s="30" t="n"/>
    </row>
    <row r="112">
      <c r="A112" s="2" t="n">
        <v>0</v>
      </c>
      <c r="B112" s="427" t="n"/>
      <c r="C112" s="473" t="n">
        <v>71</v>
      </c>
      <c r="D112" s="471">
        <f>IF(J118&lt;0,J118*-1,0)</f>
        <v/>
      </c>
      <c r="E112" s="430" t="n">
        <v>71</v>
      </c>
      <c r="F112" s="431">
        <f>IF(J133&gt;0,J133,0)</f>
        <v/>
      </c>
      <c r="G112" s="433" t="n"/>
      <c r="H112" s="211" t="inlineStr">
        <is>
          <t xml:space="preserve">　無形資產與基金同額增加(+)或減少(-)之金額                  </t>
        </is>
      </c>
      <c r="I112" s="186" t="n"/>
      <c r="J112" s="73" t="n"/>
      <c r="K112" s="369">
        <f>K113+K114</f>
        <v/>
      </c>
      <c r="L112" s="478" t="n"/>
      <c r="M112" s="478">
        <f>L112-G112</f>
        <v/>
      </c>
      <c r="N112" s="30" t="n"/>
      <c r="O112" s="425">
        <f>L113-B113</f>
        <v/>
      </c>
      <c r="P112" s="144">
        <f>J112-K112</f>
        <v/>
      </c>
      <c r="Q112" s="426">
        <f>D113-F113</f>
        <v/>
      </c>
      <c r="R112" s="30" t="n"/>
    </row>
    <row r="113">
      <c r="A113" s="3" t="n">
        <v>0</v>
      </c>
      <c r="B113" s="427" t="n"/>
      <c r="C113" s="473" t="n"/>
      <c r="D113" s="428" t="n"/>
      <c r="E113" s="439" t="n"/>
      <c r="F113" s="432" t="n"/>
      <c r="G113" s="433" t="n"/>
      <c r="H113" s="112" t="inlineStr">
        <is>
          <t xml:space="preserve">　　　無形資產與基金同額增加之金額(+)                             </t>
        </is>
      </c>
      <c r="I113" s="180" t="n">
        <v>415</v>
      </c>
      <c r="J113" s="73">
        <f>OFFSET(A585,0,$K$1-1)</f>
        <v/>
      </c>
      <c r="K113" s="369">
        <f>(SUMIF($C$7:$C$127,I113,$D$7:$D$127)+SUMIF($E$7:$E$127,I113,$F$7:$F$127))/2</f>
        <v/>
      </c>
      <c r="L113" s="478" t="n"/>
      <c r="M113" s="478">
        <f>L113-G113</f>
        <v/>
      </c>
      <c r="N113" s="30" t="n"/>
      <c r="O113" s="425">
        <f>L114-B114</f>
        <v/>
      </c>
      <c r="P113" s="144">
        <f>J113-K113</f>
        <v/>
      </c>
      <c r="Q113" s="426">
        <f>D114-F114</f>
        <v/>
      </c>
      <c r="R113" s="30" t="n"/>
    </row>
    <row r="114">
      <c r="A114" s="80" t="inlineStr">
        <is>
          <t xml:space="preserve">　　特別公積                                                    </t>
        </is>
      </c>
      <c r="B114" s="427">
        <f>VLOOKUP(A114,$A$423:$AX$475,$K$1,FALSE)</f>
        <v/>
      </c>
      <c r="C114" s="474" t="n"/>
      <c r="D114" s="428">
        <f>J131</f>
        <v/>
      </c>
      <c r="E114" s="430" t="n"/>
      <c r="F114" s="432" t="n"/>
      <c r="G114" s="429">
        <f>B114+SUM(F114:F115)-SUM(D114:D115)</f>
        <v/>
      </c>
      <c r="H114" s="112" t="inlineStr">
        <is>
          <t xml:space="preserve">　　　無形資產與基金同額減少之金額(-)                             </t>
        </is>
      </c>
      <c r="I114" s="180" t="n">
        <v>416</v>
      </c>
      <c r="J114" s="73">
        <f>OFFSET(A586,0,$K$1-1)</f>
        <v/>
      </c>
      <c r="K114" s="369">
        <f>-(SUMIF($C$7:$C$127,I114,$D$7:$D$127)+SUMIF($E$7:$E$127,I114,$F$7:$F$127))/2</f>
        <v/>
      </c>
      <c r="L114" s="478">
        <f>VLOOKUP(A114,$A$253:$AX$305,$K$1,FALSE)</f>
        <v/>
      </c>
      <c r="M114" s="478">
        <f>L114-G114</f>
        <v/>
      </c>
      <c r="N114" s="30" t="n"/>
      <c r="O114" s="425">
        <f>L115-B115</f>
        <v/>
      </c>
      <c r="P114" s="144">
        <f>J114-K114</f>
        <v/>
      </c>
      <c r="Q114" s="426">
        <f>D115-F115</f>
        <v/>
      </c>
      <c r="R114" s="30" t="n"/>
    </row>
    <row r="115">
      <c r="A115" s="3" t="n">
        <v>0</v>
      </c>
      <c r="B115" s="427" t="n"/>
      <c r="C115" s="473" t="n"/>
      <c r="D115" s="428" t="n"/>
      <c r="E115" s="439" t="n"/>
      <c r="F115" s="432" t="n"/>
      <c r="G115" s="433" t="n"/>
      <c r="H115" s="112" t="inlineStr">
        <is>
          <t xml:space="preserve">　　應付代管資產轉列受贈公積之金額                              </t>
        </is>
      </c>
      <c r="I115" s="180" t="n">
        <v>417</v>
      </c>
      <c r="J115" s="73">
        <f>OFFSET(A587,0,$K$1-1)</f>
        <v/>
      </c>
      <c r="K115" s="369">
        <f>(SUMIF($C$7:$C$127,I115,$D$7:$D$127)+SUMIF($E$7:$E$127,I115,$F$7:$F$127))/2</f>
        <v/>
      </c>
      <c r="L115" s="478" t="n"/>
      <c r="M115" s="478">
        <f>L115-G115</f>
        <v/>
      </c>
      <c r="N115" s="30" t="n"/>
      <c r="O115" s="425">
        <f>L116-B116</f>
        <v/>
      </c>
      <c r="P115" s="144">
        <f>J115-K115</f>
        <v/>
      </c>
      <c r="Q115" s="426">
        <f>D116-F116</f>
        <v/>
      </c>
      <c r="R115" s="30" t="n"/>
    </row>
    <row r="116">
      <c r="A116" s="78" t="inlineStr">
        <is>
          <t xml:space="preserve">　累積餘絀                                                    </t>
        </is>
      </c>
      <c r="B116" s="422">
        <f>SUM(B117:B121)</f>
        <v/>
      </c>
      <c r="C116" s="474" t="n"/>
      <c r="D116" s="428" t="n"/>
      <c r="E116" s="430" t="n"/>
      <c r="F116" s="432" t="n"/>
      <c r="G116" s="423">
        <f>SUM(G117:G121)</f>
        <v/>
      </c>
      <c r="H116" s="112" t="inlineStr">
        <is>
          <t xml:space="preserve">　　長期債務1年內到期部分轉列應付到期長期負債之金額             </t>
        </is>
      </c>
      <c r="I116" s="180" t="n">
        <v>418</v>
      </c>
      <c r="J116" s="73">
        <f>OFFSET(A588,0,$K$1-1)</f>
        <v/>
      </c>
      <c r="K116" s="369">
        <f>(SUMIF($C$7:$C$127,I116,$D$7:$D$127)+SUMIF($E$7:$E$127,I116,$F$7:$F$127))/2</f>
        <v/>
      </c>
      <c r="L116" s="478">
        <f>VLOOKUP(A116,$A$253:$AX$305,$K$1,FALSE)</f>
        <v/>
      </c>
      <c r="M116" s="478">
        <f>L116-G116</f>
        <v/>
      </c>
      <c r="N116" s="30" t="n"/>
      <c r="O116" s="425">
        <f>L117-B117</f>
        <v/>
      </c>
      <c r="P116" s="144">
        <f>J116-K116</f>
        <v/>
      </c>
      <c r="Q116" s="426">
        <f>D117-F117</f>
        <v/>
      </c>
      <c r="R116" s="30" t="n"/>
    </row>
    <row r="117">
      <c r="A117" s="80" t="inlineStr">
        <is>
          <t xml:space="preserve">　　累積賸餘                                                    </t>
        </is>
      </c>
      <c r="B117" s="427">
        <f>VLOOKUP(A117,$A$423:$AX$475,$K$1,FALSE)</f>
        <v/>
      </c>
      <c r="C117" s="474" t="n"/>
      <c r="D117" s="428" t="n"/>
      <c r="E117" s="375" t="inlineStr">
        <is>
          <t>A</t>
        </is>
      </c>
      <c r="F117" s="432">
        <f>IF(J7&gt;0,J7,0)</f>
        <v/>
      </c>
      <c r="G117" s="429">
        <f>B117+SUM(F117:F120)-SUM(D117:D120)</f>
        <v/>
      </c>
      <c r="H117" s="112" t="inlineStr">
        <is>
          <t xml:space="preserve">　　盈餘分配與虧損填補之金額                                    </t>
        </is>
      </c>
      <c r="I117" s="180" t="n"/>
      <c r="J117" s="73">
        <f>OFFSET(A589,0,$K$1-1)</f>
        <v/>
      </c>
      <c r="K117" s="369">
        <f>K118+K119</f>
        <v/>
      </c>
      <c r="L117" s="478">
        <f>VLOOKUP(A117,$A$253:$AX$305,$K$1,FALSE)</f>
        <v/>
      </c>
      <c r="M117" s="478">
        <f>L117-G117</f>
        <v/>
      </c>
      <c r="N117" s="30" t="n"/>
      <c r="O117" s="425">
        <f>L118-B118</f>
        <v/>
      </c>
      <c r="P117" s="144">
        <f>J117-K117</f>
        <v/>
      </c>
      <c r="Q117" s="426">
        <f>D118-F118</f>
        <v/>
      </c>
      <c r="R117" s="30" t="n"/>
    </row>
    <row r="118">
      <c r="A118" s="3" t="n">
        <v>0</v>
      </c>
      <c r="B118" s="427" t="n"/>
      <c r="C118" s="474" t="n">
        <v>71</v>
      </c>
      <c r="D118" s="428">
        <f>IF(J123&gt;0,J123,0)</f>
        <v/>
      </c>
      <c r="E118" s="375" t="n"/>
      <c r="F118" s="431" t="n"/>
      <c r="G118" s="401" t="n"/>
      <c r="H118" s="112" t="inlineStr">
        <is>
          <t xml:space="preserve">　　　提存(撥用-)公積                                             </t>
        </is>
      </c>
      <c r="I118" s="180" t="n">
        <v>71</v>
      </c>
      <c r="J118" s="73">
        <f>OFFSET(A590,0,$K$1-1)</f>
        <v/>
      </c>
      <c r="K118" s="387">
        <f>-(SUMIF($C$7:$C$127,I118,$D$7:$D$127)+SUMIF($E$7:$E$127,I118,$F$7:$F$127))/2</f>
        <v/>
      </c>
      <c r="L118" s="478" t="n"/>
      <c r="M118" s="478">
        <f>L118-G118</f>
        <v/>
      </c>
      <c r="N118" s="30" t="n"/>
      <c r="O118" s="425">
        <f>L119-B119</f>
        <v/>
      </c>
      <c r="P118" s="144">
        <f>J118-K118</f>
        <v/>
      </c>
      <c r="Q118" s="426">
        <f>D119-F119</f>
        <v/>
      </c>
      <c r="R118" s="30" t="n"/>
    </row>
    <row r="119" ht="20.4" customHeight="1" s="53" thickBot="1">
      <c r="A119" s="3" t="n"/>
      <c r="B119" s="427" t="n"/>
      <c r="C119" s="430" t="n">
        <v>72</v>
      </c>
      <c r="D119" s="471">
        <f>IF(J119&gt;0,J119,0)</f>
        <v/>
      </c>
      <c r="E119" s="434" t="n"/>
      <c r="F119" s="376" t="n"/>
      <c r="G119" s="401" t="n"/>
      <c r="H119" s="198" t="inlineStr">
        <is>
          <t xml:space="preserve">　　　賸餘撥充(折減-)基金                                         </t>
        </is>
      </c>
      <c r="I119" s="180" t="n">
        <v>72</v>
      </c>
      <c r="J119" s="73">
        <f>OFFSET(A591,0,$K$1-1)</f>
        <v/>
      </c>
      <c r="K119" s="387">
        <f>-(SUMIF($C$7:$C$127,I119,$D$7:$D$127)+SUMIF($E$7:$E$127,I119,$F$7:$F$127))/2</f>
        <v/>
      </c>
      <c r="L119" s="478" t="n"/>
      <c r="M119" s="478">
        <f>L119-G119</f>
        <v/>
      </c>
      <c r="N119" s="30" t="n"/>
      <c r="O119" s="425">
        <f>L120-B121</f>
        <v/>
      </c>
      <c r="P119" s="144">
        <f>J119-K119</f>
        <v/>
      </c>
      <c r="Q119" s="426">
        <f>D121-F121</f>
        <v/>
      </c>
      <c r="R119" s="30" t="n"/>
    </row>
    <row r="120">
      <c r="A120" s="100" t="n"/>
      <c r="B120" s="465" t="n"/>
      <c r="C120" s="430" t="n"/>
      <c r="D120" s="432" t="n"/>
      <c r="E120" s="434" t="n"/>
      <c r="F120" s="376" t="n"/>
      <c r="G120" s="401" t="n"/>
      <c r="H120" s="112" t="n"/>
      <c r="I120" s="180" t="n"/>
      <c r="J120" s="121" t="n"/>
      <c r="K120" s="369">
        <f>(SUMIF($C$7:$C$127,I120,$D$7:$D$127)+SUMIF($E$7:$E$127,I120,$F$7:$F$127))/2</f>
        <v/>
      </c>
      <c r="L120" s="478" t="n"/>
      <c r="M120" s="478">
        <f>L120-G120</f>
        <v/>
      </c>
      <c r="N120" s="30" t="n"/>
      <c r="O120" s="425">
        <f>L123-B122</f>
        <v/>
      </c>
      <c r="P120" s="144" t="n"/>
      <c r="Q120" s="426">
        <f>D122-F122</f>
        <v/>
      </c>
      <c r="R120" s="30" t="n"/>
    </row>
    <row r="121">
      <c r="A121" s="80" t="inlineStr">
        <is>
          <t xml:space="preserve">　　累積短絀                                                    </t>
        </is>
      </c>
      <c r="B121" s="427">
        <f>VLOOKUP(A121,$A$423:$AX$475,$K$1,FALSE)</f>
        <v/>
      </c>
      <c r="C121" s="375" t="inlineStr">
        <is>
          <t>A</t>
        </is>
      </c>
      <c r="D121" s="428">
        <f>IF(J7&lt;0,J7*-1,0)</f>
        <v/>
      </c>
      <c r="E121" s="430" t="n"/>
      <c r="F121" s="431" t="n"/>
      <c r="G121" s="488">
        <f>B121+SUM(F121:F124)-SUM(D121:D124)</f>
        <v/>
      </c>
      <c r="H121" s="112" t="n"/>
      <c r="I121" s="180" t="n"/>
      <c r="J121" s="121" t="n"/>
      <c r="K121" s="369">
        <f>(SUMIF($C$7:$C$127,I121,$D$7:$D$127)+SUMIF($E$7:$E$127,I121,$F$7:$F$127))/2</f>
        <v/>
      </c>
      <c r="L121" s="478">
        <f>VLOOKUP(A121,$A$253:$AX$305,$K$1,FALSE)</f>
        <v/>
      </c>
      <c r="M121" s="478">
        <f>L121-G121</f>
        <v/>
      </c>
      <c r="N121" s="30" t="n"/>
      <c r="O121" s="425">
        <f>L124-B123</f>
        <v/>
      </c>
      <c r="P121" s="144" t="n"/>
      <c r="Q121" s="426">
        <f>D123-F123</f>
        <v/>
      </c>
      <c r="R121" s="30" t="n"/>
    </row>
    <row r="122">
      <c r="A122" s="3" t="n">
        <v>0</v>
      </c>
      <c r="B122" s="427" t="n"/>
      <c r="C122" s="382" t="n"/>
      <c r="D122" s="428" t="n"/>
      <c r="E122" s="430" t="n">
        <v>71</v>
      </c>
      <c r="F122" s="432">
        <f>IF(J118&lt;0,J118*-1,0)</f>
        <v/>
      </c>
      <c r="G122" s="401" t="n"/>
      <c r="H122" s="112" t="n"/>
      <c r="I122" s="180" t="n"/>
      <c r="J122" s="121" t="n"/>
      <c r="K122" s="369">
        <f>SUM(K123:K124)</f>
        <v/>
      </c>
      <c r="L122" s="478" t="n"/>
      <c r="M122" s="478">
        <f>L122-G122</f>
        <v/>
      </c>
      <c r="N122" s="30" t="n"/>
      <c r="O122" s="425">
        <f>L125-B124</f>
        <v/>
      </c>
      <c r="P122" s="144" t="n"/>
      <c r="Q122" s="426">
        <f>D125-F125</f>
        <v/>
      </c>
      <c r="R122" s="30" t="n"/>
    </row>
    <row r="123">
      <c r="A123" s="3" t="n"/>
      <c r="B123" s="427" t="n"/>
      <c r="C123" s="382" t="n"/>
      <c r="D123" s="428" t="n"/>
      <c r="E123" s="430" t="n">
        <v>72</v>
      </c>
      <c r="F123" s="396">
        <f>IF(J119&lt;0,J119*-1,0)</f>
        <v/>
      </c>
      <c r="G123" s="401" t="n"/>
      <c r="H123" s="112" t="n"/>
      <c r="I123" s="180" t="n"/>
      <c r="J123" s="121" t="n"/>
      <c r="K123" s="369">
        <f>-(SUMIF($C$7:$C$127,I123,$D$7:$D$127)+SUMIF($E$7:$E$127,I123,$F$7:$F$127))/2</f>
        <v/>
      </c>
      <c r="L123" s="478" t="n"/>
      <c r="M123" s="478">
        <f>L123-G123</f>
        <v/>
      </c>
      <c r="N123" s="30" t="n"/>
      <c r="O123" s="425">
        <f>L126-B125</f>
        <v/>
      </c>
      <c r="P123" s="144" t="n"/>
      <c r="Q123" s="426">
        <f>D126-F126</f>
        <v/>
      </c>
    </row>
    <row r="124" ht="20.4" customHeight="1" s="53" thickBot="1">
      <c r="A124" s="100" t="n"/>
      <c r="B124" s="465" t="n"/>
      <c r="C124" s="475" t="n"/>
      <c r="D124" s="428" t="n"/>
      <c r="E124" s="434" t="n">
        <v>73</v>
      </c>
      <c r="F124" s="435">
        <f>D120</f>
        <v/>
      </c>
      <c r="G124" s="401" t="n"/>
      <c r="H124" s="198" t="n"/>
      <c r="I124" s="199" t="n"/>
      <c r="J124" s="122" t="n"/>
      <c r="K124" s="444">
        <f>-(SUMIF($C$7:$C$127,I124,$D$7:$D$127)+SUMIF($E$7:$E$127,I124,$F$7:$F$127))/2</f>
        <v/>
      </c>
      <c r="L124" s="478" t="n"/>
      <c r="M124" s="478">
        <f>L124-G124</f>
        <v/>
      </c>
      <c r="O124" s="425">
        <f>L127-B126</f>
        <v/>
      </c>
      <c r="P124" s="144" t="n"/>
      <c r="Q124" s="426">
        <f>D127-F127</f>
        <v/>
      </c>
    </row>
    <row r="125">
      <c r="A125" s="78" t="inlineStr">
        <is>
          <t xml:space="preserve">　淨值其他項目                                                </t>
        </is>
      </c>
      <c r="B125" s="422">
        <f>SUM(B126:B127)</f>
        <v/>
      </c>
      <c r="C125" s="375" t="n"/>
      <c r="D125" s="428" t="n"/>
      <c r="E125" s="430" t="n"/>
      <c r="F125" s="432" t="n"/>
      <c r="G125" s="402">
        <f>SUM(G126:G127)</f>
        <v/>
      </c>
      <c r="H125" s="220" t="n"/>
      <c r="I125" s="180" t="n"/>
      <c r="J125" s="246" t="n"/>
      <c r="K125" s="489" t="n"/>
      <c r="L125" s="478">
        <f>VLOOKUP(A125,$A$253:$AX$305,$K$1,FALSE)</f>
        <v/>
      </c>
      <c r="M125" s="478">
        <f>L124-G124</f>
        <v/>
      </c>
      <c r="O125" s="425">
        <f>L127-B128</f>
        <v/>
      </c>
      <c r="P125" s="144" t="n"/>
      <c r="Q125" s="426">
        <f>D128-F128</f>
        <v/>
      </c>
    </row>
    <row r="126">
      <c r="A126" s="81" t="inlineStr">
        <is>
          <t xml:space="preserve">　　累積其他綜合餘絀                                            </t>
        </is>
      </c>
      <c r="B126" s="427">
        <f>VLOOKUP(A126,$A$423:$AX$475,$K$1,FALSE)</f>
        <v/>
      </c>
      <c r="C126" s="375" t="n"/>
      <c r="D126" s="428" t="n"/>
      <c r="E126" s="430" t="n"/>
      <c r="F126" s="432" t="n"/>
      <c r="G126" s="488">
        <f>B126+F126-D126</f>
        <v/>
      </c>
      <c r="H126" s="220" t="n"/>
      <c r="I126" s="180" t="n"/>
      <c r="J126" s="246" t="n"/>
      <c r="K126" s="489" t="n"/>
      <c r="L126" s="478">
        <f>VLOOKUP(A126,$A$253:$AX$305,$K$1,FALSE)</f>
        <v/>
      </c>
      <c r="M126" s="478">
        <f>L125-G125</f>
        <v/>
      </c>
      <c r="P126" s="144" t="n"/>
    </row>
    <row r="127">
      <c r="A127" s="80" t="n">
        <v>0</v>
      </c>
      <c r="B127" s="427" t="n"/>
      <c r="C127" s="375" t="n"/>
      <c r="D127" s="428" t="n"/>
      <c r="E127" s="430" t="n"/>
      <c r="F127" s="432" t="n"/>
      <c r="G127" s="488" t="n"/>
      <c r="H127" s="220" t="n"/>
      <c r="I127" s="180" t="n"/>
      <c r="J127" s="246" t="n"/>
      <c r="K127" s="489" t="n"/>
      <c r="L127" s="478">
        <f>VLOOKUP(A128,$A$253:$AX$305,$K$1,FALSE)</f>
        <v/>
      </c>
      <c r="M127" s="478">
        <f>L126-G126</f>
        <v/>
      </c>
      <c r="P127" s="144" t="n"/>
    </row>
    <row r="128" ht="20.4" customHeight="1" s="53" thickBot="1">
      <c r="A128" s="83" t="inlineStr">
        <is>
          <t>合      計</t>
        </is>
      </c>
      <c r="B128" s="479">
        <f>B70+B97</f>
        <v/>
      </c>
      <c r="C128" s="480" t="n"/>
      <c r="D128" s="481" t="n"/>
      <c r="E128" s="482" t="n"/>
      <c r="F128" s="481" t="n"/>
      <c r="G128" s="490">
        <f>G70+G97</f>
        <v/>
      </c>
      <c r="H128" s="220" t="n"/>
      <c r="I128" s="180" t="n"/>
      <c r="J128" s="246" t="n"/>
      <c r="K128" s="489" t="n"/>
      <c r="M128" s="478">
        <f>L127-G128</f>
        <v/>
      </c>
      <c r="P128" s="144" t="n"/>
    </row>
    <row r="129">
      <c r="A129" s="74" t="n"/>
      <c r="B129" s="74" t="n"/>
      <c r="C129" s="74" t="n"/>
      <c r="D129" s="74" t="n"/>
      <c r="E129" s="74" t="n"/>
      <c r="F129" s="74" t="n"/>
      <c r="G129" s="74" t="n"/>
      <c r="H129" s="220" t="n"/>
      <c r="I129" s="180" t="n"/>
      <c r="J129" s="246" t="n"/>
      <c r="K129" s="489" t="n"/>
      <c r="M129" s="478">
        <f>L131-G133</f>
        <v/>
      </c>
      <c r="P129" s="144" t="n"/>
    </row>
    <row r="130">
      <c r="A130" s="74" t="n"/>
      <c r="D130" s="483">
        <f>SUM(D6:D127)</f>
        <v/>
      </c>
      <c r="E130" s="19" t="n"/>
      <c r="F130" s="483">
        <f>SUM(F6:F127)</f>
        <v/>
      </c>
      <c r="H130" s="220" t="n"/>
      <c r="I130" s="180" t="n"/>
      <c r="J130" s="246" t="n"/>
      <c r="K130" s="489" t="n"/>
      <c r="M130" s="478">
        <f>L132-G134</f>
        <v/>
      </c>
      <c r="P130" s="144" t="n"/>
    </row>
    <row r="131">
      <c r="A131" s="74" t="n"/>
      <c r="C131" s="6" t="n"/>
      <c r="D131" s="483">
        <f>D130-F130</f>
        <v/>
      </c>
      <c r="E131" s="15" t="n"/>
      <c r="F131" s="483">
        <f>F130-D130</f>
        <v/>
      </c>
      <c r="H131" s="119" t="n"/>
      <c r="I131" s="115" t="n"/>
      <c r="J131" s="116" t="n"/>
      <c r="K131" s="411" t="n"/>
      <c r="M131" s="478">
        <f>L133-G135</f>
        <v/>
      </c>
      <c r="P131" s="144" t="n"/>
    </row>
    <row r="132">
      <c r="A132" s="74" t="n"/>
      <c r="B132" s="484">
        <f>B69-B70-B97</f>
        <v/>
      </c>
      <c r="C132" s="6" t="n"/>
      <c r="E132" s="15" t="n"/>
      <c r="G132" s="484">
        <f>G69-G70-G97</f>
        <v/>
      </c>
      <c r="H132" s="119" t="n"/>
      <c r="I132" s="115" t="n"/>
      <c r="J132" s="116" t="n"/>
      <c r="K132" s="411" t="n"/>
      <c r="M132" s="478">
        <f>L134-G136</f>
        <v/>
      </c>
      <c r="P132" s="144" t="n"/>
    </row>
    <row r="133">
      <c r="A133" s="74" t="n"/>
      <c r="C133" s="30" t="n"/>
      <c r="D133" s="30" t="n"/>
      <c r="E133" s="30" t="n"/>
      <c r="F133" s="30" t="n"/>
      <c r="G133" s="30" t="n"/>
      <c r="H133" s="119" t="n"/>
      <c r="I133" s="115" t="n"/>
      <c r="J133" s="116" t="n"/>
      <c r="K133" s="411" t="n"/>
      <c r="M133" s="478">
        <f>L135-G137</f>
        <v/>
      </c>
    </row>
    <row r="134">
      <c r="A134" s="74" t="n"/>
      <c r="B134" s="74" t="n"/>
      <c r="C134" s="74" t="n"/>
      <c r="D134" s="74" t="n"/>
      <c r="E134" s="74" t="n"/>
      <c r="F134" s="74" t="n"/>
      <c r="G134" s="74" t="n"/>
      <c r="H134" s="119" t="n"/>
      <c r="I134" s="115" t="n"/>
      <c r="J134" s="116" t="n"/>
      <c r="K134" s="411" t="n"/>
      <c r="M134" s="478">
        <f>L136-G136</f>
        <v/>
      </c>
    </row>
    <row r="135">
      <c r="A135" s="74" t="n"/>
      <c r="B135" s="74" t="n"/>
      <c r="C135" s="74" t="n"/>
      <c r="D135" s="74" t="n"/>
      <c r="E135" s="74" t="n"/>
      <c r="F135" s="74" t="n"/>
      <c r="G135" s="74" t="n"/>
      <c r="H135" s="119" t="n"/>
      <c r="I135" s="115" t="n"/>
      <c r="J135" s="116" t="n"/>
      <c r="K135" s="411" t="n"/>
    </row>
    <row r="254" ht="16.2" customHeight="1" s="53"/>
    <row r="255" ht="16.2" customHeight="1" s="53"/>
    <row r="256" ht="16.2" customHeight="1" s="53"/>
    <row r="257" ht="16.2" customHeight="1" s="53"/>
    <row r="258" ht="16.2" customHeight="1" s="53"/>
    <row r="259" ht="16.2" customHeight="1" s="53"/>
    <row r="260" ht="16.2" customHeight="1" s="53"/>
    <row r="261" ht="16.2" customHeight="1" s="53"/>
    <row r="262" ht="16.2" customHeight="1" s="53"/>
    <row r="263" ht="16.2" customHeight="1" s="53"/>
    <row r="264" ht="16.2" customHeight="1" s="53"/>
    <row r="265" ht="16.2" customHeight="1" s="53"/>
    <row r="266" ht="16.2" customHeight="1" s="53"/>
    <row r="267" ht="16.2" customHeight="1" s="53"/>
    <row r="268" ht="16.2" customHeight="1" s="53"/>
    <row r="269" ht="16.2" customHeight="1" s="53"/>
    <row r="270" ht="16.2" customHeight="1" s="53"/>
    <row r="271" ht="16.2" customHeight="1" s="53"/>
    <row r="272" ht="16.2" customHeight="1" s="53"/>
    <row r="273" ht="16.2" customHeight="1" s="53"/>
    <row r="274" ht="16.2" customHeight="1" s="53"/>
    <row r="275" ht="16.2" customHeight="1" s="53"/>
    <row r="276" ht="16.2" customHeight="1" s="53"/>
    <row r="277" ht="16.2" customHeight="1" s="53"/>
    <row r="278" ht="16.2" customHeight="1" s="53"/>
    <row r="279" ht="16.2" customHeight="1" s="53"/>
    <row r="280" ht="16.2" customHeight="1" s="53"/>
    <row r="281" ht="16.2" customHeight="1" s="53"/>
    <row r="282" ht="16.2" customHeight="1" s="53"/>
    <row r="283" ht="16.2" customHeight="1" s="53"/>
    <row r="284" ht="16.2" customHeight="1" s="53"/>
    <row r="285" ht="16.2" customHeight="1" s="53"/>
    <row r="286" ht="16.2" customHeight="1" s="53"/>
    <row r="287" ht="16.2" customHeight="1" s="53"/>
    <row r="288" ht="16.2" customHeight="1" s="53"/>
    <row r="289" ht="16.2" customHeight="1" s="53"/>
    <row r="290" ht="16.2" customHeight="1" s="53"/>
    <row r="291" ht="16.2" customHeight="1" s="53"/>
    <row r="292" ht="16.2" customHeight="1" s="53"/>
    <row r="293" ht="16.2" customHeight="1" s="53"/>
    <row r="294" ht="16.2" customHeight="1" s="53"/>
    <row r="295" ht="16.2" customHeight="1" s="53"/>
    <row r="296" ht="16.2" customHeight="1" s="53"/>
    <row r="297" ht="16.2" customHeight="1" s="53"/>
    <row r="298" ht="16.2" customHeight="1" s="53"/>
    <row r="299" ht="16.2" customHeight="1" s="53"/>
    <row r="300" ht="16.2" customHeight="1" s="53"/>
    <row r="301" ht="16.2" customHeight="1" s="53"/>
    <row r="302" ht="16.2" customHeight="1" s="53"/>
    <row r="303" ht="16.2" customHeight="1" s="53"/>
    <row r="304" ht="16.2" customHeight="1" s="53"/>
    <row r="305" ht="16.2" customHeight="1" s="53"/>
    <row r="306" ht="16.2" customHeight="1" s="53"/>
    <row r="307" ht="16.2" customHeight="1" s="53"/>
    <row r="308" ht="16.2" customHeight="1" s="53"/>
    <row r="311" ht="16.2" customHeight="1" s="53"/>
    <row r="312" ht="16.2" customHeight="1" s="53"/>
    <row r="313" ht="16.2" customHeight="1" s="53"/>
    <row r="314" ht="16.2" customHeight="1" s="53"/>
    <row r="315" ht="16.2" customHeight="1" s="53"/>
    <row r="316" ht="16.2" customHeight="1" s="53"/>
    <row r="317" ht="16.2" customHeight="1" s="53"/>
    <row r="318" ht="16.2" customHeight="1" s="53"/>
    <row r="319" ht="16.2" customHeight="1" s="53"/>
    <row r="320" ht="16.2" customHeight="1" s="53"/>
    <row r="321" ht="16.2" customHeight="1" s="53"/>
    <row r="322" ht="16.2" customHeight="1" s="53"/>
    <row r="323" ht="16.2" customHeight="1" s="53"/>
    <row r="324" ht="16.2" customHeight="1" s="53"/>
    <row r="325" ht="16.2" customHeight="1" s="53"/>
    <row r="326" ht="16.2" customHeight="1" s="53"/>
    <row r="327" ht="16.2" customHeight="1" s="53"/>
    <row r="328" ht="16.2" customHeight="1" s="53"/>
    <row r="329" ht="16.2" customHeight="1" s="53"/>
    <row r="330" ht="16.2" customHeight="1" s="53"/>
    <row r="331" ht="16.2" customHeight="1" s="53"/>
    <row r="332" ht="16.2" customHeight="1" s="53"/>
    <row r="333" ht="16.2" customHeight="1" s="53"/>
    <row r="334" ht="16.2" customHeight="1" s="53"/>
    <row r="335" ht="16.2" customHeight="1" s="53"/>
    <row r="336" ht="16.2" customHeight="1" s="53"/>
    <row r="337" ht="16.2" customHeight="1" s="53"/>
    <row r="338" ht="16.2" customHeight="1" s="53"/>
    <row r="339" ht="16.2" customHeight="1" s="53"/>
    <row r="340" ht="16.2" customHeight="1" s="53"/>
    <row r="341" ht="16.2" customHeight="1" s="53"/>
    <row r="342" ht="16.2" customHeight="1" s="53"/>
    <row r="343" ht="16.2" customHeight="1" s="53"/>
    <row r="344" ht="16.2" customHeight="1" s="53"/>
    <row r="345" ht="16.2" customHeight="1" s="53"/>
    <row r="346" ht="16.2" customHeight="1" s="53"/>
    <row r="347" ht="16.2" customHeight="1" s="53"/>
    <row r="348" ht="16.2" customHeight="1" s="53"/>
    <row r="349" ht="16.2" customHeight="1" s="53"/>
    <row r="350" ht="16.2" customHeight="1" s="53"/>
    <row r="351" ht="16.2" customHeight="1" s="53"/>
    <row r="352" ht="16.2" customHeight="1" s="53"/>
    <row r="353" ht="16.2" customHeight="1" s="53"/>
    <row r="354" ht="16.2" customHeight="1" s="53"/>
    <row r="355" ht="16.2" customHeight="1" s="53"/>
    <row r="356" ht="16.2" customHeight="1" s="53"/>
    <row r="357" ht="16.2" customHeight="1" s="53"/>
    <row r="358" ht="16.2" customHeight="1" s="53"/>
    <row r="359" ht="16.2" customHeight="1" s="53"/>
    <row r="360" ht="16.2" customHeight="1" s="53"/>
    <row r="361" ht="16.2" customHeight="1" s="53"/>
    <row r="362" ht="16.2" customHeight="1" s="53"/>
    <row r="363" ht="16.2" customHeight="1" s="53"/>
    <row r="364" ht="16.2" customHeight="1" s="53"/>
    <row r="365" ht="16.2" customHeight="1" s="53"/>
    <row r="366" ht="16.2" customHeight="1" s="53"/>
    <row r="367" ht="16.2" customHeight="1" s="53"/>
    <row r="368" ht="16.2" customHeight="1" s="53"/>
    <row r="369" ht="16.2" customHeight="1" s="53"/>
    <row r="370" ht="16.2" customHeight="1" s="53"/>
    <row r="371" ht="16.2" customHeight="1" s="53"/>
    <row r="372" ht="16.2" customHeight="1" s="53"/>
    <row r="373" ht="16.2" customHeight="1" s="53"/>
    <row r="374" ht="16.2" customHeight="1" s="53"/>
    <row r="375" ht="16.2" customHeight="1" s="53"/>
    <row r="376" ht="16.2" customHeight="1" s="53"/>
    <row r="377" ht="16.2" customHeight="1" s="53"/>
    <row r="378" ht="16.2" customHeight="1" s="53"/>
    <row r="379" ht="16.2" customHeight="1" s="53"/>
    <row r="380" ht="16.2" customHeight="1" s="53"/>
    <row r="381" ht="16.2" customHeight="1" s="53"/>
    <row r="382" ht="16.2" customHeight="1" s="53"/>
    <row r="383" ht="16.2" customHeight="1" s="53"/>
    <row r="384" ht="16.2" customHeight="1" s="53"/>
    <row r="385" ht="16.2" customHeight="1" s="53"/>
    <row r="386" ht="16.2" customHeight="1" s="53"/>
    <row r="387" ht="16.2" customHeight="1" s="53"/>
    <row r="388" ht="16.2" customHeight="1" s="53"/>
    <row r="389" ht="16.2" customHeight="1" s="53"/>
    <row r="390" ht="16.2" customHeight="1" s="53"/>
    <row r="391" ht="16.2" customHeight="1" s="53"/>
    <row r="392" ht="16.2" customHeight="1" s="53"/>
    <row r="393" ht="16.2" customHeight="1" s="53"/>
    <row r="394" ht="16.2" customHeight="1" s="53"/>
    <row r="395" ht="16.2" customHeight="1" s="53"/>
    <row r="396" ht="16.2" customHeight="1" s="53"/>
    <row r="397" ht="16.2" customHeight="1" s="53"/>
    <row r="398" ht="16.2" customHeight="1" s="53"/>
    <row r="399" ht="16.2" customHeight="1" s="53"/>
    <row r="400" ht="16.2" customHeight="1" s="53"/>
    <row r="401" ht="16.2" customHeight="1" s="53"/>
    <row r="402" ht="16.2" customHeight="1" s="53"/>
    <row r="403" ht="16.2" customHeight="1" s="53"/>
    <row r="404" ht="16.2" customHeight="1" s="53"/>
    <row r="405" ht="16.2" customHeight="1" s="53"/>
    <row r="406" ht="16.2" customHeight="1" s="53"/>
    <row r="407" ht="16.2" customHeight="1" s="53"/>
    <row r="408" ht="16.2" customHeight="1" s="53"/>
    <row r="409" ht="16.2" customHeight="1" s="53"/>
    <row r="410" ht="16.2" customHeight="1" s="53"/>
    <row r="427" ht="16.2" customHeight="1" s="53"/>
    <row r="428" ht="16.2" customHeight="1" s="53"/>
    <row r="429" ht="16.2" customHeight="1" s="53"/>
    <row r="430" ht="16.2" customHeight="1" s="53"/>
    <row r="431" ht="16.2" customHeight="1" s="53"/>
    <row r="432" ht="16.2" customHeight="1" s="53"/>
    <row r="433" ht="16.2" customHeight="1" s="53"/>
    <row r="434" ht="16.2" customHeight="1" s="53"/>
    <row r="435" ht="16.2" customHeight="1" s="53"/>
    <row r="436" ht="16.2" customHeight="1" s="53"/>
    <row r="437" ht="16.2" customHeight="1" s="53"/>
    <row r="438" ht="16.2" customHeight="1" s="53"/>
    <row r="439" ht="16.2" customHeight="1" s="53"/>
    <row r="440" ht="16.2" customHeight="1" s="53"/>
    <row r="441" ht="16.2" customHeight="1" s="53"/>
    <row r="442" ht="16.2" customHeight="1" s="53"/>
    <row r="443" ht="16.2" customHeight="1" s="53"/>
    <row r="444" ht="16.2" customHeight="1" s="53"/>
    <row r="445" ht="16.2" customHeight="1" s="53"/>
    <row r="446" ht="16.2" customHeight="1" s="53"/>
    <row r="447" ht="16.2" customHeight="1" s="53"/>
    <row r="448" ht="16.2" customHeight="1" s="53"/>
    <row r="449" ht="16.2" customHeight="1" s="53"/>
    <row r="450" ht="16.2" customHeight="1" s="53"/>
    <row r="451" ht="16.2" customHeight="1" s="53"/>
    <row r="452" ht="16.2" customHeight="1" s="53"/>
    <row r="453" ht="16.2" customHeight="1" s="53"/>
    <row r="454" ht="16.2" customHeight="1" s="53"/>
    <row r="455" ht="16.2" customHeight="1" s="53"/>
    <row r="456" ht="16.2" customHeight="1" s="53"/>
    <row r="457" ht="16.2" customHeight="1" s="53"/>
    <row r="458" ht="16.2" customHeight="1" s="53"/>
    <row r="459" ht="16.2" customHeight="1" s="53"/>
    <row r="460" ht="16.2" customHeight="1" s="53"/>
    <row r="461" ht="16.2" customHeight="1" s="53"/>
    <row r="462" ht="16.2" customHeight="1" s="53"/>
    <row r="463" ht="16.2" customHeight="1" s="53"/>
    <row r="464" ht="16.2" customHeight="1" s="53"/>
    <row r="465" ht="16.2" customHeight="1" s="53"/>
    <row r="466" ht="16.2" customHeight="1" s="53"/>
    <row r="467" ht="16.2" customHeight="1" s="53"/>
    <row r="468" ht="16.2" customHeight="1" s="53"/>
    <row r="469" ht="16.2" customHeight="1" s="53"/>
    <row r="470" ht="16.2" customHeight="1" s="53"/>
    <row r="471" ht="16.2" customHeight="1" s="53"/>
    <row r="472" ht="16.2" customHeight="1" s="53"/>
    <row r="473" ht="16.2" customHeight="1" s="53"/>
    <row r="474" ht="16.2" customHeight="1" s="53"/>
    <row r="475" ht="16.2" customHeight="1" s="53"/>
    <row r="476" ht="16.2" customHeight="1" s="53"/>
    <row r="477" ht="16.2" customHeight="1" s="53"/>
    <row r="478" ht="16.2" customHeight="1" s="53"/>
    <row r="479" ht="16.2" customHeight="1" s="53"/>
    <row r="480" ht="16.2" customHeight="1" s="53"/>
    <row r="481" ht="16.2" customHeight="1" s="53"/>
    <row r="484" ht="16.2" customHeight="1" s="53"/>
    <row r="485" ht="16.2" customHeight="1" s="53"/>
    <row r="486" ht="16.2" customHeight="1" s="53"/>
    <row r="487" ht="16.2" customHeight="1" s="53"/>
    <row r="488" ht="16.2" customHeight="1" s="53"/>
    <row r="489" ht="16.2" customHeight="1" s="53"/>
    <row r="490" ht="16.2" customHeight="1" s="53"/>
    <row r="491" ht="16.2" customHeight="1" s="53"/>
    <row r="492" ht="16.2" customHeight="1" s="53"/>
    <row r="493" ht="16.2" customHeight="1" s="53"/>
    <row r="494" ht="16.2" customHeight="1" s="53"/>
    <row r="495" ht="16.2" customHeight="1" s="53"/>
    <row r="496" ht="16.2" customHeight="1" s="53"/>
    <row r="497" ht="16.2" customHeight="1" s="53"/>
    <row r="498" ht="16.2" customHeight="1" s="53"/>
    <row r="499" ht="16.2" customHeight="1" s="53"/>
    <row r="500" ht="16.2" customHeight="1" s="53"/>
    <row r="501" ht="16.2" customHeight="1" s="53"/>
    <row r="502" ht="16.2" customHeight="1" s="53"/>
    <row r="503" ht="16.2" customHeight="1" s="53"/>
    <row r="504" ht="16.2" customHeight="1" s="53"/>
    <row r="505" ht="16.2" customHeight="1" s="53"/>
    <row r="506" ht="16.2" customHeight="1" s="53"/>
    <row r="507" ht="16.2" customHeight="1" s="53"/>
    <row r="508" ht="16.2" customHeight="1" s="53"/>
    <row r="509" ht="16.2" customHeight="1" s="53"/>
    <row r="510" ht="16.2" customHeight="1" s="53"/>
    <row r="511" ht="16.2" customHeight="1" s="53"/>
    <row r="512" ht="16.2" customHeight="1" s="53"/>
    <row r="513" ht="16.2" customHeight="1" s="53"/>
    <row r="514" ht="16.2" customHeight="1" s="53"/>
    <row r="515" ht="16.2" customHeight="1" s="53"/>
    <row r="516" ht="16.2" customHeight="1" s="53"/>
    <row r="517" ht="16.2" customHeight="1" s="53"/>
    <row r="518" ht="16.2" customHeight="1" s="53"/>
    <row r="519" ht="16.2" customHeight="1" s="53"/>
    <row r="520" ht="16.2" customHeight="1" s="53"/>
    <row r="521" ht="16.2" customHeight="1" s="53"/>
    <row r="522" ht="16.2" customHeight="1" s="53"/>
    <row r="523" ht="16.2" customHeight="1" s="53"/>
    <row r="524" ht="16.2" customHeight="1" s="53"/>
    <row r="525" ht="16.2" customHeight="1" s="53"/>
    <row r="526" ht="16.2" customHeight="1" s="53"/>
    <row r="527" ht="16.2" customHeight="1" s="53"/>
    <row r="528" ht="16.2" customHeight="1" s="53"/>
    <row r="529" ht="16.2" customHeight="1" s="53"/>
    <row r="530" ht="16.2" customHeight="1" s="53"/>
    <row r="531" ht="16.2" customHeight="1" s="53"/>
    <row r="532" ht="16.2" customHeight="1" s="53"/>
    <row r="533" ht="16.2" customHeight="1" s="53"/>
    <row r="534" ht="16.2" customHeight="1" s="53"/>
    <row r="535" ht="16.2" customHeight="1" s="53"/>
    <row r="536" ht="16.2" customHeight="1" s="53"/>
    <row r="537" ht="16.2" customHeight="1" s="53"/>
    <row r="538" ht="16.2" customHeight="1" s="53"/>
    <row r="539" ht="16.2" customHeight="1" s="53"/>
    <row r="540" ht="16.2" customHeight="1" s="53"/>
    <row r="541" ht="16.2" customHeight="1" s="53"/>
    <row r="542" ht="16.2" customHeight="1" s="53"/>
    <row r="543" ht="16.2" customHeight="1" s="53"/>
    <row r="544" ht="16.2" customHeight="1" s="53"/>
    <row r="545" ht="16.2" customHeight="1" s="53"/>
    <row r="546" ht="16.2" customHeight="1" s="53"/>
    <row r="547" ht="16.2" customHeight="1" s="53"/>
    <row r="548" ht="16.2" customHeight="1" s="53"/>
    <row r="549" ht="16.2" customHeight="1" s="53"/>
    <row r="550" ht="16.2" customHeight="1" s="53"/>
    <row r="551" ht="16.2" customHeight="1" s="53"/>
    <row r="552" ht="16.2" customHeight="1" s="53"/>
    <row r="553" ht="16.2" customHeight="1" s="53"/>
    <row r="554" ht="16.2" customHeight="1" s="53"/>
    <row r="555" ht="16.2" customHeight="1" s="53"/>
    <row r="556" ht="16.2" customHeight="1" s="53"/>
    <row r="557" ht="16.2" customHeight="1" s="53"/>
    <row r="558" ht="16.2" customHeight="1" s="53"/>
    <row r="559" ht="16.2" customHeight="1" s="53"/>
    <row r="560" ht="16.2" customHeight="1" s="53"/>
    <row r="561" ht="16.2" customHeight="1" s="53"/>
    <row r="562" ht="16.2" customHeight="1" s="53"/>
    <row r="563" ht="16.2" customHeight="1" s="53"/>
    <row r="564" ht="16.2" customHeight="1" s="53"/>
    <row r="565" ht="16.2" customHeight="1" s="53"/>
    <row r="566" ht="16.2" customHeight="1" s="53"/>
    <row r="567" ht="16.2" customHeight="1" s="53"/>
    <row r="568" ht="16.2" customHeight="1" s="53"/>
    <row r="569" ht="16.2" customHeight="1" s="53"/>
    <row r="570" ht="16.2" customHeight="1" s="53"/>
    <row r="571" ht="16.2" customHeight="1" s="53"/>
    <row r="572" ht="16.2" customHeight="1" s="53"/>
    <row r="573" ht="16.2" customHeight="1" s="53"/>
    <row r="574" ht="16.2" customHeight="1" s="53"/>
    <row r="575" ht="16.2" customHeight="1" s="53"/>
    <row r="576" ht="16.2" customHeight="1" s="53"/>
    <row r="577" ht="16.2" customHeight="1" s="53"/>
    <row r="578" ht="16.2" customHeight="1" s="53"/>
    <row r="579" ht="16.2" customHeight="1" s="53"/>
    <row r="580" ht="16.2" customHeight="1" s="53"/>
    <row r="581" ht="16.2" customHeight="1" s="53"/>
    <row r="582" ht="16.2" customHeight="1" s="53"/>
    <row r="583" ht="16.2" customHeight="1" s="53"/>
    <row r="584" ht="16.2" customHeight="1" s="53"/>
    <row r="585" ht="16.2" customHeight="1" s="53"/>
    <row r="586" ht="16.2" customHeight="1" s="53"/>
    <row r="587" ht="16.2" customHeight="1" s="53"/>
    <row r="588" ht="16.2" customHeight="1" s="53"/>
    <row r="589" ht="16.2" customHeight="1" s="53"/>
    <row r="590" ht="16.2" customHeight="1" s="53"/>
    <row r="591" ht="16.2" customHeight="1" s="53"/>
    <row r="592" ht="16.2" customHeight="1" s="53"/>
  </sheetData>
  <mergeCells count="6">
    <mergeCell ref="A1:J1"/>
    <mergeCell ref="C4:F4"/>
    <mergeCell ref="A4:A5"/>
    <mergeCell ref="A3:J3"/>
    <mergeCell ref="A2:J2"/>
    <mergeCell ref="H4:J5"/>
  </mergeCells>
  <conditionalFormatting sqref="D8:D15">
    <cfRule type="expression" priority="4" dxfId="4">
      <formula>"""=if(IF(ISBLANK(c8),0, 1) *IF(ISBLANK(d8),0, 1)=1)"""</formula>
    </cfRule>
  </conditionalFormatting>
  <conditionalFormatting sqref="J7:J38">
    <cfRule type="cellIs" priority="8" operator="notEqual" dxfId="0" stopIfTrue="1">
      <formula>$K7</formula>
    </cfRule>
  </conditionalFormatting>
  <conditionalFormatting sqref="J39:J41">
    <cfRule type="cellIs" priority="3" operator="notEqual" dxfId="0" stopIfTrue="1">
      <formula>#REF!</formula>
    </cfRule>
  </conditionalFormatting>
  <conditionalFormatting sqref="J42:J136">
    <cfRule type="cellIs" priority="1" operator="notEqual" dxfId="0" stopIfTrue="1">
      <formula>$K42</formula>
    </cfRule>
  </conditionalFormatting>
  <conditionalFormatting sqref="M7:M93 M97:M134">
    <cfRule type="cellIs" priority="23" operator="notEqual" dxfId="0" stopIfTrue="1">
      <formula>0</formula>
    </cfRule>
  </conditionalFormatting>
  <printOptions horizontalCentered="1"/>
  <pageMargins left="0.5511811023622047" right="0.4724409448818898" top="0.4330708661417323" bottom="0.2755905511811024" header="0.3937007874015748" footer="0.1181102362204725"/>
  <pageSetup orientation="portrait" paperSize="9" scale="38" fitToHeight="2" horizontalDpi="1200" verticalDpi="1200"/>
  <headerFooter alignWithMargins="0">
    <oddHeader/>
    <oddFooter>&amp;C&amp;16 1-1</oddFooter>
    <evenHeader/>
    <evenFooter/>
    <firstHeader/>
    <firstFooter/>
  </headerFooter>
</worksheet>
</file>

<file path=xl/worksheets/sheet25.xml><?xml version="1.0" encoding="utf-8"?>
<worksheet xmlns="http://schemas.openxmlformats.org/spreadsheetml/2006/main">
  <sheetPr codeName="Sheet28">
    <tabColor theme="0" tint="-0.1499984740745262"/>
    <outlinePr summaryBelow="1" summaryRight="1"/>
    <pageSetUpPr/>
  </sheetPr>
  <dimension ref="A1:R135"/>
  <sheetViews>
    <sheetView showZeros="0" topLeftCell="A88" zoomScale="70" zoomScaleNormal="70" zoomScaleSheetLayoutView="120" workbookViewId="0">
      <selection activeCell="G14" sqref="G14"/>
    </sheetView>
  </sheetViews>
  <sheetFormatPr baseColWidth="8" defaultColWidth="9" defaultRowHeight="19.8"/>
  <cols>
    <col width="21.6640625" customWidth="1" style="5" min="1" max="1"/>
    <col width="16" customWidth="1" style="5" min="2" max="2"/>
    <col width="5" customWidth="1" style="325" min="3" max="3"/>
    <col width="11.88671875" customWidth="1" style="5" min="4" max="4"/>
    <col width="5" customWidth="1" style="325" min="5" max="5"/>
    <col width="12.21875" customWidth="1" style="5" min="6" max="6"/>
    <col width="12.33203125" customWidth="1" style="5" min="7" max="7"/>
    <col width="64.44140625" customWidth="1" style="5" min="8" max="8"/>
    <col width="5.21875" customWidth="1" style="5" min="9" max="9"/>
    <col width="10.6640625" customWidth="1" style="5" min="10" max="10"/>
    <col width="10.21875" customWidth="1" style="1" min="11" max="11"/>
    <col width="9" customWidth="1" style="1" min="12" max="12"/>
    <col width="18.21875" bestFit="1" customWidth="1" style="1" min="13" max="13"/>
    <col width="9" customWidth="1" style="1" min="14" max="14"/>
    <col width="19.21875" bestFit="1" customWidth="1" style="1" min="15" max="15"/>
    <col width="9" customWidth="1" style="1" min="16" max="16"/>
    <col width="14.44140625" bestFit="1" customWidth="1" style="1" min="17" max="17"/>
    <col width="9" customWidth="1" style="1" min="18" max="16384"/>
  </cols>
  <sheetData>
    <row r="1" ht="22.2" customHeight="1" s="53">
      <c r="A1" s="322">
        <f>OFFSET(A139,0,K1-1)</f>
        <v/>
      </c>
      <c r="K1" s="13">
        <f>L1+2</f>
        <v/>
      </c>
      <c r="L1" s="1" t="n">
        <v>23</v>
      </c>
    </row>
    <row r="2" ht="22.2" customHeight="1" s="53">
      <c r="A2" s="322" t="inlineStr">
        <is>
          <t>預計平衡表與現金流量表勾稽底稿</t>
        </is>
      </c>
    </row>
    <row r="3" ht="20.4" customHeight="1" s="53" thickBot="1">
      <c r="A3" s="324" t="inlineStr">
        <is>
          <t>中華民國115年度</t>
        </is>
      </c>
    </row>
    <row r="4" ht="22.2" customHeight="1" s="53">
      <c r="A4" s="348" t="inlineStr">
        <is>
          <t>科目</t>
        </is>
      </c>
      <c r="B4" s="349" t="inlineStr">
        <is>
          <t>114.12.31</t>
        </is>
      </c>
      <c r="C4" s="328" t="inlineStr">
        <is>
          <t>調整項目</t>
        </is>
      </c>
      <c r="D4" s="350" t="n"/>
      <c r="E4" s="350" t="n"/>
      <c r="F4" s="351" t="n"/>
      <c r="G4" s="349" t="inlineStr">
        <is>
          <t>115.12.31</t>
        </is>
      </c>
      <c r="H4" s="329" t="inlineStr">
        <is>
          <t>現金流量表勾稽項目</t>
        </is>
      </c>
      <c r="I4" s="352" t="n"/>
      <c r="J4" s="353" t="n"/>
    </row>
    <row r="5" ht="22.8" customHeight="1" s="53" thickBot="1">
      <c r="A5" s="354" t="n"/>
      <c r="B5" s="75" t="inlineStr">
        <is>
          <t>預計數</t>
        </is>
      </c>
      <c r="C5" s="485" t="n"/>
      <c r="D5" s="486" t="inlineStr">
        <is>
          <t>借方</t>
        </is>
      </c>
      <c r="E5" s="487" t="n"/>
      <c r="F5" s="486" t="inlineStr">
        <is>
          <t>貸方</t>
        </is>
      </c>
      <c r="G5" s="77" t="inlineStr">
        <is>
          <t>預計數</t>
        </is>
      </c>
      <c r="H5" s="358" t="n"/>
      <c r="I5" s="359" t="n"/>
      <c r="J5" s="360" t="n"/>
    </row>
    <row r="6">
      <c r="A6" s="4" t="inlineStr">
        <is>
          <t xml:space="preserve">資產                                                        </t>
        </is>
      </c>
      <c r="B6" s="419" t="n"/>
      <c r="C6" s="367" t="n"/>
      <c r="D6" s="420" t="n"/>
      <c r="E6" s="368" t="n"/>
      <c r="F6" s="420" t="n"/>
      <c r="G6" s="421" t="n"/>
      <c r="H6" s="111" t="inlineStr">
        <is>
          <t xml:space="preserve">▼業務活動之現金流量                                          </t>
        </is>
      </c>
      <c r="I6" s="129" t="n"/>
      <c r="J6" s="130" t="n"/>
      <c r="L6" s="30" t="inlineStr">
        <is>
          <t>114年12月</t>
        </is>
      </c>
      <c r="M6" s="27" t="inlineStr">
        <is>
          <t>差異數要再加(減)</t>
        </is>
      </c>
      <c r="N6" s="30" t="n"/>
      <c r="O6" s="27" t="inlineStr">
        <is>
          <t>比較增減</t>
        </is>
      </c>
      <c r="P6" s="30" t="n"/>
      <c r="Q6" s="27" t="inlineStr">
        <is>
          <t>調整項目</t>
        </is>
      </c>
      <c r="R6" s="30" t="n"/>
    </row>
    <row r="7">
      <c r="A7" s="78" t="inlineStr">
        <is>
          <t xml:space="preserve">　流動資產                                                    </t>
        </is>
      </c>
      <c r="B7" s="422">
        <f>SUM(B8:B16)</f>
        <v/>
      </c>
      <c r="C7" s="367" t="n"/>
      <c r="D7" s="420" t="n"/>
      <c r="E7" s="368" t="n"/>
      <c r="F7" s="420" t="n"/>
      <c r="G7" s="423">
        <f>SUM(G8:G16)</f>
        <v/>
      </c>
      <c r="H7" s="112" t="inlineStr">
        <is>
          <t xml:space="preserve">　　本期賸餘（短絀）                                            </t>
        </is>
      </c>
      <c r="I7" s="8" t="inlineStr">
        <is>
          <t>A</t>
        </is>
      </c>
      <c r="J7" s="73">
        <f>OFFSET(A480,0,$K$1-1)</f>
        <v/>
      </c>
      <c r="K7" s="369">
        <f>-SUMIF($C$7:$C$127,I7,$D$7:$D$127)+SUMIF($E$7:$E$127,I7,$F$7:$F$127)</f>
        <v/>
      </c>
      <c r="L7" s="478">
        <f>VLOOKUP(A7,$A$140:$AX$249,$K$1,FALSE)</f>
        <v/>
      </c>
      <c r="M7" s="478">
        <f>L7-G7</f>
        <v/>
      </c>
      <c r="N7" s="30" t="n"/>
      <c r="O7" s="425">
        <f>L7-B7</f>
        <v/>
      </c>
      <c r="P7" s="30">
        <f>J7-K7</f>
        <v/>
      </c>
      <c r="Q7" s="426">
        <f>D7-F7</f>
        <v/>
      </c>
      <c r="R7" s="30" t="n"/>
    </row>
    <row r="8">
      <c r="A8" s="79" t="inlineStr">
        <is>
          <t xml:space="preserve">　　現金                                                        </t>
        </is>
      </c>
      <c r="B8" s="427">
        <f>VLOOKUP(A8,$A$309:$AX$418,$K$1,FALSE)</f>
        <v/>
      </c>
      <c r="C8" s="367" t="inlineStr">
        <is>
          <t>B</t>
        </is>
      </c>
      <c r="D8" s="428">
        <f>IF(G8-B8&gt;0,G8-B8,"0")</f>
        <v/>
      </c>
      <c r="E8" s="375" t="inlineStr">
        <is>
          <t>B</t>
        </is>
      </c>
      <c r="F8" s="428">
        <f>IF(G8-B8&lt;0,B8-G8,"0")</f>
        <v/>
      </c>
      <c r="G8" s="429">
        <f>J87</f>
        <v/>
      </c>
      <c r="H8" s="112" t="inlineStr">
        <is>
          <t xml:space="preserve">　　利息股利之調整                                              </t>
        </is>
      </c>
      <c r="I8" s="8" t="n"/>
      <c r="J8" s="73">
        <f>OFFSET(A481,0,$K$1-1)</f>
        <v/>
      </c>
      <c r="K8" s="369">
        <f>SUM(K9:K11)</f>
        <v/>
      </c>
      <c r="L8" s="478">
        <f>VLOOKUP(A8,$A$140:$AX$249,$K$1,FALSE)</f>
        <v/>
      </c>
      <c r="M8" s="478">
        <f>L8-G8</f>
        <v/>
      </c>
      <c r="N8" s="30" t="n"/>
      <c r="O8" s="425">
        <f>L8-B8</f>
        <v/>
      </c>
      <c r="P8" s="30">
        <f>J8-K8</f>
        <v/>
      </c>
      <c r="Q8" s="426">
        <f>D8-F8</f>
        <v/>
      </c>
      <c r="R8" s="30" t="n"/>
    </row>
    <row r="9" ht="32.4" customHeight="1" s="53">
      <c r="A9" s="79" t="inlineStr">
        <is>
          <t xml:space="preserve">　　流動金融資產                                                </t>
        </is>
      </c>
      <c r="B9" s="427">
        <f>VLOOKUP(A9,$A$309:$AX$418,$K$1,FALSE)</f>
        <v/>
      </c>
      <c r="C9" s="375" t="n">
        <v>231</v>
      </c>
      <c r="D9" s="428">
        <f>J50*-1</f>
        <v/>
      </c>
      <c r="E9" s="430" t="n">
        <v>211</v>
      </c>
      <c r="F9" s="431">
        <f>J42</f>
        <v/>
      </c>
      <c r="G9" s="429">
        <f>B9+D9-F9+D10-F10</f>
        <v/>
      </c>
      <c r="H9" s="112" t="inlineStr">
        <is>
          <t xml:space="preserve">　　　利息收入                                                    </t>
        </is>
      </c>
      <c r="I9" s="8" t="n"/>
      <c r="J9" s="73">
        <f>OFFSET(A482,0,$K$1-1)</f>
        <v/>
      </c>
      <c r="K9" s="369">
        <f>J9</f>
        <v/>
      </c>
      <c r="L9" s="478">
        <f>VLOOKUP(A9,$A$140:$AX$249,$K$1,FALSE)</f>
        <v/>
      </c>
      <c r="M9" s="478">
        <f>L9-G9</f>
        <v/>
      </c>
      <c r="N9" s="30" t="n"/>
      <c r="O9" s="425">
        <f>L9-B9</f>
        <v/>
      </c>
      <c r="P9" s="30">
        <f>J9-K9</f>
        <v/>
      </c>
      <c r="Q9" s="426">
        <f>D9-F9</f>
        <v/>
      </c>
      <c r="R9" s="30" t="n"/>
    </row>
    <row r="10">
      <c r="A10" s="79" t="n"/>
      <c r="B10" s="427" t="n"/>
      <c r="C10" s="375" t="n">
        <v>125</v>
      </c>
      <c r="D10" s="428" t="n"/>
      <c r="E10" s="430" t="n"/>
      <c r="F10" s="432" t="n"/>
      <c r="G10" s="429" t="n"/>
      <c r="H10" s="112" t="inlineStr">
        <is>
          <t xml:space="preserve">　　　股利收入                                                    </t>
        </is>
      </c>
      <c r="I10" s="8" t="n"/>
      <c r="J10" s="73">
        <f>OFFSET(A483,0,$K$1-1)</f>
        <v/>
      </c>
      <c r="K10" s="369">
        <f>J10</f>
        <v/>
      </c>
      <c r="L10" s="478" t="n"/>
      <c r="M10" s="478">
        <f>L10-G10</f>
        <v/>
      </c>
      <c r="N10" s="30" t="n"/>
      <c r="O10" s="425">
        <f>L10-B10</f>
        <v/>
      </c>
      <c r="P10" s="30">
        <f>J10-K10</f>
        <v/>
      </c>
      <c r="Q10" s="426">
        <f>D10-F10</f>
        <v/>
      </c>
      <c r="R10" s="30" t="n"/>
    </row>
    <row r="11">
      <c r="A11" s="79" t="inlineStr">
        <is>
          <t xml:space="preserve">　　應收款項                                                    </t>
        </is>
      </c>
      <c r="B11" s="427">
        <f>VLOOKUP(A11,$A$309:$AX$418,$K$1,FALSE)</f>
        <v/>
      </c>
      <c r="C11" s="375" t="n">
        <v>151</v>
      </c>
      <c r="D11" s="428" t="n"/>
      <c r="E11" s="430" t="n">
        <v>151</v>
      </c>
      <c r="F11" s="432" t="n"/>
      <c r="G11" s="429">
        <f>B11+D11-F11</f>
        <v/>
      </c>
      <c r="H11" s="112" t="inlineStr">
        <is>
          <t xml:space="preserve">　　　利息費用                                                    </t>
        </is>
      </c>
      <c r="I11" s="8" t="n"/>
      <c r="J11" s="73">
        <f>OFFSET(A484,0,$K$1-1)</f>
        <v/>
      </c>
      <c r="K11" s="369">
        <f>J11</f>
        <v/>
      </c>
      <c r="L11" s="478">
        <f>VLOOKUP(A11,$A$140:$AX$249,$K$1,FALSE)</f>
        <v/>
      </c>
      <c r="M11" s="478">
        <f>L11-G11</f>
        <v/>
      </c>
      <c r="N11" s="30" t="n"/>
      <c r="O11" s="425">
        <f>L11-B11</f>
        <v/>
      </c>
      <c r="P11" s="30">
        <f>J11-K11</f>
        <v/>
      </c>
      <c r="Q11" s="426">
        <f>D11-F11</f>
        <v/>
      </c>
      <c r="R11" s="30" t="n"/>
    </row>
    <row r="12">
      <c r="A12" s="2" t="n">
        <v>0</v>
      </c>
      <c r="B12" s="427" t="n"/>
      <c r="C12" s="375" t="n"/>
      <c r="D12" s="428" t="n"/>
      <c r="E12" s="430" t="n"/>
      <c r="F12" s="432" t="n"/>
      <c r="G12" s="433" t="n"/>
      <c r="H12" s="112" t="inlineStr">
        <is>
          <t xml:space="preserve">　　未計利息股利之本期賸餘（短絀）                              </t>
        </is>
      </c>
      <c r="I12" s="8" t="n"/>
      <c r="J12" s="73">
        <f>OFFSET(A485,0,$K$1-1)</f>
        <v/>
      </c>
      <c r="K12" s="369">
        <f>K7+K8</f>
        <v/>
      </c>
      <c r="L12" s="478" t="n"/>
      <c r="M12" s="478">
        <f>L12-G12</f>
        <v/>
      </c>
      <c r="N12" s="30" t="n"/>
      <c r="O12" s="425">
        <f>L12-B12</f>
        <v/>
      </c>
      <c r="P12" s="30">
        <f>J12-K12</f>
        <v/>
      </c>
      <c r="Q12" s="426">
        <f>D12-F12</f>
        <v/>
      </c>
      <c r="R12" s="30" t="n"/>
    </row>
    <row r="13">
      <c r="A13" s="80" t="inlineStr">
        <is>
          <t xml:space="preserve">　　存貨                                                        </t>
        </is>
      </c>
      <c r="B13" s="427">
        <f>VLOOKUP(A13,$A$309:$AX$418,$K$1,FALSE)</f>
        <v/>
      </c>
      <c r="C13" s="375" t="n">
        <v>151</v>
      </c>
      <c r="D13" s="428" t="n"/>
      <c r="E13" s="430" t="n">
        <v>151</v>
      </c>
      <c r="F13" s="432" t="n"/>
      <c r="G13" s="429">
        <f>B13+D13-F13</f>
        <v/>
      </c>
      <c r="H13" s="112" t="inlineStr">
        <is>
          <t xml:space="preserve">　　調整項目                                                    </t>
        </is>
      </c>
      <c r="I13" s="8" t="n"/>
      <c r="J13" s="73">
        <f>OFFSET(A486,0,$K$1-1)</f>
        <v/>
      </c>
      <c r="K13" s="369">
        <f>SUM(K14,K24,K27,K34,K33)</f>
        <v/>
      </c>
      <c r="L13" s="478">
        <f>VLOOKUP(A13,$A$140:$AX$249,$K$1,FALSE)</f>
        <v/>
      </c>
      <c r="M13" s="478">
        <f>L13-G13</f>
        <v/>
      </c>
      <c r="N13" s="30" t="n"/>
      <c r="O13" s="425">
        <f>L13-B13</f>
        <v/>
      </c>
      <c r="P13" s="30">
        <f>J13-K13</f>
        <v/>
      </c>
      <c r="Q13" s="426">
        <f>D13-F13</f>
        <v/>
      </c>
      <c r="R13" s="30" t="n"/>
    </row>
    <row r="14">
      <c r="A14" s="81" t="inlineStr">
        <is>
          <t xml:space="preserve">　　生產性生物資產－流動                                        </t>
        </is>
      </c>
      <c r="B14" s="427">
        <f>VLOOKUP(A14,$A$309:$AX$418,$K$1,FALSE)</f>
        <v/>
      </c>
      <c r="C14" s="375" t="n">
        <v>151</v>
      </c>
      <c r="D14" s="428" t="n"/>
      <c r="E14" s="430" t="n">
        <v>151</v>
      </c>
      <c r="F14" s="432" t="n"/>
      <c r="G14" s="429">
        <f>B14+D14-F14</f>
        <v/>
      </c>
      <c r="H14" s="112" t="inlineStr">
        <is>
          <t xml:space="preserve">　　　折舊、減損及折耗                                            </t>
        </is>
      </c>
      <c r="I14" s="8" t="n"/>
      <c r="J14" s="73">
        <f>OFFSET(A487,0,$K$1-1)</f>
        <v/>
      </c>
      <c r="K14" s="369">
        <f>SUM(K15:K23)</f>
        <v/>
      </c>
      <c r="L14" s="478">
        <f>VLOOKUP(A14,$A$140:$AX$249,$K$1,FALSE)</f>
        <v/>
      </c>
      <c r="M14" s="478">
        <f>L14-G14</f>
        <v/>
      </c>
      <c r="N14" s="30" t="n"/>
      <c r="O14" s="425">
        <f>L14-B14</f>
        <v/>
      </c>
      <c r="P14" s="30">
        <f>J14-K14</f>
        <v/>
      </c>
      <c r="Q14" s="426">
        <f>D14-F14</f>
        <v/>
      </c>
      <c r="R14" s="30" t="n"/>
    </row>
    <row r="15">
      <c r="A15" s="80" t="inlineStr">
        <is>
          <t xml:space="preserve">　　預付款項                                                    </t>
        </is>
      </c>
      <c r="B15" s="427">
        <f>VLOOKUP(A15,$A$309:$AX$418,$K$1,FALSE)</f>
        <v/>
      </c>
      <c r="C15" s="375" t="n">
        <v>151</v>
      </c>
      <c r="D15" s="428" t="n"/>
      <c r="E15" s="430" t="n">
        <v>151</v>
      </c>
      <c r="F15" s="432" t="n"/>
      <c r="G15" s="429">
        <f>B15+D15-F15</f>
        <v/>
      </c>
      <c r="H15" s="112" t="inlineStr">
        <is>
          <t xml:space="preserve">　　　　土地改良物                                                  </t>
        </is>
      </c>
      <c r="I15" s="91" t="n">
        <v>101</v>
      </c>
      <c r="J15" s="121">
        <f>OFFSET(A488,0,$K$1-1)</f>
        <v/>
      </c>
      <c r="K15" s="369">
        <f>-SUMIF($C$7:$C$127,I15,$D$7:$D$127)+SUMIF($E$7:$E$127,I15,$F$7:$F$127)</f>
        <v/>
      </c>
      <c r="L15" s="478">
        <f>VLOOKUP(A15,$A$140:$AX$249,$K$1,FALSE)</f>
        <v/>
      </c>
      <c r="M15" s="478">
        <f>L15-G15</f>
        <v/>
      </c>
      <c r="N15" s="30" t="n"/>
      <c r="O15" s="425">
        <f>L15-B15</f>
        <v/>
      </c>
      <c r="P15" s="30">
        <f>J15-K15</f>
        <v/>
      </c>
      <c r="Q15" s="426">
        <f>D15-F15</f>
        <v/>
      </c>
      <c r="R15" s="30" t="n"/>
    </row>
    <row r="16">
      <c r="A16" s="80" t="inlineStr">
        <is>
          <t xml:space="preserve">　　短期貸墊款                                                  </t>
        </is>
      </c>
      <c r="B16" s="427">
        <f>VLOOKUP(A16,$A$309:$AX$418,$K$1,FALSE)</f>
        <v/>
      </c>
      <c r="C16" s="375" t="n">
        <v>151</v>
      </c>
      <c r="D16" s="428" t="n"/>
      <c r="E16" s="430" t="n">
        <v>212</v>
      </c>
      <c r="F16" s="432">
        <f>J43</f>
        <v/>
      </c>
      <c r="G16" s="429">
        <f>B16+D16-F16</f>
        <v/>
      </c>
      <c r="H16" s="112" t="inlineStr">
        <is>
          <t xml:space="preserve">　　　　房屋及建築                                                  </t>
        </is>
      </c>
      <c r="I16" s="91" t="n">
        <v>102</v>
      </c>
      <c r="J16" s="121">
        <f>OFFSET(A489,0,$K$1-1)</f>
        <v/>
      </c>
      <c r="K16" s="369">
        <f>-SUMIF($C$7:$C$127,I16,$D$7:$D$127)+SUMIF($E$7:$E$127,I16,$F$7:$F$127)</f>
        <v/>
      </c>
      <c r="L16" s="478">
        <f>VLOOKUP(A16,$A$140:$AX$249,$K$1,FALSE)</f>
        <v/>
      </c>
      <c r="M16" s="478">
        <f>L16-G16</f>
        <v/>
      </c>
      <c r="N16" s="30" t="n"/>
      <c r="O16" s="425">
        <f>L16-B16</f>
        <v/>
      </c>
      <c r="P16" s="30">
        <f>J16-K16</f>
        <v/>
      </c>
      <c r="Q16" s="426">
        <f>D16-F16</f>
        <v/>
      </c>
      <c r="R16" s="30" t="n"/>
    </row>
    <row r="17" ht="48.6" customHeight="1" s="53">
      <c r="A17" s="78" t="inlineStr">
        <is>
          <t xml:space="preserve">　投資、長期應收款、貸墊款及準備金                            </t>
        </is>
      </c>
      <c r="B17" s="422">
        <f>SUM(B18:B21)</f>
        <v/>
      </c>
      <c r="C17" s="380" t="n"/>
      <c r="D17" s="374" t="n"/>
      <c r="E17" s="434" t="n"/>
      <c r="F17" s="435" t="n"/>
      <c r="G17" s="423">
        <f>SUM(G18:G21)</f>
        <v/>
      </c>
      <c r="H17" s="112" t="inlineStr">
        <is>
          <t xml:space="preserve">　　　　機械及設備                                                  </t>
        </is>
      </c>
      <c r="I17" s="91" t="n">
        <v>103</v>
      </c>
      <c r="J17" s="121">
        <f>OFFSET(A490,0,$K$1-1)</f>
        <v/>
      </c>
      <c r="K17" s="369">
        <f>-SUMIF($C$7:$C$127,I17,$D$7:$D$127)+SUMIF($E$7:$E$127,I17,$F$7:$F$127)</f>
        <v/>
      </c>
      <c r="L17" s="478">
        <f>VLOOKUP(A17,$A$140:$AX$249,$K$1,FALSE)</f>
        <v/>
      </c>
      <c r="M17" s="478">
        <f>L17-G17</f>
        <v/>
      </c>
      <c r="N17" s="30" t="n"/>
      <c r="O17" s="425">
        <f>L17-B17</f>
        <v/>
      </c>
      <c r="P17" s="30">
        <f>J17-K17</f>
        <v/>
      </c>
      <c r="Q17" s="426">
        <f>D17-F17</f>
        <v/>
      </c>
      <c r="R17" s="30" t="n"/>
    </row>
    <row r="18" ht="32.4" customHeight="1" s="53">
      <c r="A18" s="80" t="inlineStr">
        <is>
          <t xml:space="preserve">　　採權益法之投資                                              </t>
        </is>
      </c>
      <c r="B18" s="427">
        <f>VLOOKUP(A18,$A$309:$AX$418,$K$1,FALSE)</f>
        <v/>
      </c>
      <c r="C18" s="380" t="n"/>
      <c r="D18" s="126" t="n"/>
      <c r="E18" s="127" t="n"/>
      <c r="F18" s="126" t="n"/>
      <c r="G18" s="429">
        <f>D18+F18+B18</f>
        <v/>
      </c>
      <c r="H18" s="112" t="inlineStr">
        <is>
          <t xml:space="preserve">　　　　交通及運輸設備                                              </t>
        </is>
      </c>
      <c r="I18" s="91" t="n">
        <v>104</v>
      </c>
      <c r="J18" s="121">
        <f>OFFSET(A491,0,$K$1-1)</f>
        <v/>
      </c>
      <c r="K18" s="369">
        <f>-SUMIF($C$7:$C$127,I18,$D$7:$D$127)+SUMIF($E$7:$E$127,I18,$F$7:$F$127)</f>
        <v/>
      </c>
      <c r="L18" s="478">
        <f>VLOOKUP(A18,$A$140:$AX$249,$K$1,FALSE)</f>
        <v/>
      </c>
      <c r="M18" s="478">
        <f>L18-G18</f>
        <v/>
      </c>
      <c r="N18" s="30" t="n"/>
      <c r="O18" s="425">
        <f>L18-B18</f>
        <v/>
      </c>
      <c r="P18" s="30">
        <f>J18-K18</f>
        <v/>
      </c>
      <c r="Q18" s="426">
        <f>D18-F18</f>
        <v/>
      </c>
      <c r="R18" s="30" t="n"/>
    </row>
    <row r="19" ht="32.4" customHeight="1" s="53">
      <c r="A19" s="80" t="inlineStr">
        <is>
          <t xml:space="preserve">　　非流動金融資產                                              </t>
        </is>
      </c>
      <c r="B19" s="427">
        <f>VLOOKUP(A19,$A$309:$AX$418,$K$1,FALSE)</f>
        <v/>
      </c>
      <c r="C19" s="381" t="n">
        <v>241</v>
      </c>
      <c r="D19" s="436">
        <f>J52*-1</f>
        <v/>
      </c>
      <c r="E19" s="437" t="n">
        <v>221</v>
      </c>
      <c r="F19" s="438">
        <f>J45</f>
        <v/>
      </c>
      <c r="G19" s="429">
        <f>B19+D19-F19</f>
        <v/>
      </c>
      <c r="H19" s="112" t="inlineStr">
        <is>
          <t xml:space="preserve">　　　　什項設備                                                    </t>
        </is>
      </c>
      <c r="I19" s="91" t="n">
        <v>105</v>
      </c>
      <c r="J19" s="121">
        <f>OFFSET(A492,0,$K$1-1)</f>
        <v/>
      </c>
      <c r="K19" s="369">
        <f>-SUMIF($C$7:$C$127,I19,$D$7:$D$127)+SUMIF($E$7:$E$127,I19,$F$7:$F$127)</f>
        <v/>
      </c>
      <c r="L19" s="478">
        <f>VLOOKUP(A19,$A$140:$AX$249,$K$1,FALSE)</f>
        <v/>
      </c>
      <c r="M19" s="478">
        <f>L19-G19</f>
        <v/>
      </c>
      <c r="N19" s="30" t="n"/>
      <c r="O19" s="425">
        <f>L19-B19</f>
        <v/>
      </c>
      <c r="P19" s="30">
        <f>J19-K19</f>
        <v/>
      </c>
      <c r="Q19" s="426">
        <f>D19-F19</f>
        <v/>
      </c>
      <c r="R19" s="30" t="n"/>
    </row>
    <row r="20">
      <c r="A20" s="80" t="inlineStr">
        <is>
          <t xml:space="preserve">　　長期應收款                                                  </t>
        </is>
      </c>
      <c r="B20" s="427">
        <f>VLOOKUP(A20,$A$309:$AX$418,$K$1,FALSE)</f>
        <v/>
      </c>
      <c r="C20" s="380" t="n"/>
      <c r="D20" s="374" t="n"/>
      <c r="E20" s="434" t="n"/>
      <c r="F20" s="435" t="n"/>
      <c r="G20" s="433">
        <f>B20+D20-F20</f>
        <v/>
      </c>
      <c r="H20" s="112" t="inlineStr">
        <is>
          <t xml:space="preserve">　　　　租賃資產                                                    </t>
        </is>
      </c>
      <c r="I20" s="91" t="n">
        <v>106</v>
      </c>
      <c r="J20" s="121">
        <f>OFFSET(A493,0,$K$1-1)</f>
        <v/>
      </c>
      <c r="K20" s="369">
        <f>-SUMIF($C$7:$C$127,I20,$D$7:$D$127)+SUMIF($E$7:$E$127,I20,$F$7:$F$127)</f>
        <v/>
      </c>
      <c r="L20" s="478">
        <f>VLOOKUP(A20,$A$140:$AX$249,$K$1,FALSE)</f>
        <v/>
      </c>
      <c r="M20" s="478">
        <f>L20-G20</f>
        <v/>
      </c>
      <c r="N20" s="30" t="n"/>
      <c r="O20" s="425">
        <f>L20-B20</f>
        <v/>
      </c>
      <c r="P20" s="30">
        <f>J20-K20</f>
        <v/>
      </c>
      <c r="Q20" s="426">
        <f>D20-F20</f>
        <v/>
      </c>
      <c r="R20" s="30" t="n"/>
    </row>
    <row r="21">
      <c r="A21" s="80" t="inlineStr">
        <is>
          <t xml:space="preserve">　　準備金                                                      </t>
        </is>
      </c>
      <c r="B21" s="427">
        <f>VLOOKUP(A21,$A$309:$AX$418,$K$1,FALSE)</f>
        <v/>
      </c>
      <c r="C21" s="380" t="n">
        <v>242</v>
      </c>
      <c r="D21" s="374">
        <f>J53*-1</f>
        <v/>
      </c>
      <c r="E21" s="434" t="n">
        <v>222</v>
      </c>
      <c r="F21" s="435">
        <f>J46</f>
        <v/>
      </c>
      <c r="G21" s="429">
        <f>B21+SUM(D21:D25)-SUM(F21:F25)</f>
        <v/>
      </c>
      <c r="H21" s="112" t="inlineStr">
        <is>
          <t xml:space="preserve">　　　　租賃權益改良                                                </t>
        </is>
      </c>
      <c r="I21" s="91" t="n">
        <v>107</v>
      </c>
      <c r="J21" s="121">
        <f>OFFSET(A494,0,$K$1-1)</f>
        <v/>
      </c>
      <c r="K21" s="369">
        <f>-SUMIF($C$7:$C$127,I21,$D$7:$D$127)+SUMIF($E$7:$E$127,I21,$F$7:$F$127)</f>
        <v/>
      </c>
      <c r="L21" s="478">
        <f>VLOOKUP(A21,$A$140:$AX$249,$K$1,FALSE)</f>
        <v/>
      </c>
      <c r="M21" s="478">
        <f>L21-G21</f>
        <v/>
      </c>
      <c r="N21" s="30" t="n"/>
      <c r="O21" s="425">
        <f>L21-B21</f>
        <v/>
      </c>
      <c r="P21" s="30">
        <f>J21-K21</f>
        <v/>
      </c>
      <c r="Q21" s="426">
        <f>D21-F21</f>
        <v/>
      </c>
      <c r="R21" s="30" t="n"/>
    </row>
    <row r="22">
      <c r="A22" s="3" t="n">
        <v>0</v>
      </c>
      <c r="B22" s="427" t="n"/>
      <c r="C22" s="382" t="n">
        <v>401</v>
      </c>
      <c r="D22" s="428">
        <f>J90</f>
        <v/>
      </c>
      <c r="E22" s="439" t="n">
        <v>402</v>
      </c>
      <c r="F22" s="432">
        <f>-J91</f>
        <v/>
      </c>
      <c r="G22" s="433" t="n"/>
      <c r="H22" s="112" t="inlineStr">
        <is>
          <t xml:space="preserve">　　　　代管資產                                                    </t>
        </is>
      </c>
      <c r="I22" s="91" t="n">
        <v>108</v>
      </c>
      <c r="J22" s="121">
        <f>OFFSET(A495,0,$K$1-1)</f>
        <v/>
      </c>
      <c r="K22" s="369">
        <f>-SUMIF($C$7:$C$127,I22,$D$7:$D$127)+SUMIF($E$7:$E$127,I22,$F$7:$F$127)</f>
        <v/>
      </c>
      <c r="L22" s="478" t="n"/>
      <c r="M22" s="478">
        <f>L22-G22</f>
        <v/>
      </c>
      <c r="N22" s="30" t="n"/>
      <c r="O22" s="425">
        <f>L22-B22</f>
        <v/>
      </c>
      <c r="P22" s="30">
        <f>J22-K22</f>
        <v/>
      </c>
      <c r="Q22" s="426">
        <f>D22-F22</f>
        <v/>
      </c>
      <c r="R22" s="30" t="n"/>
    </row>
    <row r="23">
      <c r="A23" s="3" t="n">
        <v>0</v>
      </c>
      <c r="B23" s="427" t="n"/>
      <c r="C23" s="382" t="n">
        <v>403</v>
      </c>
      <c r="D23" s="428">
        <f>J93</f>
        <v/>
      </c>
      <c r="E23" s="439" t="n"/>
      <c r="F23" s="431" t="n"/>
      <c r="G23" s="433" t="n"/>
      <c r="H23" s="112" t="inlineStr">
        <is>
          <t xml:space="preserve">　　　　生產性生物資產－非流動                                      </t>
        </is>
      </c>
      <c r="I23" s="91" t="n">
        <v>109</v>
      </c>
      <c r="J23" s="121">
        <f>OFFSET(A496,0,$K$1-1)</f>
        <v/>
      </c>
      <c r="K23" s="369">
        <f>-SUMIF($C$7:$C$127,I23,$D$7:$D$127)+SUMIF($E$7:$E$127,I23,$F$7:$F$127)</f>
        <v/>
      </c>
      <c r="L23" s="478" t="n"/>
      <c r="M23" s="478">
        <f>L23-G23</f>
        <v/>
      </c>
      <c r="N23" s="30" t="n"/>
      <c r="O23" s="425">
        <f>L23-B23</f>
        <v/>
      </c>
      <c r="P23" s="30">
        <f>J23-K23</f>
        <v/>
      </c>
      <c r="Q23" s="426">
        <f>D23-F23</f>
        <v/>
      </c>
      <c r="R23" s="30" t="n"/>
    </row>
    <row r="24">
      <c r="A24" s="3" t="n">
        <v>0</v>
      </c>
      <c r="B24" s="427" t="n"/>
      <c r="C24" s="382" t="n"/>
      <c r="D24" s="428" t="n"/>
      <c r="E24" s="439" t="n"/>
      <c r="F24" s="432" t="n"/>
      <c r="G24" s="433" t="n"/>
      <c r="H24" s="112" t="inlineStr">
        <is>
          <t xml:space="preserve">　　　攤銷                                                        </t>
        </is>
      </c>
      <c r="I24" s="91" t="n"/>
      <c r="J24" s="121">
        <f>OFFSET(A497,0,$K$1-1)</f>
        <v/>
      </c>
      <c r="K24" s="369">
        <f>SUM(K25:K26)</f>
        <v/>
      </c>
      <c r="L24" s="478" t="n"/>
      <c r="M24" s="478">
        <f>L24-G24</f>
        <v/>
      </c>
      <c r="N24" s="30" t="n"/>
      <c r="O24" s="425">
        <f>L24-B24</f>
        <v/>
      </c>
      <c r="P24" s="30">
        <f>J24-K24</f>
        <v/>
      </c>
      <c r="Q24" s="426">
        <f>D24-F24</f>
        <v/>
      </c>
      <c r="R24" s="30" t="n"/>
    </row>
    <row r="25">
      <c r="A25" s="78" t="n"/>
      <c r="B25" s="427" t="n"/>
      <c r="C25" s="382" t="n">
        <v>125</v>
      </c>
      <c r="D25" s="428">
        <f>J32*-1</f>
        <v/>
      </c>
      <c r="E25" s="439" t="n"/>
      <c r="F25" s="432" t="n"/>
      <c r="G25" s="433" t="n"/>
      <c r="H25" s="112" t="inlineStr">
        <is>
          <t xml:space="preserve">　　　　攤銷電腦軟體                                                </t>
        </is>
      </c>
      <c r="I25" s="8" t="n">
        <v>111</v>
      </c>
      <c r="J25" s="73">
        <f>OFFSET(A498,0,$K$1-1)</f>
        <v/>
      </c>
      <c r="K25" s="369">
        <f>-SUMIF($C$7:$C$127,I25,$D$7:$D$127)+SUMIF($E$7:$E$127,I25,$F$7:$F$127)</f>
        <v/>
      </c>
      <c r="L25" s="478" t="n"/>
      <c r="M25" s="478">
        <f>L25-G25</f>
        <v/>
      </c>
      <c r="N25" s="30" t="n"/>
      <c r="O25" s="425">
        <f>L25-B25</f>
        <v/>
      </c>
      <c r="P25" s="30">
        <f>J25-K25</f>
        <v/>
      </c>
      <c r="Q25" s="426">
        <f>D25-F25</f>
        <v/>
      </c>
      <c r="R25" s="30" t="n"/>
    </row>
    <row r="26" ht="32.4" customHeight="1" s="53">
      <c r="A26" s="78" t="inlineStr">
        <is>
          <t xml:space="preserve">　不動產、廠房及設備                                          </t>
        </is>
      </c>
      <c r="B26" s="422">
        <f>SUM(B27:B52)</f>
        <v/>
      </c>
      <c r="C26" s="375" t="n"/>
      <c r="D26" s="428" t="n"/>
      <c r="E26" s="430" t="n"/>
      <c r="F26" s="432" t="n"/>
      <c r="G26" s="423">
        <f>SUM(G27:G52)</f>
        <v/>
      </c>
      <c r="H26" s="112" t="inlineStr">
        <is>
          <t xml:space="preserve">　　　　其他攤銷費用                                                </t>
        </is>
      </c>
      <c r="I26" s="8" t="n">
        <v>112</v>
      </c>
      <c r="J26" s="73">
        <f>OFFSET(A499,0,$K$1-1)</f>
        <v/>
      </c>
      <c r="K26" s="369">
        <f>-SUMIF($C$7:$C$127,I26,$D$7:$D$127)+SUMIF($E$7:$E$127,I26,$F$7:$F$127)</f>
        <v/>
      </c>
      <c r="L26" s="478">
        <f>VLOOKUP(A26,$A$140:$AX$249,$K$1,FALSE)</f>
        <v/>
      </c>
      <c r="M26" s="478">
        <f>L26-G26</f>
        <v/>
      </c>
      <c r="N26" s="30" t="n"/>
      <c r="O26" s="425">
        <f>L26-B26</f>
        <v/>
      </c>
      <c r="P26" s="30">
        <f>J26-K26</f>
        <v/>
      </c>
      <c r="Q26" s="426">
        <f>D26-F26</f>
        <v/>
      </c>
      <c r="R26" s="30" t="n"/>
    </row>
    <row r="27">
      <c r="A27" s="80" t="inlineStr">
        <is>
          <t xml:space="preserve">　　土地                                                        </t>
        </is>
      </c>
      <c r="B27" s="427">
        <f>VLOOKUP(A27,$A$309:$AX$418,$K$1,FALSE)</f>
        <v/>
      </c>
      <c r="C27" s="384" t="n">
        <v>121</v>
      </c>
      <c r="D27" s="440" t="n"/>
      <c r="E27" s="441" t="n"/>
      <c r="F27" s="442" t="n"/>
      <c r="G27" s="429">
        <f>B27+SUM(D27)-SUM(F27)</f>
        <v/>
      </c>
      <c r="H27" s="112" t="inlineStr">
        <is>
          <t xml:space="preserve">　　　其他                                                        </t>
        </is>
      </c>
      <c r="I27" s="8" t="n"/>
      <c r="J27" s="73">
        <f>OFFSET(A500,0,$K$1-1)</f>
        <v/>
      </c>
      <c r="K27" s="369">
        <f>K28+K29+K32</f>
        <v/>
      </c>
      <c r="L27" s="478">
        <f>VLOOKUP(A27,$A$140:$AX$249,$K$1,FALSE)</f>
        <v/>
      </c>
      <c r="M27" s="478">
        <f>L27-G27</f>
        <v/>
      </c>
      <c r="N27" s="30" t="n"/>
      <c r="O27" s="425">
        <f>L27-B27</f>
        <v/>
      </c>
      <c r="P27" s="30">
        <f>J27-K27</f>
        <v/>
      </c>
      <c r="Q27" s="426">
        <f>D27-F27</f>
        <v/>
      </c>
      <c r="R27" s="30" t="n"/>
    </row>
    <row r="28">
      <c r="A28" s="2" t="n">
        <v>0</v>
      </c>
      <c r="B28" s="427" t="n"/>
      <c r="C28" s="384" t="n"/>
      <c r="D28" s="440" t="n"/>
      <c r="E28" s="441" t="n"/>
      <c r="F28" s="442" t="n"/>
      <c r="G28" s="433" t="n"/>
      <c r="H28" s="214" t="inlineStr">
        <is>
          <t xml:space="preserve">　　　　應付退休及離職金                                            </t>
        </is>
      </c>
      <c r="I28" s="215" t="n">
        <v>122</v>
      </c>
      <c r="J28" s="73">
        <f>OFFSET(A501,0,$K$1-1)</f>
        <v/>
      </c>
      <c r="K28" s="369">
        <f>-SUMIF($C$7:$C$127,I28,$D$7:$D$127)+SUMIF($E$7:$E$127,I28,$F$7:$F$127)</f>
        <v/>
      </c>
      <c r="L28" s="478" t="n"/>
      <c r="M28" s="478">
        <f>L28-G28</f>
        <v/>
      </c>
      <c r="N28" s="30" t="n"/>
      <c r="O28" s="425">
        <f>L28-B28</f>
        <v/>
      </c>
      <c r="P28" s="30">
        <f>J28-K28</f>
        <v/>
      </c>
      <c r="Q28" s="426">
        <f>D28-F28</f>
        <v/>
      </c>
      <c r="R28" s="30" t="n"/>
    </row>
    <row r="29">
      <c r="A29" s="80" t="inlineStr">
        <is>
          <t xml:space="preserve">　　土地改良物                                                  </t>
        </is>
      </c>
      <c r="B29" s="427">
        <f>VLOOKUP(A29,$A$309:$AX$418,$K$1,FALSE)</f>
        <v/>
      </c>
      <c r="C29" s="384" t="n">
        <v>251</v>
      </c>
      <c r="D29" s="440">
        <f>J57*-1</f>
        <v/>
      </c>
      <c r="E29" s="441" t="n">
        <v>101</v>
      </c>
      <c r="F29" s="442">
        <f>J15</f>
        <v/>
      </c>
      <c r="G29" s="429">
        <f>B29+SUM(D29:D32)-SUM(F29:F32)</f>
        <v/>
      </c>
      <c r="H29" s="214" t="inlineStr">
        <is>
          <t xml:space="preserve">　　　　遞延收入                                                    </t>
        </is>
      </c>
      <c r="I29" s="215" t="n"/>
      <c r="J29" s="73">
        <f>OFFSET(A502,0,$K$1-1)</f>
        <v/>
      </c>
      <c r="K29" s="369">
        <f>SUM(K30:K31)</f>
        <v/>
      </c>
      <c r="L29" s="478">
        <f>VLOOKUP(A29,$A$140:$AX$249,$K$1,FALSE)</f>
        <v/>
      </c>
      <c r="M29" s="478">
        <f>L29-G29</f>
        <v/>
      </c>
      <c r="N29" s="30" t="n"/>
      <c r="O29" s="425">
        <f>L29-B29</f>
        <v/>
      </c>
      <c r="P29" s="30">
        <f>J29-K29</f>
        <v/>
      </c>
      <c r="Q29" s="426">
        <f>D29-F29</f>
        <v/>
      </c>
      <c r="R29" s="30" t="n"/>
    </row>
    <row r="30">
      <c r="A30" s="80" t="n">
        <v>0</v>
      </c>
      <c r="B30" s="427" t="n"/>
      <c r="C30" s="384" t="n">
        <v>404</v>
      </c>
      <c r="D30" s="440">
        <f>J96</f>
        <v/>
      </c>
      <c r="E30" s="441" t="n"/>
      <c r="F30" s="442" t="n"/>
      <c r="G30" s="433" t="n"/>
      <c r="H30" s="214" t="inlineStr">
        <is>
          <t xml:space="preserve">　　　　　遞延收入-其他補助收入                                       </t>
        </is>
      </c>
      <c r="I30" s="215" t="n">
        <v>123</v>
      </c>
      <c r="J30" s="73">
        <f>OFFSET(A503,0,$K$1-1)</f>
        <v/>
      </c>
      <c r="K30" s="369">
        <f>-SUMIF($C$7:$C$127,I30,$D$7:$D$127)+SUMIF($E$7:$E$127,I30,$F$7:$F$127)</f>
        <v/>
      </c>
      <c r="L30" s="478" t="n"/>
      <c r="M30" s="478">
        <f>L30-G30</f>
        <v/>
      </c>
      <c r="N30" s="30" t="n"/>
      <c r="O30" s="425">
        <f>L30-B30</f>
        <v/>
      </c>
      <c r="P30" s="30">
        <f>J30-K30</f>
        <v/>
      </c>
      <c r="Q30" s="426">
        <f>D30-F30</f>
        <v/>
      </c>
      <c r="R30" s="30" t="n"/>
    </row>
    <row r="31">
      <c r="A31" s="2" t="n">
        <v>0</v>
      </c>
      <c r="B31" s="427" t="n"/>
      <c r="C31" s="384" t="n"/>
      <c r="D31" s="440" t="n"/>
      <c r="E31" s="441" t="n"/>
      <c r="F31" s="442" t="n"/>
      <c r="G31" s="433" t="n"/>
      <c r="H31" s="214" t="inlineStr">
        <is>
          <t xml:space="preserve">　　　　　遞延收入-受贈收入                                           </t>
        </is>
      </c>
      <c r="I31" s="215" t="n">
        <v>124</v>
      </c>
      <c r="J31" s="73">
        <f>OFFSET(A504,0,$K$1-1)</f>
        <v/>
      </c>
      <c r="K31" s="369">
        <f>-SUMIF($C$7:$C$127,I31,$D$7:$D$127)+SUMIF($E$7:$E$127,I31,$F$7:$F$127)</f>
        <v/>
      </c>
      <c r="L31" s="478" t="n"/>
      <c r="M31" s="478">
        <f>L31-G31</f>
        <v/>
      </c>
      <c r="N31" s="30" t="n"/>
      <c r="O31" s="425">
        <f>L31-B31</f>
        <v/>
      </c>
      <c r="P31" s="30">
        <f>J31-K31</f>
        <v/>
      </c>
      <c r="Q31" s="426">
        <f>D31-F31</f>
        <v/>
      </c>
      <c r="R31" s="30" t="n"/>
    </row>
    <row r="32">
      <c r="A32" s="3" t="n">
        <v>0</v>
      </c>
      <c r="B32" s="427" t="n"/>
      <c r="C32" s="385" t="n"/>
      <c r="D32" s="440" t="n"/>
      <c r="E32" s="443" t="n"/>
      <c r="F32" s="442" t="n"/>
      <c r="G32" s="433" t="n"/>
      <c r="H32" s="214" t="inlineStr">
        <is>
          <t xml:space="preserve">　　　　其他                                                        </t>
        </is>
      </c>
      <c r="I32" s="215" t="n">
        <v>125</v>
      </c>
      <c r="J32" s="73">
        <f>OFFSET(A505,0,$K$1-1)</f>
        <v/>
      </c>
      <c r="K32" s="369" t="n"/>
      <c r="L32" s="478" t="n"/>
      <c r="M32" s="478">
        <f>L32-G32</f>
        <v/>
      </c>
      <c r="N32" s="30" t="n"/>
      <c r="O32" s="425">
        <f>L32-B32</f>
        <v/>
      </c>
      <c r="P32" s="30">
        <f>J32-K32</f>
        <v/>
      </c>
      <c r="Q32" s="426">
        <f>D32-F32</f>
        <v/>
      </c>
      <c r="R32" s="30" t="n"/>
    </row>
    <row r="33">
      <c r="A33" s="80" t="inlineStr">
        <is>
          <t xml:space="preserve">　　房屋及建築                                                  </t>
        </is>
      </c>
      <c r="B33" s="427">
        <f>VLOOKUP(A33,$A$309:$AX$418,$K$1,FALSE)</f>
        <v/>
      </c>
      <c r="C33" s="384" t="n">
        <v>252</v>
      </c>
      <c r="D33" s="440">
        <f>J58*-1</f>
        <v/>
      </c>
      <c r="E33" s="441" t="n">
        <v>102</v>
      </c>
      <c r="F33" s="442">
        <f>J16</f>
        <v/>
      </c>
      <c r="G33" s="429">
        <f>B33+SUM(D33:D36)-SUM(F33:F36)</f>
        <v/>
      </c>
      <c r="H33" s="214" t="inlineStr">
        <is>
          <t xml:space="preserve">　　　流動資產淨減（淨增）                                        </t>
        </is>
      </c>
      <c r="I33" s="215" t="n">
        <v>151</v>
      </c>
      <c r="J33" s="73">
        <f>OFFSET(A506,0,$K$1-1)</f>
        <v/>
      </c>
      <c r="K33" s="369">
        <f>-SUMIF($C$7:$C$127,I33,$D$7:$D$127)+SUMIF($E$7:$E$127,I33,$F$7:$F$127)</f>
        <v/>
      </c>
      <c r="L33" s="478">
        <f>VLOOKUP(A33,$A$140:$AX$249,$K$1,FALSE)</f>
        <v/>
      </c>
      <c r="M33" s="478">
        <f>L33-G33</f>
        <v/>
      </c>
      <c r="N33" s="30" t="n"/>
      <c r="O33" s="425">
        <f>L33-B33</f>
        <v/>
      </c>
      <c r="P33" s="30">
        <f>J33-K33</f>
        <v/>
      </c>
      <c r="Q33" s="426">
        <f>D33-F33</f>
        <v/>
      </c>
      <c r="R33" s="30" t="n"/>
    </row>
    <row r="34">
      <c r="A34" s="2" t="n">
        <v>0</v>
      </c>
      <c r="B34" s="427" t="n"/>
      <c r="C34" s="384" t="n">
        <v>405</v>
      </c>
      <c r="D34" s="440">
        <f>J97</f>
        <v/>
      </c>
      <c r="E34" s="441" t="n"/>
      <c r="F34" s="442" t="n"/>
      <c r="G34" s="433" t="n"/>
      <c r="H34" s="214" t="inlineStr">
        <is>
          <t xml:space="preserve">　　　流動負債淨增（淨減）                                        </t>
        </is>
      </c>
      <c r="I34" s="215" t="n">
        <v>161</v>
      </c>
      <c r="J34" s="73">
        <f>OFFSET(A507,0,$K$1-1)</f>
        <v/>
      </c>
      <c r="K34" s="369">
        <f>-SUMIF($C$7:$C$127,I34,$D$7:$D$127)+SUMIF($E$7:$E$127,I34,$F$7:$F$127)</f>
        <v/>
      </c>
      <c r="L34" s="478" t="n"/>
      <c r="M34" s="478">
        <f>L34-G34</f>
        <v/>
      </c>
      <c r="N34" s="30" t="n"/>
      <c r="O34" s="425">
        <f>L34-B34</f>
        <v/>
      </c>
      <c r="P34" s="30">
        <f>J34-K34</f>
        <v/>
      </c>
      <c r="Q34" s="426">
        <f>D34-F34</f>
        <v/>
      </c>
      <c r="R34" s="30" t="n"/>
    </row>
    <row r="35">
      <c r="A35" s="2" t="n">
        <v>0</v>
      </c>
      <c r="B35" s="427" t="n"/>
      <c r="C35" s="384" t="n"/>
      <c r="D35" s="440" t="n"/>
      <c r="E35" s="441" t="n"/>
      <c r="F35" s="442" t="n"/>
      <c r="G35" s="433" t="n"/>
      <c r="H35" s="214" t="inlineStr">
        <is>
          <t xml:space="preserve">　　未計利息股利之現金流入（流出）                              </t>
        </is>
      </c>
      <c r="I35" s="215" t="n"/>
      <c r="J35" s="73">
        <f>OFFSET(A508,0,$K$1-1)</f>
        <v/>
      </c>
      <c r="K35" s="369">
        <f>K12+K13</f>
        <v/>
      </c>
      <c r="L35" s="478" t="n"/>
      <c r="M35" s="478">
        <f>L35-G35</f>
        <v/>
      </c>
      <c r="N35" s="30" t="n"/>
      <c r="O35" s="425">
        <f>L35-B35</f>
        <v/>
      </c>
      <c r="P35" s="30">
        <f>J35-K35</f>
        <v/>
      </c>
      <c r="Q35" s="426">
        <f>D35-F35</f>
        <v/>
      </c>
      <c r="R35" s="30" t="n"/>
    </row>
    <row r="36">
      <c r="A36" s="3" t="n">
        <v>0</v>
      </c>
      <c r="B36" s="427" t="n"/>
      <c r="C36" s="385" t="n"/>
      <c r="D36" s="440" t="n"/>
      <c r="E36" s="443" t="n"/>
      <c r="F36" s="442" t="n"/>
      <c r="G36" s="433" t="n"/>
      <c r="H36" s="112" t="inlineStr">
        <is>
          <t xml:space="preserve">　　收取利息                                                    </t>
        </is>
      </c>
      <c r="I36" s="180" t="n"/>
      <c r="J36" s="73">
        <f>OFFSET(A509,0,$K$1-1)</f>
        <v/>
      </c>
      <c r="K36" s="369">
        <f>J36</f>
        <v/>
      </c>
      <c r="L36" s="478" t="n"/>
      <c r="M36" s="478">
        <f>L36-G36</f>
        <v/>
      </c>
      <c r="N36" s="30" t="n"/>
      <c r="O36" s="425">
        <f>L36-B36</f>
        <v/>
      </c>
      <c r="P36" s="30">
        <f>J36-K36</f>
        <v/>
      </c>
      <c r="Q36" s="426">
        <f>D36-F36</f>
        <v/>
      </c>
      <c r="R36" s="30" t="n"/>
    </row>
    <row r="37">
      <c r="A37" s="80" t="inlineStr">
        <is>
          <t xml:space="preserve">　　機械及設備                                                  </t>
        </is>
      </c>
      <c r="B37" s="427">
        <f>VLOOKUP(A37,$A$309:$AX$418,$K$1,FALSE)</f>
        <v/>
      </c>
      <c r="C37" s="384" t="n">
        <v>253</v>
      </c>
      <c r="D37" s="440">
        <f>J59*-1</f>
        <v/>
      </c>
      <c r="E37" s="441" t="n">
        <v>103</v>
      </c>
      <c r="F37" s="442">
        <f>J17</f>
        <v/>
      </c>
      <c r="G37" s="429">
        <f>B37+SUM(D37:D41)-SUM(F37:F41)</f>
        <v/>
      </c>
      <c r="H37" s="112" t="inlineStr">
        <is>
          <t xml:space="preserve">　　收取股利                                                    </t>
        </is>
      </c>
      <c r="I37" s="180" t="n"/>
      <c r="J37" s="73">
        <f>OFFSET(A510,0,$K$1-1)</f>
        <v/>
      </c>
      <c r="K37" s="369">
        <f>J37</f>
        <v/>
      </c>
      <c r="L37" s="478">
        <f>VLOOKUP(A37,$A$140:$AX$249,$K$1,FALSE)</f>
        <v/>
      </c>
      <c r="M37" s="478">
        <f>L37-G37</f>
        <v/>
      </c>
      <c r="N37" s="30" t="n"/>
      <c r="O37" s="425">
        <f>L37-B37</f>
        <v/>
      </c>
      <c r="P37" s="30">
        <f>J37-K37</f>
        <v/>
      </c>
      <c r="Q37" s="426">
        <f>D37-F37</f>
        <v/>
      </c>
      <c r="R37" s="30" t="n"/>
    </row>
    <row r="38" ht="20.4" customHeight="1" s="53" thickBot="1">
      <c r="A38" s="2" t="n">
        <v>0</v>
      </c>
      <c r="B38" s="427" t="n"/>
      <c r="C38" s="385" t="n">
        <v>407</v>
      </c>
      <c r="D38" s="440">
        <f>J101</f>
        <v/>
      </c>
      <c r="E38" s="441" t="n"/>
      <c r="F38" s="442" t="n"/>
      <c r="G38" s="433" t="n"/>
      <c r="H38" s="112" t="inlineStr">
        <is>
          <t xml:space="preserve">　　支付利息                                                    </t>
        </is>
      </c>
      <c r="I38" s="180" t="n"/>
      <c r="J38" s="73">
        <f>OFFSET(A511,0,$K$1-1)</f>
        <v/>
      </c>
      <c r="K38" s="444">
        <f>J38</f>
        <v/>
      </c>
      <c r="L38" s="478" t="n"/>
      <c r="M38" s="478">
        <f>L38-G38</f>
        <v/>
      </c>
      <c r="N38" s="30" t="n"/>
      <c r="O38" s="425">
        <f>L38-B38</f>
        <v/>
      </c>
      <c r="P38" s="30">
        <f>J38-K38</f>
        <v/>
      </c>
      <c r="Q38" s="426">
        <f>D38-F38</f>
        <v/>
      </c>
      <c r="R38" s="30" t="n"/>
    </row>
    <row r="39">
      <c r="A39" s="3" t="n">
        <v>0</v>
      </c>
      <c r="B39" s="427" t="n"/>
      <c r="C39" s="385" t="n">
        <v>409</v>
      </c>
      <c r="D39" s="440">
        <f>J105</f>
        <v/>
      </c>
      <c r="E39" s="443" t="n">
        <v>412</v>
      </c>
      <c r="F39" s="442">
        <f>-J109</f>
        <v/>
      </c>
      <c r="G39" s="433" t="n"/>
      <c r="H39" s="111" t="inlineStr">
        <is>
          <t xml:space="preserve">▼業務活動之淨現金流入（流出）                                </t>
        </is>
      </c>
      <c r="I39" s="180" t="n"/>
      <c r="J39" s="248">
        <f>OFFSET(A512,0,$K$1-1)</f>
        <v/>
      </c>
      <c r="K39" s="445">
        <f>K36+K37+K38+K35</f>
        <v/>
      </c>
      <c r="L39" s="478" t="n"/>
      <c r="M39" s="478">
        <f>L39-G39</f>
        <v/>
      </c>
      <c r="N39" s="30" t="n"/>
      <c r="O39" s="425">
        <f>L39-B39</f>
        <v/>
      </c>
      <c r="P39" s="30">
        <f>J39-K39</f>
        <v/>
      </c>
      <c r="Q39" s="426">
        <f>D39-F39</f>
        <v/>
      </c>
      <c r="R39" s="30" t="n"/>
    </row>
    <row r="40">
      <c r="A40" s="3" t="n">
        <v>0</v>
      </c>
      <c r="B40" s="427" t="n"/>
      <c r="C40" s="261" t="n"/>
      <c r="D40" s="186" t="n"/>
      <c r="E40" s="446" t="n"/>
      <c r="F40" s="447" t="n"/>
      <c r="G40" s="433" t="n"/>
      <c r="H40" s="111" t="inlineStr">
        <is>
          <t xml:space="preserve">▼投資活動之現金流量                                          </t>
        </is>
      </c>
      <c r="I40" s="180" t="n"/>
      <c r="J40" s="248">
        <f>OFFSET(A513,0,$K$1-1)</f>
        <v/>
      </c>
      <c r="K40" s="448">
        <f>SUM(K41,K44,K47,K48,K49,K51,K54,K64)</f>
        <v/>
      </c>
      <c r="L40" s="478" t="n"/>
      <c r="M40" s="478">
        <f>L40-G40</f>
        <v/>
      </c>
      <c r="N40" s="30" t="n"/>
      <c r="O40" s="425">
        <f>L40-B40</f>
        <v/>
      </c>
      <c r="P40" s="30">
        <f>J40-K40</f>
        <v/>
      </c>
      <c r="Q40" s="426">
        <f>D40-F40</f>
        <v/>
      </c>
      <c r="R40" s="30" t="n"/>
    </row>
    <row r="41">
      <c r="A41" s="50" t="n"/>
      <c r="B41" s="50" t="n"/>
      <c r="C41" s="232" t="n"/>
      <c r="D41" s="440" t="n"/>
      <c r="E41" s="232" t="n"/>
      <c r="F41" s="233" t="n"/>
      <c r="H41" s="112" t="inlineStr">
        <is>
          <t xml:space="preserve">　　減少流動金融資產及短期貸墊款                                </t>
        </is>
      </c>
      <c r="I41" s="180" t="n"/>
      <c r="J41" s="248">
        <f>OFFSET(A514,0,$K$1-1)</f>
        <v/>
      </c>
      <c r="K41" s="449">
        <f>K42+K43</f>
        <v/>
      </c>
      <c r="L41" s="478" t="n"/>
      <c r="M41" s="478">
        <f>L41-G41</f>
        <v/>
      </c>
      <c r="N41" s="30" t="n"/>
      <c r="O41" s="425">
        <f>L41-B41</f>
        <v/>
      </c>
      <c r="P41" s="30">
        <f>J41-K41</f>
        <v/>
      </c>
      <c r="Q41" s="426">
        <f>D41-F41</f>
        <v/>
      </c>
      <c r="R41" s="30" t="n"/>
    </row>
    <row r="42" ht="20.4" customHeight="1" s="53" thickBot="1">
      <c r="A42" s="50" t="inlineStr">
        <is>
          <t xml:space="preserve">　　交通及運輸設備                                              </t>
        </is>
      </c>
      <c r="B42" s="427">
        <f>VLOOKUP(A42,$A$309:$AX$418,$K$1,FALSE)</f>
        <v/>
      </c>
      <c r="C42" s="384" t="n">
        <v>254</v>
      </c>
      <c r="D42" s="440">
        <f>J60*-1</f>
        <v/>
      </c>
      <c r="E42" s="441" t="n">
        <v>104</v>
      </c>
      <c r="F42" s="442">
        <f>J18</f>
        <v/>
      </c>
      <c r="G42" s="450">
        <f>B42+SUM(D42:D44)-SUM(F42:F44)</f>
        <v/>
      </c>
      <c r="H42" s="214" t="inlineStr">
        <is>
          <t xml:space="preserve">　　　減少流動金融資產                                            </t>
        </is>
      </c>
      <c r="I42" s="215" t="n">
        <v>211</v>
      </c>
      <c r="J42" s="248">
        <f>OFFSET(A515,0,$K$1-1)</f>
        <v/>
      </c>
      <c r="K42" s="451">
        <f>-SUMIF($C$7:$C$127,I42,$D$7:$D$127)+SUMIF($E$7:$E$135,I42,$F$7:$F$127)</f>
        <v/>
      </c>
      <c r="L42" s="478">
        <f>VLOOKUP(A42,$A$140:$AX$249,$K$1,FALSE)</f>
        <v/>
      </c>
      <c r="M42" s="478">
        <f>L42-G42</f>
        <v/>
      </c>
      <c r="N42" s="30" t="n"/>
      <c r="O42" s="425">
        <f>L42-B42</f>
        <v/>
      </c>
      <c r="P42" s="30">
        <f>J42-K42</f>
        <v/>
      </c>
      <c r="Q42" s="426">
        <f>D42-F42</f>
        <v/>
      </c>
      <c r="R42" s="30" t="n"/>
    </row>
    <row r="43">
      <c r="A43" s="50" t="n"/>
      <c r="B43" s="427" t="n"/>
      <c r="C43" s="385" t="n">
        <v>410</v>
      </c>
      <c r="D43" s="440">
        <f>J106</f>
        <v/>
      </c>
      <c r="E43" s="443" t="n">
        <v>413</v>
      </c>
      <c r="F43" s="442">
        <f>J110*-1</f>
        <v/>
      </c>
      <c r="G43" s="452" t="n"/>
      <c r="H43" s="216" t="inlineStr">
        <is>
          <t xml:space="preserve">　　　減少短期墊款                                                </t>
        </is>
      </c>
      <c r="I43" s="217" t="n">
        <v>212</v>
      </c>
      <c r="J43" s="73">
        <f>OFFSET(A516,0,$K$1-1)</f>
        <v/>
      </c>
      <c r="K43" s="453">
        <f>-SUMIF($C$7:$C$127,I43,$D$7:$D$127)+SUMIF($E$7:$E$135,I43,$F$7:$F$127)</f>
        <v/>
      </c>
      <c r="L43" s="478" t="n"/>
      <c r="M43" s="478">
        <f>L43-G43</f>
        <v/>
      </c>
      <c r="N43" s="30" t="n"/>
      <c r="O43" s="425">
        <f>L43-B43</f>
        <v/>
      </c>
      <c r="P43" s="30">
        <f>J43-K43</f>
        <v/>
      </c>
      <c r="Q43" s="426">
        <f>D43-F43</f>
        <v/>
      </c>
      <c r="R43" s="30" t="n"/>
    </row>
    <row r="44">
      <c r="A44" s="50" t="n"/>
      <c r="B44" s="427" t="n"/>
      <c r="C44" s="385" t="n"/>
      <c r="D44" s="440" t="n"/>
      <c r="E44" s="443" t="n"/>
      <c r="F44" s="442" t="n"/>
      <c r="G44" s="452" t="n"/>
      <c r="H44" s="112" t="inlineStr">
        <is>
          <t xml:space="preserve">　　減少投資、長期應收款、貸墊款及準備金                        </t>
        </is>
      </c>
      <c r="I44" s="180" t="n"/>
      <c r="J44" s="73">
        <f>OFFSET(A517,0,$K$1-1)</f>
        <v/>
      </c>
      <c r="K44" s="369">
        <f>SUM(K45:K46)</f>
        <v/>
      </c>
      <c r="L44" s="478" t="n"/>
      <c r="M44" s="478">
        <f>L44-G44</f>
        <v/>
      </c>
      <c r="N44" s="30" t="n"/>
      <c r="O44" s="425">
        <f>L44-B44</f>
        <v/>
      </c>
      <c r="P44" s="30">
        <f>J44-K44</f>
        <v/>
      </c>
      <c r="Q44" s="426">
        <f>D44-F44</f>
        <v/>
      </c>
      <c r="R44" s="30" t="n"/>
    </row>
    <row r="45">
      <c r="A45" s="80" t="inlineStr">
        <is>
          <t xml:space="preserve">　　什項設備                                                    </t>
        </is>
      </c>
      <c r="B45" s="427">
        <f>VLOOKUP(A45,$A$309:$AX$418,$K$1,FALSE)</f>
        <v/>
      </c>
      <c r="C45" s="384" t="n">
        <v>255</v>
      </c>
      <c r="D45" s="440">
        <f>J61*-1</f>
        <v/>
      </c>
      <c r="E45" s="441" t="n">
        <v>105</v>
      </c>
      <c r="F45" s="442">
        <f>J19</f>
        <v/>
      </c>
      <c r="G45" s="429">
        <f>B45+SUM(D45:D48)-SUM(F45:F48)</f>
        <v/>
      </c>
      <c r="H45" s="112" t="inlineStr">
        <is>
          <t xml:space="preserve">　　　減少投資                                                    </t>
        </is>
      </c>
      <c r="I45" s="180" t="n">
        <v>221</v>
      </c>
      <c r="J45" s="73">
        <f>OFFSET(A518,0,$K$1-1)</f>
        <v/>
      </c>
      <c r="K45" s="369">
        <f>-SUMIF($C$7:$C$127,I45,$D$7:$D$127)+SUMIF($E$7:$E$135,I45,$F$7:$F$127)</f>
        <v/>
      </c>
      <c r="L45" s="478">
        <f>VLOOKUP(A45,$A$140:$AX$249,$K$1,FALSE)</f>
        <v/>
      </c>
      <c r="M45" s="478">
        <f>L45-G45</f>
        <v/>
      </c>
      <c r="N45" s="30" t="n"/>
      <c r="O45" s="425">
        <f>L45-B45</f>
        <v/>
      </c>
      <c r="P45" s="30">
        <f>J45-K45</f>
        <v/>
      </c>
      <c r="Q45" s="426">
        <f>D45-F45</f>
        <v/>
      </c>
      <c r="R45" s="30" t="n"/>
    </row>
    <row r="46">
      <c r="A46" s="3" t="n">
        <v>0</v>
      </c>
      <c r="B46" s="427" t="n"/>
      <c r="C46" s="385" t="n">
        <v>408</v>
      </c>
      <c r="D46" s="440">
        <f>J102</f>
        <v/>
      </c>
      <c r="E46" s="443" t="n"/>
      <c r="F46" s="442" t="n"/>
      <c r="G46" s="433" t="n"/>
      <c r="H46" s="112" t="inlineStr">
        <is>
          <t xml:space="preserve">　　　減少準備金                                                  </t>
        </is>
      </c>
      <c r="I46" s="180" t="n">
        <v>222</v>
      </c>
      <c r="J46" s="73">
        <f>OFFSET(A519,0,$K$1-1)</f>
        <v/>
      </c>
      <c r="K46" s="369">
        <f>-SUMIF($C$7:$C$127,I46,$D$7:$D$127)+SUMIF($E$7:$E$135,I46,$F$7:$F$127)</f>
        <v/>
      </c>
      <c r="L46" s="478" t="n"/>
      <c r="M46" s="478">
        <f>L46-G46</f>
        <v/>
      </c>
      <c r="N46" s="30" t="n"/>
      <c r="O46" s="425">
        <f>L46-B46</f>
        <v/>
      </c>
      <c r="P46" s="30">
        <f>J46-K46</f>
        <v/>
      </c>
      <c r="Q46" s="426">
        <f>D46-F46</f>
        <v/>
      </c>
      <c r="R46" s="30" t="n"/>
    </row>
    <row r="47">
      <c r="A47" s="3" t="n">
        <v>0</v>
      </c>
      <c r="B47" s="427" t="n"/>
      <c r="C47" s="385" t="n">
        <v>411</v>
      </c>
      <c r="D47" s="440">
        <f>J107</f>
        <v/>
      </c>
      <c r="E47" s="443" t="n">
        <v>414</v>
      </c>
      <c r="F47" s="442">
        <f>-J111</f>
        <v/>
      </c>
      <c r="G47" s="433" t="n"/>
      <c r="H47" s="112" t="inlineStr">
        <is>
          <t xml:space="preserve">　　收取利息                                                    </t>
        </is>
      </c>
      <c r="I47" s="180" t="n"/>
      <c r="J47" s="73">
        <f>OFFSET(A520,0,$K$1-1)</f>
        <v/>
      </c>
      <c r="K47" s="369">
        <f>J47</f>
        <v/>
      </c>
      <c r="L47" s="478" t="n"/>
      <c r="M47" s="478">
        <f>L47-G47</f>
        <v/>
      </c>
      <c r="N47" s="30" t="n"/>
      <c r="O47" s="425">
        <f>L47-B47</f>
        <v/>
      </c>
      <c r="P47" s="30">
        <f>J47-K47</f>
        <v/>
      </c>
      <c r="Q47" s="426">
        <f>D47-F47</f>
        <v/>
      </c>
      <c r="R47" s="30" t="n"/>
    </row>
    <row r="48">
      <c r="A48" s="3" t="n">
        <v>0</v>
      </c>
      <c r="B48" s="427" t="n"/>
      <c r="C48" s="385" t="n">
        <v>406</v>
      </c>
      <c r="D48" s="440">
        <f>J98</f>
        <v/>
      </c>
      <c r="E48" s="443" t="n"/>
      <c r="F48" s="442" t="n"/>
      <c r="G48" s="433" t="n"/>
      <c r="H48" s="112" t="inlineStr">
        <is>
          <t xml:space="preserve">　　收取股利                                                    </t>
        </is>
      </c>
      <c r="I48" s="186" t="n"/>
      <c r="J48" s="73">
        <f>OFFSET(A521,0,$K$1-1)</f>
        <v/>
      </c>
      <c r="K48" s="369">
        <f>J48</f>
        <v/>
      </c>
      <c r="L48" s="478" t="n"/>
      <c r="M48" s="478">
        <f>L48-G48</f>
        <v/>
      </c>
      <c r="N48" s="30" t="n"/>
      <c r="O48" s="425">
        <f>L48-B48</f>
        <v/>
      </c>
      <c r="P48" s="30">
        <f>J48-K48</f>
        <v/>
      </c>
      <c r="Q48" s="426">
        <f>D48-F48</f>
        <v/>
      </c>
      <c r="R48" s="30" t="n"/>
    </row>
    <row r="49">
      <c r="A49" s="80" t="inlineStr">
        <is>
          <t xml:space="preserve">　　租賃資產                                                    </t>
        </is>
      </c>
      <c r="B49" s="427">
        <f>VLOOKUP(A49,$A$309:$AX$413,$K$1,FALSE)</f>
        <v/>
      </c>
      <c r="C49" s="384" t="n"/>
      <c r="D49" s="440" t="n"/>
      <c r="E49" s="441" t="n">
        <v>106</v>
      </c>
      <c r="F49" s="442">
        <f>J20</f>
        <v/>
      </c>
      <c r="G49" s="433">
        <f>B49+D49-F49</f>
        <v/>
      </c>
      <c r="H49" s="112" t="inlineStr">
        <is>
          <t xml:space="preserve">　　增加流動金融資產及短期貸墊款                                </t>
        </is>
      </c>
      <c r="I49" s="186" t="n"/>
      <c r="J49" s="121">
        <f>OFFSET(A522,0,$K$1-1)</f>
        <v/>
      </c>
      <c r="K49" s="369">
        <f>K50</f>
        <v/>
      </c>
      <c r="L49" s="478">
        <f>VLOOKUP(A49,$A$140:$AX$249,$K$1,FALSE)</f>
        <v/>
      </c>
      <c r="M49" s="478">
        <f>L49-G49</f>
        <v/>
      </c>
      <c r="N49" s="30" t="n"/>
      <c r="O49" s="425">
        <f>L49-B49</f>
        <v/>
      </c>
      <c r="P49" s="30">
        <f>J49-K49</f>
        <v/>
      </c>
      <c r="Q49" s="426">
        <f>D49-F49</f>
        <v/>
      </c>
      <c r="R49" s="30" t="n"/>
    </row>
    <row r="50" ht="32.4" customHeight="1" s="53">
      <c r="A50" s="80" t="inlineStr">
        <is>
          <t xml:space="preserve">　　租賃權益改良                                                </t>
        </is>
      </c>
      <c r="B50" s="427">
        <f>VLOOKUP(A50,$A$309:$AX$418,$K$1,FALSE)</f>
        <v/>
      </c>
      <c r="C50" s="384" t="n">
        <v>257</v>
      </c>
      <c r="D50" s="454">
        <f>J63*-1</f>
        <v/>
      </c>
      <c r="E50" s="441" t="n">
        <v>107</v>
      </c>
      <c r="F50" s="442">
        <f>J21</f>
        <v/>
      </c>
      <c r="G50" s="433">
        <f>B50+D50-F50</f>
        <v/>
      </c>
      <c r="H50" s="112" t="inlineStr">
        <is>
          <t xml:space="preserve">　　　增加流動金融資產                                            </t>
        </is>
      </c>
      <c r="I50" s="181" t="n">
        <v>231</v>
      </c>
      <c r="J50" s="121">
        <f>OFFSET(A523,0,$K$1-1)</f>
        <v/>
      </c>
      <c r="K50" s="369">
        <f>-SUMIF($C$7:$C$127,I50,$D$7:$D$127)+SUMIF($E$7:$E$135,I50,$F$7:$F$127)</f>
        <v/>
      </c>
      <c r="L50" s="478">
        <f>VLOOKUP(A50,$A$140:$AX$249,$K$1,FALSE)</f>
        <v/>
      </c>
      <c r="M50" s="478">
        <f>L50-G50</f>
        <v/>
      </c>
      <c r="N50" s="30" t="n"/>
      <c r="O50" s="425">
        <f>L50-B49</f>
        <v/>
      </c>
      <c r="P50" s="30">
        <f>J50-K50</f>
        <v/>
      </c>
      <c r="Q50" s="426">
        <f>D49-F49</f>
        <v/>
      </c>
      <c r="R50" s="30" t="n"/>
    </row>
    <row r="51" ht="32.4" customHeight="1" s="53">
      <c r="A51" s="79" t="inlineStr">
        <is>
          <t xml:space="preserve">　　購建中固定資產                                              </t>
        </is>
      </c>
      <c r="B51" s="427">
        <f>VLOOKUP(A51,$A$309:$AX$418,$K$1,FALSE)</f>
        <v/>
      </c>
      <c r="C51" s="384" t="n">
        <v>256</v>
      </c>
      <c r="D51" s="440">
        <f>J62*-1</f>
        <v/>
      </c>
      <c r="E51" s="441" t="n">
        <v>404</v>
      </c>
      <c r="F51" s="442">
        <f>J96</f>
        <v/>
      </c>
      <c r="G51" s="429">
        <f>B51+SUM(D51:D53)-SUM(F51:F53)</f>
        <v/>
      </c>
      <c r="H51" s="112" t="inlineStr">
        <is>
          <t xml:space="preserve">　　增加投資、長期應收款、貸墊款及準備金                        </t>
        </is>
      </c>
      <c r="I51" s="180" t="n"/>
      <c r="J51" s="73">
        <f>OFFSET(A524,0,$K$1-1)</f>
        <v/>
      </c>
      <c r="K51" s="369">
        <f>SUM(K52:K53)</f>
        <v/>
      </c>
      <c r="L51" s="478">
        <f>VLOOKUP(A51,$A$140:$AX$249,$K$1,FALSE)</f>
        <v/>
      </c>
      <c r="M51" s="478">
        <f>L51-G51</f>
        <v/>
      </c>
      <c r="N51" s="30" t="n"/>
      <c r="O51" s="425">
        <f>L51-B50</f>
        <v/>
      </c>
      <c r="P51" s="30">
        <f>J51-K51</f>
        <v/>
      </c>
      <c r="Q51" s="426">
        <f>D50-F50</f>
        <v/>
      </c>
      <c r="R51" s="30" t="n"/>
    </row>
    <row r="52">
      <c r="A52" s="3" t="n"/>
      <c r="B52" s="427" t="n"/>
      <c r="C52" s="385" t="n"/>
      <c r="D52" s="440" t="n"/>
      <c r="E52" s="441" t="n">
        <v>405</v>
      </c>
      <c r="F52" s="442">
        <f>J97</f>
        <v/>
      </c>
      <c r="G52" s="433" t="n"/>
      <c r="H52" s="112" t="inlineStr">
        <is>
          <t xml:space="preserve">　　　增加投資                                                    </t>
        </is>
      </c>
      <c r="I52" s="180" t="n">
        <v>241</v>
      </c>
      <c r="J52" s="73">
        <f>OFFSET(A525,0,$K$1-1)</f>
        <v/>
      </c>
      <c r="K52" s="369">
        <f>-SUMIF($C$7:$C$127,I52,$D$7:$D$127)+SUMIF($E$7:$E$135,I52,$F$7:$F$127)</f>
        <v/>
      </c>
      <c r="L52" s="478" t="n"/>
      <c r="M52" s="478">
        <f>L52-G52</f>
        <v/>
      </c>
      <c r="N52" s="30" t="n"/>
      <c r="O52" s="425">
        <f>L52-B51</f>
        <v/>
      </c>
      <c r="P52" s="30">
        <f>J52-K52</f>
        <v/>
      </c>
      <c r="Q52" s="426">
        <f>D51-F51</f>
        <v/>
      </c>
      <c r="R52" s="30" t="n"/>
    </row>
    <row r="53">
      <c r="A53" s="126" t="n"/>
      <c r="B53" s="126" t="n"/>
      <c r="C53" s="236" t="n"/>
      <c r="D53" s="455" t="n"/>
      <c r="E53" s="236" t="n">
        <v>406</v>
      </c>
      <c r="F53" s="291">
        <f>J98</f>
        <v/>
      </c>
      <c r="G53" s="126" t="n"/>
      <c r="H53" s="112" t="inlineStr">
        <is>
          <t xml:space="preserve">　　　增加準備金                                                  </t>
        </is>
      </c>
      <c r="I53" s="180" t="n">
        <v>242</v>
      </c>
      <c r="J53" s="73">
        <f>OFFSET(A526,0,$K$1-1)</f>
        <v/>
      </c>
      <c r="K53" s="369">
        <f>-SUMIF($C$7:$C$127,I53,$D$7:$D$127)+SUMIF($E$7:$E$135,I53,$F$7:$F$127)</f>
        <v/>
      </c>
      <c r="L53" s="478" t="n"/>
      <c r="M53" s="478">
        <f>L53-G52</f>
        <v/>
      </c>
      <c r="N53" s="30" t="n"/>
      <c r="O53" s="425">
        <f>L53-B52</f>
        <v/>
      </c>
      <c r="P53" s="30">
        <f>J53-K53</f>
        <v/>
      </c>
      <c r="Q53" s="426">
        <f>D52-F52</f>
        <v/>
      </c>
      <c r="R53" s="30" t="n"/>
    </row>
    <row r="54" ht="32.4" customHeight="1" s="53">
      <c r="A54" s="78" t="inlineStr">
        <is>
          <t xml:space="preserve">　生物資產－非流動                                            </t>
        </is>
      </c>
      <c r="B54" s="422">
        <f>SUM(B55)</f>
        <v/>
      </c>
      <c r="C54" s="384" t="n"/>
      <c r="D54" s="440" t="n"/>
      <c r="E54" s="441" t="n"/>
      <c r="F54" s="442" t="n"/>
      <c r="G54" s="423">
        <f>SUM(G55)</f>
        <v/>
      </c>
      <c r="H54" s="112" t="inlineStr">
        <is>
          <t xml:space="preserve">　　增加不動產、廠房及設備、礦產資源                            </t>
        </is>
      </c>
      <c r="I54" s="180" t="n"/>
      <c r="J54" s="73">
        <f>OFFSET(A527,0,$K$1-1)</f>
        <v/>
      </c>
      <c r="K54" s="369">
        <f>K55</f>
        <v/>
      </c>
      <c r="L54" s="478">
        <f>VLOOKUP(A54,$A$140:$AX$249,$K$1,FALSE)</f>
        <v/>
      </c>
      <c r="M54" s="478">
        <f>L54-G54</f>
        <v/>
      </c>
      <c r="N54" s="30" t="n"/>
      <c r="O54" s="425">
        <f>L54-B54</f>
        <v/>
      </c>
      <c r="P54" s="30">
        <f>J54-K54</f>
        <v/>
      </c>
      <c r="Q54" s="426">
        <f>D54-F54</f>
        <v/>
      </c>
      <c r="R54" s="30" t="n"/>
    </row>
    <row r="55" ht="27.6" customHeight="1" s="53">
      <c r="A55" s="82" t="inlineStr">
        <is>
          <t xml:space="preserve">　　生產性生物資產－非流動                                      </t>
        </is>
      </c>
      <c r="B55" s="427">
        <f>VLOOKUP(A55,$A$309:$AX$418,$K$1,FALSE)</f>
        <v/>
      </c>
      <c r="C55" s="384" t="n"/>
      <c r="D55" s="440" t="n"/>
      <c r="E55" s="441" t="n">
        <v>109</v>
      </c>
      <c r="F55" s="442">
        <f>J23</f>
        <v/>
      </c>
      <c r="G55" s="429">
        <f>B55+SUM(D55:D55)-SUM(F55:F55)</f>
        <v/>
      </c>
      <c r="H55" s="112" t="inlineStr">
        <is>
          <t xml:space="preserve">　　　增加不動產、廠房及設備                                      </t>
        </is>
      </c>
      <c r="I55" s="180" t="n"/>
      <c r="J55" s="73">
        <f>OFFSET(A528,0,$K$1-1)</f>
        <v/>
      </c>
      <c r="K55" s="369">
        <f>K56</f>
        <v/>
      </c>
      <c r="L55" s="478">
        <f>VLOOKUP(A55,$A$140:$AX$249,$K$1,FALSE)</f>
        <v/>
      </c>
      <c r="M55" s="478">
        <f>L55-G55</f>
        <v/>
      </c>
      <c r="N55" s="30" t="n"/>
      <c r="O55" s="425">
        <f>L55-B55</f>
        <v/>
      </c>
      <c r="P55" s="30">
        <f>J55-K55</f>
        <v/>
      </c>
      <c r="Q55" s="426">
        <f>D55-F55</f>
        <v/>
      </c>
      <c r="R55" s="30" t="n"/>
    </row>
    <row r="56">
      <c r="A56" s="78" t="inlineStr">
        <is>
          <t xml:space="preserve">　無形資產                                                    </t>
        </is>
      </c>
      <c r="B56" s="422">
        <f>SUM(B57)</f>
        <v/>
      </c>
      <c r="C56" s="384" t="n"/>
      <c r="D56" s="440" t="n"/>
      <c r="E56" s="441" t="n"/>
      <c r="F56" s="442" t="n"/>
      <c r="G56" s="423">
        <f>SUM(G57)</f>
        <v/>
      </c>
      <c r="H56" s="112" t="inlineStr">
        <is>
          <t xml:space="preserve">　　　　固定資產之增置                                              </t>
        </is>
      </c>
      <c r="I56" s="180" t="n"/>
      <c r="J56" s="73">
        <f>OFFSET(A529,0,$K$1-1)</f>
        <v/>
      </c>
      <c r="K56" s="369">
        <f>SUM(K57:K63)</f>
        <v/>
      </c>
      <c r="L56" s="478">
        <f>VLOOKUP(A56,$A$140:$AX$249,$K$1,FALSE)</f>
        <v/>
      </c>
      <c r="M56" s="478">
        <f>L56-G56</f>
        <v/>
      </c>
      <c r="N56" s="30" t="n"/>
      <c r="O56" s="425">
        <f>L56-B56</f>
        <v/>
      </c>
      <c r="P56" s="30">
        <f>J56-K56</f>
        <v/>
      </c>
      <c r="Q56" s="426">
        <f>D56-F56</f>
        <v/>
      </c>
      <c r="R56" s="30" t="n"/>
    </row>
    <row r="57">
      <c r="A57" s="80" t="inlineStr">
        <is>
          <t xml:space="preserve">　　無形資產                                                    </t>
        </is>
      </c>
      <c r="B57" s="427">
        <f>VLOOKUP(A57,$A$309:$AX$418,$K$1,FALSE)</f>
        <v/>
      </c>
      <c r="C57" s="384" t="n"/>
      <c r="D57" s="440" t="n"/>
      <c r="E57" s="441" t="n">
        <v>111</v>
      </c>
      <c r="F57" s="442">
        <f>J25</f>
        <v/>
      </c>
      <c r="G57" s="429">
        <f>B57+SUM(D57:D59)-SUM(F57:F59)</f>
        <v/>
      </c>
      <c r="H57" s="112" t="inlineStr">
        <is>
          <t xml:space="preserve">　　　　　土地改良物                                                  </t>
        </is>
      </c>
      <c r="I57" s="180" t="n">
        <v>251</v>
      </c>
      <c r="J57" s="73">
        <f>OFFSET(A530,0,$K$1-1)</f>
        <v/>
      </c>
      <c r="K57" s="369">
        <f>-SUMIF($C$7:$C$127,I57,$D$7:$D$127)+SUMIF($E$7:$E$127,I57,$F$7:$F$127)</f>
        <v/>
      </c>
      <c r="L57" s="478">
        <f>VLOOKUP(A57,$A$140:$AX$249,$K$1,FALSE)</f>
        <v/>
      </c>
      <c r="M57" s="478">
        <f>L57-G57</f>
        <v/>
      </c>
      <c r="N57" s="30" t="n"/>
      <c r="O57" s="425">
        <f>L57-B57</f>
        <v/>
      </c>
      <c r="P57" s="30">
        <f>J57-K57</f>
        <v/>
      </c>
      <c r="Q57" s="426">
        <f>D57-F57</f>
        <v/>
      </c>
      <c r="R57" s="30" t="n"/>
    </row>
    <row r="58">
      <c r="A58" s="2" t="n">
        <v>0</v>
      </c>
      <c r="B58" s="427" t="n"/>
      <c r="C58" s="384" t="n">
        <v>415</v>
      </c>
      <c r="D58" s="440">
        <f>J113</f>
        <v/>
      </c>
      <c r="E58" s="441" t="n">
        <v>416</v>
      </c>
      <c r="F58" s="442">
        <f>J114*-1</f>
        <v/>
      </c>
      <c r="G58" s="433" t="n"/>
      <c r="H58" s="112" t="inlineStr">
        <is>
          <t xml:space="preserve">　　　　　房屋及建築                                                  </t>
        </is>
      </c>
      <c r="I58" s="180" t="n">
        <v>252</v>
      </c>
      <c r="J58" s="73">
        <f>OFFSET(A531,0,$K$1-1)</f>
        <v/>
      </c>
      <c r="K58" s="369">
        <f>-SUMIF($C$7:$C$127,I58,$D$7:$D$127)+SUMIF($E$7:$E$127,I58,$F$7:$F$127)</f>
        <v/>
      </c>
      <c r="L58" s="478" t="n"/>
      <c r="M58" s="478">
        <f>L58-G58</f>
        <v/>
      </c>
      <c r="N58" s="30" t="n"/>
      <c r="O58" s="425">
        <f>L58-B58</f>
        <v/>
      </c>
      <c r="P58" s="30">
        <f>J58-K58</f>
        <v/>
      </c>
      <c r="Q58" s="426">
        <f>D58-F58</f>
        <v/>
      </c>
      <c r="R58" s="30" t="n"/>
    </row>
    <row r="59">
      <c r="A59" s="3" t="n">
        <v>0</v>
      </c>
      <c r="B59" s="427" t="n"/>
      <c r="C59" s="385" t="n">
        <v>258</v>
      </c>
      <c r="D59" s="440">
        <f>J65*-1</f>
        <v/>
      </c>
      <c r="E59" s="443" t="n">
        <v>112</v>
      </c>
      <c r="F59" s="456" t="n"/>
      <c r="G59" s="433" t="n"/>
      <c r="H59" s="112" t="inlineStr">
        <is>
          <t xml:space="preserve">　　　　　機械及設備                                                  </t>
        </is>
      </c>
      <c r="I59" s="180" t="n">
        <v>253</v>
      </c>
      <c r="J59" s="73">
        <f>OFFSET(A532,0,$K$1-1)</f>
        <v/>
      </c>
      <c r="K59" s="369">
        <f>-SUMIF($C$7:$C$127,I59,$D$7:$D$127)+SUMIF($E$7:$E$127,I59,$F$7:$F$127)</f>
        <v/>
      </c>
      <c r="L59" s="478" t="n"/>
      <c r="M59" s="478">
        <f>L59-G59</f>
        <v/>
      </c>
      <c r="N59" s="30" t="n"/>
      <c r="O59" s="425">
        <f>L59-B59</f>
        <v/>
      </c>
      <c r="P59" s="30">
        <f>J59-K59</f>
        <v/>
      </c>
      <c r="Q59" s="426">
        <f>D59-F59</f>
        <v/>
      </c>
      <c r="R59" s="30" t="n"/>
    </row>
    <row r="60">
      <c r="A60" s="3" t="n">
        <v>0</v>
      </c>
      <c r="B60" s="427" t="n"/>
      <c r="C60" s="385" t="n"/>
      <c r="D60" s="440" t="n"/>
      <c r="E60" s="443" t="n"/>
      <c r="F60" s="442" t="n"/>
      <c r="G60" s="433" t="n"/>
      <c r="H60" s="112" t="inlineStr">
        <is>
          <t xml:space="preserve">　　　　　交通及運輸設備                                              </t>
        </is>
      </c>
      <c r="I60" s="180" t="n">
        <v>254</v>
      </c>
      <c r="J60" s="73">
        <f>OFFSET(A533,0,$K$1-1)</f>
        <v/>
      </c>
      <c r="K60" s="369">
        <f>-SUMIF($C$7:$C$127,I60,$D$7:$D$127)+SUMIF($E$7:$E$127,I60,$F$7:$F$127)</f>
        <v/>
      </c>
      <c r="L60" s="478" t="n"/>
      <c r="M60" s="478">
        <f>L60-G60</f>
        <v/>
      </c>
      <c r="N60" s="30" t="n"/>
      <c r="O60" s="425">
        <f>L60-B60</f>
        <v/>
      </c>
      <c r="P60" s="30">
        <f>J60-K60</f>
        <v/>
      </c>
      <c r="Q60" s="426">
        <f>D60-F60</f>
        <v/>
      </c>
      <c r="R60" s="30" t="n"/>
    </row>
    <row r="61" ht="20.4" customHeight="1" s="53">
      <c r="A61" s="78" t="inlineStr">
        <is>
          <t xml:space="preserve">　其他資產                                                    </t>
        </is>
      </c>
      <c r="B61" s="457">
        <f>SUM(B62,B65,B68)</f>
        <v/>
      </c>
      <c r="C61" s="384" t="n"/>
      <c r="D61" s="440" t="n"/>
      <c r="E61" s="441" t="n"/>
      <c r="F61" s="442" t="n"/>
      <c r="G61" s="457">
        <f>SUM(G62,G65,G68)</f>
        <v/>
      </c>
      <c r="H61" s="112" t="inlineStr">
        <is>
          <t xml:space="preserve">　　　　　什項設備                                                    </t>
        </is>
      </c>
      <c r="I61" s="180" t="n">
        <v>255</v>
      </c>
      <c r="J61" s="73">
        <f>OFFSET(A534,0,$K$1-1)</f>
        <v/>
      </c>
      <c r="K61" s="369">
        <f>-SUMIF($C$7:$C$127,I61,$D$7:$D$127)+SUMIF($E$7:$E$127,I61,$F$7:$F$127)</f>
        <v/>
      </c>
      <c r="L61" s="478">
        <f>VLOOKUP(A61,$A$140:$AX$249,$K$1,FALSE)</f>
        <v/>
      </c>
      <c r="M61" s="478">
        <f>L61-G61</f>
        <v/>
      </c>
      <c r="N61" s="30" t="n"/>
      <c r="O61" s="425">
        <f>L61-B61</f>
        <v/>
      </c>
      <c r="P61" s="30">
        <f>J61-K61</f>
        <v/>
      </c>
      <c r="Q61" s="426">
        <f>D61-F61</f>
        <v/>
      </c>
      <c r="R61" s="30" t="n"/>
    </row>
    <row r="62">
      <c r="A62" s="80" t="inlineStr">
        <is>
          <t xml:space="preserve">　　遞延資產                                                    </t>
        </is>
      </c>
      <c r="B62" s="427">
        <f>VLOOKUP(A62,$A$309:$AX$418,$K$1,FALSE)</f>
        <v/>
      </c>
      <c r="C62" s="384" t="n"/>
      <c r="D62" s="440" t="n"/>
      <c r="E62" s="441" t="n">
        <v>112</v>
      </c>
      <c r="F62" s="442">
        <f>J26-F59</f>
        <v/>
      </c>
      <c r="G62" s="429">
        <f>B62+SUM(D62:D64)-SUM(F62:F64)</f>
        <v/>
      </c>
      <c r="H62" s="112" t="inlineStr">
        <is>
          <t xml:space="preserve">　　　　　購建中固定資產                                              </t>
        </is>
      </c>
      <c r="I62" s="180" t="n">
        <v>256</v>
      </c>
      <c r="J62" s="73">
        <f>OFFSET(A535,0,$K$1-1)</f>
        <v/>
      </c>
      <c r="K62" s="369">
        <f>-SUMIF($C$7:$C$127,I62,$D$7:$D$127)+SUMIF($E$7:$E$127,I62,$F$7:$F$127)</f>
        <v/>
      </c>
      <c r="L62" s="478">
        <f>VLOOKUP(A62,$A$140:$AX$249,$K$1,FALSE)</f>
        <v/>
      </c>
      <c r="M62" s="478">
        <f>L62-G62</f>
        <v/>
      </c>
      <c r="N62" s="30" t="n"/>
      <c r="O62" s="425">
        <f>L62-B62</f>
        <v/>
      </c>
      <c r="P62" s="30">
        <f>J62-K62</f>
        <v/>
      </c>
      <c r="Q62" s="426">
        <f>D62-F62</f>
        <v/>
      </c>
      <c r="R62" s="30" t="n"/>
    </row>
    <row r="63">
      <c r="A63" s="2" t="n">
        <v>0</v>
      </c>
      <c r="B63" s="427" t="n"/>
      <c r="C63" s="384" t="n"/>
      <c r="D63" s="440">
        <f>J126</f>
        <v/>
      </c>
      <c r="E63" s="441" t="n"/>
      <c r="F63" s="442">
        <f>J127*-1</f>
        <v/>
      </c>
      <c r="G63" s="429" t="n"/>
      <c r="H63" s="112" t="inlineStr">
        <is>
          <t xml:space="preserve">　　　　　租賃權益改良                                                </t>
        </is>
      </c>
      <c r="I63" s="180" t="n">
        <v>257</v>
      </c>
      <c r="J63" s="73">
        <f>OFFSET(A536,0,$K$1-1)</f>
        <v/>
      </c>
      <c r="K63" s="369">
        <f>-SUMIF($C$7:$C$127,I63,$D$7:$D$127)+SUMIF($E$7:$E$127,I63,$F$7:$F$127)</f>
        <v/>
      </c>
      <c r="L63" s="478" t="n"/>
      <c r="M63" s="478">
        <f>L63-G63</f>
        <v/>
      </c>
      <c r="N63" s="30" t="n"/>
      <c r="O63" s="425">
        <f>L63-B63</f>
        <v/>
      </c>
      <c r="P63" s="30">
        <f>J63-K63</f>
        <v/>
      </c>
      <c r="Q63" s="426">
        <f>D63-F63</f>
        <v/>
      </c>
      <c r="R63" s="30" t="n"/>
    </row>
    <row r="64">
      <c r="A64" s="2" t="n">
        <v>0</v>
      </c>
      <c r="B64" s="427" t="n"/>
      <c r="C64" s="384" t="n">
        <v>259</v>
      </c>
      <c r="D64" s="440">
        <f>J67*-1</f>
        <v/>
      </c>
      <c r="E64" s="441" t="n"/>
      <c r="F64" s="442" t="n"/>
      <c r="G64" s="429" t="n"/>
      <c r="H64" s="112" t="inlineStr">
        <is>
          <t xml:space="preserve">　　增加無形資產及其他資產                                      </t>
        </is>
      </c>
      <c r="I64" s="180" t="n"/>
      <c r="J64" s="73">
        <f>OFFSET(A537,0,$K$1-1)</f>
        <v/>
      </c>
      <c r="K64" s="369">
        <f>K65+K66</f>
        <v/>
      </c>
      <c r="L64" s="478" t="n"/>
      <c r="M64" s="478">
        <f>L64-G64</f>
        <v/>
      </c>
      <c r="N64" s="30" t="n"/>
      <c r="O64" s="425">
        <f>L64-B64</f>
        <v/>
      </c>
      <c r="P64" s="30">
        <f>J64-K64</f>
        <v/>
      </c>
      <c r="Q64" s="426">
        <f>D64-F64</f>
        <v/>
      </c>
      <c r="R64" s="30" t="n"/>
    </row>
    <row r="65">
      <c r="A65" s="80" t="inlineStr">
        <is>
          <t xml:space="preserve">　　什項資產                                                    </t>
        </is>
      </c>
      <c r="B65" s="427">
        <f>VLOOKUP(A65,$A$309:$AX$418,$K$1,FALSE)</f>
        <v/>
      </c>
      <c r="C65" s="384" t="n">
        <v>417</v>
      </c>
      <c r="D65" s="440">
        <f>F111</f>
        <v/>
      </c>
      <c r="E65" s="441" t="n">
        <v>108</v>
      </c>
      <c r="F65" s="442">
        <f>J22</f>
        <v/>
      </c>
      <c r="G65" s="429">
        <f>B65+SUM(D65:D67)-SUM(F65:F67)</f>
        <v/>
      </c>
      <c r="H65" s="112" t="inlineStr">
        <is>
          <t xml:space="preserve">　　　增加無形資產                                                </t>
        </is>
      </c>
      <c r="I65" s="180" t="n">
        <v>258</v>
      </c>
      <c r="J65" s="73">
        <f>OFFSET(A538,0,$K$1-1)</f>
        <v/>
      </c>
      <c r="K65" s="369">
        <f>-SUMIF($C$7:$C$127,I65,$D$7:$D$127)+SUMIF($E$7:$E$127,I65,$F$7:$F$127)</f>
        <v/>
      </c>
      <c r="L65" s="478">
        <f>VLOOKUP(A65,$A$140:$AX$249,$K$1,FALSE)</f>
        <v/>
      </c>
      <c r="M65" s="478">
        <f>L65-G65</f>
        <v/>
      </c>
      <c r="N65" s="30" t="n"/>
      <c r="O65" s="425">
        <f>L65-B65</f>
        <v/>
      </c>
      <c r="P65" s="30">
        <f>J65-K65</f>
        <v/>
      </c>
      <c r="Q65" s="426">
        <f>D65-F65</f>
        <v/>
      </c>
      <c r="R65" s="30" t="n"/>
    </row>
    <row r="66">
      <c r="A66" s="4" t="n">
        <v>0</v>
      </c>
      <c r="B66" s="427" t="n"/>
      <c r="C66" s="384" t="n"/>
      <c r="D66" s="440" t="n"/>
      <c r="E66" s="441" t="n"/>
      <c r="F66" s="442" t="n"/>
      <c r="G66" s="433" t="n"/>
      <c r="H66" s="112" t="inlineStr">
        <is>
          <t xml:space="preserve">　　　增加其他資產                                                </t>
        </is>
      </c>
      <c r="I66" s="180" t="n"/>
      <c r="J66" s="73">
        <f>OFFSET(A539,0,$K$1-1)</f>
        <v/>
      </c>
      <c r="K66" s="369">
        <f>K67</f>
        <v/>
      </c>
      <c r="L66" s="478" t="n"/>
      <c r="M66" s="478">
        <f>L66-G66</f>
        <v/>
      </c>
      <c r="N66" s="30" t="n"/>
      <c r="O66" s="425">
        <f>L66-B66</f>
        <v/>
      </c>
      <c r="P66" s="30">
        <f>J66-K66</f>
        <v/>
      </c>
      <c r="Q66" s="426">
        <f>D66-F66</f>
        <v/>
      </c>
      <c r="R66" s="30" t="n"/>
    </row>
    <row r="67">
      <c r="A67" s="3" t="n">
        <v>0</v>
      </c>
      <c r="B67" s="427" t="n"/>
      <c r="C67" s="385" t="n"/>
      <c r="D67" s="440" t="n"/>
      <c r="E67" s="443" t="n"/>
      <c r="F67" s="442" t="n"/>
      <c r="G67" s="433" t="n"/>
      <c r="H67" s="112" t="inlineStr">
        <is>
          <t xml:space="preserve">　　　　增加遞延費用                                                </t>
        </is>
      </c>
      <c r="I67" s="180" t="n">
        <v>259</v>
      </c>
      <c r="J67" s="73">
        <f>OFFSET(A540,0,$K$1-1)</f>
        <v/>
      </c>
      <c r="K67" s="369">
        <f>-SUMIF($C$7:$C$127,I67,$D$7:$D$127)+SUMIF($E$7:$E$127,I67,$F$7:$F$127)</f>
        <v/>
      </c>
      <c r="L67" s="478" t="n"/>
      <c r="M67" s="478">
        <f>L67-G67</f>
        <v/>
      </c>
      <c r="N67" s="30" t="n"/>
      <c r="O67" s="425">
        <f>L67-B67</f>
        <v/>
      </c>
      <c r="P67" s="30">
        <f>J67-K67</f>
        <v/>
      </c>
      <c r="Q67" s="426">
        <f>D67-F67</f>
        <v/>
      </c>
      <c r="R67" s="30" t="n"/>
    </row>
    <row r="68">
      <c r="A68" s="80" t="n"/>
      <c r="B68" s="427" t="n"/>
      <c r="C68" s="384" t="n"/>
      <c r="D68" s="440" t="n"/>
      <c r="E68" s="441" t="n"/>
      <c r="F68" s="442" t="n"/>
      <c r="G68" s="433">
        <f>B68+D68-F68</f>
        <v/>
      </c>
      <c r="H68" s="111" t="inlineStr">
        <is>
          <t xml:space="preserve">▼投資活動之淨現金流入（流出）                                </t>
        </is>
      </c>
      <c r="I68" s="180" t="n"/>
      <c r="J68" s="73">
        <f>OFFSET(A541,0,$K$1-1)</f>
        <v/>
      </c>
      <c r="K68" s="369">
        <f>K40</f>
        <v/>
      </c>
      <c r="L68" s="478" t="n"/>
      <c r="M68" s="478" t="n"/>
      <c r="N68" s="30" t="n"/>
      <c r="O68" s="425" t="n"/>
      <c r="P68" s="30">
        <f>J68-K68</f>
        <v/>
      </c>
      <c r="Q68" s="426">
        <f>D68-F68</f>
        <v/>
      </c>
      <c r="R68" s="30" t="n"/>
    </row>
    <row r="69">
      <c r="A69" s="4" t="inlineStr">
        <is>
          <t>合      計</t>
        </is>
      </c>
      <c r="B69" s="422">
        <f>B7+B17+B26+B54+B56+B61</f>
        <v/>
      </c>
      <c r="C69" s="384" t="n"/>
      <c r="D69" s="440" t="n"/>
      <c r="E69" s="441" t="n"/>
      <c r="F69" s="442" t="n"/>
      <c r="G69" s="458">
        <f>G7+G17+G26+G54+G56+G61</f>
        <v/>
      </c>
      <c r="H69" s="111" t="inlineStr">
        <is>
          <t xml:space="preserve">▼籌資活動之現金流量                                          </t>
        </is>
      </c>
      <c r="I69" s="180" t="n"/>
      <c r="J69" s="73">
        <f>OFFSET(A542,0,$K$1-1)</f>
        <v/>
      </c>
      <c r="K69" s="369">
        <f>K70+K72+K74+K81+K79+K83</f>
        <v/>
      </c>
      <c r="L69" s="478">
        <f>VLOOKUP(A69,$A$140:$AX$249,$K$1,FALSE)</f>
        <v/>
      </c>
      <c r="M69" s="478">
        <f>L69-G69</f>
        <v/>
      </c>
      <c r="N69" s="30" t="n"/>
      <c r="O69" s="425">
        <f>L69-B69</f>
        <v/>
      </c>
      <c r="P69" s="30">
        <f>J69-K69</f>
        <v/>
      </c>
      <c r="Q69" s="426">
        <f>D69-F69</f>
        <v/>
      </c>
      <c r="R69" s="30" t="n"/>
    </row>
    <row r="70">
      <c r="A70" s="4" t="inlineStr">
        <is>
          <t xml:space="preserve">負債                                                        </t>
        </is>
      </c>
      <c r="B70" s="422">
        <f>B71+B78+B83</f>
        <v/>
      </c>
      <c r="C70" s="384" t="n"/>
      <c r="D70" s="440" t="n"/>
      <c r="E70" s="441" t="n"/>
      <c r="F70" s="442" t="n"/>
      <c r="G70" s="423">
        <f>G71+G78+G83</f>
        <v/>
      </c>
      <c r="H70" s="112" t="inlineStr">
        <is>
          <t xml:space="preserve">　　增加短期債務、流動金融負債及其他負債                        </t>
        </is>
      </c>
      <c r="I70" s="180" t="n"/>
      <c r="J70" s="73">
        <f>OFFSET(A543,0,$K$1-1)</f>
        <v/>
      </c>
      <c r="K70" s="369">
        <f>K71</f>
        <v/>
      </c>
      <c r="L70" s="478">
        <f>VLOOKUP(A70,$A$253:$AX$305,$K$1,FALSE)</f>
        <v/>
      </c>
      <c r="M70" s="478">
        <f>L70-G70</f>
        <v/>
      </c>
      <c r="N70" s="30" t="n"/>
      <c r="O70" s="425">
        <f>L70-B70</f>
        <v/>
      </c>
      <c r="P70" s="30">
        <f>J70-K70</f>
        <v/>
      </c>
      <c r="Q70" s="426">
        <f>D70-F70</f>
        <v/>
      </c>
      <c r="R70" s="30" t="n"/>
    </row>
    <row r="71">
      <c r="A71" s="78" t="inlineStr">
        <is>
          <t xml:space="preserve">　流動負債                                                    </t>
        </is>
      </c>
      <c r="B71" s="422">
        <f>SUM(B72:B77)</f>
        <v/>
      </c>
      <c r="C71" s="384" t="n"/>
      <c r="D71" s="440" t="n"/>
      <c r="E71" s="441" t="n"/>
      <c r="F71" s="442" t="n"/>
      <c r="G71" s="423">
        <f>SUM(G72:G77)</f>
        <v/>
      </c>
      <c r="H71" s="112" t="inlineStr">
        <is>
          <t xml:space="preserve">　　　增加其他負債                                                </t>
        </is>
      </c>
      <c r="I71" s="180" t="n">
        <v>311</v>
      </c>
      <c r="J71" s="73">
        <f>OFFSET(A544,0,$K$1-1)</f>
        <v/>
      </c>
      <c r="K71" s="369">
        <f>-SUMIF($C$7:$C$127,I71,$D$7:$D$127)+SUMIF($E$7:$E$127,I71,$F$7:$F$127)</f>
        <v/>
      </c>
      <c r="L71" s="478">
        <f>VLOOKUP(A71,$A$253:$AX$305,$K$1,FALSE)</f>
        <v/>
      </c>
      <c r="M71" s="478">
        <f>L71-G71</f>
        <v/>
      </c>
      <c r="N71" s="30" t="n"/>
      <c r="O71" s="425">
        <f>L71-B71</f>
        <v/>
      </c>
      <c r="P71" s="30">
        <f>J71-K71</f>
        <v/>
      </c>
      <c r="Q71" s="426">
        <f>D71-F71</f>
        <v/>
      </c>
      <c r="R71" s="30" t="n"/>
    </row>
    <row r="72">
      <c r="A72" s="80" t="inlineStr">
        <is>
          <t xml:space="preserve">　　短期債務                                                    </t>
        </is>
      </c>
      <c r="B72" s="427">
        <f>VLOOKUP(A72,$A$423:$AX$475,$K$1,FALSE)</f>
        <v/>
      </c>
      <c r="C72" s="385" t="n">
        <v>322</v>
      </c>
      <c r="D72" s="454">
        <f>J82*-1</f>
        <v/>
      </c>
      <c r="E72" s="441" t="n">
        <v>418</v>
      </c>
      <c r="F72" s="442">
        <f>D81</f>
        <v/>
      </c>
      <c r="G72" s="429">
        <f>B72+SUM(F72:F73)-SUM(D72:D73)</f>
        <v/>
      </c>
      <c r="H72" s="112" t="inlineStr">
        <is>
          <t xml:space="preserve">　　增加長期負債                                                </t>
        </is>
      </c>
      <c r="I72" s="180" t="n"/>
      <c r="J72" s="73">
        <f>OFFSET(A545,0,$K$1-1)</f>
        <v/>
      </c>
      <c r="K72" s="369">
        <f>K73</f>
        <v/>
      </c>
      <c r="L72" s="478">
        <f>VLOOKUP(A72,$A$253:$AX$305,$K$1,FALSE)</f>
        <v/>
      </c>
      <c r="M72" s="478">
        <f>L72-G72</f>
        <v/>
      </c>
      <c r="N72" s="30" t="n"/>
      <c r="O72" s="425">
        <f>L72-B72</f>
        <v/>
      </c>
      <c r="P72" s="30">
        <f>J72-K72</f>
        <v/>
      </c>
      <c r="Q72" s="426">
        <f>D72-F72</f>
        <v/>
      </c>
      <c r="R72" s="30" t="n"/>
    </row>
    <row r="73" ht="20.25" customHeight="1" s="53">
      <c r="A73" s="3" t="n">
        <v>0</v>
      </c>
      <c r="B73" s="427" t="n"/>
      <c r="C73" s="385" t="n">
        <v>316</v>
      </c>
      <c r="D73" s="440" t="n"/>
      <c r="E73" s="443" t="n"/>
      <c r="F73" s="442" t="n"/>
      <c r="G73" s="433" t="n"/>
      <c r="H73" s="112" t="inlineStr">
        <is>
          <t xml:space="preserve">　　　增加長期債務                                                </t>
        </is>
      </c>
      <c r="I73" s="180" t="n">
        <v>312</v>
      </c>
      <c r="J73" s="73">
        <f>OFFSET(A546,0,$K$1-1)</f>
        <v/>
      </c>
      <c r="K73" s="369">
        <f>-SUMIF($C$7:$C$127,I73,$D$7:$D$127)+SUMIF($E$7:$E$127,I73,$F$7:$F$127)</f>
        <v/>
      </c>
      <c r="L73" s="478" t="n"/>
      <c r="M73" s="478">
        <f>L73-G73</f>
        <v/>
      </c>
      <c r="N73" s="30" t="n"/>
      <c r="O73" s="425">
        <f>L73-B73</f>
        <v/>
      </c>
      <c r="P73" s="30">
        <f>J73-K73</f>
        <v/>
      </c>
      <c r="Q73" s="426">
        <f>D73-F73</f>
        <v/>
      </c>
      <c r="R73" s="30" t="n"/>
    </row>
    <row r="74" ht="21" customHeight="1" s="53">
      <c r="A74" s="80" t="inlineStr">
        <is>
          <t xml:space="preserve">　　應付款項                                                    </t>
        </is>
      </c>
      <c r="B74" s="427">
        <f>VLOOKUP(A74,$A$423:$AX$475,$K$1,FALSE)</f>
        <v/>
      </c>
      <c r="C74" s="384" t="n"/>
      <c r="D74" s="440" t="n"/>
      <c r="E74" s="441" t="n">
        <v>161</v>
      </c>
      <c r="F74" s="442" t="n"/>
      <c r="G74" s="429">
        <f>B74+SUM(F74:F75)-SUM(D74:D75)</f>
        <v/>
      </c>
      <c r="H74" s="112" t="inlineStr">
        <is>
          <t xml:space="preserve">　　增加基金、公積及填補短絀                                    </t>
        </is>
      </c>
      <c r="I74" s="180" t="n"/>
      <c r="J74" s="73">
        <f>OFFSET(A547,0,$K$1-1)</f>
        <v/>
      </c>
      <c r="K74" s="369">
        <f>SUM(K75)</f>
        <v/>
      </c>
      <c r="L74" s="478">
        <f>VLOOKUP(A74,$A$253:$AX$305,$K$1,FALSE)</f>
        <v/>
      </c>
      <c r="M74" s="478">
        <f>L74-G74</f>
        <v/>
      </c>
      <c r="N74" s="30" t="n"/>
      <c r="O74" s="425">
        <f>L74-B74</f>
        <v/>
      </c>
      <c r="P74" s="30">
        <f>J74-K74</f>
        <v/>
      </c>
      <c r="Q74" s="426">
        <f>D74-F74</f>
        <v/>
      </c>
      <c r="R74" s="30" t="n"/>
    </row>
    <row r="75" ht="18.75" customHeight="1" s="53">
      <c r="A75" s="3" t="n">
        <v>0</v>
      </c>
      <c r="B75" s="427" t="n"/>
      <c r="C75" s="385" t="n"/>
      <c r="D75" s="440" t="n"/>
      <c r="E75" s="443" t="n"/>
      <c r="F75" s="442" t="n"/>
      <c r="G75" s="433" t="n"/>
      <c r="H75" s="112" t="inlineStr">
        <is>
          <t xml:space="preserve">　　　增加基金                                                    </t>
        </is>
      </c>
      <c r="I75" s="180" t="n"/>
      <c r="J75" s="73">
        <f>OFFSET(A548,0,$K$1-1)</f>
        <v/>
      </c>
      <c r="K75" s="369">
        <f>SUM(K76:K78)</f>
        <v/>
      </c>
      <c r="L75" s="478" t="n"/>
      <c r="M75" s="478">
        <f>L75-G75</f>
        <v/>
      </c>
      <c r="N75" s="30" t="n"/>
      <c r="O75" s="425">
        <f>L75-B75</f>
        <v/>
      </c>
      <c r="P75" s="30">
        <f>J75-K75</f>
        <v/>
      </c>
      <c r="Q75" s="426">
        <f>D75-F75</f>
        <v/>
      </c>
      <c r="R75" s="30" t="n"/>
    </row>
    <row r="76" ht="20.25" customHeight="1" s="53">
      <c r="A76" s="80" t="inlineStr">
        <is>
          <t xml:space="preserve">　　預收款項                                                    </t>
        </is>
      </c>
      <c r="B76" s="427">
        <f>VLOOKUP(A76,$A$423:$AX$475,$K$1,FALSE)</f>
        <v/>
      </c>
      <c r="C76" s="384" t="n"/>
      <c r="D76" s="440" t="n"/>
      <c r="E76" s="441" t="n">
        <v>161</v>
      </c>
      <c r="F76" s="442">
        <f>J34</f>
        <v/>
      </c>
      <c r="G76" s="429">
        <f>B76+SUM(F76:F77)-SUM(D76:D77)</f>
        <v/>
      </c>
      <c r="H76" s="112" t="inlineStr">
        <is>
          <t xml:space="preserve">　　　　國庫撥款增置固定資產                                        </t>
        </is>
      </c>
      <c r="I76" s="180" t="n">
        <v>313</v>
      </c>
      <c r="J76" s="73">
        <f>OFFSET(A549,0,$K$1-1)</f>
        <v/>
      </c>
      <c r="K76" s="369">
        <f>-SUMIF($C$7:$C$127,I76,$D$7:$D$127)+SUMIF($E$7:$E$127,I76,$F$7:$F$127)</f>
        <v/>
      </c>
      <c r="L76" s="478">
        <f>VLOOKUP(A76,$A$253:$AX$305,$K$1,FALSE)</f>
        <v/>
      </c>
      <c r="M76" s="478">
        <f>L76-G76</f>
        <v/>
      </c>
      <c r="N76" s="30" t="n"/>
      <c r="O76" s="425">
        <f>L76-B76</f>
        <v/>
      </c>
      <c r="P76" s="30">
        <f>J76-K76</f>
        <v/>
      </c>
      <c r="Q76" s="426">
        <f>D76-F76</f>
        <v/>
      </c>
      <c r="R76" s="30" t="n"/>
    </row>
    <row r="77">
      <c r="A77" s="3" t="n">
        <v>0</v>
      </c>
      <c r="B77" s="427" t="n"/>
      <c r="C77" s="385" t="n"/>
      <c r="D77" s="440" t="n"/>
      <c r="E77" s="443" t="n"/>
      <c r="F77" s="442" t="n"/>
      <c r="G77" s="433" t="n"/>
      <c r="H77" s="112" t="inlineStr">
        <is>
          <t xml:space="preserve">　　　　國庫增撥無形資產                                            </t>
        </is>
      </c>
      <c r="I77" s="180" t="n">
        <v>314</v>
      </c>
      <c r="J77" s="73">
        <f>OFFSET(A550,0,$K$1-1)</f>
        <v/>
      </c>
      <c r="K77" s="369">
        <f>-SUMIF($C$7:$C$127,I77,$D$7:$D$127)+SUMIF($E$7:$E$127,I77,$F$7:$F$127)</f>
        <v/>
      </c>
      <c r="L77" s="478" t="n"/>
      <c r="M77" s="478">
        <f>L77-G77</f>
        <v/>
      </c>
      <c r="N77" s="30" t="n"/>
      <c r="O77" s="425">
        <f>L77-B77</f>
        <v/>
      </c>
      <c r="P77" s="30">
        <f>J77-K77</f>
        <v/>
      </c>
      <c r="Q77" s="426">
        <f>D77-F77</f>
        <v/>
      </c>
      <c r="R77" s="30" t="n"/>
    </row>
    <row r="78">
      <c r="A78" s="78" t="inlineStr">
        <is>
          <t xml:space="preserve">　長期負債                                                    </t>
        </is>
      </c>
      <c r="B78" s="459">
        <f>SUM(B81)</f>
        <v/>
      </c>
      <c r="C78" s="384" t="n"/>
      <c r="D78" s="440" t="n"/>
      <c r="E78" s="441" t="n"/>
      <c r="F78" s="442" t="n"/>
      <c r="G78" s="460">
        <f>SUM(G81)</f>
        <v/>
      </c>
      <c r="H78" s="112" t="inlineStr">
        <is>
          <t xml:space="preserve">　　　　國庫增撥遞延資產                                            </t>
        </is>
      </c>
      <c r="I78" s="180" t="n">
        <v>315</v>
      </c>
      <c r="J78" s="73">
        <f>OFFSET(A551,0,$K$1-1)</f>
        <v/>
      </c>
      <c r="K78" s="369">
        <f>-SUMIF($C$7:$C$127,I78,$D$7:$D$127)+SUMIF($E$7:$E$127,I78,$F$7:$F$127)</f>
        <v/>
      </c>
      <c r="L78" s="478">
        <f>VLOOKUP(A78,$A$253:$AX$305,$K$1,FALSE)</f>
        <v/>
      </c>
      <c r="M78" s="478">
        <f>L78-G78</f>
        <v/>
      </c>
      <c r="N78" s="30" t="n"/>
      <c r="O78" s="425">
        <f>L78-B78</f>
        <v/>
      </c>
      <c r="P78" s="30">
        <f>J78-K78</f>
        <v/>
      </c>
      <c r="Q78" s="426">
        <f>D78-F78</f>
        <v/>
      </c>
      <c r="R78" s="30" t="n"/>
    </row>
    <row r="79">
      <c r="A79" s="169" t="n"/>
      <c r="B79" s="461" t="n"/>
      <c r="C79" s="395" t="n"/>
      <c r="D79" s="462" t="n"/>
      <c r="E79" s="463" t="n"/>
      <c r="F79" s="447" t="n"/>
      <c r="G79" s="394" t="n"/>
      <c r="H79" s="112" t="inlineStr">
        <is>
          <t xml:space="preserve">　　減少短期債務、流動金融負債及其他負債                        </t>
        </is>
      </c>
      <c r="I79" s="180" t="n"/>
      <c r="J79" s="73">
        <f>OFFSET(A552,0,$K$1-1)</f>
        <v/>
      </c>
      <c r="K79" s="387" t="n"/>
      <c r="L79" s="478" t="n"/>
      <c r="M79" s="478" t="n"/>
      <c r="N79" s="30" t="n"/>
      <c r="O79" s="425" t="n"/>
      <c r="P79" s="30" t="n"/>
      <c r="Q79" s="426" t="n"/>
      <c r="R79" s="30" t="n"/>
    </row>
    <row r="80">
      <c r="A80" s="169" t="n"/>
      <c r="B80" s="461" t="n"/>
      <c r="C80" s="395" t="n"/>
      <c r="D80" s="462" t="n"/>
      <c r="E80" s="463" t="n"/>
      <c r="F80" s="447" t="n"/>
      <c r="G80" s="394" t="n"/>
      <c r="H80" s="112" t="inlineStr">
        <is>
          <t xml:space="preserve">　　　減少短期債務                                                </t>
        </is>
      </c>
      <c r="I80" s="180" t="n">
        <v>316</v>
      </c>
      <c r="J80" s="73">
        <f>OFFSET(A553,0,$K$1-1)</f>
        <v/>
      </c>
      <c r="K80" s="369">
        <f>-SUMIF($C$7:$C$127,I80,$D$7:$D$127)+SUMIF($E$7:$E$127,I80,$F$7:$F$127)</f>
        <v/>
      </c>
      <c r="L80" s="478" t="n"/>
      <c r="M80" s="478" t="n"/>
      <c r="N80" s="30" t="n"/>
      <c r="O80" s="425" t="n"/>
      <c r="P80" s="30" t="n"/>
      <c r="Q80" s="426" t="n"/>
      <c r="R80" s="30" t="n"/>
    </row>
    <row r="81">
      <c r="A81" s="80" t="inlineStr">
        <is>
          <t xml:space="preserve">　　長期債務                                                    </t>
        </is>
      </c>
      <c r="B81" s="427">
        <f>VLOOKUP(A81,$A$423:$AX$475,$K$1,FALSE)</f>
        <v/>
      </c>
      <c r="C81" s="384" t="n">
        <v>418</v>
      </c>
      <c r="D81" s="440">
        <f>J116</f>
        <v/>
      </c>
      <c r="E81" s="441" t="n">
        <v>312</v>
      </c>
      <c r="F81" s="442">
        <f>J73</f>
        <v/>
      </c>
      <c r="G81" s="429">
        <f>B81+SUM(F81:F82)-SUM(D81:D82)</f>
        <v/>
      </c>
      <c r="H81" s="112" t="inlineStr">
        <is>
          <t xml:space="preserve">　　減少長期負債                                                </t>
        </is>
      </c>
      <c r="I81" s="180" t="n"/>
      <c r="J81" s="73">
        <f>OFFSET(A554,0,$K$1-1)</f>
        <v/>
      </c>
      <c r="K81" s="369">
        <f>K82</f>
        <v/>
      </c>
      <c r="L81" s="478">
        <f>VLOOKUP(A81,$A$253:$AX$305,$K$1,FALSE)</f>
        <v/>
      </c>
      <c r="M81" s="478">
        <f>L81-G81</f>
        <v/>
      </c>
      <c r="N81" s="30" t="n"/>
      <c r="O81" s="425">
        <f>L81-B81</f>
        <v/>
      </c>
      <c r="P81" s="30">
        <f>J81-K81</f>
        <v/>
      </c>
      <c r="Q81" s="426">
        <f>D81-F81</f>
        <v/>
      </c>
      <c r="R81" s="30" t="n"/>
    </row>
    <row r="82">
      <c r="A82" s="3" t="n">
        <v>0</v>
      </c>
      <c r="B82" s="427" t="n"/>
      <c r="C82" s="385" t="n">
        <v>322</v>
      </c>
      <c r="D82" s="440" t="n"/>
      <c r="E82" s="443" t="n"/>
      <c r="F82" s="442" t="n"/>
      <c r="G82" s="433" t="n"/>
      <c r="H82" s="112" t="inlineStr">
        <is>
          <t xml:space="preserve">　　　減少長期債務                                                </t>
        </is>
      </c>
      <c r="I82" s="180" t="n">
        <v>322</v>
      </c>
      <c r="J82" s="73">
        <f>OFFSET(A555,0,$K$1-1)</f>
        <v/>
      </c>
      <c r="K82" s="369">
        <f>-SUMIF($C$7:$C$127,I82,$D$7:$D$127)+SUMIF($E$7:$E$127,I82,$F$7:$F$127)</f>
        <v/>
      </c>
      <c r="L82" s="478" t="n"/>
      <c r="M82" s="478">
        <f>L82-G82</f>
        <v/>
      </c>
      <c r="N82" s="30" t="n"/>
      <c r="O82" s="425">
        <f>L82-B82</f>
        <v/>
      </c>
      <c r="P82" s="30">
        <f>J82-K82</f>
        <v/>
      </c>
      <c r="Q82" s="426">
        <f>D72-F82</f>
        <v/>
      </c>
      <c r="R82" s="30" t="n"/>
    </row>
    <row r="83">
      <c r="A83" s="78" t="inlineStr">
        <is>
          <t xml:space="preserve">　其他負債                                                    </t>
        </is>
      </c>
      <c r="B83" s="422">
        <f>SUM(B84,B90)</f>
        <v/>
      </c>
      <c r="C83" s="384" t="n"/>
      <c r="D83" s="440" t="n"/>
      <c r="E83" s="441" t="n"/>
      <c r="F83" s="442" t="n"/>
      <c r="G83" s="460">
        <f>SUM(G84,G90)</f>
        <v/>
      </c>
      <c r="H83" s="112" t="inlineStr">
        <is>
          <t xml:space="preserve">　　支付利息                                                    </t>
        </is>
      </c>
      <c r="I83" s="180" t="n"/>
      <c r="J83" s="73">
        <f>OFFSET(A556,0,$K$1-1)</f>
        <v/>
      </c>
      <c r="K83" s="369">
        <f>J83</f>
        <v/>
      </c>
      <c r="L83" s="478">
        <f>VLOOKUP(A83,$A$253:$AX$305,$K$1,FALSE)</f>
        <v/>
      </c>
      <c r="M83" s="478">
        <f>L83-G83</f>
        <v/>
      </c>
      <c r="N83" s="30" t="n"/>
      <c r="O83" s="425">
        <f>L83-B83</f>
        <v/>
      </c>
      <c r="P83" s="30">
        <f>J83-K83</f>
        <v/>
      </c>
      <c r="Q83" s="426">
        <f>D83-F83</f>
        <v/>
      </c>
      <c r="R83" s="30" t="n"/>
    </row>
    <row r="84">
      <c r="A84" s="80" t="inlineStr">
        <is>
          <t xml:space="preserve">　　什項負債                                                    </t>
        </is>
      </c>
      <c r="B84" s="427">
        <f>VLOOKUP(A84,$A$423:$AX$475,$K$1,FALSE)</f>
        <v/>
      </c>
      <c r="C84" s="384" t="n">
        <v>321</v>
      </c>
      <c r="D84" s="440" t="n"/>
      <c r="E84" s="441" t="n"/>
      <c r="F84" s="442" t="n"/>
      <c r="G84" s="429">
        <f>B84+SUM(F84:F89)-SUM(D84:D89)</f>
        <v/>
      </c>
      <c r="H84" s="111" t="inlineStr">
        <is>
          <t xml:space="preserve">▼籌資活動之淨現金流入（流出）                                </t>
        </is>
      </c>
      <c r="I84" s="180" t="n"/>
      <c r="J84" s="73">
        <f>OFFSET(A557,0,$K$1-1)</f>
        <v/>
      </c>
      <c r="K84" s="369">
        <f>K69</f>
        <v/>
      </c>
      <c r="L84" s="478">
        <f>VLOOKUP(A84,$A$253:$AX$305,$K$1,FALSE)</f>
        <v/>
      </c>
      <c r="M84" s="478">
        <f>L84-G84</f>
        <v/>
      </c>
      <c r="N84" s="30" t="n"/>
      <c r="O84" s="425">
        <f>L84-B84</f>
        <v/>
      </c>
      <c r="P84" s="30">
        <f>J84-K84</f>
        <v/>
      </c>
      <c r="Q84" s="426">
        <f>D84-F84</f>
        <v/>
      </c>
      <c r="R84" s="30" t="n"/>
    </row>
    <row r="85">
      <c r="A85" s="4" t="n">
        <v>0</v>
      </c>
      <c r="B85" s="427" t="n"/>
      <c r="C85" s="384" t="n">
        <v>402</v>
      </c>
      <c r="D85" s="440">
        <f>J91*-1</f>
        <v/>
      </c>
      <c r="E85" s="384" t="n">
        <v>122</v>
      </c>
      <c r="F85" s="442">
        <f>J28</f>
        <v/>
      </c>
      <c r="G85" s="433" t="n"/>
      <c r="H85" s="111" t="inlineStr">
        <is>
          <t xml:space="preserve">▼現金及約當現金之淨增（淨減）                                </t>
        </is>
      </c>
      <c r="I85" s="180" t="inlineStr">
        <is>
          <t>B</t>
        </is>
      </c>
      <c r="J85" s="73">
        <f>OFFSET(A558,0,$K$1-1)</f>
        <v/>
      </c>
      <c r="K85" s="369">
        <f>J85</f>
        <v/>
      </c>
      <c r="L85" s="478" t="n"/>
      <c r="M85" s="478">
        <f>L85-G85</f>
        <v/>
      </c>
      <c r="N85" s="30" t="n"/>
      <c r="O85" s="425">
        <f>L85-B85</f>
        <v/>
      </c>
      <c r="P85" s="30">
        <f>J85-K85</f>
        <v/>
      </c>
      <c r="Q85" s="426">
        <f>D85-F85</f>
        <v/>
      </c>
      <c r="R85" s="30" t="n"/>
    </row>
    <row r="86">
      <c r="A86" s="3" t="n">
        <v>0</v>
      </c>
      <c r="B86" s="427" t="n"/>
      <c r="C86" s="385" t="n"/>
      <c r="D86" s="440" t="n"/>
      <c r="E86" s="443" t="n">
        <v>401</v>
      </c>
      <c r="F86" s="442">
        <f>J90</f>
        <v/>
      </c>
      <c r="G86" s="433" t="n"/>
      <c r="H86" s="111" t="inlineStr">
        <is>
          <t xml:space="preserve">▼期初現金及約當現金                                          </t>
        </is>
      </c>
      <c r="I86" s="180" t="n"/>
      <c r="J86" s="73">
        <f>OFFSET(A559,0,$K$1-1)</f>
        <v/>
      </c>
      <c r="K86" s="369">
        <f>B8</f>
        <v/>
      </c>
      <c r="L86" s="478" t="n"/>
      <c r="M86" s="478">
        <f>L86-G86</f>
        <v/>
      </c>
      <c r="N86" s="30" t="n"/>
      <c r="O86" s="425">
        <f>L86-B86</f>
        <v/>
      </c>
      <c r="P86" s="30">
        <f>J86-K86</f>
        <v/>
      </c>
      <c r="Q86" s="426">
        <f>D86-F86</f>
        <v/>
      </c>
      <c r="R86" s="30" t="n"/>
    </row>
    <row r="87">
      <c r="A87" s="3" t="n">
        <v>0</v>
      </c>
      <c r="B87" s="427" t="n"/>
      <c r="C87" s="385" t="n"/>
      <c r="D87" s="440" t="n"/>
      <c r="E87" s="443" t="n"/>
      <c r="F87" s="442" t="n"/>
      <c r="G87" s="433" t="n"/>
      <c r="H87" s="111" t="inlineStr">
        <is>
          <t xml:space="preserve">▼期末現金及約當現金                                          </t>
        </is>
      </c>
      <c r="I87" s="180" t="n"/>
      <c r="J87" s="73">
        <f>OFFSET(A560,0,$K$1-1)</f>
        <v/>
      </c>
      <c r="K87" s="369">
        <f>G8</f>
        <v/>
      </c>
      <c r="L87" s="478" t="n"/>
      <c r="M87" s="478">
        <f>L87-G87</f>
        <v/>
      </c>
      <c r="N87" s="30" t="n"/>
      <c r="O87" s="425">
        <f>L87-B87</f>
        <v/>
      </c>
      <c r="P87" s="30">
        <f>J87-K87</f>
        <v/>
      </c>
      <c r="Q87" s="426">
        <f>D87-F87</f>
        <v/>
      </c>
      <c r="R87" s="30" t="n"/>
    </row>
    <row r="88">
      <c r="A88" s="3" t="n">
        <v>0</v>
      </c>
      <c r="B88" s="427" t="n"/>
      <c r="C88" s="385" t="n"/>
      <c r="D88" s="440" t="n"/>
      <c r="E88" s="443" t="n"/>
      <c r="F88" s="442" t="n"/>
      <c r="G88" s="433" t="n"/>
      <c r="H88" s="111" t="inlineStr">
        <is>
          <t xml:space="preserve">▼不影響現金流量之投資與籌資活動                              </t>
        </is>
      </c>
      <c r="J88" s="73">
        <f>OFFSET(A561,0,$K$1-1)</f>
        <v/>
      </c>
      <c r="K88" s="369" t="n"/>
      <c r="L88" s="478" t="n"/>
      <c r="M88" s="478">
        <f>L88-G88</f>
        <v/>
      </c>
      <c r="N88" s="30" t="n"/>
      <c r="O88" s="425">
        <f>L88-B88</f>
        <v/>
      </c>
      <c r="P88" s="30">
        <f>J88-K88</f>
        <v/>
      </c>
      <c r="Q88" s="426">
        <f>D88-F88</f>
        <v/>
      </c>
      <c r="R88" s="30" t="n"/>
    </row>
    <row r="89" ht="32.4" customHeight="1" s="53">
      <c r="A89" s="3" t="n">
        <v>0</v>
      </c>
      <c r="B89" s="427" t="n"/>
      <c r="C89" s="385" t="n"/>
      <c r="D89" s="440" t="n"/>
      <c r="E89" s="443" t="n"/>
      <c r="F89" s="442" t="n"/>
      <c r="G89" s="433" t="n"/>
      <c r="H89" s="112" t="inlineStr">
        <is>
          <t xml:space="preserve">　　退休離職準備金與應付退休及離職金同額增加(+)或減少(-)之金額  </t>
        </is>
      </c>
      <c r="I89" s="180" t="n"/>
      <c r="J89" s="73">
        <f>OFFSET(A562,0,$K$1-1)</f>
        <v/>
      </c>
      <c r="K89" s="369">
        <f>K90+K91</f>
        <v/>
      </c>
      <c r="L89" s="478" t="n"/>
      <c r="M89" s="478">
        <f>L89-G89</f>
        <v/>
      </c>
      <c r="N89" s="30" t="n"/>
      <c r="O89" s="425">
        <f>L89-B89</f>
        <v/>
      </c>
      <c r="P89" s="30">
        <f>J89-K89</f>
        <v/>
      </c>
      <c r="Q89" s="426">
        <f>D89-F89</f>
        <v/>
      </c>
      <c r="R89" s="30" t="n"/>
    </row>
    <row r="90">
      <c r="A90" s="80" t="inlineStr">
        <is>
          <t xml:space="preserve">　　遞延負債                                                    </t>
        </is>
      </c>
      <c r="B90" s="427">
        <f>VLOOKUP(A90,$A$423:$AX$475,$K$1,FALSE)</f>
        <v/>
      </c>
      <c r="C90" s="385" t="n">
        <v>124</v>
      </c>
      <c r="D90" s="440">
        <f>J31*-1</f>
        <v/>
      </c>
      <c r="E90" s="464" t="n">
        <v>311</v>
      </c>
      <c r="F90" s="442">
        <f>J71</f>
        <v/>
      </c>
      <c r="G90" s="429">
        <f>B90+SUM(F90:F96)-SUM(D90:D96)</f>
        <v/>
      </c>
      <c r="H90" s="112" t="inlineStr">
        <is>
          <t xml:space="preserve">　　　退休離職準備金與應付退休及離職金同額增加之金額(+)           </t>
        </is>
      </c>
      <c r="I90" s="180" t="n">
        <v>401</v>
      </c>
      <c r="J90" s="73">
        <f>OFFSET(A563,0,$K$1-1)</f>
        <v/>
      </c>
      <c r="K90" s="369">
        <f>(SUMIF($C$7:$C$127,I90,$D$7:$D$127)+SUMIF($E$7:$E$127,I90,$F$7:$F$127))/2</f>
        <v/>
      </c>
      <c r="L90" s="478">
        <f>VLOOKUP(A90,$A$253:$AX$305,$K$1,FALSE)</f>
        <v/>
      </c>
      <c r="M90" s="478">
        <f>L90-G90</f>
        <v/>
      </c>
      <c r="N90" s="30" t="n"/>
      <c r="O90" s="425">
        <f>L90-B90</f>
        <v/>
      </c>
      <c r="P90" s="30">
        <f>J90-K90</f>
        <v/>
      </c>
      <c r="Q90" s="426">
        <f>D90-F90</f>
        <v/>
      </c>
      <c r="R90" s="30" t="n"/>
    </row>
    <row r="91">
      <c r="A91" s="3" t="n">
        <v>0</v>
      </c>
      <c r="B91" s="427" t="n"/>
      <c r="C91" s="241" t="n">
        <v>123</v>
      </c>
      <c r="D91" s="440">
        <f>-J30</f>
        <v/>
      </c>
      <c r="E91" s="464" t="n">
        <v>403</v>
      </c>
      <c r="F91" s="442">
        <f>J93</f>
        <v/>
      </c>
      <c r="G91" s="433" t="n"/>
      <c r="H91" s="112" t="inlineStr">
        <is>
          <t xml:space="preserve">　　　退休離職準備金與應付退休及離職金同額減少之金額(-)           </t>
        </is>
      </c>
      <c r="I91" s="180" t="n">
        <v>402</v>
      </c>
      <c r="J91" s="73">
        <f>OFFSET(A564,0,$K$1-1)</f>
        <v/>
      </c>
      <c r="K91" s="387">
        <f>(SUMIF($C$7:$C$127,I91,$D$7:$D$127)+SUMIF($E$7:$E$127,I91,$F$7:$F$127))/2*-1</f>
        <v/>
      </c>
      <c r="L91" s="478" t="n"/>
      <c r="M91" s="478">
        <f>L91-G91</f>
        <v/>
      </c>
      <c r="N91" s="30" t="n"/>
      <c r="O91" s="425">
        <f>L91-B91</f>
        <v/>
      </c>
      <c r="P91" s="30">
        <f>J91-K91</f>
        <v/>
      </c>
      <c r="Q91" s="426">
        <f>D91-F91</f>
        <v/>
      </c>
      <c r="R91" s="30" t="n"/>
    </row>
    <row r="92">
      <c r="A92" s="3" t="n">
        <v>0</v>
      </c>
      <c r="B92" s="427" t="n"/>
      <c r="C92" s="385" t="n"/>
      <c r="D92" s="440" t="n"/>
      <c r="E92" s="325" t="n">
        <v>407</v>
      </c>
      <c r="F92" s="262">
        <f>J101</f>
        <v/>
      </c>
      <c r="G92" s="433" t="n"/>
      <c r="H92" s="112" t="inlineStr">
        <is>
          <t xml:space="preserve">　　其他準備金與遞延收入同額增加之金額                          </t>
        </is>
      </c>
      <c r="I92" s="180" t="n"/>
      <c r="J92" s="73">
        <f>OFFSET(A565,0,$K$1-1)</f>
        <v/>
      </c>
      <c r="K92" s="369">
        <f>K93</f>
        <v/>
      </c>
      <c r="L92" s="478" t="n"/>
      <c r="M92" s="478">
        <f>L92-G92</f>
        <v/>
      </c>
      <c r="N92" s="30" t="n"/>
      <c r="O92" s="425">
        <f>L92-B92</f>
        <v/>
      </c>
      <c r="P92" s="30">
        <f>J92-K92</f>
        <v/>
      </c>
      <c r="Q92" s="426">
        <f>D92-F92</f>
        <v/>
      </c>
      <c r="R92" s="30" t="n"/>
    </row>
    <row r="93">
      <c r="A93" s="3" t="n">
        <v>0</v>
      </c>
      <c r="B93" s="427" t="n"/>
      <c r="C93" s="385" t="n"/>
      <c r="D93" s="440" t="n"/>
      <c r="E93" s="464" t="n">
        <v>408</v>
      </c>
      <c r="F93" s="442">
        <f>J102</f>
        <v/>
      </c>
      <c r="G93" s="433" t="n"/>
      <c r="H93" s="112" t="inlineStr">
        <is>
          <t xml:space="preserve">　　　其他準備金與遞延收入同額增加之金額                          </t>
        </is>
      </c>
      <c r="I93" s="180" t="n">
        <v>403</v>
      </c>
      <c r="J93" s="73">
        <f>OFFSET(A566,0,$K$1-1)</f>
        <v/>
      </c>
      <c r="K93" s="369">
        <f>(SUMIF($C$7:$C$127,I93,$D$7:$D$127)+SUMIF($E$7:$E$127,I93,$F$7:$F$127))/2</f>
        <v/>
      </c>
      <c r="L93" s="478" t="n"/>
      <c r="M93" s="478">
        <f>L93-G93</f>
        <v/>
      </c>
      <c r="N93" s="30" t="n"/>
      <c r="O93" s="425">
        <f>L93-B93</f>
        <v/>
      </c>
      <c r="P93" s="30">
        <f>J93-K93</f>
        <v/>
      </c>
      <c r="Q93" s="426">
        <f>D93-F93</f>
        <v/>
      </c>
      <c r="R93" s="30" t="n"/>
    </row>
    <row r="94" ht="32.4" customHeight="1" s="53">
      <c r="A94" s="105" t="n"/>
      <c r="B94" s="465" t="n"/>
      <c r="C94" s="398" t="n"/>
      <c r="D94" s="455" t="n"/>
      <c r="E94" s="466" t="n">
        <v>410</v>
      </c>
      <c r="F94" s="467" t="n"/>
      <c r="G94" s="378" t="n"/>
      <c r="H94" s="112" t="inlineStr">
        <is>
          <t xml:space="preserve">　　以前年度購建中固定資產科目，調整轉入不動產、廠房及設備科目之</t>
        </is>
      </c>
      <c r="I94" s="180" t="n"/>
      <c r="J94" s="73">
        <f>OFFSET(A567,0,$K$1-1)</f>
        <v/>
      </c>
      <c r="K94" s="369">
        <f>K95</f>
        <v/>
      </c>
      <c r="P94">
        <f>J94-K94</f>
        <v/>
      </c>
    </row>
    <row r="95">
      <c r="A95" s="105" t="n"/>
      <c r="B95" s="465" t="n"/>
      <c r="C95" s="398" t="n"/>
      <c r="D95" s="455" t="n"/>
      <c r="E95" s="468" t="n"/>
      <c r="F95" s="447" t="n"/>
      <c r="G95" s="378" t="n"/>
      <c r="H95" s="112" t="inlineStr">
        <is>
          <t xml:space="preserve">　　　調整轉入不動產、廠房及設備科目明細                          </t>
        </is>
      </c>
      <c r="I95" s="180" t="n"/>
      <c r="J95" s="73">
        <f>OFFSET(A568,0,$K$1-1)</f>
        <v/>
      </c>
      <c r="K95" s="369">
        <f>K96+K97+K98</f>
        <v/>
      </c>
      <c r="L95" s="478" t="n"/>
      <c r="N95" s="30" t="n"/>
      <c r="O95" s="425">
        <f>L95-B96</f>
        <v/>
      </c>
      <c r="P95" s="30">
        <f>J95-K95</f>
        <v/>
      </c>
      <c r="Q95" s="426">
        <f>D96-F96</f>
        <v/>
      </c>
      <c r="R95" s="30" t="n"/>
    </row>
    <row r="96">
      <c r="A96" s="3" t="n">
        <v>0</v>
      </c>
      <c r="B96" s="427" t="n"/>
      <c r="C96" s="385" t="n"/>
      <c r="D96" s="440" t="n"/>
      <c r="E96" s="261" t="n"/>
      <c r="F96" s="186" t="n"/>
      <c r="G96" s="433" t="n"/>
      <c r="H96" s="112" t="inlineStr">
        <is>
          <t xml:space="preserve">　　　　土地改良物                                                  </t>
        </is>
      </c>
      <c r="I96" s="180" t="n">
        <v>404</v>
      </c>
      <c r="J96" s="73">
        <f>OFFSET(A569,0,$K$1-1)</f>
        <v/>
      </c>
      <c r="K96" s="369">
        <f>(SUMIF($C$7:$C$127,I96,$D$7:$D$127)+SUMIF($E$7:$E$127,I96,$F$7:$F$127))/2</f>
        <v/>
      </c>
      <c r="N96" s="30" t="n"/>
      <c r="O96" s="425">
        <f>L97-B97</f>
        <v/>
      </c>
      <c r="P96" s="30">
        <f>J96-K96</f>
        <v/>
      </c>
      <c r="Q96" s="426">
        <f>D97-F97</f>
        <v/>
      </c>
      <c r="R96" s="30" t="n"/>
    </row>
    <row r="97">
      <c r="A97" s="84" t="inlineStr">
        <is>
          <t xml:space="preserve">淨值                                                        </t>
        </is>
      </c>
      <c r="B97" s="422">
        <f>B98+B110+B116+B125</f>
        <v/>
      </c>
      <c r="C97" s="384" t="n"/>
      <c r="D97" s="440" t="n"/>
      <c r="E97" s="441" t="n"/>
      <c r="F97" s="442" t="n"/>
      <c r="G97" s="422">
        <f>G98+G110+G116+G125</f>
        <v/>
      </c>
      <c r="H97" s="112" t="inlineStr">
        <is>
          <t xml:space="preserve">　　　　房屋及建築                                                  </t>
        </is>
      </c>
      <c r="I97" s="180" t="n">
        <v>405</v>
      </c>
      <c r="J97" s="73">
        <f>OFFSET(A570,0,$K$1-1)</f>
        <v/>
      </c>
      <c r="K97" s="369">
        <f>(SUMIF($C$7:$C$127,I97,$D$7:$D$127)+SUMIF($E$7:$E$127,I97,$F$7:$F$127))/2</f>
        <v/>
      </c>
      <c r="L97" s="478">
        <f>VLOOKUP(A97,$A$253:$AX$305,$K$1,FALSE)</f>
        <v/>
      </c>
      <c r="M97" s="478">
        <f>L97-G97</f>
        <v/>
      </c>
      <c r="N97" s="30" t="n"/>
      <c r="O97" s="425">
        <f>L98-B98</f>
        <v/>
      </c>
      <c r="P97" s="30">
        <f>J97-K97</f>
        <v/>
      </c>
      <c r="Q97" s="426">
        <f>D98-F98</f>
        <v/>
      </c>
      <c r="R97" s="30" t="n"/>
    </row>
    <row r="98">
      <c r="A98" s="85" t="inlineStr">
        <is>
          <t xml:space="preserve">　基金                                                        </t>
        </is>
      </c>
      <c r="B98" s="422">
        <f>SUM(B99:B101)</f>
        <v/>
      </c>
      <c r="C98" s="384" t="n"/>
      <c r="D98" s="440" t="n"/>
      <c r="E98" s="441" t="n"/>
      <c r="F98" s="442" t="n"/>
      <c r="G98" s="422">
        <f>SUM(G99:G101)</f>
        <v/>
      </c>
      <c r="H98" s="220" t="inlineStr">
        <is>
          <t xml:space="preserve">　　　　什項設備                                                    </t>
        </is>
      </c>
      <c r="I98" s="267" t="n">
        <v>406</v>
      </c>
      <c r="J98" s="73">
        <f>OFFSET(A571,0,$K$1-1)</f>
        <v/>
      </c>
      <c r="K98" s="369">
        <f>(SUMIF($C$7:$C$127,I98,$D$7:$D$127)+SUMIF($E$7:$E$127,I98,$F$7:$F$127))/2</f>
        <v/>
      </c>
      <c r="L98" s="478">
        <f>VLOOKUP(A98,$A$253:$AX$305,$K$1,FALSE)</f>
        <v/>
      </c>
      <c r="M98" s="478">
        <f>L98-G98</f>
        <v/>
      </c>
      <c r="N98" s="30" t="n"/>
      <c r="O98" s="425">
        <f>L99-B99</f>
        <v/>
      </c>
      <c r="P98" s="30">
        <f>J98-K98</f>
        <v/>
      </c>
      <c r="Q98" s="426">
        <f>D99-F99</f>
        <v/>
      </c>
      <c r="R98" s="30" t="n"/>
    </row>
    <row r="99">
      <c r="A99" s="86" t="inlineStr">
        <is>
          <t xml:space="preserve">　　基金                                                        </t>
        </is>
      </c>
      <c r="B99" s="427">
        <f>VLOOKUP(A99,$A$423:$AX$475,$K$1,FALSE)</f>
        <v/>
      </c>
      <c r="C99" s="245" t="n"/>
      <c r="D99" s="440" t="n"/>
      <c r="E99" s="384" t="n">
        <v>313</v>
      </c>
      <c r="F99" s="442">
        <f>J76</f>
        <v/>
      </c>
      <c r="G99" s="469">
        <f>B99+SUM(F99:F109)-SUM(D99:D109)</f>
        <v/>
      </c>
      <c r="H99" s="112" t="inlineStr">
        <is>
          <t xml:space="preserve">　不動產、廠房及設備與遞延收入同額增加(+)或減少(-)之金額    </t>
        </is>
      </c>
      <c r="I99" s="180" t="n"/>
      <c r="J99" s="73">
        <f>OFFSET(A572,0,$K$1-1)</f>
        <v/>
      </c>
      <c r="K99" s="369">
        <f>K100</f>
        <v/>
      </c>
      <c r="L99" s="478">
        <f>VLOOKUP(A99,$A$253:$AX$305,$K$1,FALSE)</f>
        <v/>
      </c>
      <c r="M99" s="478">
        <f>L99-G99</f>
        <v/>
      </c>
      <c r="N99" s="30" t="n"/>
      <c r="O99" s="425">
        <f>L100-B100</f>
        <v/>
      </c>
      <c r="P99" s="30">
        <f>J99-K99</f>
        <v/>
      </c>
      <c r="Q99" s="426">
        <f>D100-F100</f>
        <v/>
      </c>
      <c r="R99" s="30" t="n"/>
    </row>
    <row r="100">
      <c r="A100" s="89" t="n">
        <v>0</v>
      </c>
      <c r="B100" s="427" t="n"/>
      <c r="C100" s="375" t="n"/>
      <c r="D100" s="428" t="n"/>
      <c r="E100" s="87" t="n">
        <v>314</v>
      </c>
      <c r="F100" s="431">
        <f>J77</f>
        <v/>
      </c>
      <c r="G100" s="427" t="n"/>
      <c r="H100" s="112" t="inlineStr">
        <is>
          <t xml:space="preserve">　　不動產、廠房及設備與遞延收入同額增加明細(+)             </t>
        </is>
      </c>
      <c r="I100" s="180" t="n"/>
      <c r="J100" s="73">
        <f>OFFSET(A573,0,$K$1-1)</f>
        <v/>
      </c>
      <c r="K100" s="369">
        <f>K101+K102</f>
        <v/>
      </c>
      <c r="L100" s="478" t="n"/>
      <c r="M100" s="478">
        <f>L100-G100</f>
        <v/>
      </c>
      <c r="N100" s="30" t="n"/>
      <c r="O100" s="425">
        <f>L101-B101</f>
        <v/>
      </c>
      <c r="P100" s="30">
        <f>J100-K100</f>
        <v/>
      </c>
      <c r="Q100" s="426">
        <f>D101-F101</f>
        <v/>
      </c>
      <c r="R100" s="30" t="n"/>
    </row>
    <row r="101">
      <c r="A101" s="50" t="n">
        <v>0</v>
      </c>
      <c r="B101" s="427" t="n"/>
      <c r="C101" s="91" t="n">
        <v>412</v>
      </c>
      <c r="D101" s="428">
        <f>-J109</f>
        <v/>
      </c>
      <c r="E101" s="87" t="n">
        <v>315</v>
      </c>
      <c r="F101" s="431">
        <f>J78</f>
        <v/>
      </c>
      <c r="G101" s="427" t="n"/>
      <c r="H101" s="211" t="inlineStr">
        <is>
          <t xml:space="preserve">　　　　機械及設備                                                  </t>
        </is>
      </c>
      <c r="I101" s="268" t="n">
        <v>407</v>
      </c>
      <c r="J101" s="73">
        <f>OFFSET(A574,0,$K$1-1)</f>
        <v/>
      </c>
      <c r="K101" s="369">
        <f>(SUMIF($C$7:$C$127,I101,$D$7:$D$127)+SUMIF($E$7:$E$127,I101,$F$7:$F$127))/2</f>
        <v/>
      </c>
      <c r="L101" s="478" t="n"/>
      <c r="M101" s="478">
        <f>L101-G101</f>
        <v/>
      </c>
      <c r="N101" s="30" t="n"/>
      <c r="O101" s="425">
        <f>L102-B102</f>
        <v/>
      </c>
      <c r="P101" s="30">
        <f>J101-K101</f>
        <v/>
      </c>
      <c r="Q101" s="426">
        <f>D102-F102</f>
        <v/>
      </c>
      <c r="R101" s="30" t="n"/>
    </row>
    <row r="102">
      <c r="A102" s="50" t="n">
        <v>0</v>
      </c>
      <c r="B102" s="427" t="n"/>
      <c r="C102" s="91" t="n">
        <v>413</v>
      </c>
      <c r="D102" s="470">
        <f>-J110</f>
        <v/>
      </c>
      <c r="E102" s="87" t="n">
        <v>409</v>
      </c>
      <c r="F102" s="432">
        <f>J105</f>
        <v/>
      </c>
      <c r="G102" s="427" t="n"/>
      <c r="H102" s="211" t="inlineStr">
        <is>
          <t xml:space="preserve">　　　　什項設備                                                    </t>
        </is>
      </c>
      <c r="I102" s="180" t="n">
        <v>408</v>
      </c>
      <c r="J102" s="73">
        <f>OFFSET(A575,0,$K$1-1)</f>
        <v/>
      </c>
      <c r="K102" s="369">
        <f>(SUMIF($C$7:$C$127,I102,$D$7:$D$127)+SUMIF($E$7:$E$127,I102,$F$7:$F$127))/2</f>
        <v/>
      </c>
      <c r="L102" s="478" t="n"/>
      <c r="M102" s="478">
        <f>L102-G102</f>
        <v/>
      </c>
      <c r="N102" s="30" t="n"/>
      <c r="O102" s="425">
        <f>L103-B103</f>
        <v/>
      </c>
      <c r="P102" s="30">
        <f>J102-K102</f>
        <v/>
      </c>
      <c r="Q102" s="426">
        <f>D103-F103</f>
        <v/>
      </c>
      <c r="R102" s="30" t="n"/>
    </row>
    <row r="103">
      <c r="A103" s="50" t="n">
        <v>0</v>
      </c>
      <c r="B103" s="427" t="n"/>
      <c r="C103" s="91" t="n">
        <v>414</v>
      </c>
      <c r="D103" s="470">
        <f>-J111</f>
        <v/>
      </c>
      <c r="E103" s="375" t="n">
        <v>410</v>
      </c>
      <c r="F103" s="431">
        <f>J106</f>
        <v/>
      </c>
      <c r="G103" s="427" t="n"/>
      <c r="H103" s="211" t="inlineStr">
        <is>
          <t xml:space="preserve">　不動產、廠房及設備與基金同額增加(+)或減少(-)之金額        </t>
        </is>
      </c>
      <c r="I103" s="180" t="n"/>
      <c r="J103" s="73">
        <f>OFFSET(A576,0,$K$1-1)</f>
        <v/>
      </c>
      <c r="K103" s="369">
        <f>K104+K108</f>
        <v/>
      </c>
      <c r="L103" s="478" t="n"/>
      <c r="M103" s="478">
        <f>L103-G103</f>
        <v/>
      </c>
      <c r="N103" s="30" t="n"/>
      <c r="O103" s="425">
        <f>L104-B104</f>
        <v/>
      </c>
      <c r="P103" s="30">
        <f>J103-K103</f>
        <v/>
      </c>
      <c r="Q103" s="426">
        <f>D104-F104</f>
        <v/>
      </c>
      <c r="R103" s="30" t="n"/>
    </row>
    <row r="104">
      <c r="A104" s="50" t="n">
        <v>0</v>
      </c>
      <c r="B104" s="427" t="n"/>
      <c r="C104" s="91" t="n">
        <v>416</v>
      </c>
      <c r="D104" s="470">
        <f>F58</f>
        <v/>
      </c>
      <c r="E104" s="375" t="n">
        <v>411</v>
      </c>
      <c r="F104" s="431">
        <f>J107</f>
        <v/>
      </c>
      <c r="G104" s="427" t="n"/>
      <c r="H104" s="211" t="inlineStr">
        <is>
          <t xml:space="preserve">　　　撥入不動產、廠房及設備明細(+)                               </t>
        </is>
      </c>
      <c r="I104" s="180" t="n"/>
      <c r="J104" s="73">
        <f>OFFSET(A577,0,$K$1-1)</f>
        <v/>
      </c>
      <c r="K104" s="369">
        <f>SUM(K105:K107)</f>
        <v/>
      </c>
      <c r="L104" s="478" t="n"/>
      <c r="M104" s="478">
        <f>L104-G104</f>
        <v/>
      </c>
      <c r="N104" s="30" t="n"/>
      <c r="O104" s="425">
        <f>L105-B105</f>
        <v/>
      </c>
      <c r="P104" s="30">
        <f>J104-K104</f>
        <v/>
      </c>
      <c r="Q104" s="426">
        <f>D105-F105</f>
        <v/>
      </c>
      <c r="R104" s="30" t="n"/>
    </row>
    <row r="105">
      <c r="A105" s="50" t="n"/>
      <c r="B105" s="50" t="n"/>
      <c r="C105" s="91" t="n"/>
      <c r="D105" s="428" t="n"/>
      <c r="E105" s="375" t="n">
        <v>415</v>
      </c>
      <c r="F105" s="90">
        <f>J113</f>
        <v/>
      </c>
      <c r="G105" s="50" t="n"/>
      <c r="H105" s="112" t="inlineStr">
        <is>
          <t xml:space="preserve">　　　　機械及設備                                                  </t>
        </is>
      </c>
      <c r="I105" s="180" t="n">
        <v>409</v>
      </c>
      <c r="J105" s="73">
        <f>OFFSET(A578,0,$K$1-1)</f>
        <v/>
      </c>
      <c r="K105" s="369">
        <f>(SUMIF($C$7:$C$127,I105,$D$7:$D$127)+SUMIF($E$7:$E$127,I105,$F$7:$F$127))/2</f>
        <v/>
      </c>
      <c r="L105" s="478" t="n"/>
      <c r="M105" s="478">
        <f>L105-G105</f>
        <v/>
      </c>
      <c r="N105" s="30" t="n"/>
      <c r="O105" s="425">
        <f>L106-B106</f>
        <v/>
      </c>
      <c r="P105" s="30">
        <f>J105-K105</f>
        <v/>
      </c>
      <c r="Q105" s="426">
        <f>D106-F106</f>
        <v/>
      </c>
      <c r="R105" s="30" t="n"/>
    </row>
    <row r="106">
      <c r="A106" s="50" t="n"/>
      <c r="B106" s="50" t="n"/>
      <c r="C106" s="375" t="n"/>
      <c r="D106" s="428" t="n"/>
      <c r="G106" s="50" t="n"/>
      <c r="H106" s="112" t="inlineStr">
        <is>
          <t xml:space="preserve">　　　　交通及運輸設備                                              </t>
        </is>
      </c>
      <c r="I106" s="180" t="n">
        <v>410</v>
      </c>
      <c r="J106" s="73">
        <f>OFFSET(A579,0,$K$1-1)</f>
        <v/>
      </c>
      <c r="K106" s="369">
        <f>(SUMIF($C$7:$C$127,I106,$D$7:$D$127)+SUMIF($E$7:$E$127,I106,$F$7:$F$127))/2</f>
        <v/>
      </c>
      <c r="L106" s="478" t="n"/>
      <c r="M106" s="478">
        <f>L106-G106</f>
        <v/>
      </c>
      <c r="N106" s="30" t="n"/>
      <c r="O106" s="425">
        <f>L107-B107</f>
        <v/>
      </c>
      <c r="P106" s="30">
        <f>J106-K106</f>
        <v/>
      </c>
      <c r="Q106" s="426">
        <f>D107-F107</f>
        <v/>
      </c>
      <c r="R106" s="30" t="n"/>
    </row>
    <row r="107">
      <c r="A107" s="50" t="n"/>
      <c r="B107" s="50" t="n"/>
      <c r="C107" s="127" t="n">
        <v>72</v>
      </c>
      <c r="D107" s="471">
        <f>IF(J119&lt;0,J119*-1,0)</f>
        <v/>
      </c>
      <c r="E107" s="472" t="n"/>
      <c r="F107" s="396" t="n"/>
      <c r="G107" s="50" t="n"/>
      <c r="H107" s="112" t="inlineStr">
        <is>
          <t xml:space="preserve">　　　　什項設備                                                    </t>
        </is>
      </c>
      <c r="I107" s="180" t="n">
        <v>411</v>
      </c>
      <c r="J107" s="73">
        <f>OFFSET(A580,0,$K$1-1)</f>
        <v/>
      </c>
      <c r="K107" s="369">
        <f>(SUMIF($C$7:$C$127,I107,$D$7:$D$127)+SUMIF($E$7:$E$127,I107,$F$7:$F$127))/2</f>
        <v/>
      </c>
      <c r="L107" s="478" t="n"/>
      <c r="M107" s="478">
        <f>L107-G107</f>
        <v/>
      </c>
      <c r="N107" s="30" t="n"/>
      <c r="O107" s="425">
        <f>L108-B108</f>
        <v/>
      </c>
      <c r="P107" s="30">
        <f>J107-K107</f>
        <v/>
      </c>
      <c r="Q107" s="426">
        <f>D108-F108</f>
        <v/>
      </c>
      <c r="R107" s="30" t="n"/>
    </row>
    <row r="108">
      <c r="A108" s="89" t="n">
        <v>0</v>
      </c>
      <c r="B108" s="427" t="n"/>
      <c r="C108" s="127" t="n"/>
      <c r="D108" s="428" t="n"/>
      <c r="E108" s="375" t="n">
        <v>72</v>
      </c>
      <c r="F108" s="396">
        <f>IF(J119&gt;0,J119,0)</f>
        <v/>
      </c>
      <c r="G108" s="427" t="n"/>
      <c r="H108" s="211" t="inlineStr">
        <is>
          <t xml:space="preserve">　　　撥出不動產、廠房及設備明細(-)                               </t>
        </is>
      </c>
      <c r="I108" s="180" t="n"/>
      <c r="J108" s="73">
        <f>OFFSET(A581,0,$K$1-1)</f>
        <v/>
      </c>
      <c r="K108" s="369">
        <f>K109+K110+K111</f>
        <v/>
      </c>
      <c r="L108" s="478" t="n"/>
      <c r="M108" s="478">
        <f>L108-G108</f>
        <v/>
      </c>
      <c r="N108" s="30" t="n"/>
      <c r="O108" s="425">
        <f>L109-B109</f>
        <v/>
      </c>
      <c r="P108" s="30">
        <f>J108-K108</f>
        <v/>
      </c>
      <c r="Q108" s="426">
        <f>D109-F109</f>
        <v/>
      </c>
      <c r="R108" s="30" t="n"/>
    </row>
    <row r="109">
      <c r="A109" s="78" t="n"/>
      <c r="B109" s="427" t="n"/>
      <c r="D109" s="428" t="n"/>
      <c r="E109" s="375" t="n"/>
      <c r="F109" s="432">
        <f>J131</f>
        <v/>
      </c>
      <c r="G109" s="427" t="n"/>
      <c r="H109" s="112" t="inlineStr">
        <is>
          <t xml:space="preserve">　　　　機械及設備                                                  </t>
        </is>
      </c>
      <c r="I109" s="180" t="n">
        <v>412</v>
      </c>
      <c r="J109" s="73">
        <f>OFFSET(A582,0,$K$1-1)</f>
        <v/>
      </c>
      <c r="K109" s="387">
        <f>(SUMIF($C$7:$C$127,I109,$D$7:$D$127)+SUMIF($E$7:$E$127,I109,$F$7:$F$127))/2*-1</f>
        <v/>
      </c>
      <c r="L109" s="478" t="n"/>
      <c r="M109" s="478">
        <f>L109-G109</f>
        <v/>
      </c>
      <c r="N109" s="30" t="n"/>
      <c r="O109" s="425">
        <f>L110-B110</f>
        <v/>
      </c>
      <c r="P109" s="30">
        <f>J109-K109</f>
        <v/>
      </c>
      <c r="Q109" s="426">
        <f>D110-F110</f>
        <v/>
      </c>
      <c r="R109" s="30" t="n"/>
    </row>
    <row r="110">
      <c r="A110" s="78" t="inlineStr">
        <is>
          <t xml:space="preserve">　公積                                                        </t>
        </is>
      </c>
      <c r="B110" s="422">
        <f>SUM(B111:B115)</f>
        <v/>
      </c>
      <c r="C110" s="375" t="n"/>
      <c r="D110" s="428" t="n"/>
      <c r="E110" s="430" t="n"/>
      <c r="F110" s="432" t="n"/>
      <c r="G110" s="423">
        <f>SUM(G111:G115)</f>
        <v/>
      </c>
      <c r="H110" s="112" t="inlineStr">
        <is>
          <t xml:space="preserve">　　　　交通及運輸設備                                              </t>
        </is>
      </c>
      <c r="I110" s="180" t="n">
        <v>413</v>
      </c>
      <c r="J110" s="73">
        <f>OFFSET(A583,0,$K$1-1)</f>
        <v/>
      </c>
      <c r="K110" s="387">
        <f>(SUMIF($C$7:$C$127,I110,$D$7:$D$127)+SUMIF($E$7:$E$127,I110,$F$7:$F$127))/2*-1</f>
        <v/>
      </c>
      <c r="L110" s="478">
        <f>VLOOKUP(A110,$A$253:$AX$305,$K$1,FALSE)</f>
        <v/>
      </c>
      <c r="M110" s="478">
        <f>L110-G110</f>
        <v/>
      </c>
      <c r="N110" s="30" t="n"/>
      <c r="O110" s="425">
        <f>L111-B111</f>
        <v/>
      </c>
      <c r="P110" s="30">
        <f>J110-K110</f>
        <v/>
      </c>
      <c r="Q110" s="426">
        <f>D111-F111</f>
        <v/>
      </c>
      <c r="R110" s="30" t="n"/>
    </row>
    <row r="111">
      <c r="A111" s="80" t="inlineStr">
        <is>
          <t xml:space="preserve">　　資本公積                                                    </t>
        </is>
      </c>
      <c r="B111" s="427">
        <f>VLOOKUP(A111,$A$423:$AX$475,$K$1,FALSE)</f>
        <v/>
      </c>
      <c r="C111" s="375" t="n"/>
      <c r="D111" s="428" t="n"/>
      <c r="E111" s="430" t="n">
        <v>417</v>
      </c>
      <c r="F111" s="432">
        <f>J115</f>
        <v/>
      </c>
      <c r="G111" s="429">
        <f>B111+SUM(F111:F113)-SUM(D111:D113)</f>
        <v/>
      </c>
      <c r="H111" s="112" t="inlineStr">
        <is>
          <t xml:space="preserve">　　　　什項設備                                                    </t>
        </is>
      </c>
      <c r="I111" s="180" t="n">
        <v>414</v>
      </c>
      <c r="J111" s="73">
        <f>OFFSET(A584,0,$K$1-1)</f>
        <v/>
      </c>
      <c r="K111" s="387">
        <f>(SUMIF($C$7:$C$127,I111,$D$7:$D$127)+SUMIF($E$7:$E$127,I111,$F$7:$F$127))/2*-1</f>
        <v/>
      </c>
      <c r="L111" s="478">
        <f>VLOOKUP(A111,$A$253:$AX$305,$K$1,FALSE)</f>
        <v/>
      </c>
      <c r="M111" s="478">
        <f>L111-G111</f>
        <v/>
      </c>
      <c r="N111" s="30" t="n"/>
      <c r="O111" s="425">
        <f>L112-B112</f>
        <v/>
      </c>
      <c r="P111" s="30">
        <f>J111-K111</f>
        <v/>
      </c>
      <c r="Q111" s="426">
        <f>D112-F112</f>
        <v/>
      </c>
      <c r="R111" s="30" t="n"/>
    </row>
    <row r="112">
      <c r="A112" s="2" t="n">
        <v>0</v>
      </c>
      <c r="B112" s="427" t="n"/>
      <c r="C112" s="473" t="n">
        <v>71</v>
      </c>
      <c r="D112" s="471">
        <f>IF(J118&lt;0,J118*-1,0)</f>
        <v/>
      </c>
      <c r="E112" s="430" t="n">
        <v>71</v>
      </c>
      <c r="F112" s="431">
        <f>IF(J133&gt;0,J133,0)</f>
        <v/>
      </c>
      <c r="G112" s="433" t="n"/>
      <c r="H112" s="211" t="inlineStr">
        <is>
          <t xml:space="preserve">　無形資產與基金同額增加(+)或減少(-)之金額                  </t>
        </is>
      </c>
      <c r="I112" s="186" t="n"/>
      <c r="J112" s="73" t="n"/>
      <c r="K112" s="369">
        <f>K113+K114</f>
        <v/>
      </c>
      <c r="L112" s="478" t="n"/>
      <c r="M112" s="478">
        <f>L112-G112</f>
        <v/>
      </c>
      <c r="N112" s="30" t="n"/>
      <c r="O112" s="425">
        <f>L113-B113</f>
        <v/>
      </c>
      <c r="P112" s="30">
        <f>J112-K112</f>
        <v/>
      </c>
      <c r="Q112" s="426">
        <f>D113-F113</f>
        <v/>
      </c>
      <c r="R112" s="30" t="n"/>
    </row>
    <row r="113">
      <c r="A113" s="3" t="n">
        <v>0</v>
      </c>
      <c r="B113" s="427" t="n"/>
      <c r="C113" s="473" t="n"/>
      <c r="D113" s="428" t="n"/>
      <c r="E113" s="439" t="n"/>
      <c r="F113" s="432" t="n"/>
      <c r="G113" s="433" t="n"/>
      <c r="H113" s="112" t="inlineStr">
        <is>
          <t xml:space="preserve">　　　無形資產與基金同額增加之金額(+)                             </t>
        </is>
      </c>
      <c r="I113" s="180" t="n">
        <v>415</v>
      </c>
      <c r="J113" s="73">
        <f>OFFSET(A585,0,$K$1-1)</f>
        <v/>
      </c>
      <c r="K113" s="369">
        <f>(SUMIF($C$7:$C$127,I113,$D$7:$D$127)+SUMIF($E$7:$E$127,I113,$F$7:$F$127))/2</f>
        <v/>
      </c>
      <c r="L113" s="478" t="n"/>
      <c r="M113" s="478">
        <f>L113-G113</f>
        <v/>
      </c>
      <c r="N113" s="30" t="n"/>
      <c r="O113" s="425">
        <f>L114-B114</f>
        <v/>
      </c>
      <c r="P113" s="30">
        <f>J113-K113</f>
        <v/>
      </c>
      <c r="Q113" s="426">
        <f>D114-F114</f>
        <v/>
      </c>
      <c r="R113" s="30" t="n"/>
    </row>
    <row r="114">
      <c r="A114" s="80" t="inlineStr">
        <is>
          <t xml:space="preserve">　　特別公積                                                    </t>
        </is>
      </c>
      <c r="B114" s="427">
        <f>VLOOKUP(A114,$A$423:$AX$475,$K$1,FALSE)</f>
        <v/>
      </c>
      <c r="C114" s="474" t="n"/>
      <c r="D114" s="428">
        <f>J131</f>
        <v/>
      </c>
      <c r="E114" s="430" t="n"/>
      <c r="F114" s="432" t="n"/>
      <c r="G114" s="429">
        <f>B114+SUM(F114:F115)-SUM(D114:D115)</f>
        <v/>
      </c>
      <c r="H114" s="112" t="inlineStr">
        <is>
          <t xml:space="preserve">　　　無形資產與基金同額減少之金額(-)                             </t>
        </is>
      </c>
      <c r="I114" s="180" t="n">
        <v>416</v>
      </c>
      <c r="J114" s="73">
        <f>OFFSET(A586,0,$K$1-1)</f>
        <v/>
      </c>
      <c r="K114" s="369">
        <f>-(SUMIF($C$7:$C$127,I114,$D$7:$D$127)+SUMIF($E$7:$E$127,I114,$F$7:$F$127))/2</f>
        <v/>
      </c>
      <c r="L114" s="478">
        <f>VLOOKUP(A114,$A$253:$AX$305,$K$1,FALSE)</f>
        <v/>
      </c>
      <c r="M114" s="478">
        <f>L114-G114</f>
        <v/>
      </c>
      <c r="N114" s="30" t="n"/>
      <c r="O114" s="425">
        <f>L115-B115</f>
        <v/>
      </c>
      <c r="P114" s="30">
        <f>J114-K114</f>
        <v/>
      </c>
      <c r="Q114" s="426">
        <f>D115-F115</f>
        <v/>
      </c>
      <c r="R114" s="30" t="n"/>
    </row>
    <row r="115">
      <c r="A115" s="3" t="n">
        <v>0</v>
      </c>
      <c r="B115" s="427" t="n"/>
      <c r="C115" s="473" t="n"/>
      <c r="D115" s="428" t="n"/>
      <c r="E115" s="439" t="n"/>
      <c r="F115" s="432" t="n"/>
      <c r="G115" s="433" t="n"/>
      <c r="H115" s="112" t="inlineStr">
        <is>
          <t xml:space="preserve">　　應付代管資產轉列受贈公積之金額                              </t>
        </is>
      </c>
      <c r="I115" s="180" t="n">
        <v>417</v>
      </c>
      <c r="J115" s="73">
        <f>OFFSET(A587,0,$K$1-1)</f>
        <v/>
      </c>
      <c r="K115" s="369">
        <f>(SUMIF($C$7:$C$127,I115,$D$7:$D$127)+SUMIF($E$7:$E$127,I115,$F$7:$F$127))/2</f>
        <v/>
      </c>
      <c r="L115" s="478" t="n"/>
      <c r="M115" s="478">
        <f>L115-G115</f>
        <v/>
      </c>
      <c r="N115" s="30" t="n"/>
      <c r="O115" s="425">
        <f>L116-B116</f>
        <v/>
      </c>
      <c r="P115" s="30">
        <f>J115-K115</f>
        <v/>
      </c>
      <c r="Q115" s="426">
        <f>D116-F116</f>
        <v/>
      </c>
      <c r="R115" s="30" t="n"/>
    </row>
    <row r="116">
      <c r="A116" s="78" t="inlineStr">
        <is>
          <t xml:space="preserve">　累積餘絀                                                    </t>
        </is>
      </c>
      <c r="B116" s="422">
        <f>SUM(B117:B121)</f>
        <v/>
      </c>
      <c r="C116" s="474" t="n"/>
      <c r="D116" s="428" t="n"/>
      <c r="E116" s="430" t="n"/>
      <c r="F116" s="432" t="n"/>
      <c r="G116" s="423">
        <f>SUM(G117:G121)</f>
        <v/>
      </c>
      <c r="H116" s="112" t="inlineStr">
        <is>
          <t xml:space="preserve">　　長期債務1年內到期部分轉列應付到期長期負債之金額             </t>
        </is>
      </c>
      <c r="I116" s="180" t="n">
        <v>418</v>
      </c>
      <c r="J116" s="73">
        <f>OFFSET(A588,0,$K$1-1)</f>
        <v/>
      </c>
      <c r="K116" s="369">
        <f>(SUMIF($C$7:$C$127,I116,$D$7:$D$127)+SUMIF($E$7:$E$127,I116,$F$7:$F$127))/2</f>
        <v/>
      </c>
      <c r="L116" s="478">
        <f>VLOOKUP(A116,$A$253:$AX$305,$K$1,FALSE)</f>
        <v/>
      </c>
      <c r="M116" s="478">
        <f>L116-G116</f>
        <v/>
      </c>
      <c r="N116" s="30" t="n"/>
      <c r="O116" s="425">
        <f>L117-B117</f>
        <v/>
      </c>
      <c r="P116" s="30">
        <f>J116-K116</f>
        <v/>
      </c>
      <c r="Q116" s="426">
        <f>D117-F117</f>
        <v/>
      </c>
      <c r="R116" s="30" t="n"/>
    </row>
    <row r="117">
      <c r="A117" s="80" t="inlineStr">
        <is>
          <t xml:space="preserve">　　累積賸餘                                                    </t>
        </is>
      </c>
      <c r="B117" s="427">
        <f>VLOOKUP(A117,$A$423:$AX$475,$K$1,FALSE)</f>
        <v/>
      </c>
      <c r="C117" s="474" t="n"/>
      <c r="D117" s="428" t="n"/>
      <c r="E117" s="375" t="inlineStr">
        <is>
          <t>A</t>
        </is>
      </c>
      <c r="F117" s="432">
        <f>IF(J7&gt;0,J7,0)</f>
        <v/>
      </c>
      <c r="G117" s="429">
        <f>B117+SUM(F117:F120)-SUM(D117:D120)</f>
        <v/>
      </c>
      <c r="H117" s="112" t="inlineStr">
        <is>
          <t xml:space="preserve">　　盈餘分配與虧損填補之金額                                    </t>
        </is>
      </c>
      <c r="I117" s="180" t="n"/>
      <c r="J117" s="73">
        <f>OFFSET(A589,0,$K$1-1)</f>
        <v/>
      </c>
      <c r="K117" s="369">
        <f>K118+K119</f>
        <v/>
      </c>
      <c r="L117" s="478">
        <f>VLOOKUP(A117,$A$253:$AX$305,$K$1,FALSE)</f>
        <v/>
      </c>
      <c r="M117" s="478">
        <f>L117-G117</f>
        <v/>
      </c>
      <c r="N117" s="30" t="n"/>
      <c r="O117" s="425">
        <f>L118-B118</f>
        <v/>
      </c>
      <c r="P117" s="30">
        <f>J117-K117</f>
        <v/>
      </c>
      <c r="Q117" s="426">
        <f>D118-F118</f>
        <v/>
      </c>
      <c r="R117" s="30" t="n"/>
    </row>
    <row r="118">
      <c r="A118" s="3" t="n">
        <v>0</v>
      </c>
      <c r="B118" s="427" t="n"/>
      <c r="C118" s="474" t="n">
        <v>71</v>
      </c>
      <c r="D118" s="428">
        <f>IF(J123&gt;0,J123,0)</f>
        <v/>
      </c>
      <c r="E118" s="375" t="n"/>
      <c r="F118" s="431" t="n"/>
      <c r="G118" s="401" t="n"/>
      <c r="H118" s="112" t="inlineStr">
        <is>
          <t xml:space="preserve">　　　提存(撥用-)公積                                             </t>
        </is>
      </c>
      <c r="I118" s="180" t="n">
        <v>71</v>
      </c>
      <c r="J118" s="73">
        <f>OFFSET(A590,0,$K$1-1)</f>
        <v/>
      </c>
      <c r="K118" s="387">
        <f>-(SUMIF($C$7:$C$127,I118,$D$7:$D$127)+SUMIF($E$7:$E$127,I118,$F$7:$F$127))/2</f>
        <v/>
      </c>
      <c r="L118" s="478" t="n"/>
      <c r="M118" s="478">
        <f>L118-G118</f>
        <v/>
      </c>
      <c r="N118" s="30" t="n"/>
      <c r="O118" s="425">
        <f>L119-B119</f>
        <v/>
      </c>
      <c r="P118" s="30">
        <f>J118-K118</f>
        <v/>
      </c>
      <c r="Q118" s="426">
        <f>D119-F119</f>
        <v/>
      </c>
      <c r="R118" s="30" t="n"/>
    </row>
    <row r="119" ht="20.4" customHeight="1" s="53" thickBot="1">
      <c r="A119" s="3" t="n"/>
      <c r="B119" s="427" t="n"/>
      <c r="C119" s="430" t="n">
        <v>72</v>
      </c>
      <c r="D119" s="471">
        <f>IF(J119&gt;0,J119,0)</f>
        <v/>
      </c>
      <c r="E119" s="434" t="n"/>
      <c r="F119" s="376" t="n"/>
      <c r="G119" s="401" t="n"/>
      <c r="H119" s="198" t="inlineStr">
        <is>
          <t xml:space="preserve">　　　賸餘撥充(折減-)基金                                         </t>
        </is>
      </c>
      <c r="I119" s="180" t="n">
        <v>72</v>
      </c>
      <c r="J119" s="73">
        <f>OFFSET(A591,0,$K$1-1)</f>
        <v/>
      </c>
      <c r="K119" s="387">
        <f>-(SUMIF($C$7:$C$127,I119,$D$7:$D$127)+SUMIF($E$7:$E$127,I119,$F$7:$F$127))/2</f>
        <v/>
      </c>
      <c r="L119" s="478" t="n"/>
      <c r="M119" s="478">
        <f>L119-G119</f>
        <v/>
      </c>
      <c r="N119" s="30" t="n"/>
      <c r="O119" s="425">
        <f>L120-B121</f>
        <v/>
      </c>
      <c r="P119" s="30">
        <f>J119-K119</f>
        <v/>
      </c>
      <c r="Q119" s="426">
        <f>D121-F121</f>
        <v/>
      </c>
      <c r="R119" s="30" t="n"/>
    </row>
    <row r="120">
      <c r="A120" s="100" t="n"/>
      <c r="B120" s="465" t="n"/>
      <c r="C120" s="430" t="n"/>
      <c r="D120" s="432" t="n"/>
      <c r="E120" s="434" t="n"/>
      <c r="F120" s="376" t="n"/>
      <c r="G120" s="401" t="n"/>
      <c r="H120" s="112" t="n"/>
      <c r="I120" s="180" t="n"/>
      <c r="J120" s="121" t="n"/>
      <c r="K120" s="369">
        <f>(SUMIF($C$7:$C$127,I120,$D$7:$D$127)+SUMIF($E$7:$E$127,I120,$F$7:$F$127))/2</f>
        <v/>
      </c>
      <c r="L120" s="478" t="n"/>
      <c r="M120" s="478">
        <f>L120-G120</f>
        <v/>
      </c>
      <c r="N120" s="30" t="n"/>
      <c r="O120" s="425">
        <f>L123-B122</f>
        <v/>
      </c>
      <c r="P120" s="30" t="n"/>
      <c r="Q120" s="426">
        <f>D122-F122</f>
        <v/>
      </c>
      <c r="R120" s="30" t="n"/>
    </row>
    <row r="121">
      <c r="A121" s="80" t="inlineStr">
        <is>
          <t xml:space="preserve">　　累積短絀                                                    </t>
        </is>
      </c>
      <c r="B121" s="427">
        <f>VLOOKUP(A121,$A$423:$AX$475,$K$1,FALSE)</f>
        <v/>
      </c>
      <c r="C121" s="375" t="inlineStr">
        <is>
          <t>A</t>
        </is>
      </c>
      <c r="D121" s="428">
        <f>IF(J7&lt;0,J7*-1,0)</f>
        <v/>
      </c>
      <c r="E121" s="430" t="n"/>
      <c r="F121" s="431" t="n"/>
      <c r="G121" s="488">
        <f>B121+SUM(F121:F124)-SUM(D121:D124)</f>
        <v/>
      </c>
      <c r="H121" s="112" t="n"/>
      <c r="I121" s="180" t="n"/>
      <c r="J121" s="121" t="n"/>
      <c r="K121" s="369">
        <f>(SUMIF($C$7:$C$127,I121,$D$7:$D$127)+SUMIF($E$7:$E$127,I121,$F$7:$F$127))/2</f>
        <v/>
      </c>
      <c r="L121" s="478">
        <f>VLOOKUP(A121,$A$253:$AX$305,$K$1,FALSE)</f>
        <v/>
      </c>
      <c r="M121" s="478">
        <f>L121-G121</f>
        <v/>
      </c>
      <c r="N121" s="30" t="n"/>
      <c r="O121" s="425">
        <f>L124-B123</f>
        <v/>
      </c>
      <c r="P121" s="30" t="n"/>
      <c r="Q121" s="426">
        <f>D123-F123</f>
        <v/>
      </c>
      <c r="R121" s="30" t="n"/>
    </row>
    <row r="122">
      <c r="A122" s="3" t="n">
        <v>0</v>
      </c>
      <c r="B122" s="427" t="n"/>
      <c r="C122" s="382" t="n"/>
      <c r="D122" s="428" t="n"/>
      <c r="E122" s="430" t="n">
        <v>71</v>
      </c>
      <c r="F122" s="432">
        <f>IF(J118&lt;0,J118*-1,0)</f>
        <v/>
      </c>
      <c r="G122" s="401" t="n"/>
      <c r="H122" s="112" t="n"/>
      <c r="I122" s="180" t="n"/>
      <c r="J122" s="121" t="n"/>
      <c r="K122" s="369">
        <f>SUM(K123:K124)</f>
        <v/>
      </c>
      <c r="L122" s="478" t="n"/>
      <c r="M122" s="478">
        <f>L122-G122</f>
        <v/>
      </c>
      <c r="N122" s="30" t="n"/>
      <c r="O122" s="425">
        <f>L125-B124</f>
        <v/>
      </c>
      <c r="P122" s="30" t="n"/>
      <c r="Q122" s="426">
        <f>D125-F125</f>
        <v/>
      </c>
      <c r="R122" s="30" t="n"/>
    </row>
    <row r="123">
      <c r="A123" s="3" t="n"/>
      <c r="B123" s="427" t="n"/>
      <c r="C123" s="382" t="n"/>
      <c r="D123" s="428" t="n"/>
      <c r="E123" s="430" t="n">
        <v>72</v>
      </c>
      <c r="F123" s="396">
        <f>IF(J119&lt;0,J119*-1,0)</f>
        <v/>
      </c>
      <c r="G123" s="401" t="n"/>
      <c r="H123" s="112" t="n"/>
      <c r="I123" s="180" t="n"/>
      <c r="J123" s="121" t="n"/>
      <c r="K123" s="369">
        <f>-(SUMIF($C$7:$C$127,I123,$D$7:$D$127)+SUMIF($E$7:$E$127,I123,$F$7:$F$127))/2</f>
        <v/>
      </c>
      <c r="L123" s="478" t="n"/>
      <c r="M123" s="478">
        <f>L123-G123</f>
        <v/>
      </c>
      <c r="N123" s="30" t="n"/>
      <c r="O123" s="425">
        <f>L126-B125</f>
        <v/>
      </c>
      <c r="P123" s="30" t="n"/>
      <c r="Q123" s="426">
        <f>D126-F126</f>
        <v/>
      </c>
    </row>
    <row r="124" ht="20.4" customHeight="1" s="53" thickBot="1">
      <c r="A124" s="100" t="n"/>
      <c r="B124" s="465" t="n"/>
      <c r="C124" s="475" t="n"/>
      <c r="D124" s="428" t="n"/>
      <c r="E124" s="434" t="n">
        <v>73</v>
      </c>
      <c r="F124" s="435">
        <f>D120</f>
        <v/>
      </c>
      <c r="G124" s="401" t="n"/>
      <c r="H124" s="198" t="n"/>
      <c r="I124" s="199" t="n"/>
      <c r="J124" s="122" t="n"/>
      <c r="K124" s="444">
        <f>-(SUMIF($C$7:$C$127,I124,$D$7:$D$127)+SUMIF($E$7:$E$127,I124,$F$7:$F$127))/2</f>
        <v/>
      </c>
      <c r="L124" s="478" t="n"/>
      <c r="M124" s="478">
        <f>L124-G124</f>
        <v/>
      </c>
      <c r="O124" s="425">
        <f>L127-B126</f>
        <v/>
      </c>
      <c r="Q124" s="426">
        <f>D127-F127</f>
        <v/>
      </c>
    </row>
    <row r="125">
      <c r="A125" s="78" t="inlineStr">
        <is>
          <t xml:space="preserve">　淨值其他項目                                                </t>
        </is>
      </c>
      <c r="B125" s="422">
        <f>SUM(B126:B127)</f>
        <v/>
      </c>
      <c r="C125" s="375" t="n"/>
      <c r="D125" s="428" t="n"/>
      <c r="E125" s="430" t="n"/>
      <c r="F125" s="432" t="n"/>
      <c r="G125" s="402">
        <f>SUM(G126:G127)</f>
        <v/>
      </c>
      <c r="H125" s="220" t="n"/>
      <c r="I125" s="180" t="n"/>
      <c r="J125" s="246" t="n"/>
      <c r="K125" s="489" t="n"/>
      <c r="L125" s="478">
        <f>VLOOKUP(A125,$A$253:$AX$305,$K$1,FALSE)</f>
        <v/>
      </c>
      <c r="M125" s="478">
        <f>L124-G124</f>
        <v/>
      </c>
      <c r="O125" s="425">
        <f>L127-B128</f>
        <v/>
      </c>
      <c r="Q125" s="426">
        <f>D128-F128</f>
        <v/>
      </c>
    </row>
    <row r="126">
      <c r="A126" s="81" t="inlineStr">
        <is>
          <t xml:space="preserve">　　累積其他綜合餘絀                                            </t>
        </is>
      </c>
      <c r="B126" s="427">
        <f>VLOOKUP(A126,$A$423:$AX$475,$K$1,FALSE)</f>
        <v/>
      </c>
      <c r="C126" s="375" t="n"/>
      <c r="D126" s="428" t="n"/>
      <c r="E126" s="430" t="n"/>
      <c r="F126" s="432" t="n"/>
      <c r="G126" s="488">
        <f>B126+F126-D126</f>
        <v/>
      </c>
      <c r="H126" s="220" t="n"/>
      <c r="I126" s="180" t="n"/>
      <c r="J126" s="246" t="n"/>
      <c r="K126" s="489" t="n"/>
      <c r="L126" s="478">
        <f>VLOOKUP(A126,$A$253:$AX$305,$K$1,FALSE)</f>
        <v/>
      </c>
      <c r="M126" s="478">
        <f>L125-G125</f>
        <v/>
      </c>
    </row>
    <row r="127">
      <c r="A127" s="80" t="n">
        <v>0</v>
      </c>
      <c r="B127" s="427" t="n"/>
      <c r="C127" s="375" t="n"/>
      <c r="D127" s="428" t="n"/>
      <c r="E127" s="430" t="n"/>
      <c r="F127" s="432" t="n"/>
      <c r="G127" s="488" t="n"/>
      <c r="H127" s="220" t="n"/>
      <c r="I127" s="180" t="n"/>
      <c r="J127" s="246" t="n"/>
      <c r="K127" s="489" t="n"/>
      <c r="L127" s="478">
        <f>VLOOKUP(A128,$A$253:$AX$305,$K$1,FALSE)</f>
        <v/>
      </c>
      <c r="M127" s="478">
        <f>L126-G126</f>
        <v/>
      </c>
    </row>
    <row r="128" ht="20.4" customHeight="1" s="53" thickBot="1">
      <c r="A128" s="83" t="inlineStr">
        <is>
          <t>合      計</t>
        </is>
      </c>
      <c r="B128" s="479">
        <f>B70+B97</f>
        <v/>
      </c>
      <c r="C128" s="480" t="n"/>
      <c r="D128" s="481" t="n"/>
      <c r="E128" s="482" t="n"/>
      <c r="F128" s="481" t="n"/>
      <c r="G128" s="490">
        <f>G70+G97</f>
        <v/>
      </c>
      <c r="H128" s="220" t="n"/>
      <c r="I128" s="180" t="n"/>
      <c r="J128" s="246" t="n"/>
      <c r="K128" s="489" t="n"/>
      <c r="M128" s="478">
        <f>L127-G128</f>
        <v/>
      </c>
    </row>
    <row r="129">
      <c r="A129" s="74" t="n"/>
      <c r="B129" s="74" t="n"/>
      <c r="C129" s="74" t="n"/>
      <c r="D129" s="74" t="n"/>
      <c r="E129" s="74" t="n"/>
      <c r="F129" s="74" t="n"/>
      <c r="G129" s="74" t="n"/>
      <c r="H129" s="220" t="n"/>
      <c r="I129" s="180" t="n"/>
      <c r="J129" s="246" t="n"/>
      <c r="K129" s="489" t="n"/>
      <c r="M129" s="478">
        <f>L131-G133</f>
        <v/>
      </c>
    </row>
    <row r="130">
      <c r="A130" s="74" t="n"/>
      <c r="D130" s="483">
        <f>SUM(D6:D127)</f>
        <v/>
      </c>
      <c r="E130" s="19" t="n"/>
      <c r="F130" s="483">
        <f>SUM(F6:F127)</f>
        <v/>
      </c>
      <c r="H130" s="220" t="n"/>
      <c r="I130" s="180" t="n"/>
      <c r="J130" s="246" t="n"/>
      <c r="K130" s="489" t="n"/>
      <c r="M130" s="478">
        <f>L132-G134</f>
        <v/>
      </c>
    </row>
    <row r="131">
      <c r="A131" s="74" t="n"/>
      <c r="C131" s="6" t="n"/>
      <c r="D131" s="483">
        <f>D130-F130</f>
        <v/>
      </c>
      <c r="E131" s="15" t="n"/>
      <c r="F131" s="483">
        <f>F130-D130</f>
        <v/>
      </c>
      <c r="H131" s="119" t="n"/>
      <c r="I131" s="115" t="n"/>
      <c r="J131" s="116" t="n"/>
      <c r="K131" s="411" t="n"/>
      <c r="M131" s="478">
        <f>L133-G135</f>
        <v/>
      </c>
    </row>
    <row r="132">
      <c r="A132" s="74" t="n"/>
      <c r="B132" s="484">
        <f>B69-B70-B97</f>
        <v/>
      </c>
      <c r="C132" s="6" t="n"/>
      <c r="E132" s="15" t="n"/>
      <c r="G132" s="484">
        <f>G69-G70-G97</f>
        <v/>
      </c>
      <c r="H132" s="119" t="n"/>
      <c r="I132" s="115" t="n"/>
      <c r="J132" s="116" t="n"/>
      <c r="K132" s="411" t="n"/>
      <c r="M132" s="478">
        <f>L134-G136</f>
        <v/>
      </c>
    </row>
    <row r="133">
      <c r="A133" s="74" t="n"/>
      <c r="C133" s="30" t="n"/>
      <c r="D133" s="30" t="n"/>
      <c r="E133" s="30" t="n"/>
      <c r="F133" s="30" t="n"/>
      <c r="G133" s="30" t="n"/>
      <c r="H133" s="119" t="n"/>
      <c r="I133" s="115" t="n"/>
      <c r="J133" s="116" t="n"/>
      <c r="K133" s="411" t="n"/>
      <c r="M133" s="478">
        <f>L135-G137</f>
        <v/>
      </c>
    </row>
    <row r="134">
      <c r="A134" s="74" t="n"/>
      <c r="B134" s="74" t="n"/>
      <c r="C134" s="74" t="n"/>
      <c r="D134" s="74" t="n"/>
      <c r="E134" s="74" t="n"/>
      <c r="F134" s="74" t="n"/>
      <c r="G134" s="74" t="n"/>
      <c r="H134" s="119" t="n"/>
      <c r="I134" s="115" t="n"/>
      <c r="J134" s="116" t="n"/>
      <c r="K134" s="411" t="n"/>
      <c r="M134" s="478">
        <f>L136-G136</f>
        <v/>
      </c>
    </row>
    <row r="135">
      <c r="A135" s="74" t="n"/>
      <c r="B135" s="74" t="n"/>
      <c r="C135" s="74" t="n"/>
      <c r="D135" s="74" t="n"/>
      <c r="E135" s="74" t="n"/>
      <c r="F135" s="74" t="n"/>
      <c r="G135" s="74" t="n"/>
      <c r="H135" s="119" t="n"/>
      <c r="I135" s="115" t="n"/>
      <c r="J135" s="116" t="n"/>
      <c r="K135" s="411" t="n"/>
    </row>
    <row r="254" ht="16.2" customHeight="1" s="53"/>
    <row r="255" ht="16.2" customHeight="1" s="53"/>
    <row r="256" ht="16.2" customHeight="1" s="53"/>
    <row r="257" ht="16.2" customHeight="1" s="53"/>
    <row r="258" ht="16.2" customHeight="1" s="53"/>
    <row r="259" ht="16.2" customHeight="1" s="53"/>
    <row r="260" ht="16.2" customHeight="1" s="53"/>
    <row r="261" ht="16.2" customHeight="1" s="53"/>
    <row r="262" ht="16.2" customHeight="1" s="53"/>
    <row r="263" ht="16.2" customHeight="1" s="53"/>
    <row r="264" ht="16.2" customHeight="1" s="53"/>
    <row r="265" ht="16.2" customHeight="1" s="53"/>
    <row r="266" ht="16.2" customHeight="1" s="53"/>
    <row r="267" ht="16.2" customHeight="1" s="53"/>
    <row r="268" ht="16.2" customHeight="1" s="53"/>
    <row r="269" ht="16.2" customHeight="1" s="53"/>
    <row r="270" ht="16.2" customHeight="1" s="53"/>
    <row r="271" ht="16.2" customHeight="1" s="53"/>
    <row r="272" ht="16.2" customHeight="1" s="53"/>
    <row r="273" ht="16.2" customHeight="1" s="53"/>
    <row r="274" ht="16.2" customHeight="1" s="53"/>
    <row r="275" ht="16.2" customHeight="1" s="53"/>
    <row r="276" ht="16.2" customHeight="1" s="53"/>
    <row r="277" ht="16.2" customHeight="1" s="53"/>
    <row r="278" ht="16.2" customHeight="1" s="53"/>
    <row r="279" ht="16.2" customHeight="1" s="53"/>
    <row r="280" ht="16.2" customHeight="1" s="53"/>
    <row r="281" ht="16.2" customHeight="1" s="53"/>
    <row r="282" ht="16.2" customHeight="1" s="53"/>
    <row r="283" ht="16.2" customHeight="1" s="53"/>
    <row r="284" ht="16.2" customHeight="1" s="53"/>
    <row r="285" ht="16.2" customHeight="1" s="53"/>
    <row r="286" ht="16.2" customHeight="1" s="53"/>
    <row r="287" ht="16.2" customHeight="1" s="53"/>
    <row r="288" ht="16.2" customHeight="1" s="53"/>
    <row r="289" ht="16.2" customHeight="1" s="53"/>
    <row r="290" ht="16.2" customHeight="1" s="53"/>
    <row r="291" ht="16.2" customHeight="1" s="53"/>
    <row r="292" ht="16.2" customHeight="1" s="53"/>
    <row r="293" ht="16.2" customHeight="1" s="53"/>
    <row r="294" ht="16.2" customHeight="1" s="53"/>
    <row r="295" ht="16.2" customHeight="1" s="53"/>
    <row r="296" ht="16.2" customHeight="1" s="53"/>
    <row r="297" ht="16.2" customHeight="1" s="53"/>
    <row r="298" ht="16.2" customHeight="1" s="53"/>
    <row r="299" ht="16.2" customHeight="1" s="53"/>
    <row r="300" ht="16.2" customHeight="1" s="53"/>
    <row r="301" ht="16.2" customHeight="1" s="53"/>
    <row r="302" ht="16.2" customHeight="1" s="53"/>
    <row r="303" ht="16.2" customHeight="1" s="53"/>
    <row r="304" ht="16.2" customHeight="1" s="53"/>
    <row r="305" ht="16.2" customHeight="1" s="53"/>
    <row r="306" ht="16.2" customHeight="1" s="53"/>
    <row r="307" ht="16.2" customHeight="1" s="53"/>
    <row r="308" ht="16.2" customHeight="1" s="53"/>
    <row r="311" ht="16.2" customHeight="1" s="53"/>
    <row r="312" ht="16.2" customHeight="1" s="53"/>
    <row r="313" ht="16.2" customHeight="1" s="53"/>
    <row r="314" ht="16.2" customHeight="1" s="53"/>
    <row r="315" ht="16.2" customHeight="1" s="53"/>
    <row r="316" ht="16.2" customHeight="1" s="53"/>
    <row r="317" ht="16.2" customHeight="1" s="53"/>
    <row r="318" ht="16.2" customHeight="1" s="53"/>
    <row r="319" ht="16.2" customHeight="1" s="53"/>
    <row r="320" ht="16.2" customHeight="1" s="53"/>
    <row r="321" ht="16.2" customHeight="1" s="53"/>
    <row r="322" ht="16.2" customHeight="1" s="53"/>
    <row r="323" ht="16.2" customHeight="1" s="53"/>
    <row r="324" ht="16.2" customHeight="1" s="53"/>
    <row r="325" ht="16.2" customHeight="1" s="53"/>
    <row r="326" ht="16.2" customHeight="1" s="53"/>
    <row r="327" ht="16.2" customHeight="1" s="53"/>
    <row r="328" ht="16.2" customHeight="1" s="53"/>
    <row r="329" ht="16.2" customHeight="1" s="53"/>
    <row r="330" ht="16.2" customHeight="1" s="53"/>
    <row r="331" ht="16.2" customHeight="1" s="53"/>
    <row r="332" ht="16.2" customHeight="1" s="53"/>
    <row r="333" ht="16.2" customHeight="1" s="53"/>
    <row r="334" ht="16.2" customHeight="1" s="53"/>
    <row r="335" ht="16.2" customHeight="1" s="53"/>
    <row r="336" ht="16.2" customHeight="1" s="53"/>
    <row r="337" ht="16.2" customHeight="1" s="53"/>
    <row r="338" ht="16.2" customHeight="1" s="53"/>
    <row r="339" ht="16.2" customHeight="1" s="53"/>
    <row r="340" ht="16.2" customHeight="1" s="53"/>
    <row r="341" ht="16.2" customHeight="1" s="53"/>
    <row r="342" ht="16.2" customHeight="1" s="53"/>
    <row r="343" ht="16.2" customHeight="1" s="53"/>
    <row r="344" ht="16.2" customHeight="1" s="53"/>
    <row r="345" ht="16.2" customHeight="1" s="53"/>
    <row r="346" ht="16.2" customHeight="1" s="53"/>
    <row r="347" ht="16.2" customHeight="1" s="53"/>
    <row r="348" ht="16.2" customHeight="1" s="53"/>
    <row r="349" ht="16.2" customHeight="1" s="53"/>
    <row r="350" ht="16.2" customHeight="1" s="53"/>
    <row r="351" ht="16.2" customHeight="1" s="53"/>
    <row r="352" ht="16.2" customHeight="1" s="53"/>
    <row r="353" ht="16.2" customHeight="1" s="53"/>
    <row r="354" ht="16.2" customHeight="1" s="53"/>
    <row r="355" ht="16.2" customHeight="1" s="53"/>
    <row r="356" ht="16.2" customHeight="1" s="53"/>
    <row r="357" ht="16.2" customHeight="1" s="53"/>
    <row r="358" ht="16.2" customHeight="1" s="53"/>
    <row r="359" ht="16.2" customHeight="1" s="53"/>
    <row r="360" ht="16.2" customHeight="1" s="53"/>
    <row r="361" ht="16.2" customHeight="1" s="53"/>
    <row r="362" ht="16.2" customHeight="1" s="53"/>
    <row r="363" ht="16.2" customHeight="1" s="53"/>
    <row r="364" ht="16.2" customHeight="1" s="53"/>
    <row r="365" ht="16.2" customHeight="1" s="53"/>
    <row r="366" ht="16.2" customHeight="1" s="53"/>
    <row r="367" ht="16.2" customHeight="1" s="53"/>
    <row r="368" ht="16.2" customHeight="1" s="53"/>
    <row r="369" ht="16.2" customHeight="1" s="53"/>
    <row r="370" ht="16.2" customHeight="1" s="53"/>
    <row r="371" ht="16.2" customHeight="1" s="53"/>
    <row r="372" ht="16.2" customHeight="1" s="53"/>
    <row r="373" ht="16.2" customHeight="1" s="53"/>
    <row r="374" ht="16.2" customHeight="1" s="53"/>
    <row r="375" ht="16.2" customHeight="1" s="53"/>
    <row r="376" ht="16.2" customHeight="1" s="53"/>
    <row r="377" ht="16.2" customHeight="1" s="53"/>
    <row r="378" ht="16.2" customHeight="1" s="53"/>
    <row r="379" ht="16.2" customHeight="1" s="53"/>
    <row r="380" ht="16.2" customHeight="1" s="53"/>
    <row r="381" ht="16.2" customHeight="1" s="53"/>
    <row r="382" ht="16.2" customHeight="1" s="53"/>
    <row r="383" ht="16.2" customHeight="1" s="53"/>
    <row r="384" ht="16.2" customHeight="1" s="53"/>
    <row r="385" ht="16.2" customHeight="1" s="53"/>
    <row r="386" ht="16.2" customHeight="1" s="53"/>
    <row r="387" ht="16.2" customHeight="1" s="53"/>
    <row r="388" ht="16.2" customHeight="1" s="53"/>
    <row r="389" ht="16.2" customHeight="1" s="53"/>
    <row r="390" ht="16.2" customHeight="1" s="53"/>
    <row r="391" ht="16.2" customHeight="1" s="53"/>
    <row r="392" ht="16.2" customHeight="1" s="53"/>
    <row r="393" ht="16.2" customHeight="1" s="53"/>
    <row r="394" ht="16.2" customHeight="1" s="53"/>
    <row r="395" ht="16.2" customHeight="1" s="53"/>
    <row r="396" ht="16.2" customHeight="1" s="53"/>
    <row r="397" ht="16.2" customHeight="1" s="53"/>
    <row r="398" ht="16.2" customHeight="1" s="53"/>
    <row r="399" ht="16.2" customHeight="1" s="53"/>
    <row r="400" ht="16.2" customHeight="1" s="53"/>
    <row r="401" ht="16.2" customHeight="1" s="53"/>
    <row r="402" ht="16.2" customHeight="1" s="53"/>
    <row r="403" ht="16.2" customHeight="1" s="53"/>
    <row r="404" ht="16.2" customHeight="1" s="53"/>
    <row r="405" ht="16.2" customHeight="1" s="53"/>
    <row r="406" ht="16.2" customHeight="1" s="53"/>
    <row r="407" ht="16.2" customHeight="1" s="53"/>
    <row r="408" ht="16.2" customHeight="1" s="53"/>
    <row r="409" ht="16.2" customHeight="1" s="53"/>
    <row r="410" ht="16.2" customHeight="1" s="53"/>
    <row r="427" ht="16.2" customHeight="1" s="53"/>
    <row r="428" ht="16.2" customHeight="1" s="53"/>
    <row r="429" ht="16.2" customHeight="1" s="53"/>
    <row r="430" ht="16.2" customHeight="1" s="53"/>
    <row r="431" ht="16.2" customHeight="1" s="53"/>
    <row r="432" ht="16.2" customHeight="1" s="53"/>
    <row r="433" ht="16.2" customHeight="1" s="53"/>
    <row r="434" ht="16.2" customHeight="1" s="53"/>
    <row r="435" ht="16.2" customHeight="1" s="53"/>
    <row r="436" ht="16.2" customHeight="1" s="53"/>
    <row r="437" ht="16.2" customHeight="1" s="53"/>
    <row r="438" ht="16.2" customHeight="1" s="53"/>
    <row r="439" ht="16.2" customHeight="1" s="53"/>
    <row r="440" ht="16.2" customHeight="1" s="53"/>
    <row r="441" ht="16.2" customHeight="1" s="53"/>
    <row r="442" ht="16.2" customHeight="1" s="53"/>
    <row r="443" ht="16.2" customHeight="1" s="53"/>
    <row r="444" ht="16.2" customHeight="1" s="53"/>
    <row r="445" ht="16.2" customHeight="1" s="53"/>
    <row r="446" ht="16.2" customHeight="1" s="53"/>
    <row r="447" ht="16.2" customHeight="1" s="53"/>
    <row r="448" ht="16.2" customHeight="1" s="53"/>
    <row r="449" ht="16.2" customHeight="1" s="53"/>
    <row r="450" ht="16.2" customHeight="1" s="53"/>
    <row r="451" ht="16.2" customHeight="1" s="53"/>
    <row r="452" ht="16.2" customHeight="1" s="53"/>
    <row r="453" ht="16.2" customHeight="1" s="53"/>
    <row r="454" ht="16.2" customHeight="1" s="53"/>
    <row r="455" ht="16.2" customHeight="1" s="53"/>
    <row r="456" ht="16.2" customHeight="1" s="53"/>
    <row r="457" ht="16.2" customHeight="1" s="53"/>
    <row r="458" ht="16.2" customHeight="1" s="53"/>
    <row r="459" ht="16.2" customHeight="1" s="53"/>
    <row r="460" ht="16.2" customHeight="1" s="53"/>
    <row r="461" ht="16.2" customHeight="1" s="53"/>
    <row r="462" ht="16.2" customHeight="1" s="53"/>
    <row r="463" ht="16.2" customHeight="1" s="53"/>
    <row r="464" ht="16.2" customHeight="1" s="53"/>
    <row r="465" ht="16.2" customHeight="1" s="53"/>
    <row r="466" ht="16.2" customHeight="1" s="53"/>
    <row r="467" ht="16.2" customHeight="1" s="53"/>
    <row r="468" ht="16.2" customHeight="1" s="53"/>
    <row r="469" ht="16.2" customHeight="1" s="53"/>
    <row r="470" ht="16.2" customHeight="1" s="53"/>
    <row r="471" ht="16.2" customHeight="1" s="53"/>
    <row r="472" ht="16.2" customHeight="1" s="53"/>
    <row r="473" ht="16.2" customHeight="1" s="53"/>
    <row r="474" ht="16.2" customHeight="1" s="53"/>
    <row r="475" ht="16.2" customHeight="1" s="53"/>
    <row r="476" ht="16.2" customHeight="1" s="53"/>
    <row r="477" ht="16.2" customHeight="1" s="53"/>
    <row r="478" ht="16.2" customHeight="1" s="53"/>
    <row r="479" ht="16.2" customHeight="1" s="53"/>
    <row r="480" ht="16.2" customHeight="1" s="53"/>
    <row r="481" ht="16.2" customHeight="1" s="53"/>
    <row r="484" ht="16.2" customHeight="1" s="53"/>
    <row r="485" ht="16.2" customHeight="1" s="53"/>
    <row r="486" ht="16.2" customHeight="1" s="53"/>
    <row r="487" ht="16.2" customHeight="1" s="53"/>
    <row r="488" ht="16.2" customHeight="1" s="53"/>
    <row r="489" ht="16.2" customHeight="1" s="53"/>
    <row r="490" ht="16.2" customHeight="1" s="53"/>
    <row r="491" ht="16.2" customHeight="1" s="53"/>
    <row r="492" ht="16.2" customHeight="1" s="53"/>
    <row r="493" ht="16.2" customHeight="1" s="53"/>
    <row r="494" ht="16.2" customHeight="1" s="53"/>
    <row r="495" ht="16.2" customHeight="1" s="53"/>
    <row r="496" ht="16.2" customHeight="1" s="53"/>
    <row r="497" ht="16.2" customHeight="1" s="53"/>
    <row r="498" ht="16.2" customHeight="1" s="53"/>
    <row r="499" ht="16.2" customHeight="1" s="53"/>
    <row r="500" ht="16.2" customHeight="1" s="53"/>
    <row r="501" ht="16.2" customHeight="1" s="53"/>
    <row r="502" ht="16.2" customHeight="1" s="53"/>
    <row r="503" ht="16.2" customHeight="1" s="53"/>
    <row r="504" ht="16.2" customHeight="1" s="53"/>
    <row r="505" ht="16.2" customHeight="1" s="53"/>
    <row r="506" ht="16.2" customHeight="1" s="53"/>
    <row r="507" ht="16.2" customHeight="1" s="53"/>
    <row r="508" ht="16.2" customHeight="1" s="53"/>
    <row r="509" ht="16.2" customHeight="1" s="53"/>
    <row r="510" ht="16.2" customHeight="1" s="53"/>
    <row r="511" ht="16.2" customHeight="1" s="53"/>
    <row r="512" ht="16.2" customHeight="1" s="53"/>
    <row r="513" ht="16.2" customHeight="1" s="53"/>
    <row r="514" ht="16.2" customHeight="1" s="53"/>
    <row r="515" ht="16.2" customHeight="1" s="53"/>
    <row r="516" ht="16.2" customHeight="1" s="53"/>
    <row r="517" ht="16.2" customHeight="1" s="53"/>
    <row r="518" ht="16.2" customHeight="1" s="53"/>
    <row r="519" ht="16.2" customHeight="1" s="53"/>
    <row r="520" ht="16.2" customHeight="1" s="53"/>
    <row r="521" ht="16.2" customHeight="1" s="53"/>
    <row r="522" ht="16.2" customHeight="1" s="53"/>
    <row r="523" ht="16.2" customHeight="1" s="53"/>
    <row r="524" ht="16.2" customHeight="1" s="53"/>
    <row r="525" ht="16.2" customHeight="1" s="53"/>
    <row r="526" ht="16.2" customHeight="1" s="53"/>
    <row r="527" ht="16.2" customHeight="1" s="53"/>
    <row r="528" ht="16.2" customHeight="1" s="53"/>
    <row r="529" ht="16.2" customHeight="1" s="53"/>
    <row r="530" ht="16.2" customHeight="1" s="53"/>
    <row r="531" ht="16.2" customHeight="1" s="53"/>
    <row r="532" ht="16.2" customHeight="1" s="53"/>
    <row r="533" ht="16.2" customHeight="1" s="53"/>
    <row r="534" ht="16.2" customHeight="1" s="53"/>
    <row r="535" ht="16.2" customHeight="1" s="53"/>
    <row r="536" ht="16.2" customHeight="1" s="53"/>
    <row r="537" ht="16.2" customHeight="1" s="53"/>
    <row r="538" ht="16.2" customHeight="1" s="53"/>
    <row r="539" ht="16.2" customHeight="1" s="53"/>
    <row r="540" ht="16.2" customHeight="1" s="53"/>
    <row r="541" ht="16.2" customHeight="1" s="53"/>
    <row r="542" ht="16.2" customHeight="1" s="53"/>
    <row r="543" ht="16.2" customHeight="1" s="53"/>
    <row r="544" ht="16.2" customHeight="1" s="53"/>
    <row r="545" ht="16.2" customHeight="1" s="53"/>
    <row r="546" ht="16.2" customHeight="1" s="53"/>
    <row r="547" ht="16.2" customHeight="1" s="53"/>
    <row r="548" ht="16.2" customHeight="1" s="53"/>
    <row r="549" ht="16.2" customHeight="1" s="53"/>
    <row r="550" ht="16.2" customHeight="1" s="53"/>
    <row r="551" ht="16.2" customHeight="1" s="53"/>
    <row r="552" ht="16.2" customHeight="1" s="53"/>
    <row r="553" ht="16.2" customHeight="1" s="53"/>
    <row r="554" ht="16.2" customHeight="1" s="53"/>
    <row r="555" ht="16.2" customHeight="1" s="53"/>
    <row r="556" ht="16.2" customHeight="1" s="53"/>
    <row r="557" ht="16.2" customHeight="1" s="53"/>
    <row r="558" ht="16.2" customHeight="1" s="53"/>
    <row r="559" ht="16.2" customHeight="1" s="53"/>
    <row r="560" ht="16.2" customHeight="1" s="53"/>
    <row r="561" ht="16.2" customHeight="1" s="53"/>
    <row r="562" ht="16.2" customHeight="1" s="53"/>
    <row r="563" ht="16.2" customHeight="1" s="53"/>
    <row r="564" ht="16.2" customHeight="1" s="53"/>
    <row r="565" ht="16.2" customHeight="1" s="53"/>
    <row r="566" ht="16.2" customHeight="1" s="53"/>
    <row r="567" ht="16.2" customHeight="1" s="53"/>
    <row r="568" ht="16.2" customHeight="1" s="53"/>
    <row r="569" ht="16.2" customHeight="1" s="53"/>
    <row r="570" ht="16.2" customHeight="1" s="53"/>
    <row r="571" ht="16.2" customHeight="1" s="53"/>
    <row r="572" ht="16.2" customHeight="1" s="53"/>
    <row r="573" ht="16.2" customHeight="1" s="53"/>
    <row r="574" ht="16.2" customHeight="1" s="53"/>
    <row r="575" ht="16.2" customHeight="1" s="53"/>
    <row r="576" ht="16.2" customHeight="1" s="53"/>
    <row r="577" ht="16.2" customHeight="1" s="53"/>
    <row r="578" ht="16.2" customHeight="1" s="53"/>
    <row r="579" ht="16.2" customHeight="1" s="53"/>
    <row r="580" ht="16.2" customHeight="1" s="53"/>
    <row r="581" ht="16.2" customHeight="1" s="53"/>
    <row r="582" ht="16.2" customHeight="1" s="53"/>
    <row r="583" ht="16.2" customHeight="1" s="53"/>
    <row r="584" ht="16.2" customHeight="1" s="53"/>
    <row r="585" ht="16.2" customHeight="1" s="53"/>
    <row r="586" ht="16.2" customHeight="1" s="53"/>
    <row r="587" ht="16.2" customHeight="1" s="53"/>
    <row r="588" ht="16.2" customHeight="1" s="53"/>
    <row r="589" ht="16.2" customHeight="1" s="53"/>
    <row r="590" ht="16.2" customHeight="1" s="53"/>
    <row r="591" ht="16.2" customHeight="1" s="53"/>
    <row r="592" ht="16.2" customHeight="1" s="53"/>
  </sheetData>
  <mergeCells count="6">
    <mergeCell ref="A1:J1"/>
    <mergeCell ref="C4:F4"/>
    <mergeCell ref="A4:A5"/>
    <mergeCell ref="A3:J3"/>
    <mergeCell ref="A2:J2"/>
    <mergeCell ref="H4:J5"/>
  </mergeCells>
  <conditionalFormatting sqref="D8:D15">
    <cfRule type="expression" priority="4" dxfId="4">
      <formula>"""=if(IF(ISBLANK(c8),0, 1) *IF(ISBLANK(d8),0, 1)=1)"""</formula>
    </cfRule>
  </conditionalFormatting>
  <conditionalFormatting sqref="J7:J38">
    <cfRule type="cellIs" priority="8" operator="notEqual" dxfId="0" stopIfTrue="1">
      <formula>$K7</formula>
    </cfRule>
  </conditionalFormatting>
  <conditionalFormatting sqref="J39:J41">
    <cfRule type="cellIs" priority="2" operator="notEqual" dxfId="0" stopIfTrue="1">
      <formula>#REF!</formula>
    </cfRule>
  </conditionalFormatting>
  <conditionalFormatting sqref="J42:J136">
    <cfRule type="cellIs" priority="1" operator="notEqual" dxfId="0" stopIfTrue="1">
      <formula>$K42</formula>
    </cfRule>
  </conditionalFormatting>
  <conditionalFormatting sqref="M7:M93 M97:M134">
    <cfRule type="cellIs" priority="21" operator="notEqual" dxfId="0" stopIfTrue="1">
      <formula>0</formula>
    </cfRule>
  </conditionalFormatting>
  <printOptions horizontalCentered="1"/>
  <pageMargins left="0.5511811023622047" right="0.4724409448818898" top="0.4330708661417323" bottom="0.2755905511811024" header="0.3937007874015748" footer="0.1181102362204725"/>
  <pageSetup orientation="portrait" paperSize="9" scale="38" horizontalDpi="1200" verticalDpi="1200"/>
  <headerFooter alignWithMargins="0">
    <oddHeader/>
    <oddFooter>&amp;C&amp;16 1-1</oddFooter>
    <evenHeader/>
    <evenFooter/>
    <firstHeader/>
    <firstFooter/>
  </headerFooter>
</worksheet>
</file>

<file path=xl/worksheets/sheet26.xml><?xml version="1.0" encoding="utf-8"?>
<worksheet xmlns="http://schemas.openxmlformats.org/spreadsheetml/2006/main">
  <sheetPr codeName="Sheet29">
    <tabColor theme="0" tint="-0.1499984740745262"/>
    <outlinePr summaryBelow="1" summaryRight="1"/>
    <pageSetUpPr/>
  </sheetPr>
  <dimension ref="A1:R135"/>
  <sheetViews>
    <sheetView showZeros="0" zoomScale="70" zoomScaleNormal="70" zoomScaleSheetLayoutView="120" workbookViewId="0">
      <selection activeCell="G14" sqref="G14"/>
    </sheetView>
  </sheetViews>
  <sheetFormatPr baseColWidth="8" defaultColWidth="9" defaultRowHeight="19.8"/>
  <cols>
    <col width="21.6640625" customWidth="1" style="5" min="1" max="1"/>
    <col width="16" customWidth="1" style="5" min="2" max="2"/>
    <col width="5" customWidth="1" style="325" min="3" max="3"/>
    <col width="11.88671875" customWidth="1" style="5" min="4" max="4"/>
    <col width="5" customWidth="1" style="325" min="5" max="5"/>
    <col width="12.21875" customWidth="1" style="5" min="6" max="6"/>
    <col width="12.33203125" customWidth="1" style="5" min="7" max="7"/>
    <col width="64.44140625" customWidth="1" style="5" min="8" max="8"/>
    <col width="5.21875" customWidth="1" style="5" min="9" max="9"/>
    <col width="10.6640625" customWidth="1" style="5" min="10" max="10"/>
    <col width="9.6640625" customWidth="1" style="1" min="11" max="11"/>
    <col width="9" customWidth="1" style="1" min="12" max="12"/>
    <col width="19.109375" bestFit="1" customWidth="1" style="1" min="13" max="13"/>
    <col width="9" customWidth="1" style="1" min="14" max="14"/>
    <col width="20.109375" bestFit="1" customWidth="1" style="1" min="15" max="15"/>
    <col width="9" customWidth="1" style="1" min="16" max="16"/>
    <col width="15.109375" bestFit="1" customWidth="1" style="1" min="17" max="17"/>
    <col width="9" customWidth="1" style="1" min="18" max="16384"/>
  </cols>
  <sheetData>
    <row r="1" ht="22.2" customHeight="1" s="53">
      <c r="A1" s="322">
        <f>OFFSET(A139,0,K1-1)</f>
        <v/>
      </c>
      <c r="K1" s="13">
        <f>L1+2</f>
        <v/>
      </c>
      <c r="L1" s="1" t="n">
        <v>24</v>
      </c>
    </row>
    <row r="2" ht="22.2" customHeight="1" s="53">
      <c r="A2" s="322" t="inlineStr">
        <is>
          <t>預計平衡表與現金流量表勾稽底稿</t>
        </is>
      </c>
    </row>
    <row r="3" ht="20.4" customHeight="1" s="53" thickBot="1">
      <c r="A3" s="324" t="inlineStr">
        <is>
          <t>中華民國115年度</t>
        </is>
      </c>
    </row>
    <row r="4" ht="22.2" customHeight="1" s="53">
      <c r="A4" s="348" t="inlineStr">
        <is>
          <t>科目</t>
        </is>
      </c>
      <c r="B4" s="349" t="inlineStr">
        <is>
          <t>114.12.31</t>
        </is>
      </c>
      <c r="C4" s="328" t="inlineStr">
        <is>
          <t>調整項目</t>
        </is>
      </c>
      <c r="D4" s="350" t="n"/>
      <c r="E4" s="350" t="n"/>
      <c r="F4" s="351" t="n"/>
      <c r="G4" s="349" t="inlineStr">
        <is>
          <t>115.12.31</t>
        </is>
      </c>
      <c r="H4" s="329" t="inlineStr">
        <is>
          <t>現金流量表勾稽項目</t>
        </is>
      </c>
      <c r="I4" s="352" t="n"/>
      <c r="J4" s="353" t="n"/>
    </row>
    <row r="5" ht="22.8" customHeight="1" s="53" thickBot="1">
      <c r="A5" s="354" t="n"/>
      <c r="B5" s="75" t="inlineStr">
        <is>
          <t>預計數</t>
        </is>
      </c>
      <c r="C5" s="485" t="n"/>
      <c r="D5" s="486" t="inlineStr">
        <is>
          <t>借方</t>
        </is>
      </c>
      <c r="E5" s="487" t="n"/>
      <c r="F5" s="486" t="inlineStr">
        <is>
          <t>貸方</t>
        </is>
      </c>
      <c r="G5" s="77" t="inlineStr">
        <is>
          <t>預計數</t>
        </is>
      </c>
      <c r="H5" s="358" t="n"/>
      <c r="I5" s="359" t="n"/>
      <c r="J5" s="360" t="n"/>
    </row>
    <row r="6">
      <c r="A6" s="4" t="inlineStr">
        <is>
          <t xml:space="preserve">資產                                                        </t>
        </is>
      </c>
      <c r="B6" s="419" t="n"/>
      <c r="C6" s="367" t="n"/>
      <c r="D6" s="420" t="n"/>
      <c r="E6" s="368" t="n"/>
      <c r="F6" s="420" t="n"/>
      <c r="G6" s="421" t="n"/>
      <c r="H6" s="111" t="inlineStr">
        <is>
          <t xml:space="preserve">▼業務活動之現金流量                                          </t>
        </is>
      </c>
      <c r="I6" s="129" t="n"/>
      <c r="J6" s="130" t="n"/>
      <c r="L6" s="30" t="inlineStr">
        <is>
          <t>114年12月</t>
        </is>
      </c>
      <c r="M6" s="27" t="inlineStr">
        <is>
          <t>差異數要再加(減)</t>
        </is>
      </c>
      <c r="N6" s="30" t="n"/>
      <c r="O6" s="27" t="inlineStr">
        <is>
          <t>比較增減</t>
        </is>
      </c>
      <c r="P6" s="30" t="n"/>
      <c r="Q6" s="27" t="inlineStr">
        <is>
          <t>調整項目</t>
        </is>
      </c>
      <c r="R6" s="30" t="n"/>
    </row>
    <row r="7">
      <c r="A7" s="78" t="inlineStr">
        <is>
          <t xml:space="preserve">　流動資產                                                    </t>
        </is>
      </c>
      <c r="B7" s="422">
        <f>SUM(B8:B16)</f>
        <v/>
      </c>
      <c r="C7" s="367" t="n"/>
      <c r="D7" s="420" t="n"/>
      <c r="E7" s="368" t="n"/>
      <c r="F7" s="420" t="n"/>
      <c r="G7" s="423">
        <f>SUM(G8:G16)</f>
        <v/>
      </c>
      <c r="H7" s="112" t="inlineStr">
        <is>
          <t xml:space="preserve">　　本期賸餘（短絀）                                            </t>
        </is>
      </c>
      <c r="I7" s="8" t="inlineStr">
        <is>
          <t>A</t>
        </is>
      </c>
      <c r="J7" s="73">
        <f>OFFSET(A480,0,$K$1-1)</f>
        <v/>
      </c>
      <c r="K7" s="369">
        <f>-SUMIF($C$7:$C$127,I7,$D$7:$D$127)+SUMIF($E$7:$E$127,I7,$F$7:$F$127)</f>
        <v/>
      </c>
      <c r="L7" s="478">
        <f>VLOOKUP(A7,$A$140:$AX$249,$K$1,FALSE)</f>
        <v/>
      </c>
      <c r="M7" s="478">
        <f>L7-G7</f>
        <v/>
      </c>
      <c r="N7" s="30" t="n"/>
      <c r="O7" s="425">
        <f>L7-B7</f>
        <v/>
      </c>
      <c r="P7" s="426">
        <f>J7-K7</f>
        <v/>
      </c>
      <c r="Q7" s="426">
        <f>D7-F7</f>
        <v/>
      </c>
      <c r="R7" s="30" t="n"/>
    </row>
    <row r="8">
      <c r="A8" s="79" t="inlineStr">
        <is>
          <t xml:space="preserve">　　現金                                                        </t>
        </is>
      </c>
      <c r="B8" s="427">
        <f>VLOOKUP(A8,$A$309:$AX$418,$K$1,FALSE)</f>
        <v/>
      </c>
      <c r="C8" s="367" t="inlineStr">
        <is>
          <t>B</t>
        </is>
      </c>
      <c r="D8" s="428">
        <f>IF(G8-B8&gt;0,G8-B8,"0")</f>
        <v/>
      </c>
      <c r="E8" s="375" t="inlineStr">
        <is>
          <t>B</t>
        </is>
      </c>
      <c r="F8" s="428">
        <f>IF(G8-B8&lt;0,B8-G8,"0")</f>
        <v/>
      </c>
      <c r="G8" s="429">
        <f>J87</f>
        <v/>
      </c>
      <c r="H8" s="112" t="inlineStr">
        <is>
          <t xml:space="preserve">　　利息股利之調整                                              </t>
        </is>
      </c>
      <c r="I8" s="8" t="n"/>
      <c r="J8" s="73">
        <f>OFFSET(A481,0,$K$1-1)</f>
        <v/>
      </c>
      <c r="K8" s="369">
        <f>SUM(K9:K11)</f>
        <v/>
      </c>
      <c r="L8" s="478">
        <f>VLOOKUP(A8,$A$140:$AX$249,$K$1,FALSE)</f>
        <v/>
      </c>
      <c r="M8" s="478">
        <f>L8-G8</f>
        <v/>
      </c>
      <c r="N8" s="30" t="n"/>
      <c r="O8" s="425">
        <f>L8-B8</f>
        <v/>
      </c>
      <c r="P8" s="426">
        <f>J8-K8</f>
        <v/>
      </c>
      <c r="Q8" s="426">
        <f>D8-F8</f>
        <v/>
      </c>
      <c r="R8" s="30" t="n"/>
    </row>
    <row r="9" ht="32.4" customHeight="1" s="53">
      <c r="A9" s="79" t="inlineStr">
        <is>
          <t xml:space="preserve">　　流動金融資產                                                </t>
        </is>
      </c>
      <c r="B9" s="427">
        <f>VLOOKUP(A9,$A$309:$AX$418,$K$1,FALSE)</f>
        <v/>
      </c>
      <c r="C9" s="375" t="n">
        <v>231</v>
      </c>
      <c r="D9" s="428">
        <f>J50*-1</f>
        <v/>
      </c>
      <c r="E9" s="430" t="n">
        <v>211</v>
      </c>
      <c r="F9" s="431">
        <f>J42</f>
        <v/>
      </c>
      <c r="G9" s="429">
        <f>B9+D9-F9+D10-F10</f>
        <v/>
      </c>
      <c r="H9" s="112" t="inlineStr">
        <is>
          <t xml:space="preserve">　　　利息收入                                                    </t>
        </is>
      </c>
      <c r="I9" s="8" t="n"/>
      <c r="J9" s="73">
        <f>OFFSET(A482,0,$K$1-1)</f>
        <v/>
      </c>
      <c r="K9" s="369">
        <f>J9</f>
        <v/>
      </c>
      <c r="L9" s="478">
        <f>VLOOKUP(A9,$A$140:$AX$249,$K$1,FALSE)</f>
        <v/>
      </c>
      <c r="M9" s="478">
        <f>L9-G9</f>
        <v/>
      </c>
      <c r="N9" s="30" t="n"/>
      <c r="O9" s="425">
        <f>L9-B9</f>
        <v/>
      </c>
      <c r="P9" s="426">
        <f>J9-K9</f>
        <v/>
      </c>
      <c r="Q9" s="426">
        <f>D9-F9</f>
        <v/>
      </c>
      <c r="R9" s="30" t="n"/>
    </row>
    <row r="10">
      <c r="A10" s="79" t="n"/>
      <c r="B10" s="427" t="n"/>
      <c r="C10" s="375" t="n">
        <v>125</v>
      </c>
      <c r="D10" s="428" t="n"/>
      <c r="E10" s="430" t="n"/>
      <c r="F10" s="432" t="n"/>
      <c r="G10" s="429" t="n"/>
      <c r="H10" s="112" t="inlineStr">
        <is>
          <t xml:space="preserve">　　　股利收入                                                    </t>
        </is>
      </c>
      <c r="I10" s="8" t="n"/>
      <c r="J10" s="73">
        <f>OFFSET(A483,0,$K$1-1)</f>
        <v/>
      </c>
      <c r="K10" s="369">
        <f>J10</f>
        <v/>
      </c>
      <c r="L10" s="478" t="n"/>
      <c r="M10" s="478">
        <f>L10-G10</f>
        <v/>
      </c>
      <c r="N10" s="30" t="n"/>
      <c r="O10" s="425">
        <f>L10-B10</f>
        <v/>
      </c>
      <c r="P10" s="426">
        <f>J10-K10</f>
        <v/>
      </c>
      <c r="Q10" s="426">
        <f>D10-F10</f>
        <v/>
      </c>
      <c r="R10" s="30" t="n"/>
    </row>
    <row r="11">
      <c r="A11" s="79" t="inlineStr">
        <is>
          <t xml:space="preserve">　　應收款項                                                    </t>
        </is>
      </c>
      <c r="B11" s="427">
        <f>VLOOKUP(A11,$A$309:$AX$418,$K$1,FALSE)</f>
        <v/>
      </c>
      <c r="C11" s="375" t="n">
        <v>151</v>
      </c>
      <c r="D11" s="428" t="n"/>
      <c r="E11" s="430" t="n">
        <v>151</v>
      </c>
      <c r="F11" s="432" t="n"/>
      <c r="G11" s="429">
        <f>B11+D11-F11</f>
        <v/>
      </c>
      <c r="H11" s="112" t="inlineStr">
        <is>
          <t xml:space="preserve">　　　利息費用                                                    </t>
        </is>
      </c>
      <c r="I11" s="8" t="n"/>
      <c r="J11" s="73">
        <f>OFFSET(A484,0,$K$1-1)</f>
        <v/>
      </c>
      <c r="K11" s="369">
        <f>J11</f>
        <v/>
      </c>
      <c r="L11" s="478">
        <f>VLOOKUP(A11,$A$140:$AX$249,$K$1,FALSE)</f>
        <v/>
      </c>
      <c r="M11" s="478">
        <f>L11-G11</f>
        <v/>
      </c>
      <c r="N11" s="30" t="n"/>
      <c r="O11" s="425">
        <f>L11-B11</f>
        <v/>
      </c>
      <c r="P11" s="426">
        <f>J11-K11</f>
        <v/>
      </c>
      <c r="Q11" s="426">
        <f>D11-F11</f>
        <v/>
      </c>
      <c r="R11" s="30" t="n"/>
    </row>
    <row r="12">
      <c r="A12" s="2" t="n">
        <v>0</v>
      </c>
      <c r="B12" s="427" t="n"/>
      <c r="C12" s="375" t="n"/>
      <c r="D12" s="428" t="n"/>
      <c r="E12" s="430" t="n"/>
      <c r="F12" s="432" t="n"/>
      <c r="G12" s="433" t="n"/>
      <c r="H12" s="112" t="inlineStr">
        <is>
          <t xml:space="preserve">　　未計利息股利之本期賸餘（短絀）                              </t>
        </is>
      </c>
      <c r="I12" s="8" t="n"/>
      <c r="J12" s="73">
        <f>OFFSET(A485,0,$K$1-1)</f>
        <v/>
      </c>
      <c r="K12" s="369">
        <f>K7+K8</f>
        <v/>
      </c>
      <c r="L12" s="478" t="n"/>
      <c r="M12" s="478">
        <f>L12-G12</f>
        <v/>
      </c>
      <c r="N12" s="30" t="n"/>
      <c r="O12" s="425">
        <f>L12-B12</f>
        <v/>
      </c>
      <c r="P12" s="426">
        <f>J12-K12</f>
        <v/>
      </c>
      <c r="Q12" s="426">
        <f>D12-F12</f>
        <v/>
      </c>
      <c r="R12" s="30" t="n"/>
    </row>
    <row r="13">
      <c r="A13" s="80" t="inlineStr">
        <is>
          <t xml:space="preserve">　　存貨                                                        </t>
        </is>
      </c>
      <c r="B13" s="427">
        <f>VLOOKUP(A13,$A$309:$AX$418,$K$1,FALSE)</f>
        <v/>
      </c>
      <c r="C13" s="375" t="n">
        <v>151</v>
      </c>
      <c r="D13" s="428" t="n"/>
      <c r="E13" s="430" t="n">
        <v>151</v>
      </c>
      <c r="F13" s="432" t="n"/>
      <c r="G13" s="429">
        <f>B13+D13-F13</f>
        <v/>
      </c>
      <c r="H13" s="112" t="inlineStr">
        <is>
          <t xml:space="preserve">　　調整項目                                                    </t>
        </is>
      </c>
      <c r="I13" s="8" t="n"/>
      <c r="J13" s="73">
        <f>OFFSET(A486,0,$K$1-1)</f>
        <v/>
      </c>
      <c r="K13" s="369">
        <f>SUM(K14,K24,K27,K34,K33)</f>
        <v/>
      </c>
      <c r="L13" s="478">
        <f>VLOOKUP(A13,$A$140:$AX$249,$K$1,FALSE)</f>
        <v/>
      </c>
      <c r="M13" s="478">
        <f>L13-G13</f>
        <v/>
      </c>
      <c r="N13" s="30" t="n"/>
      <c r="O13" s="425">
        <f>L13-B13</f>
        <v/>
      </c>
      <c r="P13" s="426">
        <f>J13-K13</f>
        <v/>
      </c>
      <c r="Q13" s="426">
        <f>D13-F13</f>
        <v/>
      </c>
      <c r="R13" s="30" t="n"/>
    </row>
    <row r="14">
      <c r="A14" s="81" t="inlineStr">
        <is>
          <t xml:space="preserve">　　生產性生物資產－流動                                        </t>
        </is>
      </c>
      <c r="B14" s="427">
        <f>VLOOKUP(A14,$A$309:$AX$418,$K$1,FALSE)</f>
        <v/>
      </c>
      <c r="C14" s="375" t="n">
        <v>151</v>
      </c>
      <c r="D14" s="428" t="n"/>
      <c r="E14" s="430" t="n">
        <v>151</v>
      </c>
      <c r="F14" s="432" t="n"/>
      <c r="G14" s="429">
        <f>B14+D14-F14</f>
        <v/>
      </c>
      <c r="H14" s="112" t="inlineStr">
        <is>
          <t xml:space="preserve">　　　折舊、減損及折耗                                            </t>
        </is>
      </c>
      <c r="I14" s="8" t="n"/>
      <c r="J14" s="73">
        <f>OFFSET(A487,0,$K$1-1)</f>
        <v/>
      </c>
      <c r="K14" s="369">
        <f>SUM(K15:K23)</f>
        <v/>
      </c>
      <c r="L14" s="478">
        <f>VLOOKUP(A14,$A$140:$AX$249,$K$1,FALSE)</f>
        <v/>
      </c>
      <c r="M14" s="478">
        <f>L14-G14</f>
        <v/>
      </c>
      <c r="N14" s="30" t="n"/>
      <c r="O14" s="425">
        <f>L14-B14</f>
        <v/>
      </c>
      <c r="P14" s="426">
        <f>J14-K14</f>
        <v/>
      </c>
      <c r="Q14" s="426">
        <f>D14-F14</f>
        <v/>
      </c>
      <c r="R14" s="30" t="n"/>
    </row>
    <row r="15">
      <c r="A15" s="80" t="inlineStr">
        <is>
          <t xml:space="preserve">　　預付款項                                                    </t>
        </is>
      </c>
      <c r="B15" s="427">
        <f>VLOOKUP(A15,$A$309:$AX$418,$K$1,FALSE)</f>
        <v/>
      </c>
      <c r="C15" s="375" t="n">
        <v>151</v>
      </c>
      <c r="D15" s="428" t="n"/>
      <c r="E15" s="430" t="n">
        <v>151</v>
      </c>
      <c r="F15" s="432" t="n"/>
      <c r="G15" s="429">
        <f>B15+D15-F15</f>
        <v/>
      </c>
      <c r="H15" s="112" t="inlineStr">
        <is>
          <t xml:space="preserve">　　　　土地改良物                                                  </t>
        </is>
      </c>
      <c r="I15" s="91" t="n">
        <v>101</v>
      </c>
      <c r="J15" s="121">
        <f>OFFSET(A488,0,$K$1-1)</f>
        <v/>
      </c>
      <c r="K15" s="369">
        <f>-SUMIF($C$7:$C$127,I15,$D$7:$D$127)+SUMIF($E$7:$E$127,I15,$F$7:$F$127)</f>
        <v/>
      </c>
      <c r="L15" s="478">
        <f>VLOOKUP(A15,$A$140:$AX$249,$K$1,FALSE)</f>
        <v/>
      </c>
      <c r="M15" s="478">
        <f>L15-G15</f>
        <v/>
      </c>
      <c r="N15" s="30" t="n"/>
      <c r="O15" s="425">
        <f>L15-B15</f>
        <v/>
      </c>
      <c r="P15" s="426">
        <f>J15-K15</f>
        <v/>
      </c>
      <c r="Q15" s="426">
        <f>D15-F15</f>
        <v/>
      </c>
      <c r="R15" s="30" t="n"/>
    </row>
    <row r="16">
      <c r="A16" s="80" t="inlineStr">
        <is>
          <t xml:space="preserve">　　短期貸墊款                                                  </t>
        </is>
      </c>
      <c r="B16" s="427">
        <f>VLOOKUP(A16,$A$309:$AX$418,$K$1,FALSE)</f>
        <v/>
      </c>
      <c r="C16" s="375" t="n">
        <v>151</v>
      </c>
      <c r="D16" s="428" t="n"/>
      <c r="E16" s="430" t="n">
        <v>212</v>
      </c>
      <c r="F16" s="432">
        <f>J43</f>
        <v/>
      </c>
      <c r="G16" s="429">
        <f>B16+D16-F16</f>
        <v/>
      </c>
      <c r="H16" s="112" t="inlineStr">
        <is>
          <t xml:space="preserve">　　　　房屋及建築                                                  </t>
        </is>
      </c>
      <c r="I16" s="91" t="n">
        <v>102</v>
      </c>
      <c r="J16" s="121">
        <f>OFFSET(A489,0,$K$1-1)</f>
        <v/>
      </c>
      <c r="K16" s="369">
        <f>-SUMIF($C$7:$C$127,I16,$D$7:$D$127)+SUMIF($E$7:$E$127,I16,$F$7:$F$127)</f>
        <v/>
      </c>
      <c r="L16" s="478">
        <f>VLOOKUP(A16,$A$140:$AX$249,$K$1,FALSE)</f>
        <v/>
      </c>
      <c r="M16" s="478">
        <f>L16-G16</f>
        <v/>
      </c>
      <c r="N16" s="30" t="n"/>
      <c r="O16" s="425">
        <f>L16-B16</f>
        <v/>
      </c>
      <c r="P16" s="426">
        <f>J16-K16</f>
        <v/>
      </c>
      <c r="Q16" s="426">
        <f>D16-F16</f>
        <v/>
      </c>
      <c r="R16" s="30" t="n"/>
    </row>
    <row r="17" ht="48.6" customHeight="1" s="53">
      <c r="A17" s="78" t="inlineStr">
        <is>
          <t xml:space="preserve">　投資、長期應收款、貸墊款及準備金                            </t>
        </is>
      </c>
      <c r="B17" s="422">
        <f>SUM(B18:B21)</f>
        <v/>
      </c>
      <c r="C17" s="380" t="n"/>
      <c r="D17" s="374" t="n"/>
      <c r="E17" s="434" t="n"/>
      <c r="F17" s="435" t="n"/>
      <c r="G17" s="423">
        <f>SUM(G18:G21)</f>
        <v/>
      </c>
      <c r="H17" s="112" t="inlineStr">
        <is>
          <t xml:space="preserve">　　　　機械及設備                                                  </t>
        </is>
      </c>
      <c r="I17" s="91" t="n">
        <v>103</v>
      </c>
      <c r="J17" s="121">
        <f>OFFSET(A490,0,$K$1-1)</f>
        <v/>
      </c>
      <c r="K17" s="369">
        <f>-SUMIF($C$7:$C$127,I17,$D$7:$D$127)+SUMIF($E$7:$E$127,I17,$F$7:$F$127)</f>
        <v/>
      </c>
      <c r="L17" s="478">
        <f>VLOOKUP(A17,$A$140:$AX$249,$K$1,FALSE)</f>
        <v/>
      </c>
      <c r="M17" s="478">
        <f>L17-G17</f>
        <v/>
      </c>
      <c r="N17" s="30" t="n"/>
      <c r="O17" s="425">
        <f>L17-B17</f>
        <v/>
      </c>
      <c r="P17" s="426">
        <f>J17-K17</f>
        <v/>
      </c>
      <c r="Q17" s="426">
        <f>D17-F17</f>
        <v/>
      </c>
      <c r="R17" s="30" t="n"/>
    </row>
    <row r="18" ht="32.4" customHeight="1" s="53">
      <c r="A18" s="80" t="inlineStr">
        <is>
          <t xml:space="preserve">　　採權益法之投資                                              </t>
        </is>
      </c>
      <c r="B18" s="427">
        <f>VLOOKUP(A18,$A$309:$AX$418,$K$1,FALSE)</f>
        <v/>
      </c>
      <c r="C18" s="380" t="n"/>
      <c r="D18" s="126" t="n"/>
      <c r="E18" s="127" t="n"/>
      <c r="F18" s="126" t="n"/>
      <c r="G18" s="429">
        <f>D18+F18+B18</f>
        <v/>
      </c>
      <c r="H18" s="112" t="inlineStr">
        <is>
          <t xml:space="preserve">　　　　交通及運輸設備                                              </t>
        </is>
      </c>
      <c r="I18" s="91" t="n">
        <v>104</v>
      </c>
      <c r="J18" s="121">
        <f>OFFSET(A491,0,$K$1-1)</f>
        <v/>
      </c>
      <c r="K18" s="369">
        <f>-SUMIF($C$7:$C$127,I18,$D$7:$D$127)+SUMIF($E$7:$E$127,I18,$F$7:$F$127)</f>
        <v/>
      </c>
      <c r="L18" s="478">
        <f>VLOOKUP(A18,$A$140:$AX$249,$K$1,FALSE)</f>
        <v/>
      </c>
      <c r="M18" s="478">
        <f>L18-G18</f>
        <v/>
      </c>
      <c r="N18" s="30" t="n"/>
      <c r="O18" s="425">
        <f>L18-B18</f>
        <v/>
      </c>
      <c r="P18" s="426">
        <f>J18-K18</f>
        <v/>
      </c>
      <c r="Q18" s="426">
        <f>D18-F18</f>
        <v/>
      </c>
      <c r="R18" s="30" t="n"/>
    </row>
    <row r="19" ht="32.4" customHeight="1" s="53">
      <c r="A19" s="80" t="inlineStr">
        <is>
          <t xml:space="preserve">　　非流動金融資產                                              </t>
        </is>
      </c>
      <c r="B19" s="427">
        <f>VLOOKUP(A19,$A$309:$AX$418,$K$1,FALSE)</f>
        <v/>
      </c>
      <c r="C19" s="381" t="n">
        <v>241</v>
      </c>
      <c r="D19" s="436">
        <f>J52*-1</f>
        <v/>
      </c>
      <c r="E19" s="437" t="n">
        <v>221</v>
      </c>
      <c r="F19" s="438">
        <f>J45</f>
        <v/>
      </c>
      <c r="G19" s="429">
        <f>B19+D19-F19</f>
        <v/>
      </c>
      <c r="H19" s="112" t="inlineStr">
        <is>
          <t xml:space="preserve">　　　　什項設備                                                    </t>
        </is>
      </c>
      <c r="I19" s="91" t="n">
        <v>105</v>
      </c>
      <c r="J19" s="121">
        <f>OFFSET(A492,0,$K$1-1)</f>
        <v/>
      </c>
      <c r="K19" s="369">
        <f>-SUMIF($C$7:$C$127,I19,$D$7:$D$127)+SUMIF($E$7:$E$127,I19,$F$7:$F$127)</f>
        <v/>
      </c>
      <c r="L19" s="478">
        <f>VLOOKUP(A19,$A$140:$AX$249,$K$1,FALSE)</f>
        <v/>
      </c>
      <c r="M19" s="478">
        <f>L19-G19</f>
        <v/>
      </c>
      <c r="N19" s="30" t="n"/>
      <c r="O19" s="425">
        <f>L19-B19</f>
        <v/>
      </c>
      <c r="P19" s="426">
        <f>J19-K19</f>
        <v/>
      </c>
      <c r="Q19" s="426">
        <f>D19-F19</f>
        <v/>
      </c>
      <c r="R19" s="30" t="n"/>
    </row>
    <row r="20">
      <c r="A20" s="80" t="inlineStr">
        <is>
          <t xml:space="preserve">　　長期應收款                                                  </t>
        </is>
      </c>
      <c r="B20" s="427">
        <f>VLOOKUP(A20,$A$309:$AX$418,$K$1,FALSE)</f>
        <v/>
      </c>
      <c r="C20" s="380" t="n"/>
      <c r="D20" s="374" t="n"/>
      <c r="E20" s="434" t="n"/>
      <c r="F20" s="435" t="n"/>
      <c r="G20" s="433">
        <f>B20+D20-F20</f>
        <v/>
      </c>
      <c r="H20" s="112" t="inlineStr">
        <is>
          <t xml:space="preserve">　　　　租賃資產                                                    </t>
        </is>
      </c>
      <c r="I20" s="91" t="n">
        <v>106</v>
      </c>
      <c r="J20" s="121">
        <f>OFFSET(A493,0,$K$1-1)</f>
        <v/>
      </c>
      <c r="K20" s="369">
        <f>-SUMIF($C$7:$C$127,I20,$D$7:$D$127)+SUMIF($E$7:$E$127,I20,$F$7:$F$127)</f>
        <v/>
      </c>
      <c r="L20" s="478">
        <f>VLOOKUP(A20,$A$140:$AX$249,$K$1,FALSE)</f>
        <v/>
      </c>
      <c r="M20" s="478">
        <f>L20-G20</f>
        <v/>
      </c>
      <c r="N20" s="30" t="n"/>
      <c r="O20" s="425">
        <f>L20-B20</f>
        <v/>
      </c>
      <c r="P20" s="426">
        <f>J20-K20</f>
        <v/>
      </c>
      <c r="Q20" s="426">
        <f>D20-F20</f>
        <v/>
      </c>
      <c r="R20" s="30" t="n"/>
    </row>
    <row r="21">
      <c r="A21" s="80" t="inlineStr">
        <is>
          <t xml:space="preserve">　　準備金                                                      </t>
        </is>
      </c>
      <c r="B21" s="427">
        <f>VLOOKUP(A21,$A$309:$AX$418,$K$1,FALSE)</f>
        <v/>
      </c>
      <c r="C21" s="380" t="n">
        <v>242</v>
      </c>
      <c r="D21" s="374">
        <f>J53*-1</f>
        <v/>
      </c>
      <c r="E21" s="434" t="n">
        <v>222</v>
      </c>
      <c r="F21" s="435">
        <f>J46</f>
        <v/>
      </c>
      <c r="G21" s="429">
        <f>B21+SUM(D21:D25)-SUM(F21:F25)</f>
        <v/>
      </c>
      <c r="H21" s="112" t="inlineStr">
        <is>
          <t xml:space="preserve">　　　　租賃權益改良                                                </t>
        </is>
      </c>
      <c r="I21" s="91" t="n">
        <v>107</v>
      </c>
      <c r="J21" s="121">
        <f>OFFSET(A494,0,$K$1-1)</f>
        <v/>
      </c>
      <c r="K21" s="369">
        <f>-SUMIF($C$7:$C$127,I21,$D$7:$D$127)+SUMIF($E$7:$E$127,I21,$F$7:$F$127)</f>
        <v/>
      </c>
      <c r="L21" s="478">
        <f>VLOOKUP(A21,$A$140:$AX$249,$K$1,FALSE)</f>
        <v/>
      </c>
      <c r="M21" s="478">
        <f>L21-G21</f>
        <v/>
      </c>
      <c r="N21" s="30" t="n"/>
      <c r="O21" s="425">
        <f>L21-B21</f>
        <v/>
      </c>
      <c r="P21" s="426">
        <f>J21-K21</f>
        <v/>
      </c>
      <c r="Q21" s="426">
        <f>D21-F21</f>
        <v/>
      </c>
      <c r="R21" s="30" t="n"/>
    </row>
    <row r="22">
      <c r="A22" s="3" t="n">
        <v>0</v>
      </c>
      <c r="B22" s="427" t="n"/>
      <c r="C22" s="382" t="n">
        <v>401</v>
      </c>
      <c r="D22" s="428">
        <f>J90</f>
        <v/>
      </c>
      <c r="E22" s="439" t="n">
        <v>402</v>
      </c>
      <c r="F22" s="432">
        <f>-J91</f>
        <v/>
      </c>
      <c r="G22" s="433" t="n"/>
      <c r="H22" s="112" t="inlineStr">
        <is>
          <t xml:space="preserve">　　　　代管資產                                                    </t>
        </is>
      </c>
      <c r="I22" s="91" t="n">
        <v>108</v>
      </c>
      <c r="J22" s="121">
        <f>OFFSET(A495,0,$K$1-1)</f>
        <v/>
      </c>
      <c r="K22" s="369">
        <f>-SUMIF($C$7:$C$127,I22,$D$7:$D$127)+SUMIF($E$7:$E$127,I22,$F$7:$F$127)</f>
        <v/>
      </c>
      <c r="L22" s="478" t="n"/>
      <c r="M22" s="478">
        <f>L22-G22</f>
        <v/>
      </c>
      <c r="N22" s="30" t="n"/>
      <c r="O22" s="425">
        <f>L22-B22</f>
        <v/>
      </c>
      <c r="P22" s="426">
        <f>J22-K22</f>
        <v/>
      </c>
      <c r="Q22" s="426">
        <f>D22-F22</f>
        <v/>
      </c>
      <c r="R22" s="30" t="n"/>
    </row>
    <row r="23">
      <c r="A23" s="3" t="n">
        <v>0</v>
      </c>
      <c r="B23" s="427" t="n"/>
      <c r="C23" s="382" t="n">
        <v>403</v>
      </c>
      <c r="D23" s="428">
        <f>J93</f>
        <v/>
      </c>
      <c r="E23" s="439" t="n"/>
      <c r="F23" s="431" t="n"/>
      <c r="G23" s="433" t="n"/>
      <c r="H23" s="112" t="inlineStr">
        <is>
          <t xml:space="preserve">　　　　生產性生物資產－非流動                                      </t>
        </is>
      </c>
      <c r="I23" s="91" t="n">
        <v>109</v>
      </c>
      <c r="J23" s="121">
        <f>OFFSET(A496,0,$K$1-1)</f>
        <v/>
      </c>
      <c r="K23" s="369">
        <f>-SUMIF($C$7:$C$127,I23,$D$7:$D$127)+SUMIF($E$7:$E$127,I23,$F$7:$F$127)</f>
        <v/>
      </c>
      <c r="L23" s="478" t="n"/>
      <c r="M23" s="478">
        <f>L23-G23</f>
        <v/>
      </c>
      <c r="N23" s="30" t="n"/>
      <c r="O23" s="425">
        <f>L23-B23</f>
        <v/>
      </c>
      <c r="P23" s="426">
        <f>J23-K23</f>
        <v/>
      </c>
      <c r="Q23" s="426">
        <f>D23-F23</f>
        <v/>
      </c>
      <c r="R23" s="30" t="n"/>
    </row>
    <row r="24">
      <c r="A24" s="3" t="n">
        <v>0</v>
      </c>
      <c r="B24" s="427" t="n"/>
      <c r="C24" s="382" t="n"/>
      <c r="D24" s="428" t="n"/>
      <c r="E24" s="439" t="n"/>
      <c r="F24" s="432" t="n"/>
      <c r="G24" s="433" t="n"/>
      <c r="H24" s="112" t="inlineStr">
        <is>
          <t xml:space="preserve">　　　攤銷                                                        </t>
        </is>
      </c>
      <c r="I24" s="91" t="n"/>
      <c r="J24" s="121">
        <f>OFFSET(A497,0,$K$1-1)</f>
        <v/>
      </c>
      <c r="K24" s="369">
        <f>SUM(K25:K26)</f>
        <v/>
      </c>
      <c r="L24" s="478" t="n"/>
      <c r="M24" s="478">
        <f>L24-G24</f>
        <v/>
      </c>
      <c r="N24" s="30" t="n"/>
      <c r="O24" s="425">
        <f>L24-B24</f>
        <v/>
      </c>
      <c r="P24" s="426">
        <f>J24-K24</f>
        <v/>
      </c>
      <c r="Q24" s="426">
        <f>D24-F24</f>
        <v/>
      </c>
      <c r="R24" s="30" t="n"/>
    </row>
    <row r="25">
      <c r="A25" s="78" t="n"/>
      <c r="B25" s="427" t="n"/>
      <c r="C25" s="382" t="n">
        <v>125</v>
      </c>
      <c r="D25" s="428">
        <f>J32*-1</f>
        <v/>
      </c>
      <c r="E25" s="439" t="n"/>
      <c r="F25" s="432" t="n"/>
      <c r="G25" s="433" t="n"/>
      <c r="H25" s="112" t="inlineStr">
        <is>
          <t xml:space="preserve">　　　　攤銷電腦軟體                                                </t>
        </is>
      </c>
      <c r="I25" s="8" t="n">
        <v>111</v>
      </c>
      <c r="J25" s="73">
        <f>OFFSET(A498,0,$K$1-1)</f>
        <v/>
      </c>
      <c r="K25" s="369">
        <f>-SUMIF($C$7:$C$127,I25,$D$7:$D$127)+SUMIF($E$7:$E$127,I25,$F$7:$F$127)</f>
        <v/>
      </c>
      <c r="L25" s="478" t="n"/>
      <c r="M25" s="478">
        <f>L25-G25</f>
        <v/>
      </c>
      <c r="N25" s="30" t="n"/>
      <c r="O25" s="425">
        <f>L25-B25</f>
        <v/>
      </c>
      <c r="P25" s="426">
        <f>J25-K25</f>
        <v/>
      </c>
      <c r="Q25" s="426">
        <f>D25-F25</f>
        <v/>
      </c>
      <c r="R25" s="30" t="n"/>
    </row>
    <row r="26" ht="32.4" customHeight="1" s="53">
      <c r="A26" s="78" t="inlineStr">
        <is>
          <t xml:space="preserve">　不動產、廠房及設備                                          </t>
        </is>
      </c>
      <c r="B26" s="422">
        <f>SUM(B27:B52)</f>
        <v/>
      </c>
      <c r="C26" s="375" t="n"/>
      <c r="D26" s="428" t="n"/>
      <c r="E26" s="430" t="n"/>
      <c r="F26" s="432" t="n"/>
      <c r="G26" s="423">
        <f>SUM(G27:G52)</f>
        <v/>
      </c>
      <c r="H26" s="112" t="inlineStr">
        <is>
          <t xml:space="preserve">　　　　其他攤銷費用                                                </t>
        </is>
      </c>
      <c r="I26" s="8" t="n">
        <v>112</v>
      </c>
      <c r="J26" s="73">
        <f>OFFSET(A499,0,$K$1-1)</f>
        <v/>
      </c>
      <c r="K26" s="369">
        <f>-SUMIF($C$7:$C$127,I26,$D$7:$D$127)+SUMIF($E$7:$E$127,I26,$F$7:$F$127)</f>
        <v/>
      </c>
      <c r="L26" s="478">
        <f>VLOOKUP(A26,$A$140:$AX$249,$K$1,FALSE)</f>
        <v/>
      </c>
      <c r="M26" s="478">
        <f>L26-G26</f>
        <v/>
      </c>
      <c r="N26" s="30" t="n"/>
      <c r="O26" s="425">
        <f>L26-B26</f>
        <v/>
      </c>
      <c r="P26" s="426">
        <f>J26-K26</f>
        <v/>
      </c>
      <c r="Q26" s="426">
        <f>D26-F26</f>
        <v/>
      </c>
      <c r="R26" s="30" t="n"/>
    </row>
    <row r="27">
      <c r="A27" s="80" t="inlineStr">
        <is>
          <t xml:space="preserve">　　土地                                                        </t>
        </is>
      </c>
      <c r="B27" s="427">
        <f>VLOOKUP(A27,$A$309:$AX$418,$K$1,FALSE)</f>
        <v/>
      </c>
      <c r="C27" s="384" t="n">
        <v>121</v>
      </c>
      <c r="D27" s="440" t="n"/>
      <c r="E27" s="441" t="n"/>
      <c r="F27" s="442" t="n"/>
      <c r="G27" s="429">
        <f>B27+SUM(D27)-SUM(F27)</f>
        <v/>
      </c>
      <c r="H27" s="112" t="inlineStr">
        <is>
          <t xml:space="preserve">　　　其他                                                        </t>
        </is>
      </c>
      <c r="I27" s="8" t="n"/>
      <c r="J27" s="73">
        <f>OFFSET(A500,0,$K$1-1)</f>
        <v/>
      </c>
      <c r="K27" s="369">
        <f>K28+K29+K32</f>
        <v/>
      </c>
      <c r="L27" s="478">
        <f>VLOOKUP(A27,$A$140:$AX$249,$K$1,FALSE)</f>
        <v/>
      </c>
      <c r="M27" s="478">
        <f>L27-G27</f>
        <v/>
      </c>
      <c r="N27" s="30" t="n"/>
      <c r="O27" s="425">
        <f>L27-B27</f>
        <v/>
      </c>
      <c r="P27" s="426">
        <f>J27-K27</f>
        <v/>
      </c>
      <c r="Q27" s="426">
        <f>D27-F27</f>
        <v/>
      </c>
      <c r="R27" s="30" t="n"/>
    </row>
    <row r="28">
      <c r="A28" s="2" t="n">
        <v>0</v>
      </c>
      <c r="B28" s="427" t="n"/>
      <c r="C28" s="384" t="n"/>
      <c r="D28" s="440" t="n"/>
      <c r="E28" s="441" t="n"/>
      <c r="F28" s="442" t="n"/>
      <c r="G28" s="433" t="n"/>
      <c r="H28" s="214" t="inlineStr">
        <is>
          <t xml:space="preserve">　　　　應付退休及離職金                                            </t>
        </is>
      </c>
      <c r="I28" s="215" t="n">
        <v>122</v>
      </c>
      <c r="J28" s="73">
        <f>OFFSET(A501,0,$K$1-1)</f>
        <v/>
      </c>
      <c r="K28" s="369">
        <f>-SUMIF($C$7:$C$127,I28,$D$7:$D$127)+SUMIF($E$7:$E$127,I28,$F$7:$F$127)</f>
        <v/>
      </c>
      <c r="L28" s="478" t="n"/>
      <c r="M28" s="478">
        <f>L28-G28</f>
        <v/>
      </c>
      <c r="N28" s="30" t="n"/>
      <c r="O28" s="425">
        <f>L28-B28</f>
        <v/>
      </c>
      <c r="P28" s="426">
        <f>J28-K28</f>
        <v/>
      </c>
      <c r="Q28" s="426">
        <f>D28-F28</f>
        <v/>
      </c>
      <c r="R28" s="30" t="n"/>
    </row>
    <row r="29">
      <c r="A29" s="80" t="inlineStr">
        <is>
          <t xml:space="preserve">　　土地改良物                                                  </t>
        </is>
      </c>
      <c r="B29" s="427">
        <f>VLOOKUP(A29,$A$309:$AX$418,$K$1,FALSE)</f>
        <v/>
      </c>
      <c r="C29" s="384" t="n">
        <v>251</v>
      </c>
      <c r="D29" s="440">
        <f>J57*-1</f>
        <v/>
      </c>
      <c r="E29" s="441" t="n">
        <v>101</v>
      </c>
      <c r="F29" s="442">
        <f>J15</f>
        <v/>
      </c>
      <c r="G29" s="429">
        <f>B29+SUM(D29:D32)-SUM(F29:F32)</f>
        <v/>
      </c>
      <c r="H29" s="214" t="inlineStr">
        <is>
          <t xml:space="preserve">　　　　遞延收入                                                    </t>
        </is>
      </c>
      <c r="I29" s="215" t="n"/>
      <c r="J29" s="73">
        <f>OFFSET(A502,0,$K$1-1)</f>
        <v/>
      </c>
      <c r="K29" s="369">
        <f>SUM(K30:K31)</f>
        <v/>
      </c>
      <c r="L29" s="478">
        <f>VLOOKUP(A29,$A$140:$AX$249,$K$1,FALSE)</f>
        <v/>
      </c>
      <c r="M29" s="478">
        <f>L29-G29</f>
        <v/>
      </c>
      <c r="N29" s="30" t="n"/>
      <c r="O29" s="425">
        <f>L29-B29</f>
        <v/>
      </c>
      <c r="P29" s="426">
        <f>J29-K29</f>
        <v/>
      </c>
      <c r="Q29" s="426">
        <f>D29-F29</f>
        <v/>
      </c>
      <c r="R29" s="30" t="n"/>
    </row>
    <row r="30">
      <c r="A30" s="80" t="n">
        <v>0</v>
      </c>
      <c r="B30" s="427" t="n"/>
      <c r="C30" s="384" t="n">
        <v>404</v>
      </c>
      <c r="D30" s="440">
        <f>J96</f>
        <v/>
      </c>
      <c r="E30" s="441" t="n"/>
      <c r="F30" s="442" t="n"/>
      <c r="G30" s="433" t="n"/>
      <c r="H30" s="214" t="inlineStr">
        <is>
          <t xml:space="preserve">　　　　　遞延收入-其他補助收入                                       </t>
        </is>
      </c>
      <c r="I30" s="215" t="n">
        <v>123</v>
      </c>
      <c r="J30" s="73">
        <f>OFFSET(A503,0,$K$1-1)</f>
        <v/>
      </c>
      <c r="K30" s="369">
        <f>-SUMIF($C$7:$C$127,I30,$D$7:$D$127)+SUMIF($E$7:$E$127,I30,$F$7:$F$127)</f>
        <v/>
      </c>
      <c r="L30" s="478" t="n"/>
      <c r="M30" s="478">
        <f>L30-G30</f>
        <v/>
      </c>
      <c r="N30" s="30" t="n"/>
      <c r="O30" s="425">
        <f>L30-B30</f>
        <v/>
      </c>
      <c r="P30" s="426">
        <f>J30-K30</f>
        <v/>
      </c>
      <c r="Q30" s="426">
        <f>D30-F30</f>
        <v/>
      </c>
      <c r="R30" s="30" t="n"/>
    </row>
    <row r="31">
      <c r="A31" s="2" t="n">
        <v>0</v>
      </c>
      <c r="B31" s="427" t="n"/>
      <c r="C31" s="384" t="n"/>
      <c r="D31" s="440" t="n"/>
      <c r="E31" s="441" t="n"/>
      <c r="F31" s="442" t="n"/>
      <c r="G31" s="433" t="n"/>
      <c r="H31" s="214" t="inlineStr">
        <is>
          <t xml:space="preserve">　　　　　遞延收入-受贈收入                                           </t>
        </is>
      </c>
      <c r="I31" s="215" t="n">
        <v>124</v>
      </c>
      <c r="J31" s="73">
        <f>OFFSET(A504,0,$K$1-1)</f>
        <v/>
      </c>
      <c r="K31" s="369">
        <f>-SUMIF($C$7:$C$127,I31,$D$7:$D$127)+SUMIF($E$7:$E$127,I31,$F$7:$F$127)</f>
        <v/>
      </c>
      <c r="L31" s="478" t="n"/>
      <c r="M31" s="478">
        <f>L31-G31</f>
        <v/>
      </c>
      <c r="N31" s="30" t="n"/>
      <c r="O31" s="425">
        <f>L31-B31</f>
        <v/>
      </c>
      <c r="P31" s="426">
        <f>J31-K31</f>
        <v/>
      </c>
      <c r="Q31" s="426">
        <f>D31-F31</f>
        <v/>
      </c>
      <c r="R31" s="30" t="n"/>
    </row>
    <row r="32">
      <c r="A32" s="3" t="n">
        <v>0</v>
      </c>
      <c r="B32" s="427" t="n"/>
      <c r="C32" s="385" t="n"/>
      <c r="D32" s="440" t="n"/>
      <c r="E32" s="443" t="n"/>
      <c r="F32" s="442" t="n"/>
      <c r="G32" s="433" t="n"/>
      <c r="H32" s="214" t="inlineStr">
        <is>
          <t xml:space="preserve">　　　　其他                                                        </t>
        </is>
      </c>
      <c r="I32" s="215" t="n">
        <v>125</v>
      </c>
      <c r="J32" s="73">
        <f>OFFSET(A505,0,$K$1-1)</f>
        <v/>
      </c>
      <c r="K32" s="369" t="n"/>
      <c r="L32" s="478" t="n"/>
      <c r="M32" s="478">
        <f>L32-G32</f>
        <v/>
      </c>
      <c r="N32" s="30" t="n"/>
      <c r="O32" s="425">
        <f>L32-B32</f>
        <v/>
      </c>
      <c r="P32" s="426">
        <f>J32-K32</f>
        <v/>
      </c>
      <c r="Q32" s="426">
        <f>D32-F32</f>
        <v/>
      </c>
      <c r="R32" s="30" t="n"/>
    </row>
    <row r="33">
      <c r="A33" s="80" t="inlineStr">
        <is>
          <t xml:space="preserve">　　房屋及建築                                                  </t>
        </is>
      </c>
      <c r="B33" s="427">
        <f>VLOOKUP(A33,$A$309:$AX$418,$K$1,FALSE)</f>
        <v/>
      </c>
      <c r="C33" s="384" t="n">
        <v>252</v>
      </c>
      <c r="D33" s="440">
        <f>J58*-1</f>
        <v/>
      </c>
      <c r="E33" s="441" t="n">
        <v>102</v>
      </c>
      <c r="F33" s="442">
        <f>J16</f>
        <v/>
      </c>
      <c r="G33" s="429">
        <f>B33+SUM(D33:D36)-SUM(F33:F36)</f>
        <v/>
      </c>
      <c r="H33" s="214" t="inlineStr">
        <is>
          <t xml:space="preserve">　　　流動資產淨減（淨增）                                        </t>
        </is>
      </c>
      <c r="I33" s="215" t="n">
        <v>151</v>
      </c>
      <c r="J33" s="73">
        <f>OFFSET(A506,0,$K$1-1)</f>
        <v/>
      </c>
      <c r="K33" s="369">
        <f>-SUMIF($C$7:$C$127,I33,$D$7:$D$127)+SUMIF($E$7:$E$127,I33,$F$7:$F$127)</f>
        <v/>
      </c>
      <c r="L33" s="478">
        <f>VLOOKUP(A33,$A$140:$AX$249,$K$1,FALSE)</f>
        <v/>
      </c>
      <c r="M33" s="478">
        <f>L33-G33</f>
        <v/>
      </c>
      <c r="N33" s="30" t="n"/>
      <c r="O33" s="425">
        <f>L33-B33</f>
        <v/>
      </c>
      <c r="P33" s="426">
        <f>J33-K33</f>
        <v/>
      </c>
      <c r="Q33" s="426">
        <f>D33-F33</f>
        <v/>
      </c>
      <c r="R33" s="30" t="n"/>
    </row>
    <row r="34">
      <c r="A34" s="2" t="n">
        <v>0</v>
      </c>
      <c r="B34" s="427" t="n"/>
      <c r="C34" s="384" t="n">
        <v>405</v>
      </c>
      <c r="D34" s="440">
        <f>J97</f>
        <v/>
      </c>
      <c r="E34" s="441" t="n"/>
      <c r="F34" s="442" t="n"/>
      <c r="G34" s="433" t="n"/>
      <c r="H34" s="214" t="inlineStr">
        <is>
          <t xml:space="preserve">　　　流動負債淨增（淨減）                                        </t>
        </is>
      </c>
      <c r="I34" s="215" t="n">
        <v>161</v>
      </c>
      <c r="J34" s="73">
        <f>OFFSET(A507,0,$K$1-1)</f>
        <v/>
      </c>
      <c r="K34" s="369">
        <f>-SUMIF($C$7:$C$127,I34,$D$7:$D$127)+SUMIF($E$7:$E$127,I34,$F$7:$F$127)</f>
        <v/>
      </c>
      <c r="L34" s="478" t="n"/>
      <c r="M34" s="478">
        <f>L34-G34</f>
        <v/>
      </c>
      <c r="N34" s="30" t="n"/>
      <c r="O34" s="425">
        <f>L34-B34</f>
        <v/>
      </c>
      <c r="P34" s="426">
        <f>J34-K34</f>
        <v/>
      </c>
      <c r="Q34" s="426">
        <f>D34-F34</f>
        <v/>
      </c>
      <c r="R34" s="30" t="n"/>
    </row>
    <row r="35">
      <c r="A35" s="2" t="n">
        <v>0</v>
      </c>
      <c r="B35" s="427" t="n"/>
      <c r="C35" s="384" t="n"/>
      <c r="D35" s="440" t="n"/>
      <c r="E35" s="441" t="n"/>
      <c r="F35" s="442" t="n"/>
      <c r="G35" s="433" t="n"/>
      <c r="H35" s="214" t="inlineStr">
        <is>
          <t xml:space="preserve">　　未計利息股利之現金流入（流出）                              </t>
        </is>
      </c>
      <c r="I35" s="215" t="n"/>
      <c r="J35" s="73">
        <f>OFFSET(A508,0,$K$1-1)</f>
        <v/>
      </c>
      <c r="K35" s="369">
        <f>K12+K13</f>
        <v/>
      </c>
      <c r="L35" s="478" t="n"/>
      <c r="M35" s="478">
        <f>L35-G35</f>
        <v/>
      </c>
      <c r="N35" s="30" t="n"/>
      <c r="O35" s="425">
        <f>L35-B35</f>
        <v/>
      </c>
      <c r="P35" s="426">
        <f>J35-K35</f>
        <v/>
      </c>
      <c r="Q35" s="426">
        <f>D35-F35</f>
        <v/>
      </c>
      <c r="R35" s="30" t="n"/>
    </row>
    <row r="36">
      <c r="A36" s="3" t="n">
        <v>0</v>
      </c>
      <c r="B36" s="427" t="n"/>
      <c r="C36" s="385" t="n"/>
      <c r="D36" s="440" t="n"/>
      <c r="E36" s="443" t="n"/>
      <c r="F36" s="442" t="n"/>
      <c r="G36" s="433" t="n"/>
      <c r="H36" s="112" t="inlineStr">
        <is>
          <t xml:space="preserve">　　收取利息                                                    </t>
        </is>
      </c>
      <c r="I36" s="180" t="n"/>
      <c r="J36" s="73">
        <f>OFFSET(A509,0,$K$1-1)</f>
        <v/>
      </c>
      <c r="K36" s="369">
        <f>J36</f>
        <v/>
      </c>
      <c r="L36" s="478" t="n"/>
      <c r="M36" s="478">
        <f>L36-G36</f>
        <v/>
      </c>
      <c r="N36" s="30" t="n"/>
      <c r="O36" s="425">
        <f>L36-B36</f>
        <v/>
      </c>
      <c r="P36" s="426">
        <f>J36-K36</f>
        <v/>
      </c>
      <c r="Q36" s="426">
        <f>D36-F36</f>
        <v/>
      </c>
      <c r="R36" s="30" t="n"/>
    </row>
    <row r="37">
      <c r="A37" s="80" t="inlineStr">
        <is>
          <t xml:space="preserve">　　機械及設備                                                  </t>
        </is>
      </c>
      <c r="B37" s="427">
        <f>VLOOKUP(A37,$A$309:$AX$418,$K$1,FALSE)</f>
        <v/>
      </c>
      <c r="C37" s="384" t="n">
        <v>253</v>
      </c>
      <c r="D37" s="440">
        <f>J59*-1</f>
        <v/>
      </c>
      <c r="E37" s="441" t="n">
        <v>103</v>
      </c>
      <c r="F37" s="442">
        <f>J17</f>
        <v/>
      </c>
      <c r="G37" s="429">
        <f>B37+SUM(D37:D41)-SUM(F37:F41)</f>
        <v/>
      </c>
      <c r="H37" s="112" t="inlineStr">
        <is>
          <t xml:space="preserve">　　收取股利                                                    </t>
        </is>
      </c>
      <c r="I37" s="180" t="n"/>
      <c r="J37" s="73">
        <f>OFFSET(A510,0,$K$1-1)</f>
        <v/>
      </c>
      <c r="K37" s="369">
        <f>J37</f>
        <v/>
      </c>
      <c r="L37" s="478">
        <f>VLOOKUP(A37,$A$140:$AX$249,$K$1,FALSE)</f>
        <v/>
      </c>
      <c r="M37" s="478">
        <f>L37-G37</f>
        <v/>
      </c>
      <c r="N37" s="30" t="n"/>
      <c r="O37" s="425">
        <f>L37-B37</f>
        <v/>
      </c>
      <c r="P37" s="426">
        <f>J37-K37</f>
        <v/>
      </c>
      <c r="Q37" s="426">
        <f>D37-F37</f>
        <v/>
      </c>
      <c r="R37" s="30" t="n"/>
    </row>
    <row r="38" ht="20.4" customHeight="1" s="53" thickBot="1">
      <c r="A38" s="2" t="n">
        <v>0</v>
      </c>
      <c r="B38" s="427" t="n"/>
      <c r="C38" s="385" t="n">
        <v>407</v>
      </c>
      <c r="D38" s="440">
        <f>J101</f>
        <v/>
      </c>
      <c r="E38" s="441" t="n"/>
      <c r="F38" s="442" t="n"/>
      <c r="G38" s="433" t="n"/>
      <c r="H38" s="112" t="inlineStr">
        <is>
          <t xml:space="preserve">　　支付利息                                                    </t>
        </is>
      </c>
      <c r="I38" s="180" t="n"/>
      <c r="J38" s="73">
        <f>OFFSET(A511,0,$K$1-1)</f>
        <v/>
      </c>
      <c r="K38" s="444">
        <f>J38</f>
        <v/>
      </c>
      <c r="L38" s="478" t="n"/>
      <c r="M38" s="478">
        <f>L38-G38</f>
        <v/>
      </c>
      <c r="N38" s="30" t="n"/>
      <c r="O38" s="425">
        <f>L38-B38</f>
        <v/>
      </c>
      <c r="P38" s="426">
        <f>J38-K38</f>
        <v/>
      </c>
      <c r="Q38" s="426">
        <f>D38-F38</f>
        <v/>
      </c>
      <c r="R38" s="30" t="n"/>
    </row>
    <row r="39">
      <c r="A39" s="3" t="n">
        <v>0</v>
      </c>
      <c r="B39" s="427" t="n"/>
      <c r="C39" s="385" t="n">
        <v>409</v>
      </c>
      <c r="D39" s="440">
        <f>J105</f>
        <v/>
      </c>
      <c r="E39" s="443" t="n">
        <v>412</v>
      </c>
      <c r="F39" s="442">
        <f>-J109</f>
        <v/>
      </c>
      <c r="G39" s="433" t="n"/>
      <c r="H39" s="111" t="inlineStr">
        <is>
          <t xml:space="preserve">▼業務活動之淨現金流入（流出）                                </t>
        </is>
      </c>
      <c r="I39" s="180" t="n"/>
      <c r="J39" s="73">
        <f>OFFSET(A512,0,$K$1-1)</f>
        <v/>
      </c>
      <c r="K39" s="445">
        <f>K36+K37+K38+K35</f>
        <v/>
      </c>
      <c r="L39" s="478" t="n"/>
      <c r="M39" s="478">
        <f>L39-G39</f>
        <v/>
      </c>
      <c r="N39" s="30" t="n"/>
      <c r="O39" s="425">
        <f>L39-B39</f>
        <v/>
      </c>
      <c r="P39" s="426">
        <f>J39-K39</f>
        <v/>
      </c>
      <c r="Q39" s="426">
        <f>D39-F39</f>
        <v/>
      </c>
      <c r="R39" s="30" t="n"/>
    </row>
    <row r="40">
      <c r="A40" s="3" t="n">
        <v>0</v>
      </c>
      <c r="B40" s="427" t="n"/>
      <c r="C40" s="261" t="n"/>
      <c r="D40" s="186" t="n"/>
      <c r="E40" s="446" t="n"/>
      <c r="F40" s="447" t="n"/>
      <c r="G40" s="433" t="n"/>
      <c r="H40" s="111" t="inlineStr">
        <is>
          <t xml:space="preserve">▼投資活動之現金流量                                          </t>
        </is>
      </c>
      <c r="I40" s="180" t="n"/>
      <c r="J40" s="73">
        <f>OFFSET(A513,0,$K$1-1)</f>
        <v/>
      </c>
      <c r="K40" s="448">
        <f>SUM(K41,K44,K47,K48,K49,K51,K54,K64)</f>
        <v/>
      </c>
      <c r="L40" s="478" t="n"/>
      <c r="M40" s="478">
        <f>L40-G40</f>
        <v/>
      </c>
      <c r="N40" s="30" t="n"/>
      <c r="O40" s="425">
        <f>L40-B40</f>
        <v/>
      </c>
      <c r="P40" s="426">
        <f>J40-K40</f>
        <v/>
      </c>
      <c r="Q40" s="426">
        <f>D40-F40</f>
        <v/>
      </c>
      <c r="R40" s="30" t="n"/>
    </row>
    <row r="41">
      <c r="A41" s="50" t="n"/>
      <c r="B41" s="50" t="n"/>
      <c r="C41" s="232" t="n"/>
      <c r="D41" s="440" t="n"/>
      <c r="E41" s="232" t="n"/>
      <c r="F41" s="233" t="n"/>
      <c r="H41" s="112" t="inlineStr">
        <is>
          <t xml:space="preserve">　　減少流動金融資產及短期貸墊款                                </t>
        </is>
      </c>
      <c r="I41" s="180" t="n"/>
      <c r="J41" s="73">
        <f>OFFSET(A514,0,$K$1-1)</f>
        <v/>
      </c>
      <c r="K41" s="449">
        <f>K42+K43</f>
        <v/>
      </c>
      <c r="L41" s="478" t="n"/>
      <c r="M41" s="478">
        <f>L41-G41</f>
        <v/>
      </c>
      <c r="N41" s="30" t="n"/>
      <c r="O41" s="425">
        <f>L41-B41</f>
        <v/>
      </c>
      <c r="P41" s="426">
        <f>J41-K41</f>
        <v/>
      </c>
      <c r="Q41" s="426">
        <f>D41-F41</f>
        <v/>
      </c>
      <c r="R41" s="30" t="n"/>
    </row>
    <row r="42" ht="20.4" customHeight="1" s="53" thickBot="1">
      <c r="A42" s="50" t="inlineStr">
        <is>
          <t xml:space="preserve">　　交通及運輸設備                                              </t>
        </is>
      </c>
      <c r="B42" s="427">
        <f>VLOOKUP(A42,$A$309:$AX$418,$K$1,FALSE)</f>
        <v/>
      </c>
      <c r="C42" s="384" t="n">
        <v>254</v>
      </c>
      <c r="D42" s="440">
        <f>J60*-1</f>
        <v/>
      </c>
      <c r="E42" s="441" t="n">
        <v>104</v>
      </c>
      <c r="F42" s="442">
        <f>J18</f>
        <v/>
      </c>
      <c r="G42" s="450">
        <f>B42+SUM(D42:D44)-SUM(F42:F44)</f>
        <v/>
      </c>
      <c r="H42" s="214" t="inlineStr">
        <is>
          <t xml:space="preserve">　　　減少流動金融資產                                            </t>
        </is>
      </c>
      <c r="I42" s="215" t="n">
        <v>211</v>
      </c>
      <c r="J42" s="73">
        <f>OFFSET(A515,0,$K$1-1)</f>
        <v/>
      </c>
      <c r="K42" s="451">
        <f>-SUMIF($C$7:$C$127,I42,$D$7:$D$127)+SUMIF($E$7:$E$135,I42,$F$7:$F$127)</f>
        <v/>
      </c>
      <c r="L42" s="478">
        <f>VLOOKUP(A42,$A$140:$AX$249,$K$1,FALSE)</f>
        <v/>
      </c>
      <c r="M42" s="478">
        <f>L42-G42</f>
        <v/>
      </c>
      <c r="N42" s="30" t="n"/>
      <c r="O42" s="425">
        <f>L42-B42</f>
        <v/>
      </c>
      <c r="P42" s="426">
        <f>J42-K42</f>
        <v/>
      </c>
      <c r="Q42" s="426">
        <f>D42-F42</f>
        <v/>
      </c>
      <c r="R42" s="30" t="n"/>
    </row>
    <row r="43">
      <c r="A43" s="50" t="n"/>
      <c r="B43" s="427" t="n"/>
      <c r="C43" s="385" t="n">
        <v>410</v>
      </c>
      <c r="D43" s="440">
        <f>J106</f>
        <v/>
      </c>
      <c r="E43" s="443" t="n">
        <v>413</v>
      </c>
      <c r="F43" s="442">
        <f>J110*-1</f>
        <v/>
      </c>
      <c r="G43" s="452" t="n"/>
      <c r="H43" s="216" t="inlineStr">
        <is>
          <t xml:space="preserve">　　　減少短期墊款                                                </t>
        </is>
      </c>
      <c r="I43" s="217" t="n">
        <v>212</v>
      </c>
      <c r="J43" s="73">
        <f>OFFSET(A516,0,$K$1-1)</f>
        <v/>
      </c>
      <c r="K43" s="453">
        <f>-SUMIF($C$7:$C$127,I43,$D$7:$D$127)+SUMIF($E$7:$E$135,I43,$F$7:$F$127)</f>
        <v/>
      </c>
      <c r="L43" s="478" t="n"/>
      <c r="M43" s="478">
        <f>L43-G43</f>
        <v/>
      </c>
      <c r="N43" s="30" t="n"/>
      <c r="O43" s="425">
        <f>L43-B43</f>
        <v/>
      </c>
      <c r="P43" s="426">
        <f>J43-K43</f>
        <v/>
      </c>
      <c r="Q43" s="426">
        <f>D43-F43</f>
        <v/>
      </c>
      <c r="R43" s="30" t="n"/>
    </row>
    <row r="44">
      <c r="A44" s="50" t="n"/>
      <c r="B44" s="427" t="n"/>
      <c r="C44" s="385" t="n"/>
      <c r="D44" s="440" t="n"/>
      <c r="E44" s="443" t="n"/>
      <c r="F44" s="442" t="n"/>
      <c r="G44" s="452" t="n"/>
      <c r="H44" s="112" t="inlineStr">
        <is>
          <t xml:space="preserve">　　減少投資、長期應收款、貸墊款及準備金                        </t>
        </is>
      </c>
      <c r="I44" s="180" t="n"/>
      <c r="J44" s="73">
        <f>OFFSET(A517,0,$K$1-1)</f>
        <v/>
      </c>
      <c r="K44" s="369">
        <f>SUM(K45:K46)</f>
        <v/>
      </c>
      <c r="L44" s="478" t="n"/>
      <c r="M44" s="478">
        <f>L44-G44</f>
        <v/>
      </c>
      <c r="N44" s="30" t="n"/>
      <c r="O44" s="425">
        <f>L44-B44</f>
        <v/>
      </c>
      <c r="P44" s="426">
        <f>J44-K44</f>
        <v/>
      </c>
      <c r="Q44" s="426">
        <f>D44-F44</f>
        <v/>
      </c>
      <c r="R44" s="30" t="n"/>
    </row>
    <row r="45">
      <c r="A45" s="80" t="inlineStr">
        <is>
          <t xml:space="preserve">　　什項設備                                                    </t>
        </is>
      </c>
      <c r="B45" s="427">
        <f>VLOOKUP(A45,$A$309:$AX$418,$K$1,FALSE)</f>
        <v/>
      </c>
      <c r="C45" s="384" t="n">
        <v>255</v>
      </c>
      <c r="D45" s="440">
        <f>J61*-1</f>
        <v/>
      </c>
      <c r="E45" s="441" t="n">
        <v>105</v>
      </c>
      <c r="F45" s="442">
        <f>J19</f>
        <v/>
      </c>
      <c r="G45" s="429">
        <f>B45+SUM(D45:D48)-SUM(F45:F48)</f>
        <v/>
      </c>
      <c r="H45" s="112" t="inlineStr">
        <is>
          <t xml:space="preserve">　　　減少投資                                                    </t>
        </is>
      </c>
      <c r="I45" s="180" t="n">
        <v>221</v>
      </c>
      <c r="J45" s="73">
        <f>OFFSET(A518,0,$K$1-1)</f>
        <v/>
      </c>
      <c r="K45" s="369">
        <f>-SUMIF($C$7:$C$127,I45,$D$7:$D$127)+SUMIF($E$7:$E$135,I45,$F$7:$F$127)</f>
        <v/>
      </c>
      <c r="L45" s="478">
        <f>VLOOKUP(A45,$A$140:$AX$249,$K$1,FALSE)</f>
        <v/>
      </c>
      <c r="M45" s="478">
        <f>L45-G45</f>
        <v/>
      </c>
      <c r="N45" s="30" t="n"/>
      <c r="O45" s="425">
        <f>L45-B45</f>
        <v/>
      </c>
      <c r="P45" s="426">
        <f>J45-K45</f>
        <v/>
      </c>
      <c r="Q45" s="426">
        <f>D45-F45</f>
        <v/>
      </c>
      <c r="R45" s="30" t="n"/>
    </row>
    <row r="46">
      <c r="A46" s="3" t="n">
        <v>0</v>
      </c>
      <c r="B46" s="427" t="n"/>
      <c r="C46" s="385" t="n">
        <v>408</v>
      </c>
      <c r="D46" s="440">
        <f>J102</f>
        <v/>
      </c>
      <c r="E46" s="443" t="n"/>
      <c r="F46" s="442" t="n"/>
      <c r="G46" s="433" t="n"/>
      <c r="H46" s="112" t="inlineStr">
        <is>
          <t xml:space="preserve">　　　減少準備金                                                  </t>
        </is>
      </c>
      <c r="I46" s="180" t="n">
        <v>222</v>
      </c>
      <c r="J46" s="73">
        <f>OFFSET(A519,0,$K$1-1)</f>
        <v/>
      </c>
      <c r="K46" s="369">
        <f>-SUMIF($C$7:$C$127,I46,$D$7:$D$127)+SUMIF($E$7:$E$135,I46,$F$7:$F$127)</f>
        <v/>
      </c>
      <c r="L46" s="478" t="n"/>
      <c r="M46" s="478">
        <f>L46-G46</f>
        <v/>
      </c>
      <c r="N46" s="30" t="n"/>
      <c r="O46" s="425">
        <f>L46-B46</f>
        <v/>
      </c>
      <c r="P46" s="426">
        <f>J46-K46</f>
        <v/>
      </c>
      <c r="Q46" s="426">
        <f>D46-F46</f>
        <v/>
      </c>
      <c r="R46" s="30" t="n"/>
    </row>
    <row r="47">
      <c r="A47" s="3" t="n">
        <v>0</v>
      </c>
      <c r="B47" s="427" t="n"/>
      <c r="C47" s="385" t="n">
        <v>411</v>
      </c>
      <c r="D47" s="440">
        <f>J107</f>
        <v/>
      </c>
      <c r="E47" s="443" t="n">
        <v>414</v>
      </c>
      <c r="F47" s="442">
        <f>-J111</f>
        <v/>
      </c>
      <c r="G47" s="433" t="n"/>
      <c r="H47" s="112" t="inlineStr">
        <is>
          <t xml:space="preserve">　　收取利息                                                    </t>
        </is>
      </c>
      <c r="I47" s="180" t="n"/>
      <c r="J47" s="73">
        <f>OFFSET(A520,0,$K$1-1)</f>
        <v/>
      </c>
      <c r="K47" s="369">
        <f>J47</f>
        <v/>
      </c>
      <c r="L47" s="478" t="n"/>
      <c r="M47" s="478">
        <f>L47-G47</f>
        <v/>
      </c>
      <c r="N47" s="30" t="n"/>
      <c r="O47" s="425">
        <f>L47-B47</f>
        <v/>
      </c>
      <c r="P47" s="426">
        <f>J47-K47</f>
        <v/>
      </c>
      <c r="Q47" s="426">
        <f>D47-F47</f>
        <v/>
      </c>
      <c r="R47" s="30" t="n"/>
    </row>
    <row r="48">
      <c r="A48" s="3" t="n">
        <v>0</v>
      </c>
      <c r="B48" s="427" t="n"/>
      <c r="C48" s="385" t="n">
        <v>406</v>
      </c>
      <c r="D48" s="440">
        <f>J98</f>
        <v/>
      </c>
      <c r="E48" s="443" t="n"/>
      <c r="F48" s="442" t="n"/>
      <c r="G48" s="433" t="n"/>
      <c r="H48" s="112" t="inlineStr">
        <is>
          <t xml:space="preserve">　　收取股利                                                    </t>
        </is>
      </c>
      <c r="I48" s="186" t="n"/>
      <c r="J48" s="73">
        <f>OFFSET(A521,0,$K$1-1)</f>
        <v/>
      </c>
      <c r="K48" s="369">
        <f>J48</f>
        <v/>
      </c>
      <c r="L48" s="478" t="n"/>
      <c r="M48" s="478">
        <f>L48-G48</f>
        <v/>
      </c>
      <c r="N48" s="30" t="n"/>
      <c r="O48" s="425">
        <f>L48-B48</f>
        <v/>
      </c>
      <c r="P48" s="426">
        <f>J48-K48</f>
        <v/>
      </c>
      <c r="Q48" s="426">
        <f>D48-F48</f>
        <v/>
      </c>
      <c r="R48" s="30" t="n"/>
    </row>
    <row r="49">
      <c r="A49" s="80" t="inlineStr">
        <is>
          <t xml:space="preserve">　　租賃資產                                                    </t>
        </is>
      </c>
      <c r="B49" s="427">
        <f>VLOOKUP(A49,$A$309:$AX$413,$K$1,FALSE)</f>
        <v/>
      </c>
      <c r="C49" s="384" t="n"/>
      <c r="D49" s="440" t="n"/>
      <c r="E49" s="441" t="n">
        <v>106</v>
      </c>
      <c r="F49" s="442">
        <f>J20</f>
        <v/>
      </c>
      <c r="G49" s="433">
        <f>B49+D49-F49</f>
        <v/>
      </c>
      <c r="H49" s="112" t="inlineStr">
        <is>
          <t xml:space="preserve">　　增加流動金融資產及短期貸墊款                                </t>
        </is>
      </c>
      <c r="I49" s="186" t="n"/>
      <c r="J49" s="121">
        <f>OFFSET(A522,0,$K$1-1)</f>
        <v/>
      </c>
      <c r="K49" s="369">
        <f>K50</f>
        <v/>
      </c>
      <c r="L49" s="478">
        <f>VLOOKUP(A49,$A$140:$AX$249,$K$1,FALSE)</f>
        <v/>
      </c>
      <c r="M49" s="478">
        <f>L49-G49</f>
        <v/>
      </c>
      <c r="N49" s="30" t="n"/>
      <c r="O49" s="425">
        <f>L49-B49</f>
        <v/>
      </c>
      <c r="P49" s="426">
        <f>J49-K49</f>
        <v/>
      </c>
      <c r="Q49" s="426">
        <f>D49-F49</f>
        <v/>
      </c>
      <c r="R49" s="30" t="n"/>
    </row>
    <row r="50" ht="32.4" customHeight="1" s="53">
      <c r="A50" s="80" t="inlineStr">
        <is>
          <t xml:space="preserve">　　租賃權益改良                                                </t>
        </is>
      </c>
      <c r="B50" s="427">
        <f>VLOOKUP(A50,$A$309:$AX$418,$K$1,FALSE)</f>
        <v/>
      </c>
      <c r="C50" s="384" t="n">
        <v>257</v>
      </c>
      <c r="D50" s="454">
        <f>J63*-1</f>
        <v/>
      </c>
      <c r="E50" s="441" t="n">
        <v>107</v>
      </c>
      <c r="F50" s="442">
        <f>J21</f>
        <v/>
      </c>
      <c r="G50" s="433">
        <f>B50+D50-F50</f>
        <v/>
      </c>
      <c r="H50" s="112" t="inlineStr">
        <is>
          <t xml:space="preserve">　　　增加流動金融資產                                            </t>
        </is>
      </c>
      <c r="I50" s="181" t="n">
        <v>231</v>
      </c>
      <c r="J50" s="121">
        <f>OFFSET(A523,0,$K$1-1)</f>
        <v/>
      </c>
      <c r="K50" s="369">
        <f>-SUMIF($C$7:$C$127,I50,$D$7:$D$127)+SUMIF($E$7:$E$135,I50,$F$7:$F$127)</f>
        <v/>
      </c>
      <c r="L50" s="478">
        <f>VLOOKUP(A50,$A$140:$AX$249,$K$1,FALSE)</f>
        <v/>
      </c>
      <c r="M50" s="478">
        <f>L50-G50</f>
        <v/>
      </c>
      <c r="N50" s="30" t="n"/>
      <c r="O50" s="425">
        <f>L50-B49</f>
        <v/>
      </c>
      <c r="P50" s="426">
        <f>J50-K50</f>
        <v/>
      </c>
      <c r="Q50" s="426">
        <f>D49-F49</f>
        <v/>
      </c>
      <c r="R50" s="30" t="n"/>
    </row>
    <row r="51" ht="32.4" customHeight="1" s="53">
      <c r="A51" s="79" t="inlineStr">
        <is>
          <t xml:space="preserve">　　購建中固定資產                                              </t>
        </is>
      </c>
      <c r="B51" s="427">
        <f>VLOOKUP(A51,$A$309:$AX$418,$K$1,FALSE)</f>
        <v/>
      </c>
      <c r="C51" s="384" t="n">
        <v>256</v>
      </c>
      <c r="D51" s="440">
        <f>J62*-1</f>
        <v/>
      </c>
      <c r="E51" s="441" t="n">
        <v>404</v>
      </c>
      <c r="F51" s="442">
        <f>J96</f>
        <v/>
      </c>
      <c r="G51" s="429">
        <f>B51+SUM(D51:D53)-SUM(F51:F53)</f>
        <v/>
      </c>
      <c r="H51" s="112" t="inlineStr">
        <is>
          <t xml:space="preserve">　　增加投資、長期應收款、貸墊款及準備金                        </t>
        </is>
      </c>
      <c r="I51" s="180" t="n"/>
      <c r="J51" s="73">
        <f>OFFSET(A524,0,$K$1-1)</f>
        <v/>
      </c>
      <c r="K51" s="369">
        <f>SUM(K52:K53)</f>
        <v/>
      </c>
      <c r="L51" s="478">
        <f>VLOOKUP(A51,$A$140:$AX$249,$K$1,FALSE)</f>
        <v/>
      </c>
      <c r="M51" s="478">
        <f>L51-G51</f>
        <v/>
      </c>
      <c r="N51" s="30" t="n"/>
      <c r="O51" s="425">
        <f>L51-B50</f>
        <v/>
      </c>
      <c r="P51" s="426">
        <f>J51-K51</f>
        <v/>
      </c>
      <c r="Q51" s="426">
        <f>D50-F50</f>
        <v/>
      </c>
      <c r="R51" s="30" t="n"/>
    </row>
    <row r="52">
      <c r="A52" s="3" t="n"/>
      <c r="B52" s="427" t="n"/>
      <c r="C52" s="385" t="n"/>
      <c r="D52" s="440" t="n"/>
      <c r="E52" s="441" t="n">
        <v>405</v>
      </c>
      <c r="F52" s="442">
        <f>J97</f>
        <v/>
      </c>
      <c r="G52" s="433" t="n"/>
      <c r="H52" s="112" t="inlineStr">
        <is>
          <t xml:space="preserve">　　　增加投資                                                    </t>
        </is>
      </c>
      <c r="I52" s="180" t="n">
        <v>241</v>
      </c>
      <c r="J52" s="73">
        <f>OFFSET(A525,0,$K$1-1)</f>
        <v/>
      </c>
      <c r="K52" s="369">
        <f>-SUMIF($C$7:$C$127,I52,$D$7:$D$127)+SUMIF($E$7:$E$135,I52,$F$7:$F$127)</f>
        <v/>
      </c>
      <c r="L52" s="478" t="n"/>
      <c r="M52" s="478">
        <f>L52-G52</f>
        <v/>
      </c>
      <c r="N52" s="30" t="n"/>
      <c r="O52" s="425">
        <f>L52-B51</f>
        <v/>
      </c>
      <c r="P52" s="426">
        <f>J52-K52</f>
        <v/>
      </c>
      <c r="Q52" s="426">
        <f>D51-F51</f>
        <v/>
      </c>
      <c r="R52" s="30" t="n"/>
    </row>
    <row r="53">
      <c r="A53" s="126" t="n"/>
      <c r="B53" s="126" t="n"/>
      <c r="C53" s="236" t="n"/>
      <c r="D53" s="455" t="n"/>
      <c r="E53" s="236" t="n">
        <v>406</v>
      </c>
      <c r="F53" s="291">
        <f>J98</f>
        <v/>
      </c>
      <c r="G53" s="126" t="n"/>
      <c r="H53" s="112" t="inlineStr">
        <is>
          <t xml:space="preserve">　　　增加準備金                                                  </t>
        </is>
      </c>
      <c r="I53" s="180" t="n">
        <v>242</v>
      </c>
      <c r="J53" s="73">
        <f>OFFSET(A526,0,$K$1-1)</f>
        <v/>
      </c>
      <c r="K53" s="369">
        <f>-SUMIF($C$7:$C$127,I53,$D$7:$D$127)+SUMIF($E$7:$E$135,I53,$F$7:$F$127)</f>
        <v/>
      </c>
      <c r="L53" s="478" t="n"/>
      <c r="M53" s="478">
        <f>L53-G52</f>
        <v/>
      </c>
      <c r="N53" s="30" t="n"/>
      <c r="O53" s="425">
        <f>L53-B52</f>
        <v/>
      </c>
      <c r="P53" s="426">
        <f>J53-K53</f>
        <v/>
      </c>
      <c r="Q53" s="426">
        <f>D52-F52</f>
        <v/>
      </c>
      <c r="R53" s="30" t="n"/>
    </row>
    <row r="54" ht="32.4" customHeight="1" s="53">
      <c r="A54" s="78" t="inlineStr">
        <is>
          <t xml:space="preserve">　生物資產－非流動                                            </t>
        </is>
      </c>
      <c r="B54" s="422">
        <f>SUM(B55)</f>
        <v/>
      </c>
      <c r="C54" s="384" t="n"/>
      <c r="D54" s="440" t="n"/>
      <c r="E54" s="441" t="n"/>
      <c r="F54" s="442" t="n"/>
      <c r="G54" s="423">
        <f>SUM(G55)</f>
        <v/>
      </c>
      <c r="H54" s="112" t="inlineStr">
        <is>
          <t xml:space="preserve">　　增加不動產、廠房及設備、礦產資源                            </t>
        </is>
      </c>
      <c r="I54" s="180" t="n"/>
      <c r="J54" s="73">
        <f>OFFSET(A527,0,$K$1-1)</f>
        <v/>
      </c>
      <c r="K54" s="369">
        <f>K55</f>
        <v/>
      </c>
      <c r="L54" s="478">
        <f>VLOOKUP(A54,$A$140:$AX$249,$K$1,FALSE)</f>
        <v/>
      </c>
      <c r="M54" s="478">
        <f>L54-G54</f>
        <v/>
      </c>
      <c r="N54" s="30" t="n"/>
      <c r="O54" s="425">
        <f>L54-B54</f>
        <v/>
      </c>
      <c r="P54" s="426">
        <f>J54-K54</f>
        <v/>
      </c>
      <c r="Q54" s="426">
        <f>D54-F54</f>
        <v/>
      </c>
      <c r="R54" s="30" t="n"/>
    </row>
    <row r="55" ht="27.6" customHeight="1" s="53">
      <c r="A55" s="82" t="inlineStr">
        <is>
          <t xml:space="preserve">　　生產性生物資產－非流動                                      </t>
        </is>
      </c>
      <c r="B55" s="427">
        <f>VLOOKUP(A55,$A$309:$AX$418,$K$1,FALSE)</f>
        <v/>
      </c>
      <c r="C55" s="384" t="n"/>
      <c r="D55" s="440" t="n"/>
      <c r="E55" s="441" t="n">
        <v>109</v>
      </c>
      <c r="F55" s="442">
        <f>J23</f>
        <v/>
      </c>
      <c r="G55" s="429">
        <f>B55+SUM(D55:D55)-SUM(F55:F55)</f>
        <v/>
      </c>
      <c r="H55" s="112" t="inlineStr">
        <is>
          <t xml:space="preserve">　　　增加不動產、廠房及設備                                      </t>
        </is>
      </c>
      <c r="I55" s="180" t="n"/>
      <c r="J55" s="73">
        <f>OFFSET(A528,0,$K$1-1)</f>
        <v/>
      </c>
      <c r="K55" s="369">
        <f>K56</f>
        <v/>
      </c>
      <c r="L55" s="478">
        <f>VLOOKUP(A55,$A$140:$AX$249,$K$1,FALSE)</f>
        <v/>
      </c>
      <c r="M55" s="478">
        <f>L55-G55</f>
        <v/>
      </c>
      <c r="N55" s="30" t="n"/>
      <c r="O55" s="425">
        <f>L55-B55</f>
        <v/>
      </c>
      <c r="P55" s="426">
        <f>J55-K55</f>
        <v/>
      </c>
      <c r="Q55" s="426">
        <f>D55-F55</f>
        <v/>
      </c>
      <c r="R55" s="30" t="n"/>
    </row>
    <row r="56">
      <c r="A56" s="78" t="inlineStr">
        <is>
          <t xml:space="preserve">　無形資產                                                    </t>
        </is>
      </c>
      <c r="B56" s="422">
        <f>SUM(B57)</f>
        <v/>
      </c>
      <c r="C56" s="384" t="n"/>
      <c r="D56" s="440" t="n"/>
      <c r="E56" s="441" t="n"/>
      <c r="F56" s="442" t="n"/>
      <c r="G56" s="423">
        <f>SUM(G57)</f>
        <v/>
      </c>
      <c r="H56" s="112" t="inlineStr">
        <is>
          <t xml:space="preserve">　　　　固定資產之增置                                              </t>
        </is>
      </c>
      <c r="I56" s="180" t="n"/>
      <c r="J56" s="73">
        <f>OFFSET(A529,0,$K$1-1)</f>
        <v/>
      </c>
      <c r="K56" s="369">
        <f>SUM(K57:K63)</f>
        <v/>
      </c>
      <c r="L56" s="478">
        <f>VLOOKUP(A56,$A$140:$AX$249,$K$1,FALSE)</f>
        <v/>
      </c>
      <c r="M56" s="478">
        <f>L56-G56</f>
        <v/>
      </c>
      <c r="N56" s="30" t="n"/>
      <c r="O56" s="425">
        <f>L56-B56</f>
        <v/>
      </c>
      <c r="P56" s="426">
        <f>J56-K56</f>
        <v/>
      </c>
      <c r="Q56" s="426">
        <f>D56-F56</f>
        <v/>
      </c>
      <c r="R56" s="30" t="n"/>
    </row>
    <row r="57">
      <c r="A57" s="80" t="inlineStr">
        <is>
          <t xml:space="preserve">　　無形資產                                                    </t>
        </is>
      </c>
      <c r="B57" s="427">
        <f>VLOOKUP(A57,$A$309:$AX$418,$K$1,FALSE)</f>
        <v/>
      </c>
      <c r="C57" s="384" t="n"/>
      <c r="D57" s="440" t="n"/>
      <c r="E57" s="441" t="n">
        <v>111</v>
      </c>
      <c r="F57" s="442">
        <f>J25</f>
        <v/>
      </c>
      <c r="G57" s="429">
        <f>B57+SUM(D57:D59)-SUM(F57:F59)</f>
        <v/>
      </c>
      <c r="H57" s="112" t="inlineStr">
        <is>
          <t xml:space="preserve">　　　　　土地改良物                                                  </t>
        </is>
      </c>
      <c r="I57" s="180" t="n">
        <v>251</v>
      </c>
      <c r="J57" s="73">
        <f>OFFSET(A530,0,$K$1-1)</f>
        <v/>
      </c>
      <c r="K57" s="369">
        <f>-SUMIF($C$7:$C$127,I57,$D$7:$D$127)+SUMIF($E$7:$E$127,I57,$F$7:$F$127)</f>
        <v/>
      </c>
      <c r="L57" s="478">
        <f>VLOOKUP(A57,$A$140:$AX$249,$K$1,FALSE)</f>
        <v/>
      </c>
      <c r="M57" s="478">
        <f>L57-G57</f>
        <v/>
      </c>
      <c r="N57" s="30" t="n"/>
      <c r="O57" s="425">
        <f>L57-B57</f>
        <v/>
      </c>
      <c r="P57" s="426">
        <f>J57-K57</f>
        <v/>
      </c>
      <c r="Q57" s="426">
        <f>D57-F57</f>
        <v/>
      </c>
      <c r="R57" s="30" t="n"/>
    </row>
    <row r="58">
      <c r="A58" s="2" t="n">
        <v>0</v>
      </c>
      <c r="B58" s="427" t="n"/>
      <c r="C58" s="384" t="n">
        <v>415</v>
      </c>
      <c r="D58" s="440">
        <f>J113</f>
        <v/>
      </c>
      <c r="E58" s="441" t="n">
        <v>416</v>
      </c>
      <c r="F58" s="442">
        <f>J114*-1</f>
        <v/>
      </c>
      <c r="G58" s="433" t="n"/>
      <c r="H58" s="112" t="inlineStr">
        <is>
          <t xml:space="preserve">　　　　　房屋及建築                                                  </t>
        </is>
      </c>
      <c r="I58" s="180" t="n">
        <v>252</v>
      </c>
      <c r="J58" s="73">
        <f>OFFSET(A531,0,$K$1-1)</f>
        <v/>
      </c>
      <c r="K58" s="369">
        <f>-SUMIF($C$7:$C$127,I58,$D$7:$D$127)+SUMIF($E$7:$E$127,I58,$F$7:$F$127)</f>
        <v/>
      </c>
      <c r="L58" s="478" t="n"/>
      <c r="M58" s="478">
        <f>L58-G58</f>
        <v/>
      </c>
      <c r="N58" s="30" t="n"/>
      <c r="O58" s="425">
        <f>L58-B58</f>
        <v/>
      </c>
      <c r="P58" s="426">
        <f>J58-K58</f>
        <v/>
      </c>
      <c r="Q58" s="426">
        <f>D58-F58</f>
        <v/>
      </c>
      <c r="R58" s="30" t="n"/>
    </row>
    <row r="59">
      <c r="A59" s="3" t="n">
        <v>0</v>
      </c>
      <c r="B59" s="427" t="n"/>
      <c r="C59" s="385" t="n">
        <v>258</v>
      </c>
      <c r="D59" s="440">
        <f>J65*-1</f>
        <v/>
      </c>
      <c r="E59" s="443" t="n">
        <v>112</v>
      </c>
      <c r="F59" s="456" t="n"/>
      <c r="G59" s="433" t="n"/>
      <c r="H59" s="112" t="inlineStr">
        <is>
          <t xml:space="preserve">　　　　　機械及設備                                                  </t>
        </is>
      </c>
      <c r="I59" s="180" t="n">
        <v>253</v>
      </c>
      <c r="J59" s="73">
        <f>OFFSET(A532,0,$K$1-1)</f>
        <v/>
      </c>
      <c r="K59" s="369">
        <f>-SUMIF($C$7:$C$127,I59,$D$7:$D$127)+SUMIF($E$7:$E$127,I59,$F$7:$F$127)</f>
        <v/>
      </c>
      <c r="L59" s="478" t="n"/>
      <c r="M59" s="478">
        <f>L59-G59</f>
        <v/>
      </c>
      <c r="N59" s="30" t="n"/>
      <c r="O59" s="425">
        <f>L59-B59</f>
        <v/>
      </c>
      <c r="P59" s="426">
        <f>J59-K59</f>
        <v/>
      </c>
      <c r="Q59" s="426">
        <f>D59-F59</f>
        <v/>
      </c>
      <c r="R59" s="30" t="n"/>
    </row>
    <row r="60">
      <c r="A60" s="3" t="n">
        <v>0</v>
      </c>
      <c r="B60" s="427" t="n"/>
      <c r="C60" s="385" t="n"/>
      <c r="D60" s="440" t="n"/>
      <c r="E60" s="443" t="n"/>
      <c r="F60" s="442" t="n"/>
      <c r="G60" s="433" t="n"/>
      <c r="H60" s="112" t="inlineStr">
        <is>
          <t xml:space="preserve">　　　　　交通及運輸設備                                              </t>
        </is>
      </c>
      <c r="I60" s="180" t="n">
        <v>254</v>
      </c>
      <c r="J60" s="73">
        <f>OFFSET(A533,0,$K$1-1)</f>
        <v/>
      </c>
      <c r="K60" s="369">
        <f>-SUMIF($C$7:$C$127,I60,$D$7:$D$127)+SUMIF($E$7:$E$127,I60,$F$7:$F$127)</f>
        <v/>
      </c>
      <c r="L60" s="478" t="n"/>
      <c r="M60" s="478">
        <f>L60-G60</f>
        <v/>
      </c>
      <c r="N60" s="30" t="n"/>
      <c r="O60" s="425">
        <f>L60-B60</f>
        <v/>
      </c>
      <c r="P60" s="426">
        <f>J60-K60</f>
        <v/>
      </c>
      <c r="Q60" s="426">
        <f>D60-F60</f>
        <v/>
      </c>
      <c r="R60" s="30" t="n"/>
    </row>
    <row r="61" ht="20.4" customHeight="1" s="53">
      <c r="A61" s="78" t="inlineStr">
        <is>
          <t xml:space="preserve">　其他資產                                                    </t>
        </is>
      </c>
      <c r="B61" s="457">
        <f>SUM(B62,B65,B68)</f>
        <v/>
      </c>
      <c r="C61" s="384" t="n"/>
      <c r="D61" s="440" t="n"/>
      <c r="E61" s="441" t="n"/>
      <c r="F61" s="442" t="n"/>
      <c r="G61" s="457">
        <f>SUM(G62,G65,G68)</f>
        <v/>
      </c>
      <c r="H61" s="112" t="inlineStr">
        <is>
          <t xml:space="preserve">　　　　　什項設備                                                    </t>
        </is>
      </c>
      <c r="I61" s="180" t="n">
        <v>255</v>
      </c>
      <c r="J61" s="73">
        <f>OFFSET(A534,0,$K$1-1)</f>
        <v/>
      </c>
      <c r="K61" s="369">
        <f>-SUMIF($C$7:$C$127,I61,$D$7:$D$127)+SUMIF($E$7:$E$127,I61,$F$7:$F$127)</f>
        <v/>
      </c>
      <c r="L61" s="478">
        <f>VLOOKUP(A61,$A$140:$AX$249,$K$1,FALSE)</f>
        <v/>
      </c>
      <c r="M61" s="478">
        <f>L61-G61</f>
        <v/>
      </c>
      <c r="N61" s="30" t="n"/>
      <c r="O61" s="425">
        <f>L61-B61</f>
        <v/>
      </c>
      <c r="P61" s="426">
        <f>J61-K61</f>
        <v/>
      </c>
      <c r="Q61" s="426">
        <f>D61-F61</f>
        <v/>
      </c>
      <c r="R61" s="30" t="n"/>
    </row>
    <row r="62">
      <c r="A62" s="80" t="inlineStr">
        <is>
          <t xml:space="preserve">　　遞延資產                                                    </t>
        </is>
      </c>
      <c r="B62" s="427">
        <f>VLOOKUP(A62,$A$309:$AX$418,$K$1,FALSE)</f>
        <v/>
      </c>
      <c r="C62" s="384" t="n"/>
      <c r="D62" s="440" t="n"/>
      <c r="E62" s="441" t="n">
        <v>112</v>
      </c>
      <c r="F62" s="442">
        <f>J26-F59</f>
        <v/>
      </c>
      <c r="G62" s="429">
        <f>B62+SUM(D62:D64)-SUM(F62:F64)</f>
        <v/>
      </c>
      <c r="H62" s="112" t="inlineStr">
        <is>
          <t xml:space="preserve">　　　　　購建中固定資產                                              </t>
        </is>
      </c>
      <c r="I62" s="180" t="n">
        <v>256</v>
      </c>
      <c r="J62" s="73">
        <f>OFFSET(A535,0,$K$1-1)</f>
        <v/>
      </c>
      <c r="K62" s="369">
        <f>-SUMIF($C$7:$C$127,I62,$D$7:$D$127)+SUMIF($E$7:$E$127,I62,$F$7:$F$127)</f>
        <v/>
      </c>
      <c r="L62" s="478">
        <f>VLOOKUP(A62,$A$140:$AX$249,$K$1,FALSE)</f>
        <v/>
      </c>
      <c r="M62" s="478">
        <f>L62-G62</f>
        <v/>
      </c>
      <c r="N62" s="30" t="n"/>
      <c r="O62" s="425">
        <f>L62-B62</f>
        <v/>
      </c>
      <c r="P62" s="426">
        <f>J62-K62</f>
        <v/>
      </c>
      <c r="Q62" s="426">
        <f>D62-F62</f>
        <v/>
      </c>
      <c r="R62" s="30" t="n"/>
    </row>
    <row r="63">
      <c r="A63" s="2" t="n">
        <v>0</v>
      </c>
      <c r="B63" s="427" t="n"/>
      <c r="C63" s="384" t="n"/>
      <c r="D63" s="440">
        <f>J126</f>
        <v/>
      </c>
      <c r="E63" s="441" t="n"/>
      <c r="F63" s="442">
        <f>J127*-1</f>
        <v/>
      </c>
      <c r="G63" s="429" t="n"/>
      <c r="H63" s="112" t="inlineStr">
        <is>
          <t xml:space="preserve">　　　　　租賃權益改良                                                </t>
        </is>
      </c>
      <c r="I63" s="180" t="n">
        <v>257</v>
      </c>
      <c r="J63" s="73">
        <f>OFFSET(A536,0,$K$1-1)</f>
        <v/>
      </c>
      <c r="K63" s="369">
        <f>-SUMIF($C$7:$C$127,I63,$D$7:$D$127)+SUMIF($E$7:$E$127,I63,$F$7:$F$127)</f>
        <v/>
      </c>
      <c r="L63" s="478" t="n"/>
      <c r="M63" s="478">
        <f>L63-G63</f>
        <v/>
      </c>
      <c r="N63" s="30" t="n"/>
      <c r="O63" s="425">
        <f>L63-B63</f>
        <v/>
      </c>
      <c r="P63" s="426">
        <f>J63-K63</f>
        <v/>
      </c>
      <c r="Q63" s="426">
        <f>D63-F63</f>
        <v/>
      </c>
      <c r="R63" s="30" t="n"/>
    </row>
    <row r="64">
      <c r="A64" s="2" t="n">
        <v>0</v>
      </c>
      <c r="B64" s="427" t="n"/>
      <c r="C64" s="384" t="n">
        <v>259</v>
      </c>
      <c r="D64" s="440">
        <f>J67*-1</f>
        <v/>
      </c>
      <c r="E64" s="441" t="n"/>
      <c r="F64" s="442" t="n"/>
      <c r="G64" s="429" t="n"/>
      <c r="H64" s="112" t="inlineStr">
        <is>
          <t xml:space="preserve">　　增加無形資產及其他資產                                      </t>
        </is>
      </c>
      <c r="I64" s="180" t="n"/>
      <c r="J64" s="73">
        <f>OFFSET(A537,0,$K$1-1)</f>
        <v/>
      </c>
      <c r="K64" s="369">
        <f>K65+K66</f>
        <v/>
      </c>
      <c r="L64" s="478" t="n"/>
      <c r="M64" s="478">
        <f>L64-G64</f>
        <v/>
      </c>
      <c r="N64" s="30" t="n"/>
      <c r="O64" s="425">
        <f>L64-B64</f>
        <v/>
      </c>
      <c r="P64" s="426">
        <f>J64-K64</f>
        <v/>
      </c>
      <c r="Q64" s="426">
        <f>D64-F64</f>
        <v/>
      </c>
      <c r="R64" s="30" t="n"/>
    </row>
    <row r="65">
      <c r="A65" s="80" t="inlineStr">
        <is>
          <t xml:space="preserve">　　什項資產                                                    </t>
        </is>
      </c>
      <c r="B65" s="427">
        <f>VLOOKUP(A65,$A$309:$AX$418,$K$1,FALSE)</f>
        <v/>
      </c>
      <c r="C65" s="384" t="n">
        <v>417</v>
      </c>
      <c r="D65" s="440">
        <f>F111</f>
        <v/>
      </c>
      <c r="E65" s="441" t="n">
        <v>108</v>
      </c>
      <c r="F65" s="442">
        <f>J22</f>
        <v/>
      </c>
      <c r="G65" s="429">
        <f>B65+SUM(D65:D67)-SUM(F65:F67)</f>
        <v/>
      </c>
      <c r="H65" s="112" t="inlineStr">
        <is>
          <t xml:space="preserve">　　　增加無形資產                                                </t>
        </is>
      </c>
      <c r="I65" s="180" t="n">
        <v>258</v>
      </c>
      <c r="J65" s="73">
        <f>OFFSET(A538,0,$K$1-1)</f>
        <v/>
      </c>
      <c r="K65" s="369">
        <f>-SUMIF($C$7:$C$127,I65,$D$7:$D$127)+SUMIF($E$7:$E$127,I65,$F$7:$F$127)</f>
        <v/>
      </c>
      <c r="L65" s="478">
        <f>VLOOKUP(A65,$A$140:$AX$249,$K$1,FALSE)</f>
        <v/>
      </c>
      <c r="M65" s="478">
        <f>L65-G65</f>
        <v/>
      </c>
      <c r="N65" s="30" t="n"/>
      <c r="O65" s="425">
        <f>L65-B65</f>
        <v/>
      </c>
      <c r="P65" s="426">
        <f>J65-K65</f>
        <v/>
      </c>
      <c r="Q65" s="426">
        <f>D65-F65</f>
        <v/>
      </c>
      <c r="R65" s="30" t="n"/>
    </row>
    <row r="66">
      <c r="A66" s="4" t="n">
        <v>0</v>
      </c>
      <c r="B66" s="427" t="n"/>
      <c r="C66" s="384" t="n"/>
      <c r="D66" s="440" t="n"/>
      <c r="E66" s="441" t="n"/>
      <c r="F66" s="442" t="n"/>
      <c r="G66" s="433" t="n"/>
      <c r="H66" s="112" t="inlineStr">
        <is>
          <t xml:space="preserve">　　　增加其他資產                                                </t>
        </is>
      </c>
      <c r="I66" s="180" t="n"/>
      <c r="J66" s="73">
        <f>OFFSET(A539,0,$K$1-1)</f>
        <v/>
      </c>
      <c r="K66" s="369">
        <f>K67</f>
        <v/>
      </c>
      <c r="L66" s="478" t="n"/>
      <c r="M66" s="478">
        <f>L66-G66</f>
        <v/>
      </c>
      <c r="N66" s="30" t="n"/>
      <c r="O66" s="425">
        <f>L66-B66</f>
        <v/>
      </c>
      <c r="P66" s="426">
        <f>J66-K66</f>
        <v/>
      </c>
      <c r="Q66" s="426">
        <f>D66-F66</f>
        <v/>
      </c>
      <c r="R66" s="30" t="n"/>
    </row>
    <row r="67">
      <c r="A67" s="3" t="n">
        <v>0</v>
      </c>
      <c r="B67" s="427" t="n"/>
      <c r="C67" s="385" t="n"/>
      <c r="D67" s="440" t="n"/>
      <c r="E67" s="443" t="n"/>
      <c r="F67" s="442" t="n"/>
      <c r="G67" s="433" t="n"/>
      <c r="H67" s="112" t="inlineStr">
        <is>
          <t xml:space="preserve">　　　　增加遞延費用                                                </t>
        </is>
      </c>
      <c r="I67" s="180" t="n">
        <v>259</v>
      </c>
      <c r="J67" s="73">
        <f>OFFSET(A540,0,$K$1-1)</f>
        <v/>
      </c>
      <c r="K67" s="369">
        <f>-SUMIF($C$7:$C$127,I67,$D$7:$D$127)+SUMIF($E$7:$E$127,I67,$F$7:$F$127)</f>
        <v/>
      </c>
      <c r="L67" s="478" t="n"/>
      <c r="M67" s="478">
        <f>L67-G67</f>
        <v/>
      </c>
      <c r="N67" s="30" t="n"/>
      <c r="O67" s="425">
        <f>L67-B67</f>
        <v/>
      </c>
      <c r="P67" s="426">
        <f>J67-K67</f>
        <v/>
      </c>
      <c r="Q67" s="426">
        <f>D67-F67</f>
        <v/>
      </c>
      <c r="R67" s="30" t="n"/>
    </row>
    <row r="68">
      <c r="A68" s="80" t="n"/>
      <c r="B68" s="427" t="n"/>
      <c r="C68" s="384" t="n"/>
      <c r="D68" s="440" t="n"/>
      <c r="E68" s="441" t="n"/>
      <c r="F68" s="442" t="n"/>
      <c r="G68" s="433">
        <f>B68+D68-F68</f>
        <v/>
      </c>
      <c r="H68" s="111" t="inlineStr">
        <is>
          <t xml:space="preserve">▼投資活動之淨現金流入（流出）                                </t>
        </is>
      </c>
      <c r="I68" s="180" t="n"/>
      <c r="J68" s="73">
        <f>OFFSET(A541,0,$K$1-1)</f>
        <v/>
      </c>
      <c r="K68" s="369">
        <f>K40</f>
        <v/>
      </c>
      <c r="L68" s="478" t="n"/>
      <c r="M68" s="478" t="n"/>
      <c r="N68" s="30" t="n"/>
      <c r="O68" s="425" t="n"/>
      <c r="P68" s="426">
        <f>J68-K68</f>
        <v/>
      </c>
      <c r="Q68" s="426">
        <f>D68-F68</f>
        <v/>
      </c>
      <c r="R68" s="30" t="n"/>
    </row>
    <row r="69">
      <c r="A69" s="4" t="inlineStr">
        <is>
          <t>合      計</t>
        </is>
      </c>
      <c r="B69" s="422">
        <f>B7+B17+B26+B54+B56+B61</f>
        <v/>
      </c>
      <c r="C69" s="384" t="n"/>
      <c r="D69" s="440" t="n"/>
      <c r="E69" s="441" t="n"/>
      <c r="F69" s="442" t="n"/>
      <c r="G69" s="458">
        <f>G7+G17+G26+G54+G56+G61</f>
        <v/>
      </c>
      <c r="H69" s="111" t="inlineStr">
        <is>
          <t xml:space="preserve">▼籌資活動之現金流量                                          </t>
        </is>
      </c>
      <c r="I69" s="180" t="n"/>
      <c r="J69" s="73">
        <f>OFFSET(A542,0,$K$1-1)</f>
        <v/>
      </c>
      <c r="K69" s="369">
        <f>K70+K72+K74+K81+K79+K83</f>
        <v/>
      </c>
      <c r="L69" s="478">
        <f>VLOOKUP(A69,$A$140:$AX$249,$K$1,FALSE)</f>
        <v/>
      </c>
      <c r="M69" s="478">
        <f>L69-G69</f>
        <v/>
      </c>
      <c r="N69" s="30" t="n"/>
      <c r="O69" s="425">
        <f>L69-B69</f>
        <v/>
      </c>
      <c r="P69" s="426">
        <f>J69-K69</f>
        <v/>
      </c>
      <c r="Q69" s="426">
        <f>D69-F69</f>
        <v/>
      </c>
      <c r="R69" s="30" t="n"/>
    </row>
    <row r="70">
      <c r="A70" s="4" t="inlineStr">
        <is>
          <t xml:space="preserve">負債                                                        </t>
        </is>
      </c>
      <c r="B70" s="422">
        <f>B71+B78+B83</f>
        <v/>
      </c>
      <c r="C70" s="384" t="n"/>
      <c r="D70" s="440" t="n"/>
      <c r="E70" s="441" t="n"/>
      <c r="F70" s="442" t="n"/>
      <c r="G70" s="423">
        <f>G71+G78+G83</f>
        <v/>
      </c>
      <c r="H70" s="112" t="inlineStr">
        <is>
          <t xml:space="preserve">　　增加短期債務、流動金融負債及其他負債                        </t>
        </is>
      </c>
      <c r="I70" s="180" t="n"/>
      <c r="J70" s="73">
        <f>OFFSET(A543,0,$K$1-1)</f>
        <v/>
      </c>
      <c r="K70" s="369">
        <f>K71</f>
        <v/>
      </c>
      <c r="L70" s="478">
        <f>VLOOKUP(A70,$A$253:$AX$305,$K$1,FALSE)</f>
        <v/>
      </c>
      <c r="M70" s="478">
        <f>L70-G70</f>
        <v/>
      </c>
      <c r="N70" s="30" t="n"/>
      <c r="O70" s="425">
        <f>L70-B70</f>
        <v/>
      </c>
      <c r="P70" s="426">
        <f>J70-K70</f>
        <v/>
      </c>
      <c r="Q70" s="426">
        <f>D70-F70</f>
        <v/>
      </c>
      <c r="R70" s="30" t="n"/>
    </row>
    <row r="71">
      <c r="A71" s="78" t="inlineStr">
        <is>
          <t xml:space="preserve">　流動負債                                                    </t>
        </is>
      </c>
      <c r="B71" s="422">
        <f>SUM(B72:B77)</f>
        <v/>
      </c>
      <c r="C71" s="384" t="n"/>
      <c r="D71" s="440" t="n"/>
      <c r="E71" s="441" t="n"/>
      <c r="F71" s="442" t="n"/>
      <c r="G71" s="423">
        <f>SUM(G72:G77)</f>
        <v/>
      </c>
      <c r="H71" s="112" t="inlineStr">
        <is>
          <t xml:space="preserve">　　　增加其他負債                                                </t>
        </is>
      </c>
      <c r="I71" s="180" t="n">
        <v>311</v>
      </c>
      <c r="J71" s="73">
        <f>OFFSET(A544,0,$K$1-1)</f>
        <v/>
      </c>
      <c r="K71" s="369">
        <f>-SUMIF($C$7:$C$127,I71,$D$7:$D$127)+SUMIF($E$7:$E$127,I71,$F$7:$F$127)</f>
        <v/>
      </c>
      <c r="L71" s="478">
        <f>VLOOKUP(A71,$A$253:$AX$305,$K$1,FALSE)</f>
        <v/>
      </c>
      <c r="M71" s="478">
        <f>L71-G71</f>
        <v/>
      </c>
      <c r="N71" s="30" t="n"/>
      <c r="O71" s="425">
        <f>L71-B71</f>
        <v/>
      </c>
      <c r="P71" s="426">
        <f>J71-K71</f>
        <v/>
      </c>
      <c r="Q71" s="426">
        <f>D71-F71</f>
        <v/>
      </c>
      <c r="R71" s="30" t="n"/>
    </row>
    <row r="72">
      <c r="A72" s="80" t="inlineStr">
        <is>
          <t xml:space="preserve">　　短期債務                                                    </t>
        </is>
      </c>
      <c r="B72" s="427">
        <f>VLOOKUP(A72,$A$423:$AX$475,$K$1,FALSE)</f>
        <v/>
      </c>
      <c r="C72" s="385" t="n">
        <v>322</v>
      </c>
      <c r="D72" s="454">
        <f>J82*-1</f>
        <v/>
      </c>
      <c r="E72" s="441" t="n">
        <v>418</v>
      </c>
      <c r="F72" s="442">
        <f>D81</f>
        <v/>
      </c>
      <c r="G72" s="429">
        <f>B72+SUM(F72:F73)-SUM(D72:D73)</f>
        <v/>
      </c>
      <c r="H72" s="112" t="inlineStr">
        <is>
          <t xml:space="preserve">　　增加長期負債                                                </t>
        </is>
      </c>
      <c r="I72" s="180" t="n"/>
      <c r="J72" s="73">
        <f>OFFSET(A545,0,$K$1-1)</f>
        <v/>
      </c>
      <c r="K72" s="369">
        <f>K73</f>
        <v/>
      </c>
      <c r="L72" s="478">
        <f>VLOOKUP(A72,$A$253:$AX$305,$K$1,FALSE)</f>
        <v/>
      </c>
      <c r="M72" s="478">
        <f>L72-G72</f>
        <v/>
      </c>
      <c r="N72" s="30" t="n"/>
      <c r="O72" s="425">
        <f>L72-B72</f>
        <v/>
      </c>
      <c r="P72" s="426">
        <f>J72-K72</f>
        <v/>
      </c>
      <c r="Q72" s="426">
        <f>D72-F72</f>
        <v/>
      </c>
      <c r="R72" s="30" t="n"/>
    </row>
    <row r="73" ht="20.25" customHeight="1" s="53">
      <c r="A73" s="3" t="n">
        <v>0</v>
      </c>
      <c r="B73" s="427" t="n"/>
      <c r="C73" s="385" t="n">
        <v>316</v>
      </c>
      <c r="D73" s="440" t="n"/>
      <c r="E73" s="443" t="n"/>
      <c r="F73" s="442" t="n"/>
      <c r="G73" s="433" t="n"/>
      <c r="H73" s="112" t="inlineStr">
        <is>
          <t xml:space="preserve">　　　增加長期債務                                                </t>
        </is>
      </c>
      <c r="I73" s="180" t="n">
        <v>312</v>
      </c>
      <c r="J73" s="73">
        <f>OFFSET(A546,0,$K$1-1)</f>
        <v/>
      </c>
      <c r="K73" s="369">
        <f>-SUMIF($C$7:$C$127,I73,$D$7:$D$127)+SUMIF($E$7:$E$127,I73,$F$7:$F$127)</f>
        <v/>
      </c>
      <c r="L73" s="478" t="n"/>
      <c r="M73" s="478">
        <f>L73-G73</f>
        <v/>
      </c>
      <c r="N73" s="30" t="n"/>
      <c r="O73" s="425">
        <f>L73-B73</f>
        <v/>
      </c>
      <c r="P73" s="426">
        <f>J73-K73</f>
        <v/>
      </c>
      <c r="Q73" s="426">
        <f>D73-F73</f>
        <v/>
      </c>
      <c r="R73" s="30" t="n"/>
    </row>
    <row r="74" ht="21" customHeight="1" s="53">
      <c r="A74" s="80" t="inlineStr">
        <is>
          <t xml:space="preserve">　　應付款項                                                    </t>
        </is>
      </c>
      <c r="B74" s="427">
        <f>VLOOKUP(A74,$A$423:$AX$475,$K$1,FALSE)</f>
        <v/>
      </c>
      <c r="C74" s="384" t="n"/>
      <c r="D74" s="440" t="n"/>
      <c r="E74" s="441" t="n">
        <v>161</v>
      </c>
      <c r="F74" s="442" t="n"/>
      <c r="G74" s="429">
        <f>B74+SUM(F74:F75)-SUM(D74:D75)</f>
        <v/>
      </c>
      <c r="H74" s="112" t="inlineStr">
        <is>
          <t xml:space="preserve">　　增加基金、公積及填補短絀                                    </t>
        </is>
      </c>
      <c r="I74" s="180" t="n"/>
      <c r="J74" s="73">
        <f>OFFSET(A547,0,$K$1-1)</f>
        <v/>
      </c>
      <c r="K74" s="369">
        <f>SUM(K75)</f>
        <v/>
      </c>
      <c r="L74" s="478">
        <f>VLOOKUP(A74,$A$253:$AX$305,$K$1,FALSE)</f>
        <v/>
      </c>
      <c r="M74" s="478">
        <f>L74-G74</f>
        <v/>
      </c>
      <c r="N74" s="30" t="n"/>
      <c r="O74" s="425">
        <f>L74-B74</f>
        <v/>
      </c>
      <c r="P74" s="426">
        <f>J74-K74</f>
        <v/>
      </c>
      <c r="Q74" s="426">
        <f>D74-F74</f>
        <v/>
      </c>
      <c r="R74" s="30" t="n"/>
    </row>
    <row r="75" ht="18.75" customHeight="1" s="53">
      <c r="A75" s="3" t="n">
        <v>0</v>
      </c>
      <c r="B75" s="427" t="n"/>
      <c r="C75" s="385" t="n"/>
      <c r="D75" s="440" t="n"/>
      <c r="E75" s="443" t="n"/>
      <c r="F75" s="442" t="n"/>
      <c r="G75" s="433" t="n"/>
      <c r="H75" s="112" t="inlineStr">
        <is>
          <t xml:space="preserve">　　　增加基金                                                    </t>
        </is>
      </c>
      <c r="I75" s="180" t="n"/>
      <c r="J75" s="73">
        <f>OFFSET(A548,0,$K$1-1)</f>
        <v/>
      </c>
      <c r="K75" s="369">
        <f>SUM(K76:K78)</f>
        <v/>
      </c>
      <c r="L75" s="478" t="n"/>
      <c r="M75" s="478">
        <f>L75-G75</f>
        <v/>
      </c>
      <c r="N75" s="30" t="n"/>
      <c r="O75" s="425">
        <f>L75-B75</f>
        <v/>
      </c>
      <c r="P75" s="426">
        <f>J75-K75</f>
        <v/>
      </c>
      <c r="Q75" s="426">
        <f>D75-F75</f>
        <v/>
      </c>
      <c r="R75" s="30" t="n"/>
    </row>
    <row r="76" ht="20.25" customHeight="1" s="53">
      <c r="A76" s="80" t="inlineStr">
        <is>
          <t xml:space="preserve">　　預收款項                                                    </t>
        </is>
      </c>
      <c r="B76" s="427">
        <f>VLOOKUP(A76,$A$423:$AX$475,$K$1,FALSE)</f>
        <v/>
      </c>
      <c r="C76" s="384" t="n"/>
      <c r="D76" s="440" t="n"/>
      <c r="E76" s="441" t="n">
        <v>161</v>
      </c>
      <c r="F76" s="442">
        <f>J34</f>
        <v/>
      </c>
      <c r="G76" s="429">
        <f>B76+SUM(F76:F77)-SUM(D76:D77)</f>
        <v/>
      </c>
      <c r="H76" s="112" t="inlineStr">
        <is>
          <t xml:space="preserve">　　　　國庫撥款增置固定資產                                        </t>
        </is>
      </c>
      <c r="I76" s="180" t="n">
        <v>313</v>
      </c>
      <c r="J76" s="73">
        <f>OFFSET(A549,0,$K$1-1)</f>
        <v/>
      </c>
      <c r="K76" s="369">
        <f>-SUMIF($C$7:$C$127,I76,$D$7:$D$127)+SUMIF($E$7:$E$127,I76,$F$7:$F$127)</f>
        <v/>
      </c>
      <c r="L76" s="478">
        <f>VLOOKUP(A76,$A$253:$AX$305,$K$1,FALSE)</f>
        <v/>
      </c>
      <c r="M76" s="478">
        <f>L76-G76</f>
        <v/>
      </c>
      <c r="N76" s="30" t="n"/>
      <c r="O76" s="425">
        <f>L76-B76</f>
        <v/>
      </c>
      <c r="P76" s="426">
        <f>J76-K76</f>
        <v/>
      </c>
      <c r="Q76" s="426">
        <f>D76-F76</f>
        <v/>
      </c>
      <c r="R76" s="30" t="n"/>
    </row>
    <row r="77">
      <c r="A77" s="3" t="n">
        <v>0</v>
      </c>
      <c r="B77" s="427" t="n"/>
      <c r="C77" s="385" t="n"/>
      <c r="D77" s="440" t="n"/>
      <c r="E77" s="443" t="n"/>
      <c r="F77" s="442" t="n"/>
      <c r="G77" s="433" t="n"/>
      <c r="H77" s="112" t="inlineStr">
        <is>
          <t xml:space="preserve">　　　　國庫增撥無形資產                                            </t>
        </is>
      </c>
      <c r="I77" s="180" t="n">
        <v>314</v>
      </c>
      <c r="J77" s="73">
        <f>OFFSET(A550,0,$K$1-1)</f>
        <v/>
      </c>
      <c r="K77" s="369">
        <f>-SUMIF($C$7:$C$127,I77,$D$7:$D$127)+SUMIF($E$7:$E$127,I77,$F$7:$F$127)</f>
        <v/>
      </c>
      <c r="L77" s="478" t="n"/>
      <c r="M77" s="478">
        <f>L77-G77</f>
        <v/>
      </c>
      <c r="N77" s="30" t="n"/>
      <c r="O77" s="425">
        <f>L77-B77</f>
        <v/>
      </c>
      <c r="P77" s="426">
        <f>J77-K77</f>
        <v/>
      </c>
      <c r="Q77" s="426">
        <f>D77-F77</f>
        <v/>
      </c>
      <c r="R77" s="30" t="n"/>
    </row>
    <row r="78">
      <c r="A78" s="78" t="inlineStr">
        <is>
          <t xml:space="preserve">　長期負債                                                    </t>
        </is>
      </c>
      <c r="B78" s="459">
        <f>SUM(B81)</f>
        <v/>
      </c>
      <c r="C78" s="384" t="n"/>
      <c r="D78" s="440" t="n"/>
      <c r="E78" s="441" t="n"/>
      <c r="F78" s="442" t="n"/>
      <c r="G78" s="460">
        <f>SUM(G81)</f>
        <v/>
      </c>
      <c r="H78" s="112" t="inlineStr">
        <is>
          <t xml:space="preserve">　　　　國庫增撥遞延資產                                            </t>
        </is>
      </c>
      <c r="I78" s="180" t="n">
        <v>315</v>
      </c>
      <c r="J78" s="73">
        <f>OFFSET(A551,0,$K$1-1)</f>
        <v/>
      </c>
      <c r="K78" s="369">
        <f>-SUMIF($C$7:$C$127,I78,$D$7:$D$127)+SUMIF($E$7:$E$127,I78,$F$7:$F$127)</f>
        <v/>
      </c>
      <c r="L78" s="478">
        <f>VLOOKUP(A78,$A$253:$AX$305,$K$1,FALSE)</f>
        <v/>
      </c>
      <c r="M78" s="478">
        <f>L78-G78</f>
        <v/>
      </c>
      <c r="N78" s="30" t="n"/>
      <c r="O78" s="425">
        <f>L78-B78</f>
        <v/>
      </c>
      <c r="P78" s="426">
        <f>J78-K78</f>
        <v/>
      </c>
      <c r="Q78" s="426">
        <f>D78-F78</f>
        <v/>
      </c>
      <c r="R78" s="30" t="n"/>
    </row>
    <row r="79">
      <c r="A79" s="169" t="n"/>
      <c r="B79" s="461" t="n"/>
      <c r="C79" s="395" t="n"/>
      <c r="D79" s="462" t="n"/>
      <c r="E79" s="463" t="n"/>
      <c r="F79" s="447" t="n"/>
      <c r="G79" s="394" t="n"/>
      <c r="H79" s="112" t="inlineStr">
        <is>
          <t xml:space="preserve">　　減少短期債務、流動金融負債及其他負債                        </t>
        </is>
      </c>
      <c r="I79" s="180" t="n"/>
      <c r="J79" s="73">
        <f>OFFSET(A552,0,$K$1-1)</f>
        <v/>
      </c>
      <c r="K79" s="387" t="n"/>
      <c r="L79" s="478" t="n"/>
      <c r="M79" s="478" t="n"/>
      <c r="N79" s="30" t="n"/>
      <c r="O79" s="425" t="n"/>
      <c r="P79" s="426" t="n"/>
      <c r="Q79" s="426" t="n"/>
      <c r="R79" s="30" t="n"/>
    </row>
    <row r="80">
      <c r="A80" s="169" t="n"/>
      <c r="B80" s="461" t="n"/>
      <c r="C80" s="395" t="n"/>
      <c r="D80" s="462" t="n"/>
      <c r="E80" s="463" t="n"/>
      <c r="F80" s="447" t="n"/>
      <c r="G80" s="394" t="n"/>
      <c r="H80" s="112" t="inlineStr">
        <is>
          <t xml:space="preserve">　　　減少短期債務                                                </t>
        </is>
      </c>
      <c r="I80" s="180" t="n">
        <v>316</v>
      </c>
      <c r="J80" s="73">
        <f>OFFSET(A553,0,$K$1-1)</f>
        <v/>
      </c>
      <c r="K80" s="369">
        <f>-SUMIF($C$7:$C$127,I80,$D$7:$D$127)+SUMIF($E$7:$E$127,I80,$F$7:$F$127)</f>
        <v/>
      </c>
      <c r="L80" s="478" t="n"/>
      <c r="M80" s="478" t="n"/>
      <c r="N80" s="30" t="n"/>
      <c r="O80" s="425" t="n"/>
      <c r="P80" s="426" t="n"/>
      <c r="Q80" s="426" t="n"/>
      <c r="R80" s="30" t="n"/>
    </row>
    <row r="81">
      <c r="A81" s="80" t="inlineStr">
        <is>
          <t xml:space="preserve">　　長期債務                                                    </t>
        </is>
      </c>
      <c r="B81" s="427">
        <f>VLOOKUP(A81,$A$423:$AX$475,$K$1,FALSE)</f>
        <v/>
      </c>
      <c r="C81" s="384" t="n">
        <v>418</v>
      </c>
      <c r="D81" s="440">
        <f>J116</f>
        <v/>
      </c>
      <c r="E81" s="441" t="n">
        <v>312</v>
      </c>
      <c r="F81" s="442">
        <f>J73</f>
        <v/>
      </c>
      <c r="G81" s="429">
        <f>B81+SUM(F81:F82)-SUM(D81:D82)</f>
        <v/>
      </c>
      <c r="H81" s="112" t="inlineStr">
        <is>
          <t xml:space="preserve">　　減少長期負債                                                </t>
        </is>
      </c>
      <c r="I81" s="180" t="n"/>
      <c r="J81" s="73">
        <f>OFFSET(A554,0,$K$1-1)</f>
        <v/>
      </c>
      <c r="K81" s="369">
        <f>K82</f>
        <v/>
      </c>
      <c r="L81" s="478">
        <f>VLOOKUP(A81,$A$253:$AX$305,$K$1,FALSE)</f>
        <v/>
      </c>
      <c r="M81" s="478">
        <f>L81-G81</f>
        <v/>
      </c>
      <c r="N81" s="30" t="n"/>
      <c r="O81" s="425">
        <f>L81-B81</f>
        <v/>
      </c>
      <c r="P81" s="426">
        <f>J81-K81</f>
        <v/>
      </c>
      <c r="Q81" s="426">
        <f>D81-F81</f>
        <v/>
      </c>
      <c r="R81" s="30" t="n"/>
    </row>
    <row r="82">
      <c r="A82" s="3" t="n">
        <v>0</v>
      </c>
      <c r="B82" s="427" t="n"/>
      <c r="C82" s="385" t="n">
        <v>322</v>
      </c>
      <c r="D82" s="440" t="n"/>
      <c r="E82" s="443" t="n"/>
      <c r="F82" s="442" t="n"/>
      <c r="G82" s="433" t="n"/>
      <c r="H82" s="112" t="inlineStr">
        <is>
          <t xml:space="preserve">　　　減少長期債務                                                </t>
        </is>
      </c>
      <c r="I82" s="180" t="n">
        <v>322</v>
      </c>
      <c r="J82" s="73">
        <f>OFFSET(A555,0,$K$1-1)</f>
        <v/>
      </c>
      <c r="K82" s="369">
        <f>-SUMIF($C$7:$C$127,I82,$D$7:$D$127)+SUMIF($E$7:$E$127,I82,$F$7:$F$127)</f>
        <v/>
      </c>
      <c r="L82" s="478" t="n"/>
      <c r="M82" s="478">
        <f>L82-G82</f>
        <v/>
      </c>
      <c r="N82" s="30" t="n"/>
      <c r="O82" s="425">
        <f>L82-B82</f>
        <v/>
      </c>
      <c r="P82" s="426">
        <f>J82-K82</f>
        <v/>
      </c>
      <c r="Q82" s="426">
        <f>D72-F82</f>
        <v/>
      </c>
      <c r="R82" s="30" t="n"/>
    </row>
    <row r="83">
      <c r="A83" s="78" t="inlineStr">
        <is>
          <t xml:space="preserve">　其他負債                                                    </t>
        </is>
      </c>
      <c r="B83" s="422">
        <f>SUM(B84,B90)</f>
        <v/>
      </c>
      <c r="C83" s="384" t="n"/>
      <c r="D83" s="440" t="n"/>
      <c r="E83" s="441" t="n"/>
      <c r="F83" s="442" t="n"/>
      <c r="G83" s="460">
        <f>SUM(G84,G90)</f>
        <v/>
      </c>
      <c r="H83" s="112" t="inlineStr">
        <is>
          <t xml:space="preserve">　　支付利息                                                    </t>
        </is>
      </c>
      <c r="I83" s="180" t="n"/>
      <c r="J83" s="73">
        <f>OFFSET(A556,0,$K$1-1)</f>
        <v/>
      </c>
      <c r="K83" s="369">
        <f>J83</f>
        <v/>
      </c>
      <c r="L83" s="478">
        <f>VLOOKUP(A83,$A$253:$AX$305,$K$1,FALSE)</f>
        <v/>
      </c>
      <c r="M83" s="478">
        <f>L83-G83</f>
        <v/>
      </c>
      <c r="N83" s="30" t="n"/>
      <c r="O83" s="425">
        <f>L83-B83</f>
        <v/>
      </c>
      <c r="P83" s="426">
        <f>J83-K83</f>
        <v/>
      </c>
      <c r="Q83" s="426">
        <f>D83-F83</f>
        <v/>
      </c>
      <c r="R83" s="30" t="n"/>
    </row>
    <row r="84">
      <c r="A84" s="80" t="inlineStr">
        <is>
          <t xml:space="preserve">　　什項負債                                                    </t>
        </is>
      </c>
      <c r="B84" s="427">
        <f>VLOOKUP(A84,$A$423:$AX$475,$K$1,FALSE)</f>
        <v/>
      </c>
      <c r="C84" s="384" t="n">
        <v>321</v>
      </c>
      <c r="D84" s="440" t="n"/>
      <c r="E84" s="441" t="n"/>
      <c r="F84" s="442" t="n"/>
      <c r="G84" s="429">
        <f>B84+SUM(F84:F89)-SUM(D84:D89)</f>
        <v/>
      </c>
      <c r="H84" s="111" t="inlineStr">
        <is>
          <t xml:space="preserve">▼籌資活動之淨現金流入（流出）                                </t>
        </is>
      </c>
      <c r="I84" s="180" t="n"/>
      <c r="J84" s="73">
        <f>OFFSET(A557,0,$K$1-1)</f>
        <v/>
      </c>
      <c r="K84" s="369">
        <f>K69</f>
        <v/>
      </c>
      <c r="L84" s="478">
        <f>VLOOKUP(A84,$A$253:$AX$305,$K$1,FALSE)</f>
        <v/>
      </c>
      <c r="M84" s="478">
        <f>L84-G84</f>
        <v/>
      </c>
      <c r="N84" s="30" t="n"/>
      <c r="O84" s="425">
        <f>L84-B84</f>
        <v/>
      </c>
      <c r="P84" s="426">
        <f>J84-K84</f>
        <v/>
      </c>
      <c r="Q84" s="426">
        <f>D84-F84</f>
        <v/>
      </c>
      <c r="R84" s="30" t="n"/>
    </row>
    <row r="85">
      <c r="A85" s="4" t="n">
        <v>0</v>
      </c>
      <c r="B85" s="427" t="n"/>
      <c r="C85" s="384" t="n">
        <v>402</v>
      </c>
      <c r="D85" s="440">
        <f>J91*-1</f>
        <v/>
      </c>
      <c r="E85" s="384" t="n">
        <v>122</v>
      </c>
      <c r="F85" s="442">
        <f>J28</f>
        <v/>
      </c>
      <c r="G85" s="433" t="n"/>
      <c r="H85" s="111" t="inlineStr">
        <is>
          <t xml:space="preserve">▼現金及約當現金之淨增（淨減）                                </t>
        </is>
      </c>
      <c r="I85" s="180" t="inlineStr">
        <is>
          <t>B</t>
        </is>
      </c>
      <c r="J85" s="73">
        <f>OFFSET(A558,0,$K$1-1)</f>
        <v/>
      </c>
      <c r="K85" s="369">
        <f>J85</f>
        <v/>
      </c>
      <c r="L85" s="478" t="n"/>
      <c r="M85" s="478">
        <f>L85-G85</f>
        <v/>
      </c>
      <c r="N85" s="30" t="n"/>
      <c r="O85" s="425">
        <f>L85-B85</f>
        <v/>
      </c>
      <c r="P85" s="426">
        <f>J85-K85</f>
        <v/>
      </c>
      <c r="Q85" s="426">
        <f>D85-F85</f>
        <v/>
      </c>
      <c r="R85" s="30" t="n"/>
    </row>
    <row r="86">
      <c r="A86" s="3" t="n">
        <v>0</v>
      </c>
      <c r="B86" s="427" t="n"/>
      <c r="C86" s="385" t="n"/>
      <c r="D86" s="440" t="n"/>
      <c r="E86" s="443" t="n">
        <v>401</v>
      </c>
      <c r="F86" s="442">
        <f>J90</f>
        <v/>
      </c>
      <c r="G86" s="433" t="n"/>
      <c r="H86" s="111" t="inlineStr">
        <is>
          <t xml:space="preserve">▼期初現金及約當現金                                          </t>
        </is>
      </c>
      <c r="I86" s="180" t="n"/>
      <c r="J86" s="73">
        <f>OFFSET(A559,0,$K$1-1)</f>
        <v/>
      </c>
      <c r="K86" s="369">
        <f>B8</f>
        <v/>
      </c>
      <c r="L86" s="478" t="n"/>
      <c r="M86" s="478">
        <f>L86-G86</f>
        <v/>
      </c>
      <c r="N86" s="30" t="n"/>
      <c r="O86" s="425">
        <f>L86-B86</f>
        <v/>
      </c>
      <c r="P86" s="426">
        <f>J86-K86</f>
        <v/>
      </c>
      <c r="Q86" s="426">
        <f>D86-F86</f>
        <v/>
      </c>
      <c r="R86" s="30" t="n"/>
    </row>
    <row r="87">
      <c r="A87" s="3" t="n">
        <v>0</v>
      </c>
      <c r="B87" s="427" t="n"/>
      <c r="C87" s="385" t="n"/>
      <c r="D87" s="440" t="n"/>
      <c r="E87" s="443" t="n"/>
      <c r="F87" s="442" t="n"/>
      <c r="G87" s="433" t="n"/>
      <c r="H87" s="111" t="inlineStr">
        <is>
          <t xml:space="preserve">▼期末現金及約當現金                                          </t>
        </is>
      </c>
      <c r="I87" s="180" t="n"/>
      <c r="J87" s="73">
        <f>OFFSET(A560,0,$K$1-1)</f>
        <v/>
      </c>
      <c r="K87" s="369">
        <f>G8</f>
        <v/>
      </c>
      <c r="L87" s="478" t="n"/>
      <c r="M87" s="478">
        <f>L87-G87</f>
        <v/>
      </c>
      <c r="N87" s="30" t="n"/>
      <c r="O87" s="425">
        <f>L87-B87</f>
        <v/>
      </c>
      <c r="P87" s="426">
        <f>J87-K87</f>
        <v/>
      </c>
      <c r="Q87" s="426">
        <f>D87-F87</f>
        <v/>
      </c>
      <c r="R87" s="30" t="n"/>
    </row>
    <row r="88">
      <c r="A88" s="3" t="n">
        <v>0</v>
      </c>
      <c r="B88" s="427" t="n"/>
      <c r="C88" s="385" t="n"/>
      <c r="D88" s="440" t="n"/>
      <c r="E88" s="443" t="n"/>
      <c r="F88" s="442" t="n"/>
      <c r="G88" s="433" t="n"/>
      <c r="H88" s="111" t="inlineStr">
        <is>
          <t xml:space="preserve">▼不影響現金流量之投資與籌資活動                              </t>
        </is>
      </c>
      <c r="J88" s="73">
        <f>OFFSET(A561,0,$K$1-1)</f>
        <v/>
      </c>
      <c r="K88" s="369" t="n"/>
      <c r="L88" s="478" t="n"/>
      <c r="M88" s="478">
        <f>L88-G88</f>
        <v/>
      </c>
      <c r="N88" s="30" t="n"/>
      <c r="O88" s="425">
        <f>L88-B88</f>
        <v/>
      </c>
      <c r="P88" s="426">
        <f>J88-K88</f>
        <v/>
      </c>
      <c r="Q88" s="426">
        <f>D88-F88</f>
        <v/>
      </c>
      <c r="R88" s="30" t="n"/>
    </row>
    <row r="89" ht="32.4" customHeight="1" s="53">
      <c r="A89" s="3" t="n">
        <v>0</v>
      </c>
      <c r="B89" s="427" t="n"/>
      <c r="C89" s="385" t="n"/>
      <c r="D89" s="440" t="n"/>
      <c r="E89" s="443" t="n"/>
      <c r="F89" s="442" t="n"/>
      <c r="G89" s="433" t="n"/>
      <c r="H89" s="112" t="inlineStr">
        <is>
          <t xml:space="preserve">　　退休離職準備金與應付退休及離職金同額增加(+)或減少(-)之金額  </t>
        </is>
      </c>
      <c r="I89" s="180" t="n"/>
      <c r="J89" s="73">
        <f>OFFSET(A562,0,$K$1-1)</f>
        <v/>
      </c>
      <c r="K89" s="369">
        <f>K90+K91</f>
        <v/>
      </c>
      <c r="L89" s="478" t="n"/>
      <c r="M89" s="478">
        <f>L89-G89</f>
        <v/>
      </c>
      <c r="N89" s="30" t="n"/>
      <c r="O89" s="425">
        <f>L89-B89</f>
        <v/>
      </c>
      <c r="P89" s="426">
        <f>J89-K89</f>
        <v/>
      </c>
      <c r="Q89" s="426">
        <f>D89-F89</f>
        <v/>
      </c>
      <c r="R89" s="30" t="n"/>
    </row>
    <row r="90">
      <c r="A90" s="80" t="inlineStr">
        <is>
          <t xml:space="preserve">　　遞延負債                                                    </t>
        </is>
      </c>
      <c r="B90" s="427">
        <f>VLOOKUP(A90,$A$423:$AX$475,$K$1,FALSE)</f>
        <v/>
      </c>
      <c r="C90" s="385" t="n">
        <v>124</v>
      </c>
      <c r="D90" s="440">
        <f>J31*-1</f>
        <v/>
      </c>
      <c r="E90" s="464" t="n">
        <v>311</v>
      </c>
      <c r="F90" s="442">
        <f>J71</f>
        <v/>
      </c>
      <c r="G90" s="429">
        <f>B90+SUM(F90:F96)-SUM(D90:D96)</f>
        <v/>
      </c>
      <c r="H90" s="112" t="inlineStr">
        <is>
          <t xml:space="preserve">　　　退休離職準備金與應付退休及離職金同額增加之金額(+)           </t>
        </is>
      </c>
      <c r="I90" s="180" t="n">
        <v>401</v>
      </c>
      <c r="J90" s="73">
        <f>OFFSET(A563,0,$K$1-1)</f>
        <v/>
      </c>
      <c r="K90" s="369">
        <f>(SUMIF($C$7:$C$127,I90,$D$7:$D$127)+SUMIF($E$7:$E$127,I90,$F$7:$F$127))/2</f>
        <v/>
      </c>
      <c r="L90" s="478">
        <f>VLOOKUP(A90,$A$253:$AX$305,$K$1,FALSE)</f>
        <v/>
      </c>
      <c r="M90" s="478">
        <f>L90-G90</f>
        <v/>
      </c>
      <c r="N90" s="30" t="n"/>
      <c r="O90" s="425">
        <f>L90-B90</f>
        <v/>
      </c>
      <c r="P90" s="426">
        <f>J90-K90</f>
        <v/>
      </c>
      <c r="Q90" s="426">
        <f>D90-F90</f>
        <v/>
      </c>
      <c r="R90" s="30" t="n"/>
    </row>
    <row r="91">
      <c r="A91" s="3" t="n">
        <v>0</v>
      </c>
      <c r="B91" s="427" t="n"/>
      <c r="C91" s="241" t="n">
        <v>123</v>
      </c>
      <c r="D91" s="440">
        <f>-J30</f>
        <v/>
      </c>
      <c r="E91" s="464" t="n">
        <v>403</v>
      </c>
      <c r="F91" s="442">
        <f>J93</f>
        <v/>
      </c>
      <c r="G91" s="433" t="n"/>
      <c r="H91" s="112" t="inlineStr">
        <is>
          <t xml:space="preserve">　　　退休離職準備金與應付退休及離職金同額減少之金額(-)           </t>
        </is>
      </c>
      <c r="I91" s="180" t="n">
        <v>402</v>
      </c>
      <c r="J91" s="73">
        <f>OFFSET(A564,0,$K$1-1)</f>
        <v/>
      </c>
      <c r="K91" s="387">
        <f>(SUMIF($C$7:$C$127,I91,$D$7:$D$127)+SUMIF($E$7:$E$127,I91,$F$7:$F$127))/2*-1</f>
        <v/>
      </c>
      <c r="L91" s="478" t="n"/>
      <c r="M91" s="478">
        <f>L91-G91</f>
        <v/>
      </c>
      <c r="N91" s="30" t="n"/>
      <c r="O91" s="425">
        <f>L91-B91</f>
        <v/>
      </c>
      <c r="P91" s="426">
        <f>J91-K91</f>
        <v/>
      </c>
      <c r="Q91" s="426">
        <f>D91-F91</f>
        <v/>
      </c>
      <c r="R91" s="30" t="n"/>
    </row>
    <row r="92">
      <c r="A92" s="3" t="n">
        <v>0</v>
      </c>
      <c r="B92" s="427" t="n"/>
      <c r="C92" s="385" t="n"/>
      <c r="D92" s="440" t="n"/>
      <c r="E92" s="325" t="n">
        <v>407</v>
      </c>
      <c r="F92" s="262">
        <f>J101</f>
        <v/>
      </c>
      <c r="G92" s="433" t="n"/>
      <c r="H92" s="112" t="inlineStr">
        <is>
          <t xml:space="preserve">　　其他準備金與遞延收入同額增加之金額                          </t>
        </is>
      </c>
      <c r="I92" s="180" t="n"/>
      <c r="J92" s="73">
        <f>OFFSET(A565,0,$K$1-1)</f>
        <v/>
      </c>
      <c r="K92" s="369">
        <f>K93</f>
        <v/>
      </c>
      <c r="L92" s="478" t="n"/>
      <c r="M92" s="478">
        <f>L92-G92</f>
        <v/>
      </c>
      <c r="N92" s="30" t="n"/>
      <c r="O92" s="425">
        <f>L92-B92</f>
        <v/>
      </c>
      <c r="P92" s="426">
        <f>J92-K92</f>
        <v/>
      </c>
      <c r="Q92" s="426">
        <f>D92-F92</f>
        <v/>
      </c>
      <c r="R92" s="30" t="n"/>
    </row>
    <row r="93" ht="18" customHeight="1" s="53">
      <c r="A93" s="3" t="n">
        <v>0</v>
      </c>
      <c r="B93" s="427" t="n"/>
      <c r="C93" s="385" t="n"/>
      <c r="D93" s="440" t="n"/>
      <c r="E93" s="464" t="n">
        <v>408</v>
      </c>
      <c r="F93" s="442">
        <f>J102</f>
        <v/>
      </c>
      <c r="G93" s="433" t="n"/>
      <c r="H93" s="112" t="inlineStr">
        <is>
          <t xml:space="preserve">　　　其他準備金與遞延收入同額增加之金額                          </t>
        </is>
      </c>
      <c r="I93" s="180" t="n">
        <v>403</v>
      </c>
      <c r="J93" s="73">
        <f>OFFSET(A566,0,$K$1-1)</f>
        <v/>
      </c>
      <c r="K93" s="369">
        <f>(SUMIF($C$7:$C$127,I93,$D$7:$D$127)+SUMIF($E$7:$E$127,I93,$F$7:$F$127))/2</f>
        <v/>
      </c>
      <c r="L93" s="478" t="n"/>
      <c r="M93" s="478">
        <f>L93-G93</f>
        <v/>
      </c>
      <c r="N93" s="30" t="n"/>
      <c r="O93" s="425">
        <f>L93-B93</f>
        <v/>
      </c>
      <c r="P93" s="426">
        <f>J93-K93</f>
        <v/>
      </c>
      <c r="Q93" s="426">
        <f>D93-F93</f>
        <v/>
      </c>
      <c r="R93" s="30" t="n"/>
    </row>
    <row r="94" ht="17.25" customHeight="1" s="53">
      <c r="A94" s="105" t="n"/>
      <c r="B94" s="465" t="n"/>
      <c r="C94" s="398" t="n"/>
      <c r="D94" s="455" t="n"/>
      <c r="E94" s="466" t="n">
        <v>410</v>
      </c>
      <c r="F94" s="467" t="n"/>
      <c r="G94" s="378" t="n"/>
      <c r="H94" s="112" t="inlineStr">
        <is>
          <t xml:space="preserve">　　以前年度購建中固定資產科目，調整轉入不動產、廠房及設備科目之</t>
        </is>
      </c>
      <c r="I94" s="180" t="n"/>
      <c r="J94" s="73">
        <f>OFFSET(A567,0,$K$1-1)</f>
        <v/>
      </c>
      <c r="K94" s="369">
        <f>K95</f>
        <v/>
      </c>
      <c r="P94" s="426">
        <f>J94-K94</f>
        <v/>
      </c>
    </row>
    <row r="95" ht="18.75" customHeight="1" s="53">
      <c r="A95" s="105" t="n"/>
      <c r="B95" s="465" t="n"/>
      <c r="C95" s="398" t="n"/>
      <c r="D95" s="455" t="n"/>
      <c r="E95" s="468" t="n"/>
      <c r="F95" s="447" t="n"/>
      <c r="G95" s="378" t="n"/>
      <c r="H95" s="112" t="inlineStr">
        <is>
          <t xml:space="preserve">　　　調整轉入不動產、廠房及設備科目明細                          </t>
        </is>
      </c>
      <c r="I95" s="180" t="n"/>
      <c r="J95" s="73">
        <f>OFFSET(A568,0,$K$1-1)</f>
        <v/>
      </c>
      <c r="K95" s="369">
        <f>K96+K97+K98</f>
        <v/>
      </c>
      <c r="L95" s="478" t="n"/>
      <c r="N95" s="30" t="n"/>
      <c r="O95" s="425">
        <f>L95-B96</f>
        <v/>
      </c>
      <c r="P95" s="426">
        <f>J95-K95</f>
        <v/>
      </c>
      <c r="Q95" s="426">
        <f>D96-F96</f>
        <v/>
      </c>
      <c r="R95" s="30" t="n"/>
    </row>
    <row r="96">
      <c r="A96" s="3" t="n">
        <v>0</v>
      </c>
      <c r="B96" s="427" t="n"/>
      <c r="C96" s="385" t="n"/>
      <c r="D96" s="440" t="n"/>
      <c r="E96" s="261" t="n"/>
      <c r="F96" s="186" t="n"/>
      <c r="G96" s="433" t="n"/>
      <c r="H96" s="112" t="inlineStr">
        <is>
          <t xml:space="preserve">　　　　土地改良物                                                  </t>
        </is>
      </c>
      <c r="I96" s="180" t="n">
        <v>404</v>
      </c>
      <c r="J96" s="73">
        <f>OFFSET(A569,0,$K$1-1)</f>
        <v/>
      </c>
      <c r="K96" s="369">
        <f>(SUMIF($C$7:$C$127,I96,$D$7:$D$127)+SUMIF($E$7:$E$127,I96,$F$7:$F$127))/2</f>
        <v/>
      </c>
      <c r="N96" s="30" t="n"/>
      <c r="O96" s="425">
        <f>L97-B97</f>
        <v/>
      </c>
      <c r="P96" s="426">
        <f>J96-K96</f>
        <v/>
      </c>
      <c r="Q96" s="426">
        <f>D97-F97</f>
        <v/>
      </c>
      <c r="R96" s="30" t="n"/>
    </row>
    <row r="97">
      <c r="A97" s="84" t="inlineStr">
        <is>
          <t xml:space="preserve">淨值                                                        </t>
        </is>
      </c>
      <c r="B97" s="422">
        <f>B98+B110+B116+B125</f>
        <v/>
      </c>
      <c r="C97" s="384" t="n"/>
      <c r="D97" s="440" t="n"/>
      <c r="E97" s="441" t="n"/>
      <c r="F97" s="442" t="n"/>
      <c r="G97" s="422">
        <f>G98+G110+G116+G125</f>
        <v/>
      </c>
      <c r="H97" s="112" t="inlineStr">
        <is>
          <t xml:space="preserve">　　　　房屋及建築                                                  </t>
        </is>
      </c>
      <c r="I97" s="180" t="n">
        <v>405</v>
      </c>
      <c r="J97" s="73">
        <f>OFFSET(A570,0,$K$1-1)</f>
        <v/>
      </c>
      <c r="K97" s="369">
        <f>(SUMIF($C$7:$C$127,I97,$D$7:$D$127)+SUMIF($E$7:$E$127,I97,$F$7:$F$127))/2</f>
        <v/>
      </c>
      <c r="L97" s="478">
        <f>VLOOKUP(A97,$A$253:$AX$305,$K$1,FALSE)</f>
        <v/>
      </c>
      <c r="M97" s="478">
        <f>L97-G97</f>
        <v/>
      </c>
      <c r="N97" s="30" t="n"/>
      <c r="O97" s="425">
        <f>L98-B98</f>
        <v/>
      </c>
      <c r="P97" s="426">
        <f>J97-K97</f>
        <v/>
      </c>
      <c r="Q97" s="426">
        <f>D98-F98</f>
        <v/>
      </c>
      <c r="R97" s="30" t="n"/>
    </row>
    <row r="98">
      <c r="A98" s="85" t="inlineStr">
        <is>
          <t xml:space="preserve">　基金                                                        </t>
        </is>
      </c>
      <c r="B98" s="422">
        <f>SUM(B99:B101)</f>
        <v/>
      </c>
      <c r="C98" s="384" t="n"/>
      <c r="D98" s="440" t="n"/>
      <c r="E98" s="441" t="n"/>
      <c r="F98" s="442" t="n"/>
      <c r="G98" s="422">
        <f>SUM(G99:G101)</f>
        <v/>
      </c>
      <c r="H98" s="220" t="inlineStr">
        <is>
          <t xml:space="preserve">　　　　什項設備                                                    </t>
        </is>
      </c>
      <c r="I98" s="267" t="n">
        <v>406</v>
      </c>
      <c r="J98" s="73">
        <f>OFFSET(A571,0,$K$1-1)</f>
        <v/>
      </c>
      <c r="K98" s="369">
        <f>(SUMIF($C$7:$C$127,I98,$D$7:$D$127)+SUMIF($E$7:$E$127,I98,$F$7:$F$127))/2</f>
        <v/>
      </c>
      <c r="L98" s="478">
        <f>VLOOKUP(A98,$A$253:$AX$305,$K$1,FALSE)</f>
        <v/>
      </c>
      <c r="M98" s="478">
        <f>L98-G98</f>
        <v/>
      </c>
      <c r="N98" s="30" t="n"/>
      <c r="O98" s="425">
        <f>L99-B99</f>
        <v/>
      </c>
      <c r="P98" s="426">
        <f>J98-K98</f>
        <v/>
      </c>
      <c r="Q98" s="426">
        <f>D99-F99</f>
        <v/>
      </c>
      <c r="R98" s="30" t="n"/>
    </row>
    <row r="99">
      <c r="A99" s="86" t="inlineStr">
        <is>
          <t xml:space="preserve">　　基金                                                        </t>
        </is>
      </c>
      <c r="B99" s="427">
        <f>VLOOKUP(A99,$A$423:$AX$475,$K$1,FALSE)</f>
        <v/>
      </c>
      <c r="C99" s="245" t="n"/>
      <c r="D99" s="440" t="n"/>
      <c r="E99" s="384" t="n">
        <v>313</v>
      </c>
      <c r="F99" s="442">
        <f>J76</f>
        <v/>
      </c>
      <c r="G99" s="469">
        <f>B99+SUM(F99:F109)-SUM(D99:D109)</f>
        <v/>
      </c>
      <c r="H99" s="112" t="inlineStr">
        <is>
          <t xml:space="preserve">　不動產、廠房及設備與遞延收入同額增加(+)或減少(-)之金額    </t>
        </is>
      </c>
      <c r="I99" s="180" t="n"/>
      <c r="J99" s="73">
        <f>OFFSET(A572,0,$K$1-1)</f>
        <v/>
      </c>
      <c r="K99" s="369">
        <f>K100</f>
        <v/>
      </c>
      <c r="L99" s="478">
        <f>VLOOKUP(A99,$A$253:$AX$305,$K$1,FALSE)</f>
        <v/>
      </c>
      <c r="M99" s="478">
        <f>L99-G99</f>
        <v/>
      </c>
      <c r="N99" s="30" t="n"/>
      <c r="O99" s="425">
        <f>L100-B100</f>
        <v/>
      </c>
      <c r="P99" s="426">
        <f>J99-K99</f>
        <v/>
      </c>
      <c r="Q99" s="426">
        <f>D100-F100</f>
        <v/>
      </c>
      <c r="R99" s="30" t="n"/>
    </row>
    <row r="100">
      <c r="A100" s="89" t="n">
        <v>0</v>
      </c>
      <c r="B100" s="427" t="n"/>
      <c r="C100" s="375" t="n"/>
      <c r="D100" s="428" t="n"/>
      <c r="E100" s="87" t="n">
        <v>314</v>
      </c>
      <c r="F100" s="431">
        <f>J77</f>
        <v/>
      </c>
      <c r="G100" s="427" t="n"/>
      <c r="H100" s="112" t="inlineStr">
        <is>
          <t xml:space="preserve">　　不動產、廠房及設備與遞延收入同額增加明細(+)             </t>
        </is>
      </c>
      <c r="I100" s="180" t="n"/>
      <c r="J100" s="73">
        <f>OFFSET(A573,0,$K$1-1)</f>
        <v/>
      </c>
      <c r="K100" s="369">
        <f>K101+K102</f>
        <v/>
      </c>
      <c r="L100" s="478" t="n"/>
      <c r="M100" s="478">
        <f>L100-G100</f>
        <v/>
      </c>
      <c r="N100" s="30" t="n"/>
      <c r="O100" s="425">
        <f>L101-B101</f>
        <v/>
      </c>
      <c r="P100" s="426">
        <f>J100-K100</f>
        <v/>
      </c>
      <c r="Q100" s="426">
        <f>D101-F101</f>
        <v/>
      </c>
      <c r="R100" s="30" t="n"/>
    </row>
    <row r="101">
      <c r="A101" s="50" t="n">
        <v>0</v>
      </c>
      <c r="B101" s="427" t="n"/>
      <c r="C101" s="91" t="n">
        <v>412</v>
      </c>
      <c r="D101" s="428">
        <f>-J109</f>
        <v/>
      </c>
      <c r="E101" s="87" t="n">
        <v>315</v>
      </c>
      <c r="F101" s="431">
        <f>J78</f>
        <v/>
      </c>
      <c r="G101" s="427" t="n"/>
      <c r="H101" s="211" t="inlineStr">
        <is>
          <t xml:space="preserve">　　　　機械及設備                                                  </t>
        </is>
      </c>
      <c r="I101" s="268" t="n">
        <v>407</v>
      </c>
      <c r="J101" s="73">
        <f>OFFSET(A574,0,$K$1-1)</f>
        <v/>
      </c>
      <c r="K101" s="369">
        <f>(SUMIF($C$7:$C$127,I101,$D$7:$D$127)+SUMIF($E$7:$E$127,I101,$F$7:$F$127))/2</f>
        <v/>
      </c>
      <c r="L101" s="478" t="n"/>
      <c r="M101" s="478">
        <f>L101-G101</f>
        <v/>
      </c>
      <c r="N101" s="30" t="n"/>
      <c r="O101" s="425">
        <f>L102-B102</f>
        <v/>
      </c>
      <c r="P101" s="426">
        <f>J101-K101</f>
        <v/>
      </c>
      <c r="Q101" s="426">
        <f>D102-F102</f>
        <v/>
      </c>
      <c r="R101" s="30" t="n"/>
    </row>
    <row r="102">
      <c r="A102" s="50" t="n">
        <v>0</v>
      </c>
      <c r="B102" s="427" t="n"/>
      <c r="C102" s="91" t="n">
        <v>413</v>
      </c>
      <c r="D102" s="470">
        <f>-J110</f>
        <v/>
      </c>
      <c r="E102" s="87" t="n">
        <v>409</v>
      </c>
      <c r="F102" s="432">
        <f>J105</f>
        <v/>
      </c>
      <c r="G102" s="427" t="n"/>
      <c r="H102" s="211" t="inlineStr">
        <is>
          <t xml:space="preserve">　　　　什項設備                                                    </t>
        </is>
      </c>
      <c r="I102" s="180" t="n">
        <v>408</v>
      </c>
      <c r="J102" s="73">
        <f>OFFSET(A575,0,$K$1-1)</f>
        <v/>
      </c>
      <c r="K102" s="369">
        <f>(SUMIF($C$7:$C$127,I102,$D$7:$D$127)+SUMIF($E$7:$E$127,I102,$F$7:$F$127))/2</f>
        <v/>
      </c>
      <c r="L102" s="478" t="n"/>
      <c r="M102" s="478">
        <f>L102-G102</f>
        <v/>
      </c>
      <c r="N102" s="30" t="n"/>
      <c r="O102" s="425">
        <f>L103-B103</f>
        <v/>
      </c>
      <c r="P102" s="426">
        <f>J102-K102</f>
        <v/>
      </c>
      <c r="Q102" s="426">
        <f>D103-F103</f>
        <v/>
      </c>
      <c r="R102" s="30" t="n"/>
    </row>
    <row r="103">
      <c r="A103" s="50" t="n">
        <v>0</v>
      </c>
      <c r="B103" s="427" t="n"/>
      <c r="C103" s="91" t="n">
        <v>414</v>
      </c>
      <c r="D103" s="470">
        <f>-J111</f>
        <v/>
      </c>
      <c r="E103" s="375" t="n">
        <v>410</v>
      </c>
      <c r="F103" s="431">
        <f>J106</f>
        <v/>
      </c>
      <c r="G103" s="427" t="n"/>
      <c r="H103" s="211" t="inlineStr">
        <is>
          <t xml:space="preserve">　不動產、廠房及設備與基金同額增加(+)或減少(-)之金額        </t>
        </is>
      </c>
      <c r="I103" s="180" t="n"/>
      <c r="J103" s="73">
        <f>OFFSET(A576,0,$K$1-1)</f>
        <v/>
      </c>
      <c r="K103" s="369">
        <f>K104+K108</f>
        <v/>
      </c>
      <c r="L103" s="478" t="n"/>
      <c r="M103" s="478">
        <f>L103-G103</f>
        <v/>
      </c>
      <c r="N103" s="30" t="n"/>
      <c r="O103" s="425">
        <f>L104-B104</f>
        <v/>
      </c>
      <c r="P103" s="426">
        <f>J103-K103</f>
        <v/>
      </c>
      <c r="Q103" s="426">
        <f>D104-F104</f>
        <v/>
      </c>
      <c r="R103" s="30" t="n"/>
    </row>
    <row r="104">
      <c r="A104" s="50" t="n">
        <v>0</v>
      </c>
      <c r="B104" s="427" t="n"/>
      <c r="C104" s="91" t="n">
        <v>416</v>
      </c>
      <c r="D104" s="470">
        <f>F58</f>
        <v/>
      </c>
      <c r="E104" s="375" t="n">
        <v>411</v>
      </c>
      <c r="F104" s="431">
        <f>J107</f>
        <v/>
      </c>
      <c r="G104" s="427" t="n"/>
      <c r="H104" s="211" t="inlineStr">
        <is>
          <t xml:space="preserve">　　　撥入不動產、廠房及設備明細(+)                               </t>
        </is>
      </c>
      <c r="I104" s="180" t="n"/>
      <c r="J104" s="73">
        <f>OFFSET(A577,0,$K$1-1)</f>
        <v/>
      </c>
      <c r="K104" s="369">
        <f>SUM(K105:K107)</f>
        <v/>
      </c>
      <c r="L104" s="478" t="n"/>
      <c r="M104" s="478">
        <f>L104-G104</f>
        <v/>
      </c>
      <c r="N104" s="30" t="n"/>
      <c r="O104" s="425">
        <f>L105-B105</f>
        <v/>
      </c>
      <c r="P104" s="426">
        <f>J104-K104</f>
        <v/>
      </c>
      <c r="Q104" s="426">
        <f>D105-F105</f>
        <v/>
      </c>
      <c r="R104" s="30" t="n"/>
    </row>
    <row r="105">
      <c r="A105" s="50" t="n"/>
      <c r="B105" s="50" t="n"/>
      <c r="C105" s="91" t="n"/>
      <c r="D105" s="428" t="n"/>
      <c r="E105" s="375" t="n">
        <v>415</v>
      </c>
      <c r="F105" s="90">
        <f>J113</f>
        <v/>
      </c>
      <c r="G105" s="50" t="n"/>
      <c r="H105" s="112" t="inlineStr">
        <is>
          <t xml:space="preserve">　　　　機械及設備                                                  </t>
        </is>
      </c>
      <c r="I105" s="180" t="n">
        <v>409</v>
      </c>
      <c r="J105" s="73">
        <f>OFFSET(A578,0,$K$1-1)</f>
        <v/>
      </c>
      <c r="K105" s="369">
        <f>(SUMIF($C$7:$C$127,I105,$D$7:$D$127)+SUMIF($E$7:$E$127,I105,$F$7:$F$127))/2</f>
        <v/>
      </c>
      <c r="L105" s="478" t="n"/>
      <c r="M105" s="478">
        <f>L105-G105</f>
        <v/>
      </c>
      <c r="N105" s="30" t="n"/>
      <c r="O105" s="425">
        <f>L106-B106</f>
        <v/>
      </c>
      <c r="P105" s="426">
        <f>J105-K105</f>
        <v/>
      </c>
      <c r="Q105" s="426">
        <f>D106-F106</f>
        <v/>
      </c>
      <c r="R105" s="30" t="n"/>
    </row>
    <row r="106">
      <c r="A106" s="50" t="n"/>
      <c r="B106" s="50" t="n"/>
      <c r="C106" s="375" t="n"/>
      <c r="D106" s="428" t="n"/>
      <c r="G106" s="50" t="n"/>
      <c r="H106" s="112" t="inlineStr">
        <is>
          <t xml:space="preserve">　　　　交通及運輸設備                                              </t>
        </is>
      </c>
      <c r="I106" s="180" t="n">
        <v>410</v>
      </c>
      <c r="J106" s="73">
        <f>OFFSET(A579,0,$K$1-1)</f>
        <v/>
      </c>
      <c r="K106" s="369">
        <f>(SUMIF($C$7:$C$127,I106,$D$7:$D$127)+SUMIF($E$7:$E$127,I106,$F$7:$F$127))/2</f>
        <v/>
      </c>
      <c r="L106" s="478" t="n"/>
      <c r="M106" s="478">
        <f>L106-G106</f>
        <v/>
      </c>
      <c r="N106" s="30" t="n"/>
      <c r="O106" s="425">
        <f>L107-B107</f>
        <v/>
      </c>
      <c r="P106" s="426">
        <f>J106-K106</f>
        <v/>
      </c>
      <c r="Q106" s="426">
        <f>D107-F107</f>
        <v/>
      </c>
      <c r="R106" s="30" t="n"/>
    </row>
    <row r="107">
      <c r="A107" s="50" t="n"/>
      <c r="B107" s="50" t="n"/>
      <c r="C107" s="127" t="n">
        <v>72</v>
      </c>
      <c r="D107" s="471">
        <f>IF(J119&lt;0,J119*-1,0)</f>
        <v/>
      </c>
      <c r="E107" s="472" t="n"/>
      <c r="F107" s="396" t="n"/>
      <c r="G107" s="50" t="n"/>
      <c r="H107" s="112" t="inlineStr">
        <is>
          <t xml:space="preserve">　　　　什項設備                                                    </t>
        </is>
      </c>
      <c r="I107" s="180" t="n">
        <v>411</v>
      </c>
      <c r="J107" s="73">
        <f>OFFSET(A580,0,$K$1-1)</f>
        <v/>
      </c>
      <c r="K107" s="369">
        <f>(SUMIF($C$7:$C$127,I107,$D$7:$D$127)+SUMIF($E$7:$E$127,I107,$F$7:$F$127))/2</f>
        <v/>
      </c>
      <c r="L107" s="478" t="n"/>
      <c r="M107" s="478">
        <f>L107-G107</f>
        <v/>
      </c>
      <c r="N107" s="30" t="n"/>
      <c r="O107" s="425">
        <f>L108-B108</f>
        <v/>
      </c>
      <c r="P107" s="426">
        <f>J107-K107</f>
        <v/>
      </c>
      <c r="Q107" s="426">
        <f>D108-F108</f>
        <v/>
      </c>
      <c r="R107" s="30" t="n"/>
    </row>
    <row r="108">
      <c r="A108" s="89" t="n">
        <v>0</v>
      </c>
      <c r="B108" s="427" t="n"/>
      <c r="C108" s="127" t="n"/>
      <c r="D108" s="428" t="n"/>
      <c r="E108" s="375" t="n">
        <v>72</v>
      </c>
      <c r="F108" s="396">
        <f>IF(J119&gt;0,J119,0)</f>
        <v/>
      </c>
      <c r="G108" s="427" t="n"/>
      <c r="H108" s="211" t="inlineStr">
        <is>
          <t xml:space="preserve">　　　撥出不動產、廠房及設備明細(-)                               </t>
        </is>
      </c>
      <c r="I108" s="180" t="n"/>
      <c r="J108" s="73">
        <f>OFFSET(A581,0,$K$1-1)</f>
        <v/>
      </c>
      <c r="K108" s="369">
        <f>K109+K110+K111</f>
        <v/>
      </c>
      <c r="L108" s="478" t="n"/>
      <c r="M108" s="478">
        <f>L108-G108</f>
        <v/>
      </c>
      <c r="N108" s="30" t="n"/>
      <c r="O108" s="425">
        <f>L109-B109</f>
        <v/>
      </c>
      <c r="P108" s="426">
        <f>J108-K108</f>
        <v/>
      </c>
      <c r="Q108" s="426">
        <f>D109-F109</f>
        <v/>
      </c>
      <c r="R108" s="30" t="n"/>
    </row>
    <row r="109">
      <c r="A109" s="78" t="n"/>
      <c r="B109" s="427" t="n"/>
      <c r="D109" s="428" t="n"/>
      <c r="E109" s="375" t="n"/>
      <c r="F109" s="432">
        <f>J131</f>
        <v/>
      </c>
      <c r="G109" s="427" t="n"/>
      <c r="H109" s="112" t="inlineStr">
        <is>
          <t xml:space="preserve">　　　　機械及設備                                                  </t>
        </is>
      </c>
      <c r="I109" s="180" t="n">
        <v>412</v>
      </c>
      <c r="J109" s="73">
        <f>OFFSET(A582,0,$K$1-1)</f>
        <v/>
      </c>
      <c r="K109" s="387">
        <f>(SUMIF($C$7:$C$127,I109,$D$7:$D$127)+SUMIF($E$7:$E$127,I109,$F$7:$F$127))/2*-1</f>
        <v/>
      </c>
      <c r="L109" s="478" t="n"/>
      <c r="M109" s="478">
        <f>L109-G109</f>
        <v/>
      </c>
      <c r="N109" s="30" t="n"/>
      <c r="O109" s="425">
        <f>L110-B110</f>
        <v/>
      </c>
      <c r="P109" s="426">
        <f>J109-K109</f>
        <v/>
      </c>
      <c r="Q109" s="426">
        <f>D110-F110</f>
        <v/>
      </c>
      <c r="R109" s="30" t="n"/>
    </row>
    <row r="110">
      <c r="A110" s="78" t="inlineStr">
        <is>
          <t xml:space="preserve">　公積                                                        </t>
        </is>
      </c>
      <c r="B110" s="422">
        <f>SUM(B111:B115)</f>
        <v/>
      </c>
      <c r="C110" s="375" t="n"/>
      <c r="D110" s="428" t="n"/>
      <c r="E110" s="430" t="n"/>
      <c r="F110" s="432" t="n"/>
      <c r="G110" s="423">
        <f>SUM(G111:G115)</f>
        <v/>
      </c>
      <c r="H110" s="112" t="inlineStr">
        <is>
          <t xml:space="preserve">　　　　交通及運輸設備                                              </t>
        </is>
      </c>
      <c r="I110" s="180" t="n">
        <v>413</v>
      </c>
      <c r="J110" s="73">
        <f>OFFSET(A583,0,$K$1-1)</f>
        <v/>
      </c>
      <c r="K110" s="387">
        <f>(SUMIF($C$7:$C$127,I110,$D$7:$D$127)+SUMIF($E$7:$E$127,I110,$F$7:$F$127))/2*-1</f>
        <v/>
      </c>
      <c r="L110" s="478">
        <f>VLOOKUP(A110,$A$253:$AX$305,$K$1,FALSE)</f>
        <v/>
      </c>
      <c r="M110" s="478">
        <f>L110-G110</f>
        <v/>
      </c>
      <c r="N110" s="30" t="n"/>
      <c r="O110" s="425">
        <f>L111-B111</f>
        <v/>
      </c>
      <c r="P110" s="426">
        <f>J110-K110</f>
        <v/>
      </c>
      <c r="Q110" s="426">
        <f>D111-F111</f>
        <v/>
      </c>
      <c r="R110" s="30" t="n"/>
    </row>
    <row r="111">
      <c r="A111" s="80" t="inlineStr">
        <is>
          <t xml:space="preserve">　　資本公積                                                    </t>
        </is>
      </c>
      <c r="B111" s="427">
        <f>VLOOKUP(A111,$A$423:$AX$475,$K$1,FALSE)</f>
        <v/>
      </c>
      <c r="C111" s="375" t="n"/>
      <c r="D111" s="428" t="n"/>
      <c r="E111" s="430" t="n">
        <v>417</v>
      </c>
      <c r="F111" s="432">
        <f>J115</f>
        <v/>
      </c>
      <c r="G111" s="429">
        <f>B111+SUM(F111:F113)-SUM(D111:D113)</f>
        <v/>
      </c>
      <c r="H111" s="112" t="inlineStr">
        <is>
          <t xml:space="preserve">　　　　什項設備                                                    </t>
        </is>
      </c>
      <c r="I111" s="180" t="n">
        <v>414</v>
      </c>
      <c r="J111" s="73">
        <f>OFFSET(A584,0,$K$1-1)</f>
        <v/>
      </c>
      <c r="K111" s="387">
        <f>(SUMIF($C$7:$C$127,I111,$D$7:$D$127)+SUMIF($E$7:$E$127,I111,$F$7:$F$127))/2*-1</f>
        <v/>
      </c>
      <c r="L111" s="478">
        <f>VLOOKUP(A111,$A$253:$AX$305,$K$1,FALSE)</f>
        <v/>
      </c>
      <c r="M111" s="478">
        <f>L111-G111</f>
        <v/>
      </c>
      <c r="N111" s="30" t="n"/>
      <c r="O111" s="425">
        <f>L112-B112</f>
        <v/>
      </c>
      <c r="P111" s="426">
        <f>J111-K111</f>
        <v/>
      </c>
      <c r="Q111" s="426">
        <f>D112-F112</f>
        <v/>
      </c>
      <c r="R111" s="30" t="n"/>
    </row>
    <row r="112">
      <c r="A112" s="2" t="n">
        <v>0</v>
      </c>
      <c r="B112" s="427" t="n"/>
      <c r="C112" s="473" t="n">
        <v>71</v>
      </c>
      <c r="D112" s="471">
        <f>IF(J118&lt;0,J118*-1,0)</f>
        <v/>
      </c>
      <c r="E112" s="430" t="n">
        <v>71</v>
      </c>
      <c r="F112" s="431">
        <f>IF(J133&gt;0,J133,0)</f>
        <v/>
      </c>
      <c r="G112" s="433" t="n"/>
      <c r="H112" s="211" t="inlineStr">
        <is>
          <t xml:space="preserve">　無形資產與基金同額增加(+)或減少(-)之金額                  </t>
        </is>
      </c>
      <c r="I112" s="186" t="n"/>
      <c r="J112" s="73" t="n"/>
      <c r="K112" s="369">
        <f>K113+K114</f>
        <v/>
      </c>
      <c r="L112" s="478" t="n"/>
      <c r="M112" s="478">
        <f>L112-G112</f>
        <v/>
      </c>
      <c r="N112" s="30" t="n"/>
      <c r="O112" s="425">
        <f>L113-B113</f>
        <v/>
      </c>
      <c r="P112" s="426">
        <f>J112-K112</f>
        <v/>
      </c>
      <c r="Q112" s="426">
        <f>D113-F113</f>
        <v/>
      </c>
      <c r="R112" s="30" t="n"/>
    </row>
    <row r="113">
      <c r="A113" s="3" t="n">
        <v>0</v>
      </c>
      <c r="B113" s="427" t="n"/>
      <c r="C113" s="473" t="n"/>
      <c r="D113" s="428" t="n"/>
      <c r="E113" s="439" t="n"/>
      <c r="F113" s="432" t="n"/>
      <c r="G113" s="433" t="n"/>
      <c r="H113" s="112" t="inlineStr">
        <is>
          <t xml:space="preserve">　　　無形資產與基金同額增加之金額(+)                             </t>
        </is>
      </c>
      <c r="I113" s="180" t="n">
        <v>415</v>
      </c>
      <c r="J113" s="73">
        <f>OFFSET(A585,0,$K$1-1)</f>
        <v/>
      </c>
      <c r="K113" s="369">
        <f>(SUMIF($C$7:$C$127,I113,$D$7:$D$127)+SUMIF($E$7:$E$127,I113,$F$7:$F$127))/2</f>
        <v/>
      </c>
      <c r="L113" s="478" t="n"/>
      <c r="M113" s="478">
        <f>L113-G113</f>
        <v/>
      </c>
      <c r="N113" s="30" t="n"/>
      <c r="O113" s="425">
        <f>L114-B114</f>
        <v/>
      </c>
      <c r="P113" s="426">
        <f>J113-K113</f>
        <v/>
      </c>
      <c r="Q113" s="426">
        <f>D114-F114</f>
        <v/>
      </c>
      <c r="R113" s="30" t="n"/>
    </row>
    <row r="114">
      <c r="A114" s="80" t="inlineStr">
        <is>
          <t xml:space="preserve">　　特別公積                                                    </t>
        </is>
      </c>
      <c r="B114" s="427">
        <f>VLOOKUP(A114,$A$423:$AX$475,$K$1,FALSE)</f>
        <v/>
      </c>
      <c r="C114" s="474" t="n"/>
      <c r="D114" s="428">
        <f>J131</f>
        <v/>
      </c>
      <c r="E114" s="430" t="n"/>
      <c r="F114" s="432" t="n"/>
      <c r="G114" s="429">
        <f>B114+SUM(F114:F115)-SUM(D114:D115)</f>
        <v/>
      </c>
      <c r="H114" s="112" t="inlineStr">
        <is>
          <t xml:space="preserve">　　　無形資產與基金同額減少之金額(-)                             </t>
        </is>
      </c>
      <c r="I114" s="180" t="n">
        <v>416</v>
      </c>
      <c r="J114" s="73">
        <f>OFFSET(A586,0,$K$1-1)</f>
        <v/>
      </c>
      <c r="K114" s="369">
        <f>-(SUMIF($C$7:$C$127,I114,$D$7:$D$127)+SUMIF($E$7:$E$127,I114,$F$7:$F$127))/2</f>
        <v/>
      </c>
      <c r="L114" s="478">
        <f>VLOOKUP(A114,$A$253:$AX$305,$K$1,FALSE)</f>
        <v/>
      </c>
      <c r="M114" s="478">
        <f>L114-G114</f>
        <v/>
      </c>
      <c r="N114" s="30" t="n"/>
      <c r="O114" s="425">
        <f>L115-B115</f>
        <v/>
      </c>
      <c r="P114" s="426">
        <f>J114-K114</f>
        <v/>
      </c>
      <c r="Q114" s="426">
        <f>D115-F115</f>
        <v/>
      </c>
      <c r="R114" s="30" t="n"/>
    </row>
    <row r="115">
      <c r="A115" s="3" t="n">
        <v>0</v>
      </c>
      <c r="B115" s="427" t="n"/>
      <c r="C115" s="473" t="n"/>
      <c r="D115" s="428" t="n"/>
      <c r="E115" s="439" t="n"/>
      <c r="F115" s="432" t="n"/>
      <c r="G115" s="433" t="n"/>
      <c r="H115" s="112" t="inlineStr">
        <is>
          <t xml:space="preserve">　　應付代管資產轉列受贈公積之金額                              </t>
        </is>
      </c>
      <c r="I115" s="180" t="n">
        <v>417</v>
      </c>
      <c r="J115" s="73">
        <f>OFFSET(A587,0,$K$1-1)</f>
        <v/>
      </c>
      <c r="K115" s="369">
        <f>(SUMIF($C$7:$C$127,I115,$D$7:$D$127)+SUMIF($E$7:$E$127,I115,$F$7:$F$127))/2</f>
        <v/>
      </c>
      <c r="L115" s="478" t="n"/>
      <c r="M115" s="478">
        <f>L115-G115</f>
        <v/>
      </c>
      <c r="N115" s="30" t="n"/>
      <c r="O115" s="425">
        <f>L116-B116</f>
        <v/>
      </c>
      <c r="P115" s="426">
        <f>J115-K115</f>
        <v/>
      </c>
      <c r="Q115" s="426">
        <f>D116-F116</f>
        <v/>
      </c>
      <c r="R115" s="30" t="n"/>
    </row>
    <row r="116">
      <c r="A116" s="78" t="inlineStr">
        <is>
          <t xml:space="preserve">　累積餘絀                                                    </t>
        </is>
      </c>
      <c r="B116" s="422">
        <f>SUM(B117:B121)</f>
        <v/>
      </c>
      <c r="C116" s="474" t="n"/>
      <c r="D116" s="428" t="n"/>
      <c r="E116" s="430" t="n"/>
      <c r="F116" s="432" t="n"/>
      <c r="G116" s="423">
        <f>SUM(G117:G121)</f>
        <v/>
      </c>
      <c r="H116" s="112" t="inlineStr">
        <is>
          <t xml:space="preserve">　　長期債務1年內到期部分轉列應付到期長期負債之金額             </t>
        </is>
      </c>
      <c r="I116" s="180" t="n">
        <v>418</v>
      </c>
      <c r="J116" s="73">
        <f>OFFSET(A588,0,$K$1-1)</f>
        <v/>
      </c>
      <c r="K116" s="369">
        <f>(SUMIF($C$7:$C$127,I116,$D$7:$D$127)+SUMIF($E$7:$E$127,I116,$F$7:$F$127))/2</f>
        <v/>
      </c>
      <c r="L116" s="478">
        <f>VLOOKUP(A116,$A$253:$AX$305,$K$1,FALSE)</f>
        <v/>
      </c>
      <c r="M116" s="478">
        <f>L116-G116</f>
        <v/>
      </c>
      <c r="N116" s="30" t="n"/>
      <c r="O116" s="425">
        <f>L117-B117</f>
        <v/>
      </c>
      <c r="P116" s="426">
        <f>J116-K116</f>
        <v/>
      </c>
      <c r="Q116" s="426">
        <f>D117-F117</f>
        <v/>
      </c>
      <c r="R116" s="30" t="n"/>
    </row>
    <row r="117">
      <c r="A117" s="80" t="inlineStr">
        <is>
          <t xml:space="preserve">　　累積賸餘                                                    </t>
        </is>
      </c>
      <c r="B117" s="427">
        <f>VLOOKUP(A117,$A$423:$AX$475,$K$1,FALSE)</f>
        <v/>
      </c>
      <c r="C117" s="474" t="n"/>
      <c r="D117" s="428" t="n"/>
      <c r="E117" s="375" t="inlineStr">
        <is>
          <t>A</t>
        </is>
      </c>
      <c r="F117" s="432">
        <f>IF(J7&gt;0,J7,0)</f>
        <v/>
      </c>
      <c r="G117" s="429">
        <f>B117+SUM(F117:F120)-SUM(D117:D120)</f>
        <v/>
      </c>
      <c r="H117" s="112" t="inlineStr">
        <is>
          <t xml:space="preserve">　　盈餘分配與虧損填補之金額                                    </t>
        </is>
      </c>
      <c r="I117" s="180" t="n"/>
      <c r="J117" s="73">
        <f>OFFSET(A589,0,$K$1-1)</f>
        <v/>
      </c>
      <c r="K117" s="369">
        <f>K118+K119</f>
        <v/>
      </c>
      <c r="L117" s="478">
        <f>VLOOKUP(A117,$A$253:$AX$305,$K$1,FALSE)</f>
        <v/>
      </c>
      <c r="M117" s="478">
        <f>L117-G117</f>
        <v/>
      </c>
      <c r="N117" s="30" t="n"/>
      <c r="O117" s="425">
        <f>L118-B118</f>
        <v/>
      </c>
      <c r="P117" s="426">
        <f>J117-K117</f>
        <v/>
      </c>
      <c r="Q117" s="426">
        <f>D118-F118</f>
        <v/>
      </c>
      <c r="R117" s="30" t="n"/>
    </row>
    <row r="118">
      <c r="A118" s="3" t="n">
        <v>0</v>
      </c>
      <c r="B118" s="427" t="n"/>
      <c r="C118" s="474" t="n">
        <v>71</v>
      </c>
      <c r="D118" s="428">
        <f>IF(J123&gt;0,J123,0)</f>
        <v/>
      </c>
      <c r="E118" s="375" t="n"/>
      <c r="F118" s="431" t="n"/>
      <c r="G118" s="401" t="n"/>
      <c r="H118" s="112" t="inlineStr">
        <is>
          <t xml:space="preserve">　　　提存(撥用-)公積                                             </t>
        </is>
      </c>
      <c r="I118" s="180" t="n">
        <v>71</v>
      </c>
      <c r="J118" s="73">
        <f>OFFSET(A590,0,$K$1-1)</f>
        <v/>
      </c>
      <c r="K118" s="387">
        <f>-(SUMIF($C$7:$C$127,I118,$D$7:$D$127)+SUMIF($E$7:$E$127,I118,$F$7:$F$127))/2</f>
        <v/>
      </c>
      <c r="L118" s="478" t="n"/>
      <c r="M118" s="478">
        <f>L118-G118</f>
        <v/>
      </c>
      <c r="N118" s="30" t="n"/>
      <c r="O118" s="425">
        <f>L119-B119</f>
        <v/>
      </c>
      <c r="P118" s="426">
        <f>J118-K118</f>
        <v/>
      </c>
      <c r="Q118" s="426">
        <f>D119-F119</f>
        <v/>
      </c>
      <c r="R118" s="30" t="n"/>
    </row>
    <row r="119" ht="20.4" customHeight="1" s="53" thickBot="1">
      <c r="A119" s="3" t="n"/>
      <c r="B119" s="427" t="n"/>
      <c r="C119" s="430" t="n">
        <v>72</v>
      </c>
      <c r="D119" s="471">
        <f>IF(J119&gt;0,J119,0)</f>
        <v/>
      </c>
      <c r="E119" s="434" t="n"/>
      <c r="F119" s="376" t="n"/>
      <c r="G119" s="401" t="n"/>
      <c r="H119" s="198" t="inlineStr">
        <is>
          <t xml:space="preserve">　　　賸餘撥充(折減-)基金                                         </t>
        </is>
      </c>
      <c r="I119" s="180" t="n">
        <v>72</v>
      </c>
      <c r="J119" s="73">
        <f>OFFSET(A591,0,$K$1-1)</f>
        <v/>
      </c>
      <c r="K119" s="387">
        <f>-(SUMIF($C$7:$C$127,I119,$D$7:$D$127)+SUMIF($E$7:$E$127,I119,$F$7:$F$127))/2</f>
        <v/>
      </c>
      <c r="L119" s="478" t="n"/>
      <c r="M119" s="478">
        <f>L119-G119</f>
        <v/>
      </c>
      <c r="N119" s="30" t="n"/>
      <c r="O119" s="425">
        <f>L120-B121</f>
        <v/>
      </c>
      <c r="P119" s="426">
        <f>J119-K119</f>
        <v/>
      </c>
      <c r="Q119" s="426">
        <f>D121-F121</f>
        <v/>
      </c>
      <c r="R119" s="30" t="n"/>
    </row>
    <row r="120">
      <c r="A120" s="100" t="n"/>
      <c r="B120" s="465" t="n"/>
      <c r="C120" s="430" t="n"/>
      <c r="D120" s="432" t="n"/>
      <c r="E120" s="434" t="n"/>
      <c r="F120" s="376" t="n"/>
      <c r="G120" s="401" t="n"/>
      <c r="H120" s="112" t="n"/>
      <c r="I120" s="180" t="n"/>
      <c r="J120" s="121" t="n"/>
      <c r="K120" s="369">
        <f>(SUMIF($C$7:$C$127,I120,$D$7:$D$127)+SUMIF($E$7:$E$127,I120,$F$7:$F$127))/2</f>
        <v/>
      </c>
      <c r="L120" s="478" t="n"/>
      <c r="M120" s="478">
        <f>L120-G120</f>
        <v/>
      </c>
      <c r="N120" s="30" t="n"/>
      <c r="O120" s="425">
        <f>L123-B122</f>
        <v/>
      </c>
      <c r="P120" s="30" t="n"/>
      <c r="Q120" s="426">
        <f>D122-F122</f>
        <v/>
      </c>
      <c r="R120" s="30" t="n"/>
    </row>
    <row r="121">
      <c r="A121" s="80" t="inlineStr">
        <is>
          <t xml:space="preserve">　　累積短絀                                                    </t>
        </is>
      </c>
      <c r="B121" s="427">
        <f>VLOOKUP(A121,$A$423:$AX$475,$K$1,FALSE)</f>
        <v/>
      </c>
      <c r="C121" s="375" t="inlineStr">
        <is>
          <t>A</t>
        </is>
      </c>
      <c r="D121" s="428">
        <f>IF(J7&lt;0,J7*-1,0)</f>
        <v/>
      </c>
      <c r="E121" s="430" t="n"/>
      <c r="F121" s="431" t="n"/>
      <c r="G121" s="488">
        <f>B121+SUM(F121:F124)-SUM(D121:D124)</f>
        <v/>
      </c>
      <c r="H121" s="112" t="n"/>
      <c r="I121" s="180" t="n"/>
      <c r="J121" s="121" t="n"/>
      <c r="K121" s="369">
        <f>(SUMIF($C$7:$C$127,I121,$D$7:$D$127)+SUMIF($E$7:$E$127,I121,$F$7:$F$127))/2</f>
        <v/>
      </c>
      <c r="L121" s="478">
        <f>VLOOKUP(A121,$A$253:$AX$305,$K$1,FALSE)</f>
        <v/>
      </c>
      <c r="M121" s="478">
        <f>L121-G121</f>
        <v/>
      </c>
      <c r="N121" s="30" t="n"/>
      <c r="O121" s="425">
        <f>L124-B123</f>
        <v/>
      </c>
      <c r="P121" s="30" t="n"/>
      <c r="Q121" s="426">
        <f>D123-F123</f>
        <v/>
      </c>
      <c r="R121" s="30" t="n"/>
    </row>
    <row r="122">
      <c r="A122" s="3" t="n">
        <v>0</v>
      </c>
      <c r="B122" s="427" t="n"/>
      <c r="C122" s="382" t="n"/>
      <c r="D122" s="428" t="n"/>
      <c r="E122" s="430" t="n">
        <v>71</v>
      </c>
      <c r="F122" s="432">
        <f>IF(J118&lt;0,J118*-1,0)</f>
        <v/>
      </c>
      <c r="G122" s="401" t="n"/>
      <c r="H122" s="112" t="n"/>
      <c r="I122" s="180" t="n"/>
      <c r="J122" s="121" t="n"/>
      <c r="K122" s="369">
        <f>SUM(K123:K124)</f>
        <v/>
      </c>
      <c r="L122" s="478" t="n"/>
      <c r="M122" s="478">
        <f>L122-G122</f>
        <v/>
      </c>
      <c r="N122" s="30" t="n"/>
      <c r="O122" s="425">
        <f>L125-B124</f>
        <v/>
      </c>
      <c r="P122" s="30" t="n"/>
      <c r="Q122" s="426">
        <f>D125-F125</f>
        <v/>
      </c>
      <c r="R122" s="30" t="n"/>
    </row>
    <row r="123" ht="20.4" customHeight="1" s="53" thickBot="1">
      <c r="A123" s="3" t="n"/>
      <c r="B123" s="427" t="n"/>
      <c r="C123" s="382" t="n"/>
      <c r="D123" s="428" t="n"/>
      <c r="E123" s="430" t="n">
        <v>72</v>
      </c>
      <c r="F123" s="396">
        <f>IF(J119&lt;0,J119*-1,0)</f>
        <v/>
      </c>
      <c r="G123" s="401" t="n"/>
      <c r="H123" s="112" t="n"/>
      <c r="I123" s="180" t="n"/>
      <c r="J123" s="122" t="n"/>
      <c r="K123" s="444">
        <f>-(SUMIF($C$7:$C$127,I123,$D$7:$D$127)+SUMIF($E$7:$E$127,I123,$F$7:$F$127))/2</f>
        <v/>
      </c>
      <c r="L123" s="478" t="n"/>
      <c r="M123" s="478">
        <f>L123-G123</f>
        <v/>
      </c>
      <c r="N123" s="30" t="n"/>
      <c r="O123" s="425">
        <f>L126-B125</f>
        <v/>
      </c>
      <c r="P123" s="30" t="n"/>
      <c r="Q123" s="426">
        <f>D126-F126</f>
        <v/>
      </c>
    </row>
    <row r="124" ht="20.4" customHeight="1" s="53" thickBot="1">
      <c r="A124" s="100" t="n"/>
      <c r="B124" s="465" t="n"/>
      <c r="C124" s="475" t="n"/>
      <c r="D124" s="428" t="n"/>
      <c r="E124" s="434" t="n">
        <v>73</v>
      </c>
      <c r="F124" s="435">
        <f>D120</f>
        <v/>
      </c>
      <c r="G124" s="401" t="n"/>
      <c r="H124" s="198" t="n"/>
      <c r="I124" s="286" t="n"/>
      <c r="J124" s="289" t="n"/>
      <c r="K124" s="499">
        <f>-(SUMIF($C$7:$C$127,I124,$D$7:$D$127)+SUMIF($E$7:$E$127,I124,$F$7:$F$127))/2</f>
        <v/>
      </c>
      <c r="L124" s="478" t="n"/>
      <c r="M124" s="478">
        <f>L124-G124</f>
        <v/>
      </c>
      <c r="O124" s="425">
        <f>L127-B126</f>
        <v/>
      </c>
      <c r="Q124" s="426">
        <f>D127-F127</f>
        <v/>
      </c>
    </row>
    <row r="125">
      <c r="A125" s="78" t="inlineStr">
        <is>
          <t xml:space="preserve">　淨值其他項目                                                </t>
        </is>
      </c>
      <c r="B125" s="422">
        <f>SUM(B126:B127)</f>
        <v/>
      </c>
      <c r="C125" s="375" t="n"/>
      <c r="D125" s="428" t="n"/>
      <c r="E125" s="430" t="n"/>
      <c r="F125" s="432" t="n"/>
      <c r="G125" s="402">
        <f>SUM(G126:G127)</f>
        <v/>
      </c>
      <c r="H125" s="220" t="n"/>
      <c r="I125" s="180" t="n"/>
      <c r="J125" s="287" t="n"/>
      <c r="K125" s="500" t="n"/>
      <c r="L125" s="478">
        <f>VLOOKUP(A125,$A$253:$AX$305,$K$1,FALSE)</f>
        <v/>
      </c>
      <c r="M125" s="478">
        <f>L124-G124</f>
        <v/>
      </c>
      <c r="O125" s="425">
        <f>L127-B128</f>
        <v/>
      </c>
      <c r="Q125" s="426">
        <f>D128-F128</f>
        <v/>
      </c>
    </row>
    <row r="126">
      <c r="A126" s="81" t="inlineStr">
        <is>
          <t xml:space="preserve">　　累積其他綜合餘絀                                            </t>
        </is>
      </c>
      <c r="B126" s="427">
        <f>VLOOKUP(A126,$A$423:$AX$475,$K$1,FALSE)</f>
        <v/>
      </c>
      <c r="C126" s="375" t="n"/>
      <c r="D126" s="428" t="n"/>
      <c r="E126" s="430" t="n"/>
      <c r="F126" s="432" t="n"/>
      <c r="G126" s="488">
        <f>B126+F126-D126</f>
        <v/>
      </c>
      <c r="H126" s="220" t="n"/>
      <c r="I126" s="180" t="n"/>
      <c r="J126" s="246" t="n"/>
      <c r="K126" s="489" t="n"/>
      <c r="L126" s="478">
        <f>VLOOKUP(A126,$A$253:$AX$305,$K$1,FALSE)</f>
        <v/>
      </c>
      <c r="M126" s="478">
        <f>L125-G125</f>
        <v/>
      </c>
    </row>
    <row r="127">
      <c r="A127" s="80" t="n">
        <v>0</v>
      </c>
      <c r="B127" s="427" t="n"/>
      <c r="C127" s="375" t="n"/>
      <c r="D127" s="428" t="n"/>
      <c r="E127" s="430" t="n"/>
      <c r="F127" s="432" t="n"/>
      <c r="G127" s="488" t="n"/>
      <c r="H127" s="220" t="n"/>
      <c r="I127" s="180" t="n"/>
      <c r="J127" s="246" t="n"/>
      <c r="K127" s="489" t="n"/>
      <c r="L127" s="478">
        <f>VLOOKUP(A128,$A$253:$AX$305,$K$1,FALSE)</f>
        <v/>
      </c>
      <c r="M127" s="478">
        <f>L126-G126</f>
        <v/>
      </c>
    </row>
    <row r="128" ht="20.4" customHeight="1" s="53" thickBot="1">
      <c r="A128" s="83" t="inlineStr">
        <is>
          <t>合      計</t>
        </is>
      </c>
      <c r="B128" s="479">
        <f>B70+B97</f>
        <v/>
      </c>
      <c r="C128" s="480" t="n"/>
      <c r="D128" s="481" t="n"/>
      <c r="E128" s="482" t="n"/>
      <c r="F128" s="481" t="n"/>
      <c r="G128" s="490">
        <f>G70+G97</f>
        <v/>
      </c>
      <c r="H128" s="220" t="n"/>
      <c r="I128" s="180" t="n"/>
      <c r="J128" s="246" t="n"/>
      <c r="K128" s="489" t="n"/>
      <c r="M128" s="478">
        <f>L127-G128</f>
        <v/>
      </c>
    </row>
    <row r="129">
      <c r="A129" s="74" t="n"/>
      <c r="B129" s="74" t="n"/>
      <c r="C129" s="74" t="n"/>
      <c r="D129" s="74" t="n"/>
      <c r="E129" s="74" t="n"/>
      <c r="F129" s="74" t="n"/>
      <c r="G129" s="74" t="n"/>
      <c r="H129" s="220" t="n"/>
      <c r="I129" s="180" t="n"/>
      <c r="J129" s="246" t="n"/>
      <c r="K129" s="489" t="n"/>
      <c r="M129" s="478">
        <f>L131-G133</f>
        <v/>
      </c>
    </row>
    <row r="130">
      <c r="A130" s="74" t="n"/>
      <c r="D130" s="483">
        <f>SUM(D6:D127)</f>
        <v/>
      </c>
      <c r="E130" s="19" t="n"/>
      <c r="F130" s="483">
        <f>SUM(F6:F127)</f>
        <v/>
      </c>
      <c r="H130" s="220" t="n"/>
      <c r="I130" s="180" t="n"/>
      <c r="J130" s="246" t="n"/>
      <c r="K130" s="489" t="n"/>
      <c r="M130" s="478">
        <f>L132-G134</f>
        <v/>
      </c>
    </row>
    <row r="131">
      <c r="A131" s="74" t="n"/>
      <c r="C131" s="6" t="n"/>
      <c r="D131" s="483">
        <f>D130-F130</f>
        <v/>
      </c>
      <c r="E131" s="15" t="n"/>
      <c r="F131" s="483">
        <f>F130-D130</f>
        <v/>
      </c>
      <c r="H131" s="119" t="n"/>
      <c r="I131" s="115" t="n"/>
      <c r="J131" s="116" t="n"/>
      <c r="K131" s="411" t="n"/>
      <c r="M131" s="478">
        <f>L133-G135</f>
        <v/>
      </c>
    </row>
    <row r="132">
      <c r="A132" s="74" t="n"/>
      <c r="B132" s="484">
        <f>B69-B70-B97</f>
        <v/>
      </c>
      <c r="C132" s="6" t="n"/>
      <c r="E132" s="15" t="n"/>
      <c r="G132" s="484">
        <f>G69-G70-G97</f>
        <v/>
      </c>
      <c r="H132" s="119" t="n"/>
      <c r="I132" s="115" t="n"/>
      <c r="J132" s="116" t="n"/>
      <c r="K132" s="411" t="n"/>
      <c r="M132" s="478">
        <f>L134-G136</f>
        <v/>
      </c>
    </row>
    <row r="133">
      <c r="A133" s="74" t="n"/>
      <c r="C133" s="30" t="n"/>
      <c r="D133" s="30" t="n"/>
      <c r="E133" s="30" t="n"/>
      <c r="F133" s="30" t="n"/>
      <c r="G133" s="30" t="n"/>
      <c r="H133" s="119" t="n"/>
      <c r="I133" s="115" t="n"/>
      <c r="J133" s="116" t="n"/>
      <c r="K133" s="411" t="n"/>
      <c r="M133" s="478">
        <f>L135-G137</f>
        <v/>
      </c>
    </row>
    <row r="134">
      <c r="A134" s="74" t="n"/>
      <c r="B134" s="74" t="n"/>
      <c r="C134" s="74" t="n"/>
      <c r="D134" s="74" t="n"/>
      <c r="E134" s="74" t="n"/>
      <c r="F134" s="74" t="n"/>
      <c r="G134" s="74" t="n"/>
      <c r="H134" s="119" t="n"/>
      <c r="I134" s="115" t="n"/>
      <c r="J134" s="116" t="n"/>
      <c r="K134" s="411" t="n"/>
      <c r="M134" s="478">
        <f>L136-G136</f>
        <v/>
      </c>
    </row>
    <row r="135">
      <c r="A135" s="74" t="n"/>
      <c r="B135" s="74" t="n"/>
      <c r="C135" s="74" t="n"/>
      <c r="D135" s="74" t="n"/>
      <c r="E135" s="74" t="n"/>
      <c r="F135" s="74" t="n"/>
      <c r="G135" s="74" t="n"/>
      <c r="H135" s="119" t="n"/>
      <c r="I135" s="115" t="n"/>
      <c r="J135" s="116" t="n"/>
      <c r="K135" s="411" t="n"/>
    </row>
    <row r="254" ht="16.2" customHeight="1" s="53"/>
    <row r="255" ht="16.2" customHeight="1" s="53"/>
    <row r="256" ht="16.2" customHeight="1" s="53"/>
    <row r="257" ht="16.2" customHeight="1" s="53"/>
    <row r="258" ht="16.2" customHeight="1" s="53"/>
    <row r="259" ht="16.2" customHeight="1" s="53"/>
    <row r="260" ht="16.2" customHeight="1" s="53"/>
    <row r="261" ht="16.2" customHeight="1" s="53"/>
    <row r="262" ht="16.2" customHeight="1" s="53"/>
    <row r="263" ht="16.2" customHeight="1" s="53"/>
    <row r="264" ht="16.2" customHeight="1" s="53"/>
    <row r="265" ht="16.2" customHeight="1" s="53"/>
    <row r="266" ht="16.2" customHeight="1" s="53"/>
    <row r="267" ht="16.2" customHeight="1" s="53"/>
    <row r="268" ht="16.2" customHeight="1" s="53"/>
    <row r="269" ht="16.2" customHeight="1" s="53"/>
    <row r="270" ht="16.2" customHeight="1" s="53"/>
    <row r="271" ht="16.2" customHeight="1" s="53"/>
    <row r="272" ht="16.2" customHeight="1" s="53"/>
    <row r="273" ht="16.2" customHeight="1" s="53"/>
    <row r="274" ht="16.2" customHeight="1" s="53"/>
    <row r="275" ht="16.2" customHeight="1" s="53"/>
    <row r="276" ht="16.2" customHeight="1" s="53"/>
    <row r="277" ht="16.2" customHeight="1" s="53"/>
    <row r="278" ht="16.2" customHeight="1" s="53"/>
    <row r="279" ht="16.2" customHeight="1" s="53"/>
    <row r="280" ht="16.2" customHeight="1" s="53"/>
    <row r="281" ht="16.2" customHeight="1" s="53"/>
    <row r="282" ht="16.2" customHeight="1" s="53"/>
    <row r="283" ht="16.2" customHeight="1" s="53"/>
    <row r="284" ht="16.2" customHeight="1" s="53"/>
    <row r="285" ht="16.2" customHeight="1" s="53"/>
    <row r="286" ht="16.2" customHeight="1" s="53"/>
    <row r="287" ht="16.2" customHeight="1" s="53"/>
    <row r="288" ht="16.2" customHeight="1" s="53"/>
    <row r="289" ht="16.2" customHeight="1" s="53"/>
    <row r="290" ht="16.2" customHeight="1" s="53"/>
    <row r="291" ht="16.2" customHeight="1" s="53"/>
    <row r="292" ht="16.2" customHeight="1" s="53"/>
    <row r="293" ht="16.2" customHeight="1" s="53"/>
    <row r="294" ht="16.2" customHeight="1" s="53"/>
    <row r="295" ht="16.2" customHeight="1" s="53"/>
    <row r="296" ht="16.2" customHeight="1" s="53"/>
    <row r="297" ht="16.2" customHeight="1" s="53"/>
    <row r="298" ht="16.2" customHeight="1" s="53"/>
    <row r="299" ht="16.2" customHeight="1" s="53"/>
    <row r="300" ht="16.2" customHeight="1" s="53"/>
    <row r="301" ht="16.2" customHeight="1" s="53"/>
    <row r="302" ht="16.2" customHeight="1" s="53"/>
    <row r="303" ht="16.2" customHeight="1" s="53"/>
    <row r="304" ht="16.2" customHeight="1" s="53"/>
    <row r="305" ht="16.2" customHeight="1" s="53"/>
    <row r="306" ht="16.2" customHeight="1" s="53"/>
    <row r="307" ht="16.2" customHeight="1" s="53"/>
    <row r="308" ht="16.2" customHeight="1" s="53"/>
    <row r="311" ht="16.2" customHeight="1" s="53"/>
    <row r="312" ht="16.2" customHeight="1" s="53"/>
    <row r="313" ht="16.2" customHeight="1" s="53"/>
    <row r="314" ht="16.2" customHeight="1" s="53"/>
    <row r="315" ht="16.2" customHeight="1" s="53"/>
    <row r="316" ht="16.2" customHeight="1" s="53"/>
    <row r="317" ht="16.2" customHeight="1" s="53"/>
    <row r="318" ht="16.2" customHeight="1" s="53"/>
    <row r="319" ht="16.2" customHeight="1" s="53"/>
    <row r="320" ht="16.2" customHeight="1" s="53"/>
    <row r="321" ht="16.2" customHeight="1" s="53"/>
    <row r="322" ht="16.2" customHeight="1" s="53"/>
    <row r="323" ht="16.2" customHeight="1" s="53"/>
    <row r="324" ht="16.2" customHeight="1" s="53"/>
    <row r="325" ht="16.2" customHeight="1" s="53"/>
    <row r="326" ht="16.2" customHeight="1" s="53"/>
    <row r="327" ht="16.2" customHeight="1" s="53"/>
    <row r="328" ht="16.2" customHeight="1" s="53"/>
    <row r="329" ht="16.2" customHeight="1" s="53"/>
    <row r="330" ht="16.2" customHeight="1" s="53"/>
    <row r="331" ht="16.2" customHeight="1" s="53"/>
    <row r="332" ht="16.2" customHeight="1" s="53"/>
    <row r="333" ht="16.2" customHeight="1" s="53"/>
    <row r="334" ht="16.2" customHeight="1" s="53"/>
    <row r="335" ht="16.2" customHeight="1" s="53"/>
    <row r="336" ht="16.2" customHeight="1" s="53"/>
    <row r="337" ht="16.2" customHeight="1" s="53"/>
    <row r="338" ht="16.2" customHeight="1" s="53"/>
    <row r="339" ht="16.2" customHeight="1" s="53"/>
    <row r="340" ht="16.2" customHeight="1" s="53"/>
    <row r="341" ht="16.2" customHeight="1" s="53"/>
    <row r="342" ht="16.2" customHeight="1" s="53"/>
    <row r="343" ht="16.2" customHeight="1" s="53"/>
    <row r="344" ht="16.2" customHeight="1" s="53"/>
    <row r="345" ht="16.2" customHeight="1" s="53"/>
    <row r="346" ht="16.2" customHeight="1" s="53"/>
    <row r="347" ht="16.2" customHeight="1" s="53"/>
    <row r="348" ht="16.2" customHeight="1" s="53"/>
    <row r="349" ht="16.2" customHeight="1" s="53"/>
    <row r="350" ht="16.2" customHeight="1" s="53"/>
    <row r="351" ht="16.2" customHeight="1" s="53"/>
    <row r="352" ht="16.2" customHeight="1" s="53"/>
    <row r="353" ht="16.2" customHeight="1" s="53"/>
    <row r="354" ht="16.2" customHeight="1" s="53"/>
    <row r="355" ht="16.2" customHeight="1" s="53"/>
    <row r="356" ht="16.2" customHeight="1" s="53"/>
    <row r="357" ht="16.2" customHeight="1" s="53"/>
    <row r="358" ht="16.2" customHeight="1" s="53"/>
    <row r="359" ht="16.2" customHeight="1" s="53"/>
    <row r="360" ht="16.2" customHeight="1" s="53"/>
    <row r="361" ht="16.2" customHeight="1" s="53"/>
    <row r="362" ht="16.2" customHeight="1" s="53"/>
    <row r="363" ht="16.2" customHeight="1" s="53"/>
    <row r="364" ht="16.2" customHeight="1" s="53"/>
    <row r="365" ht="16.2" customHeight="1" s="53"/>
    <row r="366" ht="16.2" customHeight="1" s="53"/>
    <row r="367" ht="16.2" customHeight="1" s="53"/>
    <row r="368" ht="16.2" customHeight="1" s="53"/>
    <row r="369" ht="16.2" customHeight="1" s="53"/>
    <row r="370" ht="16.2" customHeight="1" s="53"/>
    <row r="371" ht="16.2" customHeight="1" s="53"/>
    <row r="372" ht="16.2" customHeight="1" s="53"/>
    <row r="373" ht="16.2" customHeight="1" s="53"/>
    <row r="374" ht="16.2" customHeight="1" s="53"/>
    <row r="375" ht="16.2" customHeight="1" s="53"/>
    <row r="376" ht="16.2" customHeight="1" s="53"/>
    <row r="377" ht="16.2" customHeight="1" s="53"/>
    <row r="378" ht="16.2" customHeight="1" s="53"/>
    <row r="379" ht="16.2" customHeight="1" s="53"/>
    <row r="380" ht="16.2" customHeight="1" s="53"/>
    <row r="381" ht="16.2" customHeight="1" s="53"/>
    <row r="382" ht="16.2" customHeight="1" s="53"/>
    <row r="383" ht="16.2" customHeight="1" s="53"/>
    <row r="384" ht="16.2" customHeight="1" s="53"/>
    <row r="385" ht="16.2" customHeight="1" s="53"/>
    <row r="386" ht="16.2" customHeight="1" s="53"/>
    <row r="387" ht="16.2" customHeight="1" s="53"/>
    <row r="388" ht="16.2" customHeight="1" s="53"/>
    <row r="389" ht="16.2" customHeight="1" s="53"/>
    <row r="390" ht="16.2" customHeight="1" s="53"/>
    <row r="391" ht="16.2" customHeight="1" s="53"/>
    <row r="392" ht="16.2" customHeight="1" s="53"/>
    <row r="393" ht="16.2" customHeight="1" s="53"/>
    <row r="394" ht="16.2" customHeight="1" s="53"/>
    <row r="395" ht="16.2" customHeight="1" s="53"/>
    <row r="396" ht="16.2" customHeight="1" s="53"/>
    <row r="397" ht="16.2" customHeight="1" s="53"/>
    <row r="398" ht="16.2" customHeight="1" s="53"/>
    <row r="399" ht="16.2" customHeight="1" s="53"/>
    <row r="400" ht="16.2" customHeight="1" s="53"/>
    <row r="401" ht="16.2" customHeight="1" s="53"/>
    <row r="402" ht="16.2" customHeight="1" s="53"/>
    <row r="403" ht="16.2" customHeight="1" s="53"/>
    <row r="404" ht="16.2" customHeight="1" s="53"/>
    <row r="405" ht="16.2" customHeight="1" s="53"/>
    <row r="406" ht="16.2" customHeight="1" s="53"/>
    <row r="407" ht="16.2" customHeight="1" s="53"/>
    <row r="408" ht="16.2" customHeight="1" s="53"/>
    <row r="409" ht="16.2" customHeight="1" s="53"/>
    <row r="410" ht="16.2" customHeight="1" s="53"/>
    <row r="427" ht="16.2" customHeight="1" s="53"/>
    <row r="428" ht="16.2" customHeight="1" s="53"/>
    <row r="429" ht="16.2" customHeight="1" s="53"/>
    <row r="430" ht="16.2" customHeight="1" s="53"/>
    <row r="431" ht="16.2" customHeight="1" s="53"/>
    <row r="432" ht="16.2" customHeight="1" s="53"/>
    <row r="433" ht="16.2" customHeight="1" s="53"/>
    <row r="434" ht="16.2" customHeight="1" s="53"/>
    <row r="435" ht="16.2" customHeight="1" s="53"/>
    <row r="436" ht="16.2" customHeight="1" s="53"/>
    <row r="437" ht="16.2" customHeight="1" s="53"/>
    <row r="438" ht="16.2" customHeight="1" s="53"/>
    <row r="439" ht="16.2" customHeight="1" s="53"/>
    <row r="440" ht="16.2" customHeight="1" s="53"/>
    <row r="441" ht="16.2" customHeight="1" s="53"/>
    <row r="442" ht="16.2" customHeight="1" s="53"/>
    <row r="443" ht="16.2" customHeight="1" s="53"/>
    <row r="444" ht="16.2" customHeight="1" s="53"/>
    <row r="445" ht="16.2" customHeight="1" s="53"/>
    <row r="446" ht="16.2" customHeight="1" s="53"/>
    <row r="447" ht="16.2" customHeight="1" s="53"/>
    <row r="448" ht="16.2" customHeight="1" s="53"/>
    <row r="449" ht="16.2" customHeight="1" s="53"/>
    <row r="450" ht="16.2" customHeight="1" s="53"/>
    <row r="451" ht="16.2" customHeight="1" s="53"/>
    <row r="452" ht="16.2" customHeight="1" s="53"/>
    <row r="453" ht="16.2" customHeight="1" s="53"/>
    <row r="454" ht="16.2" customHeight="1" s="53"/>
    <row r="455" ht="16.2" customHeight="1" s="53"/>
    <row r="456" ht="16.2" customHeight="1" s="53"/>
    <row r="457" ht="16.2" customHeight="1" s="53"/>
    <row r="458" ht="16.2" customHeight="1" s="53"/>
    <row r="459" ht="16.2" customHeight="1" s="53"/>
    <row r="460" ht="16.2" customHeight="1" s="53"/>
    <row r="461" ht="16.2" customHeight="1" s="53"/>
    <row r="462" ht="16.2" customHeight="1" s="53"/>
    <row r="463" ht="16.2" customHeight="1" s="53"/>
    <row r="464" ht="16.2" customHeight="1" s="53"/>
    <row r="465" ht="16.2" customHeight="1" s="53"/>
    <row r="466" ht="16.2" customHeight="1" s="53"/>
    <row r="467" ht="16.2" customHeight="1" s="53"/>
    <row r="468" ht="16.2" customHeight="1" s="53"/>
    <row r="469" ht="16.2" customHeight="1" s="53"/>
    <row r="470" ht="16.2" customHeight="1" s="53"/>
    <row r="471" ht="16.2" customHeight="1" s="53"/>
    <row r="472" ht="16.2" customHeight="1" s="53"/>
    <row r="473" ht="16.2" customHeight="1" s="53"/>
    <row r="474" ht="16.2" customHeight="1" s="53"/>
    <row r="475" ht="16.2" customHeight="1" s="53"/>
    <row r="476" ht="16.2" customHeight="1" s="53"/>
    <row r="477" ht="16.2" customHeight="1" s="53"/>
    <row r="478" ht="16.2" customHeight="1" s="53"/>
    <row r="479" ht="16.2" customHeight="1" s="53"/>
    <row r="480" ht="16.2" customHeight="1" s="53"/>
    <row r="481" ht="16.2" customHeight="1" s="53"/>
    <row r="484" ht="16.2" customHeight="1" s="53"/>
    <row r="485" ht="16.2" customHeight="1" s="53"/>
    <row r="486" ht="16.2" customHeight="1" s="53"/>
    <row r="487" ht="16.2" customHeight="1" s="53"/>
    <row r="488" ht="16.2" customHeight="1" s="53"/>
    <row r="489" ht="16.2" customHeight="1" s="53"/>
    <row r="490" ht="16.2" customHeight="1" s="53"/>
    <row r="491" ht="16.2" customHeight="1" s="53"/>
    <row r="492" ht="16.2" customHeight="1" s="53"/>
    <row r="493" ht="16.2" customHeight="1" s="53"/>
    <row r="494" ht="16.2" customHeight="1" s="53"/>
    <row r="495" ht="16.2" customHeight="1" s="53"/>
    <row r="496" ht="16.2" customHeight="1" s="53"/>
    <row r="497" ht="16.2" customHeight="1" s="53"/>
    <row r="498" ht="16.2" customHeight="1" s="53"/>
    <row r="499" ht="16.2" customHeight="1" s="53"/>
    <row r="500" ht="16.2" customHeight="1" s="53"/>
    <row r="501" ht="16.2" customHeight="1" s="53"/>
    <row r="502" ht="16.2" customHeight="1" s="53"/>
    <row r="503" ht="16.2" customHeight="1" s="53"/>
    <row r="504" ht="16.2" customHeight="1" s="53"/>
    <row r="505" ht="16.2" customHeight="1" s="53"/>
    <row r="506" ht="16.2" customHeight="1" s="53"/>
    <row r="507" ht="16.2" customHeight="1" s="53"/>
    <row r="508" ht="16.2" customHeight="1" s="53"/>
    <row r="509" ht="16.2" customHeight="1" s="53"/>
    <row r="510" ht="16.2" customHeight="1" s="53"/>
    <row r="511" ht="16.2" customHeight="1" s="53"/>
    <row r="512" ht="16.2" customHeight="1" s="53"/>
    <row r="513" ht="16.2" customHeight="1" s="53"/>
    <row r="514" ht="16.2" customHeight="1" s="53"/>
    <row r="515" ht="16.2" customHeight="1" s="53"/>
    <row r="516" ht="16.2" customHeight="1" s="53"/>
    <row r="517" ht="16.2" customHeight="1" s="53"/>
    <row r="518" ht="16.2" customHeight="1" s="53"/>
    <row r="519" ht="16.2" customHeight="1" s="53"/>
    <row r="520" ht="16.2" customHeight="1" s="53"/>
    <row r="521" ht="16.2" customHeight="1" s="53"/>
    <row r="522" ht="16.2" customHeight="1" s="53"/>
    <row r="523" ht="16.2" customHeight="1" s="53"/>
    <row r="524" ht="16.2" customHeight="1" s="53"/>
    <row r="525" ht="16.2" customHeight="1" s="53"/>
    <row r="526" ht="16.2" customHeight="1" s="53"/>
    <row r="527" ht="16.2" customHeight="1" s="53"/>
    <row r="528" ht="16.2" customHeight="1" s="53"/>
    <row r="529" ht="16.2" customHeight="1" s="53"/>
    <row r="530" ht="16.2" customHeight="1" s="53"/>
    <row r="531" ht="16.2" customHeight="1" s="53"/>
    <row r="532" ht="16.2" customHeight="1" s="53"/>
    <row r="533" ht="16.2" customHeight="1" s="53"/>
    <row r="534" ht="16.2" customHeight="1" s="53"/>
    <row r="535" ht="16.2" customHeight="1" s="53"/>
    <row r="536" ht="16.2" customHeight="1" s="53"/>
    <row r="537" ht="16.2" customHeight="1" s="53"/>
    <row r="538" ht="16.2" customHeight="1" s="53"/>
    <row r="539" ht="16.2" customHeight="1" s="53"/>
    <row r="540" ht="16.2" customHeight="1" s="53"/>
    <row r="541" ht="16.2" customHeight="1" s="53"/>
    <row r="542" ht="16.2" customHeight="1" s="53"/>
    <row r="543" ht="16.2" customHeight="1" s="53"/>
    <row r="544" ht="16.2" customHeight="1" s="53"/>
    <row r="545" ht="16.2" customHeight="1" s="53"/>
    <row r="546" ht="16.2" customHeight="1" s="53"/>
    <row r="547" ht="16.2" customHeight="1" s="53"/>
    <row r="548" ht="16.2" customHeight="1" s="53"/>
    <row r="549" ht="16.2" customHeight="1" s="53"/>
    <row r="550" ht="16.2" customHeight="1" s="53"/>
    <row r="551" ht="16.2" customHeight="1" s="53"/>
    <row r="552" ht="16.2" customHeight="1" s="53"/>
    <row r="553" ht="16.2" customHeight="1" s="53"/>
    <row r="554" ht="16.2" customHeight="1" s="53"/>
    <row r="555" ht="16.2" customHeight="1" s="53"/>
    <row r="556" ht="16.2" customHeight="1" s="53"/>
    <row r="557" ht="16.2" customHeight="1" s="53"/>
    <row r="558" ht="16.2" customHeight="1" s="53"/>
    <row r="559" ht="16.2" customHeight="1" s="53"/>
    <row r="560" ht="16.2" customHeight="1" s="53"/>
    <row r="561" ht="16.2" customHeight="1" s="53"/>
    <row r="562" ht="16.2" customHeight="1" s="53"/>
    <row r="563" ht="16.2" customHeight="1" s="53"/>
    <row r="564" ht="16.2" customHeight="1" s="53"/>
    <row r="565" ht="16.2" customHeight="1" s="53"/>
    <row r="566" ht="16.2" customHeight="1" s="53"/>
    <row r="567" ht="16.2" customHeight="1" s="53"/>
    <row r="568" ht="16.2" customHeight="1" s="53"/>
    <row r="569" ht="16.2" customHeight="1" s="53"/>
    <row r="570" ht="16.2" customHeight="1" s="53"/>
    <row r="571" ht="16.2" customHeight="1" s="53"/>
    <row r="572" ht="16.2" customHeight="1" s="53"/>
    <row r="573" ht="16.2" customHeight="1" s="53"/>
    <row r="574" ht="16.2" customHeight="1" s="53"/>
    <row r="575" ht="16.2" customHeight="1" s="53"/>
    <row r="576" ht="16.2" customHeight="1" s="53"/>
    <row r="577" ht="16.2" customHeight="1" s="53"/>
    <row r="578" ht="16.2" customHeight="1" s="53"/>
    <row r="579" ht="16.2" customHeight="1" s="53"/>
    <row r="580" ht="16.2" customHeight="1" s="53"/>
    <row r="581" ht="16.2" customHeight="1" s="53"/>
    <row r="582" ht="16.2" customHeight="1" s="53"/>
    <row r="583" ht="16.2" customHeight="1" s="53"/>
    <row r="584" ht="16.2" customHeight="1" s="53"/>
    <row r="585" ht="16.2" customHeight="1" s="53"/>
    <row r="586" ht="16.2" customHeight="1" s="53"/>
    <row r="587" ht="16.2" customHeight="1" s="53"/>
    <row r="588" ht="16.2" customHeight="1" s="53"/>
    <row r="589" ht="16.2" customHeight="1" s="53"/>
    <row r="590" ht="16.2" customHeight="1" s="53"/>
    <row r="591" ht="16.2" customHeight="1" s="53"/>
    <row r="592" ht="16.2" customHeight="1" s="53"/>
  </sheetData>
  <mergeCells count="6">
    <mergeCell ref="A1:J1"/>
    <mergeCell ref="C4:F4"/>
    <mergeCell ref="A4:A5"/>
    <mergeCell ref="A3:J3"/>
    <mergeCell ref="A2:J2"/>
    <mergeCell ref="H4:J5"/>
  </mergeCells>
  <conditionalFormatting sqref="D8:D15">
    <cfRule type="expression" priority="5" dxfId="4">
      <formula>"""=if(IF(ISBLANK(c8),0, 1) *IF(ISBLANK(d8),0, 1)=1)"""</formula>
    </cfRule>
  </conditionalFormatting>
  <conditionalFormatting sqref="J7:J136">
    <cfRule type="cellIs" priority="1" operator="notEqual" dxfId="0" stopIfTrue="1">
      <formula>$K7</formula>
    </cfRule>
  </conditionalFormatting>
  <conditionalFormatting sqref="M7:M93 M97:M134">
    <cfRule type="cellIs" priority="22" operator="notEqual" dxfId="0" stopIfTrue="1">
      <formula>0</formula>
    </cfRule>
  </conditionalFormatting>
  <printOptions horizontalCentered="1"/>
  <pageMargins left="0.5511811023622047" right="0.4724409448818898" top="0.4330708661417323" bottom="0.2755905511811024" header="0.3937007874015748" footer="0.1181102362204725"/>
  <pageSetup orientation="portrait" paperSize="9" scale="38" horizontalDpi="1200" verticalDpi="1200"/>
  <headerFooter alignWithMargins="0">
    <oddHeader/>
    <oddFooter>&amp;C&amp;16 1-1</oddFooter>
    <evenHeader/>
    <evenFooter/>
    <firstHeader/>
    <firstFooter/>
  </headerFooter>
  <legacyDrawing xmlns:r="http://schemas.openxmlformats.org/officeDocument/2006/relationships" r:id="anysvml"/>
</worksheet>
</file>

<file path=xl/worksheets/sheet27.xml><?xml version="1.0" encoding="utf-8"?>
<worksheet xmlns="http://schemas.openxmlformats.org/spreadsheetml/2006/main">
  <sheetPr codeName="Sheet30">
    <tabColor theme="0" tint="-0.1499984740745262"/>
    <outlinePr summaryBelow="1" summaryRight="1"/>
    <pageSetUpPr/>
  </sheetPr>
  <dimension ref="A1:R135"/>
  <sheetViews>
    <sheetView showZeros="0" zoomScale="70" zoomScaleNormal="70" zoomScaleSheetLayoutView="120" workbookViewId="0">
      <selection activeCell="G14" sqref="G14"/>
    </sheetView>
  </sheetViews>
  <sheetFormatPr baseColWidth="8" defaultColWidth="9" defaultRowHeight="19.8"/>
  <cols>
    <col width="21.6640625" customWidth="1" style="5" min="1" max="1"/>
    <col width="16" customWidth="1" style="5" min="2" max="2"/>
    <col width="5.109375" customWidth="1" style="325" min="3" max="3"/>
    <col width="11.88671875" customWidth="1" style="5" min="4" max="4"/>
    <col width="5" customWidth="1" style="325" min="5" max="5"/>
    <col width="12.21875" customWidth="1" style="5" min="6" max="6"/>
    <col width="12.33203125" customWidth="1" style="5" min="7" max="7"/>
    <col width="64.44140625" customWidth="1" style="5" min="8" max="8"/>
    <col width="5.21875" customWidth="1" style="5" min="9" max="9"/>
    <col width="10.6640625" customWidth="1" style="5" min="10" max="10"/>
    <col width="9.88671875" customWidth="1" style="1" min="11" max="11"/>
    <col width="13.88671875" customWidth="1" style="1" min="12" max="12"/>
    <col width="19.109375" bestFit="1" customWidth="1" style="1" min="13" max="13"/>
    <col width="9" customWidth="1" style="1" min="14" max="14"/>
    <col width="20.109375" bestFit="1" customWidth="1" style="1" min="15" max="15"/>
    <col width="9" customWidth="1" style="1" min="16" max="16"/>
    <col width="15.109375" bestFit="1" customWidth="1" style="1" min="17" max="17"/>
    <col width="9" customWidth="1" style="1" min="18" max="16384"/>
  </cols>
  <sheetData>
    <row r="1" ht="22.2" customHeight="1" s="53">
      <c r="A1" s="322">
        <f>OFFSET(A139,0,K1-1)</f>
        <v/>
      </c>
      <c r="K1" s="13">
        <f>L1+2</f>
        <v/>
      </c>
      <c r="L1" s="1" t="n">
        <v>25</v>
      </c>
    </row>
    <row r="2" ht="22.2" customHeight="1" s="53">
      <c r="A2" s="322" t="inlineStr">
        <is>
          <t>預計平衡表與現金流量表勾稽底稿</t>
        </is>
      </c>
    </row>
    <row r="3" ht="20.4" customHeight="1" s="53" thickBot="1">
      <c r="A3" s="324" t="inlineStr">
        <is>
          <t>中華民國115年度</t>
        </is>
      </c>
    </row>
    <row r="4" ht="22.2" customHeight="1" s="53">
      <c r="A4" s="348" t="inlineStr">
        <is>
          <t>科目</t>
        </is>
      </c>
      <c r="B4" s="349" t="inlineStr">
        <is>
          <t>114.12.31</t>
        </is>
      </c>
      <c r="C4" s="328" t="inlineStr">
        <is>
          <t>調整項目</t>
        </is>
      </c>
      <c r="D4" s="350" t="n"/>
      <c r="E4" s="350" t="n"/>
      <c r="F4" s="351" t="n"/>
      <c r="G4" s="349" t="inlineStr">
        <is>
          <t>115.12.31</t>
        </is>
      </c>
      <c r="H4" s="329" t="inlineStr">
        <is>
          <t>現金流量表勾稽項目</t>
        </is>
      </c>
      <c r="I4" s="352" t="n"/>
      <c r="J4" s="353" t="n"/>
    </row>
    <row r="5" ht="22.8" customHeight="1" s="53" thickBot="1">
      <c r="A5" s="354" t="n"/>
      <c r="B5" s="75" t="inlineStr">
        <is>
          <t>預計數</t>
        </is>
      </c>
      <c r="C5" s="485" t="n"/>
      <c r="D5" s="486" t="inlineStr">
        <is>
          <t>借方</t>
        </is>
      </c>
      <c r="E5" s="487" t="n"/>
      <c r="F5" s="486" t="inlineStr">
        <is>
          <t>貸方</t>
        </is>
      </c>
      <c r="G5" s="77" t="inlineStr">
        <is>
          <t>預計數</t>
        </is>
      </c>
      <c r="H5" s="358" t="n"/>
      <c r="I5" s="359" t="n"/>
      <c r="J5" s="360" t="n"/>
    </row>
    <row r="6">
      <c r="A6" s="4" t="inlineStr">
        <is>
          <t xml:space="preserve">資產                                                        </t>
        </is>
      </c>
      <c r="B6" s="419" t="n"/>
      <c r="C6" s="367" t="n"/>
      <c r="D6" s="420" t="n"/>
      <c r="E6" s="368" t="n"/>
      <c r="F6" s="420" t="n"/>
      <c r="G6" s="421" t="n"/>
      <c r="H6" s="111" t="inlineStr">
        <is>
          <t xml:space="preserve">▼業務活動之現金流量                                          </t>
        </is>
      </c>
      <c r="I6" s="129" t="n"/>
      <c r="J6" s="130" t="n"/>
      <c r="L6" s="30" t="inlineStr">
        <is>
          <t>114年12月</t>
        </is>
      </c>
      <c r="M6" s="27" t="inlineStr">
        <is>
          <t>差異數要再加(減)</t>
        </is>
      </c>
      <c r="N6" s="30" t="n"/>
      <c r="O6" s="27" t="inlineStr">
        <is>
          <t>比較增減</t>
        </is>
      </c>
      <c r="P6" s="30" t="n"/>
      <c r="Q6" s="27" t="inlineStr">
        <is>
          <t>調整項目</t>
        </is>
      </c>
      <c r="R6" s="30" t="n"/>
    </row>
    <row r="7">
      <c r="A7" s="78" t="inlineStr">
        <is>
          <t xml:space="preserve">　流動資產                                                    </t>
        </is>
      </c>
      <c r="B7" s="422">
        <f>SUM(B8:B16)</f>
        <v/>
      </c>
      <c r="C7" s="367" t="n"/>
      <c r="D7" s="420" t="n"/>
      <c r="E7" s="368" t="n"/>
      <c r="F7" s="420" t="n"/>
      <c r="G7" s="423">
        <f>SUM(G8:G16)</f>
        <v/>
      </c>
      <c r="H7" s="112" t="inlineStr">
        <is>
          <t xml:space="preserve">　　本期賸餘（短絀）                                            </t>
        </is>
      </c>
      <c r="I7" s="8" t="inlineStr">
        <is>
          <t>A</t>
        </is>
      </c>
      <c r="J7" s="73">
        <f>OFFSET(A480,0,$K$1-1)</f>
        <v/>
      </c>
      <c r="K7" s="369">
        <f>-SUMIF($C$7:$C$127,I7,$D$7:$D$127)+SUMIF($E$7:$E$127,I7,$F$7:$F$127)</f>
        <v/>
      </c>
      <c r="L7" s="478">
        <f>VLOOKUP(A7,$A$140:$AX$249,$K$1,FALSE)</f>
        <v/>
      </c>
      <c r="M7" s="478">
        <f>L7-G7</f>
        <v/>
      </c>
      <c r="N7" s="30" t="n"/>
      <c r="O7" s="425">
        <f>L7-B7</f>
        <v/>
      </c>
      <c r="P7" s="426">
        <f>J7-K7</f>
        <v/>
      </c>
      <c r="Q7" s="426">
        <f>D7-F7</f>
        <v/>
      </c>
      <c r="R7" s="144" t="n"/>
    </row>
    <row r="8">
      <c r="A8" s="79" t="inlineStr">
        <is>
          <t xml:space="preserve">　　現金                                                        </t>
        </is>
      </c>
      <c r="B8" s="427">
        <f>VLOOKUP(A8,$A$309:$AX$418,$K$1,FALSE)</f>
        <v/>
      </c>
      <c r="C8" s="367" t="inlineStr">
        <is>
          <t>B</t>
        </is>
      </c>
      <c r="D8" s="428">
        <f>IF(G8-B8&gt;0,G8-B8,"0")</f>
        <v/>
      </c>
      <c r="E8" s="375" t="inlineStr">
        <is>
          <t>B</t>
        </is>
      </c>
      <c r="F8" s="428">
        <f>IF(G8-B8&lt;0,B8-G8,"0")</f>
        <v/>
      </c>
      <c r="G8" s="429">
        <f>J87</f>
        <v/>
      </c>
      <c r="H8" s="112" t="inlineStr">
        <is>
          <t xml:space="preserve">　　利息股利之調整                                              </t>
        </is>
      </c>
      <c r="I8" s="8" t="n"/>
      <c r="J8" s="73">
        <f>OFFSET(A481,0,$K$1-1)</f>
        <v/>
      </c>
      <c r="K8" s="369">
        <f>SUM(K9:K11)</f>
        <v/>
      </c>
      <c r="L8" s="478">
        <f>VLOOKUP(A8,$A$140:$AX$249,$K$1,FALSE)</f>
        <v/>
      </c>
      <c r="M8" s="478">
        <f>L8-G8</f>
        <v/>
      </c>
      <c r="N8" s="30" t="n"/>
      <c r="O8" s="425">
        <f>L8-B8</f>
        <v/>
      </c>
      <c r="P8" s="426">
        <f>J8-K8</f>
        <v/>
      </c>
      <c r="Q8" s="426">
        <f>D8-F8</f>
        <v/>
      </c>
      <c r="R8" s="144" t="n"/>
    </row>
    <row r="9" ht="32.4" customHeight="1" s="53">
      <c r="A9" s="79" t="inlineStr">
        <is>
          <t xml:space="preserve">　　流動金融資產                                                </t>
        </is>
      </c>
      <c r="B9" s="427">
        <f>VLOOKUP(A9,$A$309:$AX$418,$K$1,FALSE)</f>
        <v/>
      </c>
      <c r="C9" s="375" t="n">
        <v>231</v>
      </c>
      <c r="D9" s="428">
        <f>J50*-1</f>
        <v/>
      </c>
      <c r="E9" s="430" t="n">
        <v>211</v>
      </c>
      <c r="F9" s="431">
        <f>J42</f>
        <v/>
      </c>
      <c r="G9" s="429">
        <f>B9+D9-F9+D10-F10</f>
        <v/>
      </c>
      <c r="H9" s="112" t="inlineStr">
        <is>
          <t xml:space="preserve">　　　利息收入                                                    </t>
        </is>
      </c>
      <c r="I9" s="8" t="n"/>
      <c r="J9" s="73">
        <f>OFFSET(A482,0,$K$1-1)</f>
        <v/>
      </c>
      <c r="K9" s="369">
        <f>J9</f>
        <v/>
      </c>
      <c r="L9" s="478">
        <f>VLOOKUP(A9,$A$140:$AX$249,$K$1,FALSE)</f>
        <v/>
      </c>
      <c r="M9" s="478">
        <f>L9-G9</f>
        <v/>
      </c>
      <c r="N9" s="30" t="n"/>
      <c r="O9" s="425">
        <f>L9-B9</f>
        <v/>
      </c>
      <c r="P9" s="426">
        <f>J9-K9</f>
        <v/>
      </c>
      <c r="Q9" s="426">
        <f>D9-F9</f>
        <v/>
      </c>
      <c r="R9" s="144" t="n"/>
    </row>
    <row r="10">
      <c r="A10" s="79" t="n"/>
      <c r="B10" s="427" t="n"/>
      <c r="C10" s="375" t="n">
        <v>125</v>
      </c>
      <c r="D10" s="428" t="n"/>
      <c r="E10" s="430" t="n"/>
      <c r="F10" s="432" t="n"/>
      <c r="G10" s="429" t="n"/>
      <c r="H10" s="112" t="inlineStr">
        <is>
          <t xml:space="preserve">　　　股利收入                                                    </t>
        </is>
      </c>
      <c r="I10" s="8" t="n"/>
      <c r="J10" s="73">
        <f>OFFSET(A483,0,$K$1-1)</f>
        <v/>
      </c>
      <c r="K10" s="369">
        <f>J10</f>
        <v/>
      </c>
      <c r="L10" s="478" t="n"/>
      <c r="M10" s="478">
        <f>L10-G10</f>
        <v/>
      </c>
      <c r="N10" s="30" t="n"/>
      <c r="O10" s="425">
        <f>L10-B10</f>
        <v/>
      </c>
      <c r="P10" s="426">
        <f>J10-K10</f>
        <v/>
      </c>
      <c r="Q10" s="426">
        <f>D10-F10</f>
        <v/>
      </c>
      <c r="R10" s="144" t="n"/>
    </row>
    <row r="11">
      <c r="A11" s="79" t="inlineStr">
        <is>
          <t xml:space="preserve">　　應收款項                                                    </t>
        </is>
      </c>
      <c r="B11" s="427">
        <f>VLOOKUP(A11,$A$309:$AX$418,$K$1,FALSE)</f>
        <v/>
      </c>
      <c r="C11" s="375" t="n">
        <v>151</v>
      </c>
      <c r="D11" s="428" t="n"/>
      <c r="E11" s="430" t="n">
        <v>151</v>
      </c>
      <c r="F11" s="432" t="n"/>
      <c r="G11" s="429">
        <f>B11+D11-F11</f>
        <v/>
      </c>
      <c r="H11" s="112" t="inlineStr">
        <is>
          <t xml:space="preserve">　　　利息費用                                                    </t>
        </is>
      </c>
      <c r="I11" s="8" t="n"/>
      <c r="J11" s="73">
        <f>OFFSET(A484,0,$K$1-1)</f>
        <v/>
      </c>
      <c r="K11" s="369">
        <f>J11</f>
        <v/>
      </c>
      <c r="L11" s="478">
        <f>VLOOKUP(A11,$A$140:$AX$249,$K$1,FALSE)</f>
        <v/>
      </c>
      <c r="M11" s="478">
        <f>L11-G11</f>
        <v/>
      </c>
      <c r="N11" s="30" t="n"/>
      <c r="O11" s="425">
        <f>L11-B11</f>
        <v/>
      </c>
      <c r="P11" s="426">
        <f>J11-K11</f>
        <v/>
      </c>
      <c r="Q11" s="426">
        <f>D11-F11</f>
        <v/>
      </c>
      <c r="R11" s="144" t="n"/>
    </row>
    <row r="12">
      <c r="A12" s="2" t="n">
        <v>0</v>
      </c>
      <c r="B12" s="427" t="n"/>
      <c r="C12" s="375" t="n"/>
      <c r="D12" s="428" t="n"/>
      <c r="E12" s="430" t="n"/>
      <c r="F12" s="432" t="n"/>
      <c r="G12" s="433" t="n"/>
      <c r="H12" s="112" t="inlineStr">
        <is>
          <t xml:space="preserve">　　未計利息股利之本期賸餘（短絀）                              </t>
        </is>
      </c>
      <c r="I12" s="8" t="n"/>
      <c r="J12" s="73">
        <f>OFFSET(A485,0,$K$1-1)</f>
        <v/>
      </c>
      <c r="K12" s="369">
        <f>K7+K8</f>
        <v/>
      </c>
      <c r="L12" s="478" t="n"/>
      <c r="M12" s="478">
        <f>L12-G12</f>
        <v/>
      </c>
      <c r="N12" s="30" t="n"/>
      <c r="O12" s="425">
        <f>L12-B12</f>
        <v/>
      </c>
      <c r="P12" s="426">
        <f>J12-K12</f>
        <v/>
      </c>
      <c r="Q12" s="426">
        <f>D12-F12</f>
        <v/>
      </c>
      <c r="R12" s="144" t="n"/>
    </row>
    <row r="13">
      <c r="A13" s="80" t="inlineStr">
        <is>
          <t xml:space="preserve">　　存貨                                                        </t>
        </is>
      </c>
      <c r="B13" s="427">
        <f>VLOOKUP(A13,$A$309:$AX$418,$K$1,FALSE)</f>
        <v/>
      </c>
      <c r="C13" s="375" t="n">
        <v>151</v>
      </c>
      <c r="D13" s="428" t="n"/>
      <c r="E13" s="430" t="n">
        <v>151</v>
      </c>
      <c r="F13" s="432" t="n"/>
      <c r="G13" s="429">
        <f>B13+D13-F13</f>
        <v/>
      </c>
      <c r="H13" s="112" t="inlineStr">
        <is>
          <t xml:space="preserve">　　調整項目                                                    </t>
        </is>
      </c>
      <c r="I13" s="8" t="n"/>
      <c r="J13" s="73">
        <f>OFFSET(A486,0,$K$1-1)</f>
        <v/>
      </c>
      <c r="K13" s="369">
        <f>SUM(K14,K24,K27,K34,K33)</f>
        <v/>
      </c>
      <c r="L13" s="478">
        <f>VLOOKUP(A13,$A$140:$AX$249,$K$1,FALSE)</f>
        <v/>
      </c>
      <c r="M13" s="478">
        <f>L13-G13</f>
        <v/>
      </c>
      <c r="N13" s="30" t="n"/>
      <c r="O13" s="425">
        <f>L13-B13</f>
        <v/>
      </c>
      <c r="P13" s="426">
        <f>J13-K13</f>
        <v/>
      </c>
      <c r="Q13" s="426">
        <f>D13-F13</f>
        <v/>
      </c>
      <c r="R13" s="144" t="n"/>
    </row>
    <row r="14">
      <c r="A14" s="81" t="inlineStr">
        <is>
          <t xml:space="preserve">　　生產性生物資產－流動                                        </t>
        </is>
      </c>
      <c r="B14" s="427">
        <f>VLOOKUP(A14,$A$309:$AX$418,$K$1,FALSE)</f>
        <v/>
      </c>
      <c r="C14" s="375" t="n">
        <v>151</v>
      </c>
      <c r="D14" s="428" t="n"/>
      <c r="E14" s="430" t="n">
        <v>151</v>
      </c>
      <c r="F14" s="432" t="n"/>
      <c r="G14" s="429">
        <f>B14+D14-F14</f>
        <v/>
      </c>
      <c r="H14" s="112" t="inlineStr">
        <is>
          <t xml:space="preserve">　　　折舊、減損及折耗                                            </t>
        </is>
      </c>
      <c r="I14" s="8" t="n"/>
      <c r="J14" s="73">
        <f>OFFSET(A487,0,$K$1-1)</f>
        <v/>
      </c>
      <c r="K14" s="369">
        <f>SUM(K15:K23)</f>
        <v/>
      </c>
      <c r="L14" s="478">
        <f>VLOOKUP(A14,$A$140:$AX$249,$K$1,FALSE)</f>
        <v/>
      </c>
      <c r="M14" s="478">
        <f>L14-G14</f>
        <v/>
      </c>
      <c r="N14" s="30" t="n"/>
      <c r="O14" s="425">
        <f>L14-B14</f>
        <v/>
      </c>
      <c r="P14" s="426">
        <f>J14-K14</f>
        <v/>
      </c>
      <c r="Q14" s="426">
        <f>D14-F14</f>
        <v/>
      </c>
      <c r="R14" s="144" t="n"/>
    </row>
    <row r="15">
      <c r="A15" s="80" t="inlineStr">
        <is>
          <t xml:space="preserve">　　預付款項                                                    </t>
        </is>
      </c>
      <c r="B15" s="427">
        <f>VLOOKUP(A15,$A$309:$AX$418,$K$1,FALSE)</f>
        <v/>
      </c>
      <c r="C15" s="375" t="n">
        <v>151</v>
      </c>
      <c r="D15" s="428" t="n"/>
      <c r="E15" s="430" t="n">
        <v>151</v>
      </c>
      <c r="F15" s="432" t="n"/>
      <c r="G15" s="429">
        <f>B15+D15-F15</f>
        <v/>
      </c>
      <c r="H15" s="112" t="inlineStr">
        <is>
          <t xml:space="preserve">　　　　土地改良物                                                  </t>
        </is>
      </c>
      <c r="I15" s="91" t="n">
        <v>101</v>
      </c>
      <c r="J15" s="121">
        <f>OFFSET(A488,0,$K$1-1)</f>
        <v/>
      </c>
      <c r="K15" s="369">
        <f>-SUMIF($C$7:$C$127,I15,$D$7:$D$127)+SUMIF($E$7:$E$127,I15,$F$7:$F$127)</f>
        <v/>
      </c>
      <c r="L15" s="478">
        <f>VLOOKUP(A15,$A$140:$AX$249,$K$1,FALSE)</f>
        <v/>
      </c>
      <c r="M15" s="478">
        <f>L15-G15</f>
        <v/>
      </c>
      <c r="N15" s="30" t="n"/>
      <c r="O15" s="425">
        <f>L15-B15</f>
        <v/>
      </c>
      <c r="P15" s="426">
        <f>J15-K15</f>
        <v/>
      </c>
      <c r="Q15" s="426">
        <f>D15-F15</f>
        <v/>
      </c>
      <c r="R15" s="144" t="n"/>
    </row>
    <row r="16">
      <c r="A16" s="80" t="inlineStr">
        <is>
          <t xml:space="preserve">　　短期貸墊款                                                  </t>
        </is>
      </c>
      <c r="B16" s="427">
        <f>VLOOKUP(A16,$A$309:$AX$418,$K$1,FALSE)</f>
        <v/>
      </c>
      <c r="C16" s="375" t="n">
        <v>151</v>
      </c>
      <c r="D16" s="428" t="n"/>
      <c r="E16" s="430" t="n">
        <v>212</v>
      </c>
      <c r="F16" s="432">
        <f>J43</f>
        <v/>
      </c>
      <c r="G16" s="429">
        <f>B16+D16-F16</f>
        <v/>
      </c>
      <c r="H16" s="112" t="inlineStr">
        <is>
          <t xml:space="preserve">　　　　房屋及建築                                                  </t>
        </is>
      </c>
      <c r="I16" s="91" t="n">
        <v>102</v>
      </c>
      <c r="J16" s="121">
        <f>OFFSET(A489,0,$K$1-1)</f>
        <v/>
      </c>
      <c r="K16" s="369">
        <f>-SUMIF($C$7:$C$127,I16,$D$7:$D$127)+SUMIF($E$7:$E$127,I16,$F$7:$F$127)</f>
        <v/>
      </c>
      <c r="L16" s="478">
        <f>VLOOKUP(A16,$A$140:$AX$249,$K$1,FALSE)</f>
        <v/>
      </c>
      <c r="M16" s="478">
        <f>L16-G16</f>
        <v/>
      </c>
      <c r="N16" s="30" t="n"/>
      <c r="O16" s="425">
        <f>L16-B16</f>
        <v/>
      </c>
      <c r="P16" s="426">
        <f>J16-K16</f>
        <v/>
      </c>
      <c r="Q16" s="426">
        <f>D16-F16</f>
        <v/>
      </c>
      <c r="R16" s="144" t="n"/>
    </row>
    <row r="17" ht="48.6" customHeight="1" s="53">
      <c r="A17" s="78" t="inlineStr">
        <is>
          <t xml:space="preserve">　投資、長期應收款、貸墊款及準備金                            </t>
        </is>
      </c>
      <c r="B17" s="422">
        <f>SUM(B18:B21)</f>
        <v/>
      </c>
      <c r="C17" s="380" t="n"/>
      <c r="D17" s="374" t="n"/>
      <c r="E17" s="434" t="n"/>
      <c r="F17" s="435" t="n"/>
      <c r="G17" s="423">
        <f>SUM(G18:G21)</f>
        <v/>
      </c>
      <c r="H17" s="112" t="inlineStr">
        <is>
          <t xml:space="preserve">　　　　機械及設備                                                  </t>
        </is>
      </c>
      <c r="I17" s="91" t="n">
        <v>103</v>
      </c>
      <c r="J17" s="121">
        <f>OFFSET(A490,0,$K$1-1)</f>
        <v/>
      </c>
      <c r="K17" s="369">
        <f>-SUMIF($C$7:$C$127,I17,$D$7:$D$127)+SUMIF($E$7:$E$127,I17,$F$7:$F$127)</f>
        <v/>
      </c>
      <c r="L17" s="478">
        <f>VLOOKUP(A17,$A$140:$AX$249,$K$1,FALSE)</f>
        <v/>
      </c>
      <c r="M17" s="478">
        <f>L17-G17</f>
        <v/>
      </c>
      <c r="N17" s="30" t="n"/>
      <c r="O17" s="425">
        <f>L17-B17</f>
        <v/>
      </c>
      <c r="P17" s="426">
        <f>J17-K17</f>
        <v/>
      </c>
      <c r="Q17" s="426">
        <f>D17-F17</f>
        <v/>
      </c>
      <c r="R17" s="144" t="n"/>
    </row>
    <row r="18" ht="32.4" customHeight="1" s="53">
      <c r="A18" s="80" t="inlineStr">
        <is>
          <t xml:space="preserve">　　採權益法之投資                                              </t>
        </is>
      </c>
      <c r="B18" s="427">
        <f>VLOOKUP(A18,$A$309:$AX$418,$K$1,FALSE)</f>
        <v/>
      </c>
      <c r="C18" s="380" t="n"/>
      <c r="D18" s="126" t="n"/>
      <c r="E18" s="127" t="n"/>
      <c r="F18" s="126" t="n"/>
      <c r="G18" s="429">
        <f>D18+F18+B18</f>
        <v/>
      </c>
      <c r="H18" s="112" t="inlineStr">
        <is>
          <t xml:space="preserve">　　　　交通及運輸設備                                              </t>
        </is>
      </c>
      <c r="I18" s="91" t="n">
        <v>104</v>
      </c>
      <c r="J18" s="121">
        <f>OFFSET(A491,0,$K$1-1)</f>
        <v/>
      </c>
      <c r="K18" s="369">
        <f>-SUMIF($C$7:$C$127,I18,$D$7:$D$127)+SUMIF($E$7:$E$127,I18,$F$7:$F$127)</f>
        <v/>
      </c>
      <c r="L18" s="478">
        <f>VLOOKUP(A18,$A$140:$AX$249,$K$1,FALSE)</f>
        <v/>
      </c>
      <c r="M18" s="478">
        <f>L18-G18</f>
        <v/>
      </c>
      <c r="N18" s="30" t="n"/>
      <c r="O18" s="425">
        <f>L18-B18</f>
        <v/>
      </c>
      <c r="P18" s="426">
        <f>J18-K18</f>
        <v/>
      </c>
      <c r="Q18" s="426">
        <f>D18-F18</f>
        <v/>
      </c>
      <c r="R18" s="144" t="n"/>
    </row>
    <row r="19" ht="32.4" customHeight="1" s="53">
      <c r="A19" s="80" t="inlineStr">
        <is>
          <t xml:space="preserve">　　非流動金融資產                                              </t>
        </is>
      </c>
      <c r="B19" s="427">
        <f>VLOOKUP(A19,$A$309:$AX$418,$K$1,FALSE)</f>
        <v/>
      </c>
      <c r="C19" s="381" t="n">
        <v>241</v>
      </c>
      <c r="D19" s="436">
        <f>J52*-1</f>
        <v/>
      </c>
      <c r="E19" s="437" t="n">
        <v>221</v>
      </c>
      <c r="F19" s="438">
        <f>J45</f>
        <v/>
      </c>
      <c r="G19" s="429">
        <f>B19+D19-F19</f>
        <v/>
      </c>
      <c r="H19" s="112" t="inlineStr">
        <is>
          <t xml:space="preserve">　　　　什項設備                                                    </t>
        </is>
      </c>
      <c r="I19" s="91" t="n">
        <v>105</v>
      </c>
      <c r="J19" s="121">
        <f>OFFSET(A492,0,$K$1-1)</f>
        <v/>
      </c>
      <c r="K19" s="369">
        <f>-SUMIF($C$7:$C$127,I19,$D$7:$D$127)+SUMIF($E$7:$E$127,I19,$F$7:$F$127)</f>
        <v/>
      </c>
      <c r="L19" s="478">
        <f>VLOOKUP(A19,$A$140:$AX$249,$K$1,FALSE)</f>
        <v/>
      </c>
      <c r="M19" s="478">
        <f>L19-G19</f>
        <v/>
      </c>
      <c r="N19" s="30" t="n"/>
      <c r="O19" s="425">
        <f>L19-B19</f>
        <v/>
      </c>
      <c r="P19" s="426">
        <f>J19-K19</f>
        <v/>
      </c>
      <c r="Q19" s="426">
        <f>D19-F19</f>
        <v/>
      </c>
      <c r="R19" s="144" t="n"/>
    </row>
    <row r="20">
      <c r="A20" s="80" t="inlineStr">
        <is>
          <t xml:space="preserve">　　長期應收款                                                  </t>
        </is>
      </c>
      <c r="B20" s="427">
        <f>VLOOKUP(A20,$A$309:$AX$418,$K$1,FALSE)</f>
        <v/>
      </c>
      <c r="C20" s="380" t="n"/>
      <c r="D20" s="374" t="n"/>
      <c r="E20" s="434" t="n"/>
      <c r="F20" s="435" t="n"/>
      <c r="G20" s="433">
        <f>B20+D20-F20</f>
        <v/>
      </c>
      <c r="H20" s="112" t="inlineStr">
        <is>
          <t xml:space="preserve">　　　　租賃資產                                                    </t>
        </is>
      </c>
      <c r="I20" s="91" t="n">
        <v>106</v>
      </c>
      <c r="J20" s="121">
        <f>OFFSET(A493,0,$K$1-1)</f>
        <v/>
      </c>
      <c r="K20" s="369">
        <f>-SUMIF($C$7:$C$127,I20,$D$7:$D$127)+SUMIF($E$7:$E$127,I20,$F$7:$F$127)</f>
        <v/>
      </c>
      <c r="L20" s="478">
        <f>VLOOKUP(A20,$A$140:$AX$249,$K$1,FALSE)</f>
        <v/>
      </c>
      <c r="M20" s="478">
        <f>L20-G20</f>
        <v/>
      </c>
      <c r="N20" s="30" t="n"/>
      <c r="O20" s="425">
        <f>L20-B20</f>
        <v/>
      </c>
      <c r="P20" s="426">
        <f>J20-K20</f>
        <v/>
      </c>
      <c r="Q20" s="426">
        <f>D20-F20</f>
        <v/>
      </c>
      <c r="R20" s="144" t="n"/>
    </row>
    <row r="21">
      <c r="A21" s="80" t="inlineStr">
        <is>
          <t xml:space="preserve">　　準備金                                                      </t>
        </is>
      </c>
      <c r="B21" s="427">
        <f>VLOOKUP(A21,$A$309:$AX$418,$K$1,FALSE)</f>
        <v/>
      </c>
      <c r="C21" s="380" t="n">
        <v>242</v>
      </c>
      <c r="D21" s="374">
        <f>J53*-1</f>
        <v/>
      </c>
      <c r="E21" s="434" t="n">
        <v>222</v>
      </c>
      <c r="F21" s="435">
        <f>J46</f>
        <v/>
      </c>
      <c r="G21" s="429">
        <f>B21+SUM(D21:D25)-SUM(F21:F25)</f>
        <v/>
      </c>
      <c r="H21" s="112" t="inlineStr">
        <is>
          <t xml:space="preserve">　　　　租賃權益改良                                                </t>
        </is>
      </c>
      <c r="I21" s="91" t="n">
        <v>107</v>
      </c>
      <c r="J21" s="121">
        <f>OFFSET(A494,0,$K$1-1)</f>
        <v/>
      </c>
      <c r="K21" s="369">
        <f>-SUMIF($C$7:$C$127,I21,$D$7:$D$127)+SUMIF($E$7:$E$127,I21,$F$7:$F$127)</f>
        <v/>
      </c>
      <c r="L21" s="478">
        <f>VLOOKUP(A21,$A$140:$AX$249,$K$1,FALSE)</f>
        <v/>
      </c>
      <c r="M21" s="478">
        <f>L21-G21</f>
        <v/>
      </c>
      <c r="N21" s="30" t="n"/>
      <c r="O21" s="425">
        <f>L21-B21</f>
        <v/>
      </c>
      <c r="P21" s="426">
        <f>J21-K21</f>
        <v/>
      </c>
      <c r="Q21" s="426">
        <f>D21-F21</f>
        <v/>
      </c>
      <c r="R21" s="144" t="n"/>
    </row>
    <row r="22">
      <c r="A22" s="3" t="n">
        <v>0</v>
      </c>
      <c r="B22" s="427" t="n"/>
      <c r="C22" s="382" t="n">
        <v>401</v>
      </c>
      <c r="D22" s="428">
        <f>J90</f>
        <v/>
      </c>
      <c r="E22" s="439" t="n">
        <v>402</v>
      </c>
      <c r="F22" s="432">
        <f>-J91</f>
        <v/>
      </c>
      <c r="G22" s="433" t="n"/>
      <c r="H22" s="112" t="inlineStr">
        <is>
          <t xml:space="preserve">　　　　代管資產                                                    </t>
        </is>
      </c>
      <c r="I22" s="91" t="n">
        <v>108</v>
      </c>
      <c r="J22" s="121">
        <f>OFFSET(A495,0,$K$1-1)</f>
        <v/>
      </c>
      <c r="K22" s="369">
        <f>-SUMIF($C$7:$C$127,I22,$D$7:$D$127)+SUMIF($E$7:$E$127,I22,$F$7:$F$127)</f>
        <v/>
      </c>
      <c r="L22" s="478" t="n"/>
      <c r="M22" s="478">
        <f>L22-G22</f>
        <v/>
      </c>
      <c r="N22" s="30" t="n"/>
      <c r="O22" s="425">
        <f>L22-B22</f>
        <v/>
      </c>
      <c r="P22" s="426">
        <f>J22-K22</f>
        <v/>
      </c>
      <c r="Q22" s="426">
        <f>D22-F22</f>
        <v/>
      </c>
      <c r="R22" s="144" t="n"/>
    </row>
    <row r="23">
      <c r="A23" s="3" t="n">
        <v>0</v>
      </c>
      <c r="B23" s="427" t="n"/>
      <c r="C23" s="382" t="n">
        <v>403</v>
      </c>
      <c r="D23" s="428">
        <f>J93</f>
        <v/>
      </c>
      <c r="E23" s="439" t="n"/>
      <c r="F23" s="431" t="n"/>
      <c r="G23" s="433" t="n"/>
      <c r="H23" s="112" t="inlineStr">
        <is>
          <t xml:space="preserve">　　　　生產性生物資產－非流動                                      </t>
        </is>
      </c>
      <c r="I23" s="91" t="n">
        <v>109</v>
      </c>
      <c r="J23" s="121">
        <f>OFFSET(A496,0,$K$1-1)</f>
        <v/>
      </c>
      <c r="K23" s="369">
        <f>-SUMIF($C$7:$C$127,I23,$D$7:$D$127)+SUMIF($E$7:$E$127,I23,$F$7:$F$127)</f>
        <v/>
      </c>
      <c r="L23" s="478" t="n"/>
      <c r="M23" s="478">
        <f>L23-G23</f>
        <v/>
      </c>
      <c r="N23" s="30" t="n"/>
      <c r="O23" s="425">
        <f>L23-B23</f>
        <v/>
      </c>
      <c r="P23" s="426">
        <f>J23-K23</f>
        <v/>
      </c>
      <c r="Q23" s="426">
        <f>D23-F23</f>
        <v/>
      </c>
      <c r="R23" s="144" t="n"/>
    </row>
    <row r="24">
      <c r="A24" s="3" t="n">
        <v>0</v>
      </c>
      <c r="B24" s="427" t="n"/>
      <c r="C24" s="382" t="n"/>
      <c r="D24" s="428" t="n"/>
      <c r="E24" s="439" t="n"/>
      <c r="F24" s="432" t="n"/>
      <c r="G24" s="433" t="n"/>
      <c r="H24" s="112" t="inlineStr">
        <is>
          <t xml:space="preserve">　　　攤銷                                                        </t>
        </is>
      </c>
      <c r="I24" s="91" t="n"/>
      <c r="J24" s="121">
        <f>OFFSET(A497,0,$K$1-1)</f>
        <v/>
      </c>
      <c r="K24" s="369">
        <f>SUM(K25:K26)</f>
        <v/>
      </c>
      <c r="L24" s="478" t="n"/>
      <c r="M24" s="478">
        <f>L24-G24</f>
        <v/>
      </c>
      <c r="N24" s="30" t="n"/>
      <c r="O24" s="425">
        <f>L24-B24</f>
        <v/>
      </c>
      <c r="P24" s="426">
        <f>J24-K24</f>
        <v/>
      </c>
      <c r="Q24" s="426">
        <f>D24-F24</f>
        <v/>
      </c>
      <c r="R24" s="144" t="n"/>
    </row>
    <row r="25">
      <c r="A25" s="78" t="n"/>
      <c r="B25" s="427" t="n"/>
      <c r="C25" s="382" t="n">
        <v>125</v>
      </c>
      <c r="D25" s="428">
        <f>J32*-1</f>
        <v/>
      </c>
      <c r="E25" s="439" t="n"/>
      <c r="F25" s="432" t="n"/>
      <c r="G25" s="433" t="n"/>
      <c r="H25" s="112" t="inlineStr">
        <is>
          <t xml:space="preserve">　　　　攤銷電腦軟體                                                </t>
        </is>
      </c>
      <c r="I25" s="8" t="n">
        <v>111</v>
      </c>
      <c r="J25" s="73">
        <f>OFFSET(A498,0,$K$1-1)</f>
        <v/>
      </c>
      <c r="K25" s="369">
        <f>-SUMIF($C$7:$C$127,I25,$D$7:$D$127)+SUMIF($E$7:$E$127,I25,$F$7:$F$127)</f>
        <v/>
      </c>
      <c r="L25" s="478" t="n"/>
      <c r="M25" s="478">
        <f>L25-G25</f>
        <v/>
      </c>
      <c r="N25" s="30" t="n"/>
      <c r="O25" s="425">
        <f>L25-B25</f>
        <v/>
      </c>
      <c r="P25" s="426">
        <f>J25-K25</f>
        <v/>
      </c>
      <c r="Q25" s="426">
        <f>D25-F25</f>
        <v/>
      </c>
      <c r="R25" s="144" t="n"/>
    </row>
    <row r="26" ht="32.4" customHeight="1" s="53">
      <c r="A26" s="78" t="inlineStr">
        <is>
          <t xml:space="preserve">　不動產、廠房及設備                                          </t>
        </is>
      </c>
      <c r="B26" s="422">
        <f>SUM(B27:B52)</f>
        <v/>
      </c>
      <c r="C26" s="375" t="n"/>
      <c r="D26" s="428" t="n"/>
      <c r="E26" s="430" t="n"/>
      <c r="F26" s="432" t="n"/>
      <c r="G26" s="423">
        <f>SUM(G27:G52)</f>
        <v/>
      </c>
      <c r="H26" s="112" t="inlineStr">
        <is>
          <t xml:space="preserve">　　　　其他攤銷費用                                                </t>
        </is>
      </c>
      <c r="I26" s="8" t="n">
        <v>112</v>
      </c>
      <c r="J26" s="73">
        <f>OFFSET(A499,0,$K$1-1)</f>
        <v/>
      </c>
      <c r="K26" s="369">
        <f>-SUMIF($C$7:$C$127,I26,$D$7:$D$127)+SUMIF($E$7:$E$127,I26,$F$7:$F$127)</f>
        <v/>
      </c>
      <c r="L26" s="478">
        <f>VLOOKUP(A26,$A$140:$AX$249,$K$1,FALSE)</f>
        <v/>
      </c>
      <c r="M26" s="478">
        <f>L26-G26</f>
        <v/>
      </c>
      <c r="N26" s="30" t="n"/>
      <c r="O26" s="425">
        <f>L26-B26</f>
        <v/>
      </c>
      <c r="P26" s="426">
        <f>J26-K26</f>
        <v/>
      </c>
      <c r="Q26" s="426">
        <f>D26-F26</f>
        <v/>
      </c>
      <c r="R26" s="144" t="n"/>
    </row>
    <row r="27">
      <c r="A27" s="80" t="inlineStr">
        <is>
          <t xml:space="preserve">　　土地                                                        </t>
        </is>
      </c>
      <c r="B27" s="427">
        <f>VLOOKUP(A27,$A$309:$AX$418,$K$1,FALSE)</f>
        <v/>
      </c>
      <c r="C27" s="384" t="n">
        <v>121</v>
      </c>
      <c r="D27" s="440" t="n"/>
      <c r="E27" s="441" t="n"/>
      <c r="F27" s="442" t="n"/>
      <c r="G27" s="429">
        <f>B27+SUM(D27)-SUM(F27)</f>
        <v/>
      </c>
      <c r="H27" s="112" t="inlineStr">
        <is>
          <t xml:space="preserve">　　　其他                                                        </t>
        </is>
      </c>
      <c r="I27" s="8" t="n"/>
      <c r="J27" s="73">
        <f>OFFSET(A500,0,$K$1-1)</f>
        <v/>
      </c>
      <c r="K27" s="369">
        <f>K28+K29+K32</f>
        <v/>
      </c>
      <c r="L27" s="478">
        <f>VLOOKUP(A27,$A$140:$AX$249,$K$1,FALSE)</f>
        <v/>
      </c>
      <c r="M27" s="478">
        <f>L27-G27</f>
        <v/>
      </c>
      <c r="N27" s="30" t="n"/>
      <c r="O27" s="425">
        <f>L27-B27</f>
        <v/>
      </c>
      <c r="P27" s="426">
        <f>J27-K27</f>
        <v/>
      </c>
      <c r="Q27" s="426">
        <f>D27-F27</f>
        <v/>
      </c>
      <c r="R27" s="144" t="n"/>
    </row>
    <row r="28">
      <c r="A28" s="2" t="n">
        <v>0</v>
      </c>
      <c r="B28" s="427" t="n"/>
      <c r="C28" s="384" t="n"/>
      <c r="D28" s="440" t="n"/>
      <c r="E28" s="441" t="n"/>
      <c r="F28" s="442" t="n"/>
      <c r="G28" s="433" t="n"/>
      <c r="H28" s="214" t="inlineStr">
        <is>
          <t xml:space="preserve">　　　　應付退休及離職金                                            </t>
        </is>
      </c>
      <c r="I28" s="215" t="n">
        <v>122</v>
      </c>
      <c r="J28" s="73">
        <f>OFFSET(A501,0,$K$1-1)</f>
        <v/>
      </c>
      <c r="K28" s="369">
        <f>-SUMIF($C$7:$C$127,I28,$D$7:$D$127)+SUMIF($E$7:$E$127,I28,$F$7:$F$127)</f>
        <v/>
      </c>
      <c r="L28" s="478" t="n"/>
      <c r="M28" s="478">
        <f>L28-G28</f>
        <v/>
      </c>
      <c r="N28" s="30" t="n"/>
      <c r="O28" s="425">
        <f>L28-B28</f>
        <v/>
      </c>
      <c r="P28" s="426">
        <f>J28-K28</f>
        <v/>
      </c>
      <c r="Q28" s="426">
        <f>D28-F28</f>
        <v/>
      </c>
      <c r="R28" s="144" t="n"/>
    </row>
    <row r="29">
      <c r="A29" s="80" t="inlineStr">
        <is>
          <t xml:space="preserve">　　土地改良物                                                  </t>
        </is>
      </c>
      <c r="B29" s="427">
        <f>VLOOKUP(A29,$A$309:$AX$418,$K$1,FALSE)</f>
        <v/>
      </c>
      <c r="C29" s="384" t="n">
        <v>251</v>
      </c>
      <c r="D29" s="440">
        <f>J57*-1</f>
        <v/>
      </c>
      <c r="E29" s="441" t="n">
        <v>101</v>
      </c>
      <c r="F29" s="442">
        <f>J15</f>
        <v/>
      </c>
      <c r="G29" s="429">
        <f>B29+SUM(D29:D32)-SUM(F29:F32)</f>
        <v/>
      </c>
      <c r="H29" s="214" t="inlineStr">
        <is>
          <t xml:space="preserve">　　　　遞延收入                                                    </t>
        </is>
      </c>
      <c r="I29" s="215" t="n"/>
      <c r="J29" s="73">
        <f>OFFSET(A502,0,$K$1-1)</f>
        <v/>
      </c>
      <c r="K29" s="369">
        <f>SUM(K30:K31)</f>
        <v/>
      </c>
      <c r="L29" s="478">
        <f>VLOOKUP(A29,$A$140:$AX$249,$K$1,FALSE)</f>
        <v/>
      </c>
      <c r="M29" s="478">
        <f>L29-G29</f>
        <v/>
      </c>
      <c r="N29" s="30" t="n"/>
      <c r="O29" s="425">
        <f>L29-B29</f>
        <v/>
      </c>
      <c r="P29" s="426">
        <f>J29-K29</f>
        <v/>
      </c>
      <c r="Q29" s="426">
        <f>D29-F29</f>
        <v/>
      </c>
      <c r="R29" s="144" t="n"/>
    </row>
    <row r="30">
      <c r="A30" s="80" t="n">
        <v>0</v>
      </c>
      <c r="B30" s="427" t="n"/>
      <c r="C30" s="384" t="n">
        <v>404</v>
      </c>
      <c r="D30" s="440">
        <f>J96</f>
        <v/>
      </c>
      <c r="E30" s="441" t="n"/>
      <c r="F30" s="442" t="n"/>
      <c r="G30" s="433" t="n"/>
      <c r="H30" s="214" t="inlineStr">
        <is>
          <t xml:space="preserve">　　　　　遞延收入-其他補助收入                                       </t>
        </is>
      </c>
      <c r="I30" s="215" t="n">
        <v>123</v>
      </c>
      <c r="J30" s="73">
        <f>OFFSET(A503,0,$K$1-1)</f>
        <v/>
      </c>
      <c r="K30" s="369">
        <f>-SUMIF($C$7:$C$127,I30,$D$7:$D$127)+SUMIF($E$7:$E$127,I30,$F$7:$F$127)</f>
        <v/>
      </c>
      <c r="L30" s="478" t="n"/>
      <c r="M30" s="478">
        <f>L30-G30</f>
        <v/>
      </c>
      <c r="N30" s="30" t="n"/>
      <c r="O30" s="425">
        <f>L30-B30</f>
        <v/>
      </c>
      <c r="P30" s="426">
        <f>J30-K30</f>
        <v/>
      </c>
      <c r="Q30" s="426">
        <f>D30-F30</f>
        <v/>
      </c>
      <c r="R30" s="144" t="n"/>
    </row>
    <row r="31">
      <c r="A31" s="2" t="n">
        <v>0</v>
      </c>
      <c r="B31" s="427" t="n"/>
      <c r="C31" s="384" t="n"/>
      <c r="D31" s="440" t="n"/>
      <c r="E31" s="441" t="n"/>
      <c r="F31" s="442" t="n"/>
      <c r="G31" s="433" t="n"/>
      <c r="H31" s="214" t="inlineStr">
        <is>
          <t xml:space="preserve">　　　　　遞延收入-受贈收入                                           </t>
        </is>
      </c>
      <c r="I31" s="215" t="n">
        <v>124</v>
      </c>
      <c r="J31" s="73">
        <f>OFFSET(A504,0,$K$1-1)</f>
        <v/>
      </c>
      <c r="K31" s="369">
        <f>-SUMIF($C$7:$C$127,I31,$D$7:$D$127)+SUMIF($E$7:$E$127,I31,$F$7:$F$127)</f>
        <v/>
      </c>
      <c r="L31" s="478" t="n"/>
      <c r="M31" s="478">
        <f>L31-G31</f>
        <v/>
      </c>
      <c r="N31" s="30" t="n"/>
      <c r="O31" s="425">
        <f>L31-B31</f>
        <v/>
      </c>
      <c r="P31" s="426">
        <f>J31-K31</f>
        <v/>
      </c>
      <c r="Q31" s="426">
        <f>D31-F31</f>
        <v/>
      </c>
      <c r="R31" s="144" t="n"/>
    </row>
    <row r="32">
      <c r="A32" s="3" t="n">
        <v>0</v>
      </c>
      <c r="B32" s="427" t="n"/>
      <c r="C32" s="385" t="n"/>
      <c r="D32" s="440" t="n"/>
      <c r="E32" s="443" t="n"/>
      <c r="F32" s="442" t="n"/>
      <c r="G32" s="433" t="n"/>
      <c r="H32" s="214" t="inlineStr">
        <is>
          <t xml:space="preserve">　　　　其他                                                        </t>
        </is>
      </c>
      <c r="I32" s="215" t="n">
        <v>125</v>
      </c>
      <c r="J32" s="73">
        <f>OFFSET(A505,0,$K$1-1)</f>
        <v/>
      </c>
      <c r="K32" s="369" t="n"/>
      <c r="L32" s="478" t="n"/>
      <c r="M32" s="478">
        <f>L32-G32</f>
        <v/>
      </c>
      <c r="N32" s="30" t="n"/>
      <c r="O32" s="425">
        <f>L32-B32</f>
        <v/>
      </c>
      <c r="P32" s="426">
        <f>J32-K32</f>
        <v/>
      </c>
      <c r="Q32" s="426">
        <f>D32-F32</f>
        <v/>
      </c>
      <c r="R32" s="144" t="n"/>
    </row>
    <row r="33">
      <c r="A33" s="80" t="inlineStr">
        <is>
          <t xml:space="preserve">　　房屋及建築                                                  </t>
        </is>
      </c>
      <c r="B33" s="427">
        <f>VLOOKUP(A33,$A$309:$AX$418,$K$1,FALSE)</f>
        <v/>
      </c>
      <c r="C33" s="384" t="n">
        <v>252</v>
      </c>
      <c r="D33" s="440">
        <f>J58*-1</f>
        <v/>
      </c>
      <c r="E33" s="441" t="n">
        <v>102</v>
      </c>
      <c r="F33" s="442">
        <f>J16</f>
        <v/>
      </c>
      <c r="G33" s="429">
        <f>B33+SUM(D33:D36)-SUM(F33:F36)</f>
        <v/>
      </c>
      <c r="H33" s="214" t="inlineStr">
        <is>
          <t xml:space="preserve">　　　流動資產淨減（淨增）                                        </t>
        </is>
      </c>
      <c r="I33" s="215" t="n">
        <v>151</v>
      </c>
      <c r="J33" s="73">
        <f>OFFSET(A506,0,$K$1-1)</f>
        <v/>
      </c>
      <c r="K33" s="369">
        <f>-SUMIF($C$7:$C$127,I33,$D$7:$D$127)+SUMIF($E$7:$E$127,I33,$F$7:$F$127)</f>
        <v/>
      </c>
      <c r="L33" s="478">
        <f>VLOOKUP(A33,$A$140:$AX$249,$K$1,FALSE)</f>
        <v/>
      </c>
      <c r="M33" s="478">
        <f>L33-G33</f>
        <v/>
      </c>
      <c r="N33" s="30" t="n"/>
      <c r="O33" s="425">
        <f>L33-B33</f>
        <v/>
      </c>
      <c r="P33" s="426">
        <f>J33-K33</f>
        <v/>
      </c>
      <c r="Q33" s="426">
        <f>D33-F33</f>
        <v/>
      </c>
      <c r="R33" s="144" t="n"/>
    </row>
    <row r="34">
      <c r="A34" s="2" t="n">
        <v>0</v>
      </c>
      <c r="B34" s="427" t="n"/>
      <c r="C34" s="384" t="n">
        <v>405</v>
      </c>
      <c r="D34" s="440">
        <f>J97</f>
        <v/>
      </c>
      <c r="E34" s="441" t="n"/>
      <c r="F34" s="442" t="n"/>
      <c r="G34" s="433" t="n"/>
      <c r="H34" s="214" t="inlineStr">
        <is>
          <t xml:space="preserve">　　　流動負債淨增（淨減）                                        </t>
        </is>
      </c>
      <c r="I34" s="215" t="n">
        <v>161</v>
      </c>
      <c r="J34" s="73">
        <f>OFFSET(A507,0,$K$1-1)</f>
        <v/>
      </c>
      <c r="K34" s="369">
        <f>-SUMIF($C$7:$C$127,I34,$D$7:$D$127)+SUMIF($E$7:$E$127,I34,$F$7:$F$127)</f>
        <v/>
      </c>
      <c r="L34" s="478" t="n"/>
      <c r="M34" s="478">
        <f>L34-G34</f>
        <v/>
      </c>
      <c r="N34" s="30" t="n"/>
      <c r="O34" s="425">
        <f>L34-B34</f>
        <v/>
      </c>
      <c r="P34" s="426">
        <f>J34-K34</f>
        <v/>
      </c>
      <c r="Q34" s="426">
        <f>D34-F34</f>
        <v/>
      </c>
      <c r="R34" s="144" t="n"/>
    </row>
    <row r="35">
      <c r="A35" s="2" t="n">
        <v>0</v>
      </c>
      <c r="B35" s="427" t="n"/>
      <c r="C35" s="384" t="n"/>
      <c r="D35" s="440" t="n"/>
      <c r="E35" s="441" t="n"/>
      <c r="F35" s="442" t="n"/>
      <c r="G35" s="433" t="n"/>
      <c r="H35" s="214" t="inlineStr">
        <is>
          <t xml:space="preserve">　　未計利息股利之現金流入（流出）                              </t>
        </is>
      </c>
      <c r="I35" s="215" t="n"/>
      <c r="J35" s="73">
        <f>OFFSET(A508,0,$K$1-1)</f>
        <v/>
      </c>
      <c r="K35" s="369">
        <f>K12+K13</f>
        <v/>
      </c>
      <c r="L35" s="478" t="n"/>
      <c r="M35" s="478">
        <f>L35-G35</f>
        <v/>
      </c>
      <c r="N35" s="30" t="n"/>
      <c r="O35" s="425">
        <f>L35-B35</f>
        <v/>
      </c>
      <c r="P35" s="426">
        <f>J35-K35</f>
        <v/>
      </c>
      <c r="Q35" s="426">
        <f>D35-F35</f>
        <v/>
      </c>
      <c r="R35" s="144" t="n"/>
    </row>
    <row r="36">
      <c r="A36" s="3" t="n">
        <v>0</v>
      </c>
      <c r="B36" s="427" t="n"/>
      <c r="C36" s="385" t="n"/>
      <c r="D36" s="440" t="n"/>
      <c r="E36" s="443" t="n"/>
      <c r="F36" s="442" t="n"/>
      <c r="G36" s="433" t="n"/>
      <c r="H36" s="112" t="inlineStr">
        <is>
          <t xml:space="preserve">　　收取利息                                                    </t>
        </is>
      </c>
      <c r="I36" s="180" t="n"/>
      <c r="J36" s="73">
        <f>OFFSET(A509,0,$K$1-1)</f>
        <v/>
      </c>
      <c r="K36" s="369">
        <f>J36</f>
        <v/>
      </c>
      <c r="L36" s="478" t="n"/>
      <c r="M36" s="478">
        <f>L36-G36</f>
        <v/>
      </c>
      <c r="N36" s="30" t="n"/>
      <c r="O36" s="425">
        <f>L36-B36</f>
        <v/>
      </c>
      <c r="P36" s="426">
        <f>J36-K36</f>
        <v/>
      </c>
      <c r="Q36" s="426">
        <f>D36-F36</f>
        <v/>
      </c>
      <c r="R36" s="144" t="n"/>
    </row>
    <row r="37">
      <c r="A37" s="80" t="inlineStr">
        <is>
          <t xml:space="preserve">　　機械及設備                                                  </t>
        </is>
      </c>
      <c r="B37" s="427">
        <f>VLOOKUP(A37,$A$309:$AX$418,$K$1,FALSE)</f>
        <v/>
      </c>
      <c r="C37" s="384" t="n">
        <v>253</v>
      </c>
      <c r="D37" s="440">
        <f>J59*-1</f>
        <v/>
      </c>
      <c r="E37" s="441" t="n">
        <v>103</v>
      </c>
      <c r="F37" s="442">
        <f>J17</f>
        <v/>
      </c>
      <c r="G37" s="429">
        <f>B37+SUM(D37:D41)-SUM(F37:F41)</f>
        <v/>
      </c>
      <c r="H37" s="112" t="inlineStr">
        <is>
          <t xml:space="preserve">　　收取股利                                                    </t>
        </is>
      </c>
      <c r="I37" s="180" t="n"/>
      <c r="J37" s="73">
        <f>OFFSET(A510,0,$K$1-1)</f>
        <v/>
      </c>
      <c r="K37" s="369">
        <f>J37</f>
        <v/>
      </c>
      <c r="L37" s="478">
        <f>VLOOKUP(A37,$A$140:$AX$249,$K$1,FALSE)</f>
        <v/>
      </c>
      <c r="M37" s="478">
        <f>L37-G37</f>
        <v/>
      </c>
      <c r="N37" s="30" t="n"/>
      <c r="O37" s="425">
        <f>L37-B37</f>
        <v/>
      </c>
      <c r="P37" s="426">
        <f>J37-K37</f>
        <v/>
      </c>
      <c r="Q37" s="426">
        <f>D37-F37</f>
        <v/>
      </c>
      <c r="R37" s="144" t="n"/>
    </row>
    <row r="38" ht="20.4" customHeight="1" s="53" thickBot="1">
      <c r="A38" s="2" t="n">
        <v>0</v>
      </c>
      <c r="B38" s="427" t="n"/>
      <c r="C38" s="385" t="n">
        <v>407</v>
      </c>
      <c r="D38" s="440">
        <f>J101</f>
        <v/>
      </c>
      <c r="E38" s="441" t="n"/>
      <c r="F38" s="442" t="n"/>
      <c r="G38" s="433" t="n"/>
      <c r="H38" s="112" t="inlineStr">
        <is>
          <t xml:space="preserve">　　支付利息                                                    </t>
        </is>
      </c>
      <c r="I38" s="180" t="n"/>
      <c r="J38" s="73">
        <f>OFFSET(A511,0,$K$1-1)</f>
        <v/>
      </c>
      <c r="K38" s="444">
        <f>J38</f>
        <v/>
      </c>
      <c r="L38" s="478" t="n"/>
      <c r="M38" s="478">
        <f>L38-G38</f>
        <v/>
      </c>
      <c r="N38" s="30" t="n"/>
      <c r="O38" s="425">
        <f>L38-B38</f>
        <v/>
      </c>
      <c r="P38" s="426">
        <f>J38-K38</f>
        <v/>
      </c>
      <c r="Q38" s="426">
        <f>D38-F38</f>
        <v/>
      </c>
      <c r="R38" s="144" t="n"/>
    </row>
    <row r="39">
      <c r="A39" s="3" t="n">
        <v>0</v>
      </c>
      <c r="B39" s="427" t="n"/>
      <c r="C39" s="385" t="n">
        <v>409</v>
      </c>
      <c r="D39" s="440">
        <f>J105</f>
        <v/>
      </c>
      <c r="E39" s="443" t="n">
        <v>412</v>
      </c>
      <c r="F39" s="442">
        <f>-J109</f>
        <v/>
      </c>
      <c r="G39" s="433" t="n"/>
      <c r="H39" s="111" t="inlineStr">
        <is>
          <t xml:space="preserve">▼業務活動之淨現金流入（流出）                                </t>
        </is>
      </c>
      <c r="I39" s="180" t="n"/>
      <c r="J39" s="73">
        <f>OFFSET(A512,0,$K$1-1)</f>
        <v/>
      </c>
      <c r="K39" s="445">
        <f>K36+K37+K38+K35</f>
        <v/>
      </c>
      <c r="L39" s="478" t="n"/>
      <c r="M39" s="478">
        <f>L39-G39</f>
        <v/>
      </c>
      <c r="N39" s="30" t="n"/>
      <c r="O39" s="425">
        <f>L39-B39</f>
        <v/>
      </c>
      <c r="P39" s="426">
        <f>J39-K39</f>
        <v/>
      </c>
      <c r="Q39" s="426">
        <f>D39-F39</f>
        <v/>
      </c>
      <c r="R39" s="144" t="n"/>
    </row>
    <row r="40">
      <c r="A40" s="3" t="n">
        <v>0</v>
      </c>
      <c r="B40" s="427" t="n"/>
      <c r="C40" s="261" t="n"/>
      <c r="D40" s="186" t="n"/>
      <c r="E40" s="446" t="n"/>
      <c r="F40" s="447" t="n"/>
      <c r="G40" s="433" t="n"/>
      <c r="H40" s="111" t="inlineStr">
        <is>
          <t xml:space="preserve">▼投資活動之現金流量                                          </t>
        </is>
      </c>
      <c r="I40" s="180" t="n"/>
      <c r="J40" s="73">
        <f>OFFSET(A513,0,$K$1-1)</f>
        <v/>
      </c>
      <c r="K40" s="448">
        <f>SUM(K41,K44,K47,K48,K49,K51,K54,K64)</f>
        <v/>
      </c>
      <c r="L40" s="478" t="n"/>
      <c r="M40" s="478">
        <f>L40-G40</f>
        <v/>
      </c>
      <c r="N40" s="30" t="n"/>
      <c r="O40" s="425">
        <f>L40-B40</f>
        <v/>
      </c>
      <c r="P40" s="426">
        <f>J40-K40</f>
        <v/>
      </c>
      <c r="Q40" s="426">
        <f>D40-F40</f>
        <v/>
      </c>
      <c r="R40" s="144" t="n"/>
    </row>
    <row r="41">
      <c r="A41" s="50" t="n"/>
      <c r="B41" s="50" t="n"/>
      <c r="C41" s="232" t="n"/>
      <c r="D41" s="440" t="n"/>
      <c r="E41" s="232" t="n"/>
      <c r="F41" s="233" t="n"/>
      <c r="H41" s="112" t="inlineStr">
        <is>
          <t xml:space="preserve">　　減少流動金融資產及短期貸墊款                                </t>
        </is>
      </c>
      <c r="I41" s="180" t="n"/>
      <c r="J41" s="73">
        <f>OFFSET(A514,0,$K$1-1)</f>
        <v/>
      </c>
      <c r="K41" s="449">
        <f>K42+K43</f>
        <v/>
      </c>
      <c r="L41" s="478" t="n"/>
      <c r="M41" s="478">
        <f>L41-G41</f>
        <v/>
      </c>
      <c r="N41" s="30" t="n"/>
      <c r="O41" s="425">
        <f>L41-B41</f>
        <v/>
      </c>
      <c r="P41" s="426">
        <f>J41-K41</f>
        <v/>
      </c>
      <c r="Q41" s="426">
        <f>D41-F41</f>
        <v/>
      </c>
      <c r="R41" s="144" t="n"/>
    </row>
    <row r="42" ht="20.4" customHeight="1" s="53" thickBot="1">
      <c r="A42" s="50" t="inlineStr">
        <is>
          <t xml:space="preserve">　　交通及運輸設備                                              </t>
        </is>
      </c>
      <c r="B42" s="427">
        <f>VLOOKUP(A42,$A$309:$AX$418,$K$1,FALSE)</f>
        <v/>
      </c>
      <c r="C42" s="384" t="n">
        <v>254</v>
      </c>
      <c r="D42" s="440">
        <f>J60*-1</f>
        <v/>
      </c>
      <c r="E42" s="441" t="n">
        <v>104</v>
      </c>
      <c r="F42" s="442">
        <f>J18</f>
        <v/>
      </c>
      <c r="G42" s="450">
        <f>B42+SUM(D42:D44)-SUM(F42:F44)</f>
        <v/>
      </c>
      <c r="H42" s="214" t="inlineStr">
        <is>
          <t xml:space="preserve">　　　減少流動金融資產                                            </t>
        </is>
      </c>
      <c r="I42" s="215" t="n">
        <v>211</v>
      </c>
      <c r="J42" s="248">
        <f>OFFSET(A515,0,$K$1-1)</f>
        <v/>
      </c>
      <c r="K42" s="451">
        <f>-SUMIF($C$7:$C$127,I42,$D$7:$D$127)+SUMIF($E$7:$E$135,I42,$F$7:$F$127)</f>
        <v/>
      </c>
      <c r="L42" s="478">
        <f>VLOOKUP(A42,$A$140:$AX$249,$K$1,FALSE)</f>
        <v/>
      </c>
      <c r="M42" s="478">
        <f>L42-G42</f>
        <v/>
      </c>
      <c r="N42" s="30" t="n"/>
      <c r="O42" s="425">
        <f>L42-B42</f>
        <v/>
      </c>
      <c r="P42" s="426">
        <f>J42-K42</f>
        <v/>
      </c>
      <c r="Q42" s="426">
        <f>D42-F42</f>
        <v/>
      </c>
      <c r="R42" s="144" t="n"/>
    </row>
    <row r="43">
      <c r="A43" s="50" t="n"/>
      <c r="B43" s="427" t="n"/>
      <c r="C43" s="385" t="n">
        <v>410</v>
      </c>
      <c r="D43" s="440">
        <f>J106</f>
        <v/>
      </c>
      <c r="E43" s="443" t="n">
        <v>413</v>
      </c>
      <c r="F43" s="442">
        <f>J110*-1</f>
        <v/>
      </c>
      <c r="G43" s="452" t="n"/>
      <c r="H43" s="216" t="inlineStr">
        <is>
          <t xml:space="preserve">　　　減少短期墊款                                                </t>
        </is>
      </c>
      <c r="I43" s="217" t="n">
        <v>212</v>
      </c>
      <c r="J43" s="73">
        <f>OFFSET(A516,0,$K$1-1)</f>
        <v/>
      </c>
      <c r="K43" s="453">
        <f>-SUMIF($C$7:$C$127,I43,$D$7:$D$127)+SUMIF($E$7:$E$135,I43,$F$7:$F$127)</f>
        <v/>
      </c>
      <c r="L43" s="478" t="n"/>
      <c r="M43" s="478">
        <f>L43-G43</f>
        <v/>
      </c>
      <c r="N43" s="30" t="n"/>
      <c r="O43" s="425">
        <f>L43-B43</f>
        <v/>
      </c>
      <c r="P43" s="426">
        <f>J43-K43</f>
        <v/>
      </c>
      <c r="Q43" s="426">
        <f>D43-F43</f>
        <v/>
      </c>
      <c r="R43" s="144" t="n"/>
    </row>
    <row r="44">
      <c r="A44" s="50" t="n"/>
      <c r="B44" s="427" t="n"/>
      <c r="C44" s="385" t="n"/>
      <c r="D44" s="440" t="n"/>
      <c r="E44" s="443" t="n"/>
      <c r="F44" s="442" t="n"/>
      <c r="G44" s="452" t="n"/>
      <c r="H44" s="112" t="inlineStr">
        <is>
          <t xml:space="preserve">　　減少投資、長期應收款、貸墊款及準備金                        </t>
        </is>
      </c>
      <c r="I44" s="180" t="n"/>
      <c r="J44" s="73">
        <f>OFFSET(A517,0,$K$1-1)</f>
        <v/>
      </c>
      <c r="K44" s="369">
        <f>SUM(K45:K46)</f>
        <v/>
      </c>
      <c r="L44" s="478" t="n"/>
      <c r="M44" s="478">
        <f>L44-G44</f>
        <v/>
      </c>
      <c r="N44" s="30" t="n"/>
      <c r="O44" s="425">
        <f>L44-B44</f>
        <v/>
      </c>
      <c r="P44" s="426">
        <f>J44-K44</f>
        <v/>
      </c>
      <c r="Q44" s="426">
        <f>D44-F44</f>
        <v/>
      </c>
      <c r="R44" s="144" t="n"/>
    </row>
    <row r="45">
      <c r="A45" s="80" t="inlineStr">
        <is>
          <t xml:space="preserve">　　什項設備                                                    </t>
        </is>
      </c>
      <c r="B45" s="427">
        <f>VLOOKUP(A45,$A$309:$AX$418,$K$1,FALSE)</f>
        <v/>
      </c>
      <c r="C45" s="384" t="n">
        <v>255</v>
      </c>
      <c r="D45" s="440">
        <f>J61*-1</f>
        <v/>
      </c>
      <c r="E45" s="441" t="n">
        <v>105</v>
      </c>
      <c r="F45" s="442">
        <f>J19</f>
        <v/>
      </c>
      <c r="G45" s="429">
        <f>B45+SUM(D45:D48)-SUM(F45:F48)</f>
        <v/>
      </c>
      <c r="H45" s="112" t="inlineStr">
        <is>
          <t xml:space="preserve">　　　減少投資                                                    </t>
        </is>
      </c>
      <c r="I45" s="180" t="n">
        <v>221</v>
      </c>
      <c r="J45" s="73">
        <f>OFFSET(A518,0,$K$1-1)</f>
        <v/>
      </c>
      <c r="K45" s="369">
        <f>-SUMIF($C$7:$C$127,I45,$D$7:$D$127)+SUMIF($E$7:$E$135,I45,$F$7:$F$127)</f>
        <v/>
      </c>
      <c r="L45" s="478">
        <f>VLOOKUP(A45,$A$140:$AX$249,$K$1,FALSE)</f>
        <v/>
      </c>
      <c r="M45" s="478">
        <f>L45-G45</f>
        <v/>
      </c>
      <c r="N45" s="30" t="n"/>
      <c r="O45" s="425">
        <f>L45-B45</f>
        <v/>
      </c>
      <c r="P45" s="426">
        <f>J45-K45</f>
        <v/>
      </c>
      <c r="Q45" s="426">
        <f>D45-F45</f>
        <v/>
      </c>
      <c r="R45" s="144" t="n"/>
    </row>
    <row r="46">
      <c r="A46" s="3" t="n">
        <v>0</v>
      </c>
      <c r="B46" s="427" t="n"/>
      <c r="C46" s="385" t="n">
        <v>408</v>
      </c>
      <c r="D46" s="440">
        <f>J102</f>
        <v/>
      </c>
      <c r="E46" s="443" t="n"/>
      <c r="F46" s="442" t="n"/>
      <c r="G46" s="433" t="n"/>
      <c r="H46" s="112" t="inlineStr">
        <is>
          <t xml:space="preserve">　　　減少準備金                                                  </t>
        </is>
      </c>
      <c r="I46" s="180" t="n">
        <v>222</v>
      </c>
      <c r="J46" s="73">
        <f>OFFSET(A519,0,$K$1-1)</f>
        <v/>
      </c>
      <c r="K46" s="369">
        <f>-SUMIF($C$7:$C$127,I46,$D$7:$D$127)+SUMIF($E$7:$E$135,I46,$F$7:$F$127)</f>
        <v/>
      </c>
      <c r="L46" s="478" t="n"/>
      <c r="M46" s="478">
        <f>L46-G46</f>
        <v/>
      </c>
      <c r="N46" s="30" t="n"/>
      <c r="O46" s="425">
        <f>L46-B46</f>
        <v/>
      </c>
      <c r="P46" s="426">
        <f>J46-K46</f>
        <v/>
      </c>
      <c r="Q46" s="426">
        <f>D46-F46</f>
        <v/>
      </c>
      <c r="R46" s="144" t="n"/>
    </row>
    <row r="47">
      <c r="A47" s="3" t="n">
        <v>0</v>
      </c>
      <c r="B47" s="427" t="n"/>
      <c r="C47" s="385" t="n">
        <v>411</v>
      </c>
      <c r="D47" s="440">
        <f>J107</f>
        <v/>
      </c>
      <c r="E47" s="443" t="n">
        <v>414</v>
      </c>
      <c r="F47" s="442">
        <f>-J111</f>
        <v/>
      </c>
      <c r="G47" s="433" t="n"/>
      <c r="H47" s="112" t="inlineStr">
        <is>
          <t xml:space="preserve">　　收取利息                                                    </t>
        </is>
      </c>
      <c r="I47" s="180" t="n"/>
      <c r="J47" s="73">
        <f>OFFSET(A520,0,$K$1-1)</f>
        <v/>
      </c>
      <c r="K47" s="369">
        <f>J47</f>
        <v/>
      </c>
      <c r="L47" s="478" t="n"/>
      <c r="M47" s="478">
        <f>L47-G47</f>
        <v/>
      </c>
      <c r="N47" s="30" t="n"/>
      <c r="O47" s="425">
        <f>L47-B47</f>
        <v/>
      </c>
      <c r="P47" s="426">
        <f>J47-K47</f>
        <v/>
      </c>
      <c r="Q47" s="426">
        <f>D47-F47</f>
        <v/>
      </c>
      <c r="R47" s="144" t="n"/>
    </row>
    <row r="48">
      <c r="A48" s="3" t="n">
        <v>0</v>
      </c>
      <c r="B48" s="427" t="n"/>
      <c r="C48" s="385" t="n">
        <v>406</v>
      </c>
      <c r="D48" s="440">
        <f>J98</f>
        <v/>
      </c>
      <c r="E48" s="443" t="n"/>
      <c r="F48" s="442" t="n"/>
      <c r="G48" s="433" t="n"/>
      <c r="H48" s="112" t="inlineStr">
        <is>
          <t xml:space="preserve">　　收取股利                                                    </t>
        </is>
      </c>
      <c r="I48" s="186" t="n"/>
      <c r="J48" s="73">
        <f>OFFSET(A521,0,$K$1-1)</f>
        <v/>
      </c>
      <c r="K48" s="369">
        <f>J48</f>
        <v/>
      </c>
      <c r="L48" s="478" t="n"/>
      <c r="M48" s="478">
        <f>L48-G48</f>
        <v/>
      </c>
      <c r="N48" s="30" t="n"/>
      <c r="O48" s="425">
        <f>L48-B48</f>
        <v/>
      </c>
      <c r="P48" s="426">
        <f>J48-K48</f>
        <v/>
      </c>
      <c r="Q48" s="426">
        <f>D48-F48</f>
        <v/>
      </c>
      <c r="R48" s="144" t="n"/>
    </row>
    <row r="49">
      <c r="A49" s="80" t="inlineStr">
        <is>
          <t xml:space="preserve">　　租賃資產                                                    </t>
        </is>
      </c>
      <c r="B49" s="427">
        <f>VLOOKUP(A49,$A$309:$AX$413,$K$1,FALSE)</f>
        <v/>
      </c>
      <c r="C49" s="384" t="n"/>
      <c r="D49" s="440" t="n"/>
      <c r="E49" s="441" t="n">
        <v>106</v>
      </c>
      <c r="F49" s="442">
        <f>J20</f>
        <v/>
      </c>
      <c r="G49" s="433">
        <f>B49+D49-F49</f>
        <v/>
      </c>
      <c r="H49" s="112" t="inlineStr">
        <is>
          <t xml:space="preserve">　　增加流動金融資產及短期貸墊款                                </t>
        </is>
      </c>
      <c r="I49" s="186" t="n"/>
      <c r="J49" s="121">
        <f>OFFSET(A522,0,$K$1-1)</f>
        <v/>
      </c>
      <c r="K49" s="369">
        <f>K50</f>
        <v/>
      </c>
      <c r="L49" s="478">
        <f>VLOOKUP(A49,$A$140:$AX$249,$K$1,FALSE)</f>
        <v/>
      </c>
      <c r="M49" s="478">
        <f>L49-G49</f>
        <v/>
      </c>
      <c r="N49" s="30" t="n"/>
      <c r="O49" s="425">
        <f>L49-B49</f>
        <v/>
      </c>
      <c r="P49" s="426">
        <f>J49-K49</f>
        <v/>
      </c>
      <c r="Q49" s="426">
        <f>D49-F49</f>
        <v/>
      </c>
      <c r="R49" s="144" t="n"/>
    </row>
    <row r="50" ht="32.4" customHeight="1" s="53">
      <c r="A50" s="80" t="inlineStr">
        <is>
          <t xml:space="preserve">　　租賃權益改良                                                </t>
        </is>
      </c>
      <c r="B50" s="427">
        <f>VLOOKUP(A50,$A$309:$AX$418,$K$1,FALSE)</f>
        <v/>
      </c>
      <c r="C50" s="384" t="n">
        <v>257</v>
      </c>
      <c r="D50" s="454">
        <f>J63*-1</f>
        <v/>
      </c>
      <c r="E50" s="441" t="n">
        <v>107</v>
      </c>
      <c r="F50" s="442">
        <f>J21</f>
        <v/>
      </c>
      <c r="G50" s="433">
        <f>B50+D50-F50</f>
        <v/>
      </c>
      <c r="H50" s="112" t="inlineStr">
        <is>
          <t xml:space="preserve">　　　增加流動金融資產                                            </t>
        </is>
      </c>
      <c r="I50" s="181" t="n">
        <v>231</v>
      </c>
      <c r="J50" s="121">
        <f>OFFSET(A523,0,$K$1-1)</f>
        <v/>
      </c>
      <c r="K50" s="369">
        <f>-SUMIF($C$7:$C$127,I50,$D$7:$D$127)+SUMIF($E$7:$E$135,I50,$F$7:$F$127)</f>
        <v/>
      </c>
      <c r="L50" s="478">
        <f>VLOOKUP(A50,$A$140:$AX$249,$K$1,FALSE)</f>
        <v/>
      </c>
      <c r="M50" s="478">
        <f>L50-G50</f>
        <v/>
      </c>
      <c r="N50" s="30" t="n"/>
      <c r="O50" s="425">
        <f>L50-B49</f>
        <v/>
      </c>
      <c r="P50" s="426">
        <f>J50-K50</f>
        <v/>
      </c>
      <c r="Q50" s="426">
        <f>D49-F49</f>
        <v/>
      </c>
      <c r="R50" s="144" t="n"/>
    </row>
    <row r="51" ht="32.4" customHeight="1" s="53">
      <c r="A51" s="79" t="inlineStr">
        <is>
          <t xml:space="preserve">　　購建中固定資產                                              </t>
        </is>
      </c>
      <c r="B51" s="427">
        <f>VLOOKUP(A51,$A$309:$AX$418,$K$1,FALSE)</f>
        <v/>
      </c>
      <c r="C51" s="384" t="n">
        <v>256</v>
      </c>
      <c r="D51" s="440">
        <f>J62*-1</f>
        <v/>
      </c>
      <c r="E51" s="441" t="n">
        <v>404</v>
      </c>
      <c r="F51" s="442">
        <f>J96</f>
        <v/>
      </c>
      <c r="G51" s="429">
        <f>B51+SUM(D51:D53)-SUM(F51:F53)</f>
        <v/>
      </c>
      <c r="H51" s="112" t="inlineStr">
        <is>
          <t xml:space="preserve">　　增加投資、長期應收款、貸墊款及準備金                        </t>
        </is>
      </c>
      <c r="I51" s="180" t="n"/>
      <c r="J51" s="73">
        <f>OFFSET(A524,0,$K$1-1)</f>
        <v/>
      </c>
      <c r="K51" s="369">
        <f>SUM(K52:K53)</f>
        <v/>
      </c>
      <c r="L51" s="478">
        <f>VLOOKUP(A51,$A$140:$AX$249,$K$1,FALSE)</f>
        <v/>
      </c>
      <c r="M51" s="478">
        <f>L51-G51</f>
        <v/>
      </c>
      <c r="N51" s="30" t="n"/>
      <c r="O51" s="425">
        <f>L51-B50</f>
        <v/>
      </c>
      <c r="P51" s="426">
        <f>J51-K51</f>
        <v/>
      </c>
      <c r="Q51" s="426">
        <f>D50-F50</f>
        <v/>
      </c>
      <c r="R51" s="144" t="n"/>
    </row>
    <row r="52">
      <c r="A52" s="3" t="n"/>
      <c r="B52" s="427" t="n"/>
      <c r="C52" s="385" t="n"/>
      <c r="D52" s="440" t="n"/>
      <c r="E52" s="441" t="n">
        <v>405</v>
      </c>
      <c r="F52" s="442">
        <f>J97</f>
        <v/>
      </c>
      <c r="G52" s="433" t="n"/>
      <c r="H52" s="112" t="inlineStr">
        <is>
          <t xml:space="preserve">　　　增加投資                                                    </t>
        </is>
      </c>
      <c r="I52" s="180" t="n">
        <v>241</v>
      </c>
      <c r="J52" s="73">
        <f>OFFSET(A525,0,$K$1-1)</f>
        <v/>
      </c>
      <c r="K52" s="369">
        <f>-SUMIF($C$7:$C$127,I52,$D$7:$D$127)+SUMIF($E$7:$E$135,I52,$F$7:$F$127)</f>
        <v/>
      </c>
      <c r="L52" s="478" t="n"/>
      <c r="M52" s="478">
        <f>L52-G52</f>
        <v/>
      </c>
      <c r="N52" s="30" t="n"/>
      <c r="O52" s="425">
        <f>L52-B51</f>
        <v/>
      </c>
      <c r="P52" s="426">
        <f>J52-K52</f>
        <v/>
      </c>
      <c r="Q52" s="426">
        <f>D51-F51</f>
        <v/>
      </c>
      <c r="R52" s="144" t="n"/>
    </row>
    <row r="53">
      <c r="A53" s="126" t="n"/>
      <c r="B53" s="126" t="n"/>
      <c r="C53" s="236" t="n"/>
      <c r="D53" s="455" t="n"/>
      <c r="E53" s="236" t="n">
        <v>406</v>
      </c>
      <c r="F53" s="291">
        <f>J98</f>
        <v/>
      </c>
      <c r="G53" s="126" t="n"/>
      <c r="H53" s="112" t="inlineStr">
        <is>
          <t xml:space="preserve">　　　增加準備金                                                  </t>
        </is>
      </c>
      <c r="I53" s="180" t="n">
        <v>242</v>
      </c>
      <c r="J53" s="73">
        <f>OFFSET(A526,0,$K$1-1)</f>
        <v/>
      </c>
      <c r="K53" s="369">
        <f>-SUMIF($C$7:$C$127,I53,$D$7:$D$127)+SUMIF($E$7:$E$135,I53,$F$7:$F$127)</f>
        <v/>
      </c>
      <c r="L53" s="478" t="n"/>
      <c r="M53" s="478">
        <f>L53-G52</f>
        <v/>
      </c>
      <c r="N53" s="30" t="n"/>
      <c r="O53" s="425">
        <f>L53-B52</f>
        <v/>
      </c>
      <c r="P53" s="426">
        <f>J53-K53</f>
        <v/>
      </c>
      <c r="Q53" s="426">
        <f>D52-F52</f>
        <v/>
      </c>
      <c r="R53" s="144" t="n"/>
    </row>
    <row r="54" ht="32.4" customHeight="1" s="53">
      <c r="A54" s="78" t="inlineStr">
        <is>
          <t xml:space="preserve">　生物資產－非流動                                            </t>
        </is>
      </c>
      <c r="B54" s="422">
        <f>SUM(B55)</f>
        <v/>
      </c>
      <c r="C54" s="384" t="n"/>
      <c r="D54" s="440" t="n"/>
      <c r="E54" s="441" t="n"/>
      <c r="F54" s="442" t="n"/>
      <c r="G54" s="423">
        <f>SUM(G55)</f>
        <v/>
      </c>
      <c r="H54" s="112" t="inlineStr">
        <is>
          <t xml:space="preserve">　　增加不動產、廠房及設備、礦產資源                            </t>
        </is>
      </c>
      <c r="I54" s="180" t="n"/>
      <c r="J54" s="73">
        <f>OFFSET(A527,0,$K$1-1)</f>
        <v/>
      </c>
      <c r="K54" s="369">
        <f>K55</f>
        <v/>
      </c>
      <c r="L54" s="478">
        <f>VLOOKUP(A54,$A$140:$AX$249,$K$1,FALSE)</f>
        <v/>
      </c>
      <c r="M54" s="478">
        <f>L54-G54</f>
        <v/>
      </c>
      <c r="N54" s="30" t="n"/>
      <c r="O54" s="425">
        <f>L54-B54</f>
        <v/>
      </c>
      <c r="P54" s="426">
        <f>J54-K54</f>
        <v/>
      </c>
      <c r="Q54" s="426">
        <f>D54-F54</f>
        <v/>
      </c>
      <c r="R54" s="144" t="n"/>
    </row>
    <row r="55" ht="27.6" customHeight="1" s="53">
      <c r="A55" s="82" t="inlineStr">
        <is>
          <t xml:space="preserve">　　生產性生物資產－非流動                                      </t>
        </is>
      </c>
      <c r="B55" s="427">
        <f>VLOOKUP(A55,$A$309:$AX$418,$K$1,FALSE)</f>
        <v/>
      </c>
      <c r="C55" s="384" t="n"/>
      <c r="D55" s="440" t="n"/>
      <c r="E55" s="441" t="n">
        <v>109</v>
      </c>
      <c r="F55" s="442">
        <f>J23</f>
        <v/>
      </c>
      <c r="G55" s="429">
        <f>B55+SUM(D55:D55)-SUM(F55:F55)</f>
        <v/>
      </c>
      <c r="H55" s="112" t="inlineStr">
        <is>
          <t xml:space="preserve">　　　增加不動產、廠房及設備                                      </t>
        </is>
      </c>
      <c r="I55" s="180" t="n"/>
      <c r="J55" s="73">
        <f>OFFSET(A528,0,$K$1-1)</f>
        <v/>
      </c>
      <c r="K55" s="369">
        <f>K56</f>
        <v/>
      </c>
      <c r="L55" s="478">
        <f>VLOOKUP(A55,$A$140:$AX$249,$K$1,FALSE)</f>
        <v/>
      </c>
      <c r="M55" s="478">
        <f>L55-G55</f>
        <v/>
      </c>
      <c r="N55" s="30" t="n"/>
      <c r="O55" s="425">
        <f>L55-B55</f>
        <v/>
      </c>
      <c r="P55" s="426">
        <f>J55-K55</f>
        <v/>
      </c>
      <c r="Q55" s="426">
        <f>D55-F55</f>
        <v/>
      </c>
      <c r="R55" s="144" t="n"/>
    </row>
    <row r="56">
      <c r="A56" s="78" t="inlineStr">
        <is>
          <t xml:space="preserve">　無形資產                                                    </t>
        </is>
      </c>
      <c r="B56" s="422">
        <f>SUM(B57)</f>
        <v/>
      </c>
      <c r="C56" s="384" t="n"/>
      <c r="D56" s="440" t="n"/>
      <c r="E56" s="441" t="n"/>
      <c r="F56" s="442" t="n"/>
      <c r="G56" s="423">
        <f>SUM(G57)</f>
        <v/>
      </c>
      <c r="H56" s="112" t="inlineStr">
        <is>
          <t xml:space="preserve">　　　　固定資產之增置                                              </t>
        </is>
      </c>
      <c r="I56" s="180" t="n"/>
      <c r="J56" s="73">
        <f>OFFSET(A529,0,$K$1-1)</f>
        <v/>
      </c>
      <c r="K56" s="369">
        <f>SUM(K57:K63)</f>
        <v/>
      </c>
      <c r="L56" s="478">
        <f>VLOOKUP(A56,$A$140:$AX$249,$K$1,FALSE)</f>
        <v/>
      </c>
      <c r="M56" s="478">
        <f>L56-G56</f>
        <v/>
      </c>
      <c r="N56" s="30" t="n"/>
      <c r="O56" s="425">
        <f>L56-B56</f>
        <v/>
      </c>
      <c r="P56" s="426">
        <f>J56-K56</f>
        <v/>
      </c>
      <c r="Q56" s="426">
        <f>D56-F56</f>
        <v/>
      </c>
      <c r="R56" s="144" t="n"/>
    </row>
    <row r="57">
      <c r="A57" s="80" t="inlineStr">
        <is>
          <t xml:space="preserve">　　無形資產                                                    </t>
        </is>
      </c>
      <c r="B57" s="427">
        <f>VLOOKUP(A57,$A$309:$AX$418,$K$1,FALSE)</f>
        <v/>
      </c>
      <c r="C57" s="384" t="n"/>
      <c r="D57" s="440" t="n"/>
      <c r="E57" s="441" t="n">
        <v>111</v>
      </c>
      <c r="F57" s="442">
        <f>J25</f>
        <v/>
      </c>
      <c r="G57" s="429">
        <f>B57+SUM(D57:D59)-SUM(F57:F59)</f>
        <v/>
      </c>
      <c r="H57" s="112" t="inlineStr">
        <is>
          <t xml:space="preserve">　　　　　土地改良物                                                  </t>
        </is>
      </c>
      <c r="I57" s="180" t="n">
        <v>251</v>
      </c>
      <c r="J57" s="73">
        <f>OFFSET(A530,0,$K$1-1)</f>
        <v/>
      </c>
      <c r="K57" s="369">
        <f>-SUMIF($C$7:$C$127,I57,$D$7:$D$127)+SUMIF($E$7:$E$127,I57,$F$7:$F$127)</f>
        <v/>
      </c>
      <c r="L57" s="478">
        <f>VLOOKUP(A57,$A$140:$AX$249,$K$1,FALSE)</f>
        <v/>
      </c>
      <c r="M57" s="478">
        <f>L57-G57</f>
        <v/>
      </c>
      <c r="N57" s="30" t="n"/>
      <c r="O57" s="425">
        <f>L57-B57</f>
        <v/>
      </c>
      <c r="P57" s="426">
        <f>J57-K57</f>
        <v/>
      </c>
      <c r="Q57" s="426">
        <f>D57-F57</f>
        <v/>
      </c>
      <c r="R57" s="144" t="n"/>
    </row>
    <row r="58">
      <c r="A58" s="2" t="n">
        <v>0</v>
      </c>
      <c r="B58" s="427" t="n"/>
      <c r="C58" s="384" t="n">
        <v>415</v>
      </c>
      <c r="D58" s="440">
        <f>J113</f>
        <v/>
      </c>
      <c r="E58" s="441" t="n">
        <v>416</v>
      </c>
      <c r="F58" s="442">
        <f>J114*-1</f>
        <v/>
      </c>
      <c r="G58" s="433" t="n"/>
      <c r="H58" s="112" t="inlineStr">
        <is>
          <t xml:space="preserve">　　　　　房屋及建築                                                  </t>
        </is>
      </c>
      <c r="I58" s="180" t="n">
        <v>252</v>
      </c>
      <c r="J58" s="73">
        <f>OFFSET(A531,0,$K$1-1)</f>
        <v/>
      </c>
      <c r="K58" s="369">
        <f>-SUMIF($C$7:$C$127,I58,$D$7:$D$127)+SUMIF($E$7:$E$127,I58,$F$7:$F$127)</f>
        <v/>
      </c>
      <c r="L58" s="478" t="n"/>
      <c r="M58" s="478">
        <f>L58-G58</f>
        <v/>
      </c>
      <c r="N58" s="30" t="n"/>
      <c r="O58" s="425">
        <f>L58-B58</f>
        <v/>
      </c>
      <c r="P58" s="426">
        <f>J58-K58</f>
        <v/>
      </c>
      <c r="Q58" s="426">
        <f>D58-F58</f>
        <v/>
      </c>
      <c r="R58" s="144" t="n"/>
    </row>
    <row r="59">
      <c r="A59" s="3" t="n">
        <v>0</v>
      </c>
      <c r="B59" s="427" t="n"/>
      <c r="C59" s="385" t="n">
        <v>258</v>
      </c>
      <c r="D59" s="440">
        <f>J65*-1</f>
        <v/>
      </c>
      <c r="E59" s="443" t="n">
        <v>112</v>
      </c>
      <c r="F59" s="456" t="n"/>
      <c r="G59" s="433" t="n"/>
      <c r="H59" s="112" t="inlineStr">
        <is>
          <t xml:space="preserve">　　　　　機械及設備                                                  </t>
        </is>
      </c>
      <c r="I59" s="180" t="n">
        <v>253</v>
      </c>
      <c r="J59" s="73">
        <f>OFFSET(A532,0,$K$1-1)</f>
        <v/>
      </c>
      <c r="K59" s="369">
        <f>-SUMIF($C$7:$C$127,I59,$D$7:$D$127)+SUMIF($E$7:$E$127,I59,$F$7:$F$127)</f>
        <v/>
      </c>
      <c r="L59" s="478" t="n"/>
      <c r="M59" s="478">
        <f>L59-G59</f>
        <v/>
      </c>
      <c r="N59" s="30" t="n"/>
      <c r="O59" s="425">
        <f>L59-B59</f>
        <v/>
      </c>
      <c r="P59" s="426">
        <f>J59-K59</f>
        <v/>
      </c>
      <c r="Q59" s="426">
        <f>D59-F59</f>
        <v/>
      </c>
      <c r="R59" s="144" t="n"/>
    </row>
    <row r="60">
      <c r="A60" s="3" t="n">
        <v>0</v>
      </c>
      <c r="B60" s="427" t="n"/>
      <c r="C60" s="385" t="n"/>
      <c r="D60" s="440" t="n"/>
      <c r="E60" s="443" t="n"/>
      <c r="F60" s="442" t="n"/>
      <c r="G60" s="433" t="n"/>
      <c r="H60" s="112" t="inlineStr">
        <is>
          <t xml:space="preserve">　　　　　交通及運輸設備                                              </t>
        </is>
      </c>
      <c r="I60" s="180" t="n">
        <v>254</v>
      </c>
      <c r="J60" s="73">
        <f>OFFSET(A533,0,$K$1-1)</f>
        <v/>
      </c>
      <c r="K60" s="369">
        <f>-SUMIF($C$7:$C$127,I60,$D$7:$D$127)+SUMIF($E$7:$E$127,I60,$F$7:$F$127)</f>
        <v/>
      </c>
      <c r="L60" s="478" t="n"/>
      <c r="M60" s="478">
        <f>L60-G60</f>
        <v/>
      </c>
      <c r="N60" s="30" t="n"/>
      <c r="O60" s="425">
        <f>L60-B60</f>
        <v/>
      </c>
      <c r="P60" s="426">
        <f>J60-K60</f>
        <v/>
      </c>
      <c r="Q60" s="426">
        <f>D60-F60</f>
        <v/>
      </c>
      <c r="R60" s="144" t="n"/>
    </row>
    <row r="61" ht="20.4" customHeight="1" s="53">
      <c r="A61" s="78" t="inlineStr">
        <is>
          <t xml:space="preserve">　其他資產                                                    </t>
        </is>
      </c>
      <c r="B61" s="457">
        <f>SUM(B62,B65,B68)</f>
        <v/>
      </c>
      <c r="C61" s="384" t="n"/>
      <c r="D61" s="440" t="n"/>
      <c r="E61" s="441" t="n"/>
      <c r="F61" s="442" t="n"/>
      <c r="G61" s="457">
        <f>SUM(G62,G65,G68)</f>
        <v/>
      </c>
      <c r="H61" s="112" t="inlineStr">
        <is>
          <t xml:space="preserve">　　　　　什項設備                                                    </t>
        </is>
      </c>
      <c r="I61" s="180" t="n">
        <v>255</v>
      </c>
      <c r="J61" s="73">
        <f>OFFSET(A534,0,$K$1-1)</f>
        <v/>
      </c>
      <c r="K61" s="369">
        <f>-SUMIF($C$7:$C$127,I61,$D$7:$D$127)+SUMIF($E$7:$E$127,I61,$F$7:$F$127)</f>
        <v/>
      </c>
      <c r="L61" s="478">
        <f>VLOOKUP(A61,$A$140:$AX$249,$K$1,FALSE)</f>
        <v/>
      </c>
      <c r="M61" s="478">
        <f>L61-G61</f>
        <v/>
      </c>
      <c r="N61" s="30" t="n"/>
      <c r="O61" s="425">
        <f>L61-B61</f>
        <v/>
      </c>
      <c r="P61" s="426">
        <f>J61-K61</f>
        <v/>
      </c>
      <c r="Q61" s="426">
        <f>D61-F61</f>
        <v/>
      </c>
      <c r="R61" s="144" t="n"/>
    </row>
    <row r="62">
      <c r="A62" s="80" t="inlineStr">
        <is>
          <t xml:space="preserve">　　遞延資產                                                    </t>
        </is>
      </c>
      <c r="B62" s="427">
        <f>VLOOKUP(A62,$A$309:$AX$418,$K$1,FALSE)</f>
        <v/>
      </c>
      <c r="C62" s="384" t="n"/>
      <c r="D62" s="440" t="n"/>
      <c r="E62" s="441" t="n">
        <v>112</v>
      </c>
      <c r="F62" s="442">
        <f>J26-F59</f>
        <v/>
      </c>
      <c r="G62" s="429">
        <f>B62+SUM(D62:D64)-SUM(F62:F64)</f>
        <v/>
      </c>
      <c r="H62" s="112" t="inlineStr">
        <is>
          <t xml:space="preserve">　　　　　購建中固定資產                                              </t>
        </is>
      </c>
      <c r="I62" s="180" t="n">
        <v>256</v>
      </c>
      <c r="J62" s="73">
        <f>OFFSET(A535,0,$K$1-1)</f>
        <v/>
      </c>
      <c r="K62" s="369">
        <f>-SUMIF($C$7:$C$127,I62,$D$7:$D$127)+SUMIF($E$7:$E$127,I62,$F$7:$F$127)</f>
        <v/>
      </c>
      <c r="L62" s="478">
        <f>VLOOKUP(A62,$A$140:$AX$249,$K$1,FALSE)</f>
        <v/>
      </c>
      <c r="M62" s="478">
        <f>L62-G62</f>
        <v/>
      </c>
      <c r="N62" s="30" t="n"/>
      <c r="O62" s="425">
        <f>L62-B62</f>
        <v/>
      </c>
      <c r="P62" s="426">
        <f>J62-K62</f>
        <v/>
      </c>
      <c r="Q62" s="426">
        <f>D62-F62</f>
        <v/>
      </c>
      <c r="R62" s="144" t="n"/>
    </row>
    <row r="63">
      <c r="A63" s="2" t="n">
        <v>0</v>
      </c>
      <c r="B63" s="427" t="n"/>
      <c r="C63" s="384" t="n"/>
      <c r="D63" s="440">
        <f>J126</f>
        <v/>
      </c>
      <c r="E63" s="441" t="n"/>
      <c r="F63" s="442">
        <f>J127*-1</f>
        <v/>
      </c>
      <c r="G63" s="429" t="n"/>
      <c r="H63" s="112" t="inlineStr">
        <is>
          <t xml:space="preserve">　　　　　租賃權益改良                                                </t>
        </is>
      </c>
      <c r="I63" s="180" t="n">
        <v>257</v>
      </c>
      <c r="J63" s="73">
        <f>OFFSET(A536,0,$K$1-1)</f>
        <v/>
      </c>
      <c r="K63" s="369">
        <f>-SUMIF($C$7:$C$127,I63,$D$7:$D$127)+SUMIF($E$7:$E$127,I63,$F$7:$F$127)</f>
        <v/>
      </c>
      <c r="L63" s="478" t="n"/>
      <c r="M63" s="478">
        <f>L63-G63</f>
        <v/>
      </c>
      <c r="N63" s="30" t="n"/>
      <c r="O63" s="425">
        <f>L63-B63</f>
        <v/>
      </c>
      <c r="P63" s="426">
        <f>J63-K63</f>
        <v/>
      </c>
      <c r="Q63" s="426">
        <f>D63-F63</f>
        <v/>
      </c>
      <c r="R63" s="144" t="n"/>
    </row>
    <row r="64">
      <c r="A64" s="2" t="n">
        <v>0</v>
      </c>
      <c r="B64" s="427" t="n"/>
      <c r="C64" s="384" t="n">
        <v>259</v>
      </c>
      <c r="D64" s="440">
        <f>J67*-1</f>
        <v/>
      </c>
      <c r="E64" s="441" t="n"/>
      <c r="F64" s="442" t="n"/>
      <c r="G64" s="429" t="n"/>
      <c r="H64" s="112" t="inlineStr">
        <is>
          <t xml:space="preserve">　　增加無形資產及其他資產                                      </t>
        </is>
      </c>
      <c r="I64" s="180" t="n"/>
      <c r="J64" s="73">
        <f>OFFSET(A537,0,$K$1-1)</f>
        <v/>
      </c>
      <c r="K64" s="369">
        <f>K65+K66</f>
        <v/>
      </c>
      <c r="L64" s="478" t="n"/>
      <c r="M64" s="478">
        <f>L64-G64</f>
        <v/>
      </c>
      <c r="N64" s="30" t="n"/>
      <c r="O64" s="425">
        <f>L64-B64</f>
        <v/>
      </c>
      <c r="P64" s="426">
        <f>J64-K64</f>
        <v/>
      </c>
      <c r="Q64" s="426">
        <f>D64-F64</f>
        <v/>
      </c>
      <c r="R64" s="144" t="n"/>
    </row>
    <row r="65">
      <c r="A65" s="80" t="inlineStr">
        <is>
          <t xml:space="preserve">　　什項資產                                                    </t>
        </is>
      </c>
      <c r="B65" s="427">
        <f>VLOOKUP(A65,$A$309:$AX$418,$K$1,FALSE)</f>
        <v/>
      </c>
      <c r="C65" s="384" t="n">
        <v>417</v>
      </c>
      <c r="D65" s="440">
        <f>F111</f>
        <v/>
      </c>
      <c r="E65" s="441" t="n">
        <v>108</v>
      </c>
      <c r="F65" s="442">
        <f>J22</f>
        <v/>
      </c>
      <c r="G65" s="429">
        <f>B65+SUM(D65:D67)-SUM(F65:F67)</f>
        <v/>
      </c>
      <c r="H65" s="112" t="inlineStr">
        <is>
          <t xml:space="preserve">　　　增加無形資產                                                </t>
        </is>
      </c>
      <c r="I65" s="180" t="n">
        <v>258</v>
      </c>
      <c r="J65" s="73">
        <f>OFFSET(A538,0,$K$1-1)</f>
        <v/>
      </c>
      <c r="K65" s="369">
        <f>-SUMIF($C$7:$C$127,I65,$D$7:$D$127)+SUMIF($E$7:$E$127,I65,$F$7:$F$127)</f>
        <v/>
      </c>
      <c r="L65" s="478">
        <f>VLOOKUP(A65,$A$140:$AX$249,$K$1,FALSE)</f>
        <v/>
      </c>
      <c r="M65" s="478">
        <f>L65-G65</f>
        <v/>
      </c>
      <c r="N65" s="30" t="n"/>
      <c r="O65" s="425">
        <f>L65-B65</f>
        <v/>
      </c>
      <c r="P65" s="426">
        <f>J65-K65</f>
        <v/>
      </c>
      <c r="Q65" s="426">
        <f>D65-F65</f>
        <v/>
      </c>
      <c r="R65" s="144" t="n"/>
    </row>
    <row r="66">
      <c r="A66" s="4" t="n">
        <v>0</v>
      </c>
      <c r="B66" s="427" t="n"/>
      <c r="C66" s="384" t="n"/>
      <c r="D66" s="440" t="n"/>
      <c r="E66" s="441" t="n"/>
      <c r="F66" s="442" t="n"/>
      <c r="G66" s="433" t="n"/>
      <c r="H66" s="112" t="inlineStr">
        <is>
          <t xml:space="preserve">　　　增加其他資產                                                </t>
        </is>
      </c>
      <c r="I66" s="180" t="n"/>
      <c r="J66" s="73">
        <f>OFFSET(A539,0,$K$1-1)</f>
        <v/>
      </c>
      <c r="K66" s="369">
        <f>K67</f>
        <v/>
      </c>
      <c r="L66" s="478" t="n"/>
      <c r="M66" s="478">
        <f>L66-G66</f>
        <v/>
      </c>
      <c r="N66" s="30" t="n"/>
      <c r="O66" s="425">
        <f>L66-B66</f>
        <v/>
      </c>
      <c r="P66" s="426">
        <f>J66-K66</f>
        <v/>
      </c>
      <c r="Q66" s="426">
        <f>D66-F66</f>
        <v/>
      </c>
      <c r="R66" s="144" t="n"/>
    </row>
    <row r="67">
      <c r="A67" s="3" t="n">
        <v>0</v>
      </c>
      <c r="B67" s="427" t="n"/>
      <c r="C67" s="385" t="n"/>
      <c r="D67" s="440" t="n"/>
      <c r="E67" s="443" t="n"/>
      <c r="F67" s="442" t="n"/>
      <c r="G67" s="433" t="n"/>
      <c r="H67" s="112" t="inlineStr">
        <is>
          <t xml:space="preserve">　　　　增加遞延費用                                                </t>
        </is>
      </c>
      <c r="I67" s="180" t="n">
        <v>259</v>
      </c>
      <c r="J67" s="73">
        <f>OFFSET(A540,0,$K$1-1)</f>
        <v/>
      </c>
      <c r="K67" s="369">
        <f>-SUMIF($C$7:$C$127,I67,$D$7:$D$127)+SUMIF($E$7:$E$127,I67,$F$7:$F$127)</f>
        <v/>
      </c>
      <c r="L67" s="478" t="n"/>
      <c r="M67" s="478">
        <f>L67-G67</f>
        <v/>
      </c>
      <c r="N67" s="30" t="n"/>
      <c r="O67" s="425">
        <f>L67-B67</f>
        <v/>
      </c>
      <c r="P67" s="426">
        <f>J67-K67</f>
        <v/>
      </c>
      <c r="Q67" s="426">
        <f>D67-F67</f>
        <v/>
      </c>
      <c r="R67" s="144" t="n"/>
    </row>
    <row r="68">
      <c r="A68" s="80" t="n"/>
      <c r="B68" s="427" t="n"/>
      <c r="C68" s="384" t="n"/>
      <c r="D68" s="440" t="n"/>
      <c r="E68" s="441" t="n"/>
      <c r="F68" s="442" t="n"/>
      <c r="G68" s="433">
        <f>B68+D68-F68</f>
        <v/>
      </c>
      <c r="H68" s="111" t="inlineStr">
        <is>
          <t xml:space="preserve">▼投資活動之淨現金流入（流出）                                </t>
        </is>
      </c>
      <c r="I68" s="180" t="n"/>
      <c r="J68" s="73">
        <f>OFFSET(A541,0,$K$1-1)</f>
        <v/>
      </c>
      <c r="K68" s="369">
        <f>K40</f>
        <v/>
      </c>
      <c r="L68" s="478" t="n"/>
      <c r="M68" s="478" t="n"/>
      <c r="N68" s="30" t="n"/>
      <c r="O68" s="425" t="n"/>
      <c r="P68" s="426">
        <f>J68-K68</f>
        <v/>
      </c>
      <c r="Q68" s="426">
        <f>D68-F68</f>
        <v/>
      </c>
      <c r="R68" s="144" t="n"/>
    </row>
    <row r="69">
      <c r="A69" s="4" t="inlineStr">
        <is>
          <t>合      計</t>
        </is>
      </c>
      <c r="B69" s="422">
        <f>B7+B17+B26+B54+B56+B61</f>
        <v/>
      </c>
      <c r="C69" s="384" t="n"/>
      <c r="D69" s="440" t="n"/>
      <c r="E69" s="441" t="n"/>
      <c r="F69" s="442" t="n"/>
      <c r="G69" s="458">
        <f>G7+G17+G26+G54+G56+G61</f>
        <v/>
      </c>
      <c r="H69" s="111" t="inlineStr">
        <is>
          <t xml:space="preserve">▼籌資活動之現金流量                                          </t>
        </is>
      </c>
      <c r="I69" s="180" t="n"/>
      <c r="J69" s="73">
        <f>OFFSET(A542,0,$K$1-1)</f>
        <v/>
      </c>
      <c r="K69" s="369">
        <f>K70+K72+K74+K81+K79+K83</f>
        <v/>
      </c>
      <c r="L69" s="478">
        <f>VLOOKUP(A69,$A$140:$AX$249,$K$1,FALSE)</f>
        <v/>
      </c>
      <c r="M69" s="478">
        <f>L69-G69</f>
        <v/>
      </c>
      <c r="N69" s="30" t="n"/>
      <c r="O69" s="425">
        <f>L69-B69</f>
        <v/>
      </c>
      <c r="P69" s="426">
        <f>J69-K69</f>
        <v/>
      </c>
      <c r="Q69" s="426">
        <f>D69-F69</f>
        <v/>
      </c>
      <c r="R69" s="144" t="n"/>
    </row>
    <row r="70">
      <c r="A70" s="4" t="inlineStr">
        <is>
          <t xml:space="preserve">負債                                                        </t>
        </is>
      </c>
      <c r="B70" s="422">
        <f>B71+B78+B83</f>
        <v/>
      </c>
      <c r="C70" s="384" t="n"/>
      <c r="D70" s="440" t="n"/>
      <c r="E70" s="441" t="n"/>
      <c r="F70" s="442" t="n"/>
      <c r="G70" s="423">
        <f>G71+G78+G83</f>
        <v/>
      </c>
      <c r="H70" s="112" t="inlineStr">
        <is>
          <t xml:space="preserve">　　增加短期債務、流動金融負債及其他負債                        </t>
        </is>
      </c>
      <c r="I70" s="180" t="n"/>
      <c r="J70" s="73">
        <f>OFFSET(A543,0,$K$1-1)</f>
        <v/>
      </c>
      <c r="K70" s="369">
        <f>K71</f>
        <v/>
      </c>
      <c r="L70" s="478">
        <f>VLOOKUP(A70,$A$253:$AX$305,$K$1,FALSE)</f>
        <v/>
      </c>
      <c r="M70" s="478">
        <f>L70-G70</f>
        <v/>
      </c>
      <c r="N70" s="30" t="n"/>
      <c r="O70" s="425">
        <f>L70-B70</f>
        <v/>
      </c>
      <c r="P70" s="426">
        <f>J70-K70</f>
        <v/>
      </c>
      <c r="Q70" s="426">
        <f>D70-F70</f>
        <v/>
      </c>
      <c r="R70" s="144" t="n"/>
    </row>
    <row r="71">
      <c r="A71" s="78" t="inlineStr">
        <is>
          <t xml:space="preserve">　流動負債                                                    </t>
        </is>
      </c>
      <c r="B71" s="422">
        <f>SUM(B72:B77)</f>
        <v/>
      </c>
      <c r="C71" s="384" t="n"/>
      <c r="D71" s="440" t="n"/>
      <c r="E71" s="441" t="n"/>
      <c r="F71" s="442" t="n"/>
      <c r="G71" s="423">
        <f>SUM(G72:G77)</f>
        <v/>
      </c>
      <c r="H71" s="112" t="inlineStr">
        <is>
          <t xml:space="preserve">　　　增加其他負債                                                </t>
        </is>
      </c>
      <c r="I71" s="180" t="n">
        <v>311</v>
      </c>
      <c r="J71" s="73">
        <f>OFFSET(A544,0,$K$1-1)</f>
        <v/>
      </c>
      <c r="K71" s="369">
        <f>-SUMIF($C$7:$C$127,I71,$D$7:$D$127)+SUMIF($E$7:$E$127,I71,$F$7:$F$127)</f>
        <v/>
      </c>
      <c r="L71" s="478">
        <f>VLOOKUP(A71,$A$253:$AX$305,$K$1,FALSE)</f>
        <v/>
      </c>
      <c r="M71" s="478">
        <f>L71-G71</f>
        <v/>
      </c>
      <c r="N71" s="30" t="n"/>
      <c r="O71" s="425">
        <f>L71-B71</f>
        <v/>
      </c>
      <c r="P71" s="426">
        <f>J71-K71</f>
        <v/>
      </c>
      <c r="Q71" s="426">
        <f>D71-F71</f>
        <v/>
      </c>
      <c r="R71" s="144" t="n"/>
    </row>
    <row r="72">
      <c r="A72" s="80" t="inlineStr">
        <is>
          <t xml:space="preserve">　　短期債務                                                    </t>
        </is>
      </c>
      <c r="B72" s="427">
        <f>VLOOKUP(A72,$A$423:$AX$475,$K$1,FALSE)</f>
        <v/>
      </c>
      <c r="C72" s="385" t="n">
        <v>322</v>
      </c>
      <c r="D72" s="454">
        <f>J82*-1</f>
        <v/>
      </c>
      <c r="E72" s="441" t="n">
        <v>418</v>
      </c>
      <c r="F72" s="442">
        <f>D81</f>
        <v/>
      </c>
      <c r="G72" s="429">
        <f>B72+SUM(F72:F73)-SUM(D72:D73)</f>
        <v/>
      </c>
      <c r="H72" s="112" t="inlineStr">
        <is>
          <t xml:space="preserve">　　增加長期負債                                                </t>
        </is>
      </c>
      <c r="I72" s="180" t="n"/>
      <c r="J72" s="73">
        <f>OFFSET(A545,0,$K$1-1)</f>
        <v/>
      </c>
      <c r="K72" s="369">
        <f>K73</f>
        <v/>
      </c>
      <c r="L72" s="478">
        <f>VLOOKUP(A72,$A$253:$AX$305,$K$1,FALSE)</f>
        <v/>
      </c>
      <c r="M72" s="478">
        <f>L72-G72</f>
        <v/>
      </c>
      <c r="N72" s="30" t="n"/>
      <c r="O72" s="425">
        <f>L72-B72</f>
        <v/>
      </c>
      <c r="P72" s="426">
        <f>J72-K72</f>
        <v/>
      </c>
      <c r="Q72" s="426">
        <f>D72-F72</f>
        <v/>
      </c>
      <c r="R72" s="144" t="n"/>
    </row>
    <row r="73" ht="20.25" customHeight="1" s="53">
      <c r="A73" s="3" t="n">
        <v>0</v>
      </c>
      <c r="B73" s="427" t="n"/>
      <c r="C73" s="385" t="n">
        <v>316</v>
      </c>
      <c r="D73" s="440" t="n"/>
      <c r="E73" s="443" t="n"/>
      <c r="F73" s="442" t="n"/>
      <c r="G73" s="433" t="n"/>
      <c r="H73" s="112" t="inlineStr">
        <is>
          <t xml:space="preserve">　　　增加長期債務                                                </t>
        </is>
      </c>
      <c r="I73" s="180" t="n">
        <v>312</v>
      </c>
      <c r="J73" s="73">
        <f>OFFSET(A546,0,$K$1-1)</f>
        <v/>
      </c>
      <c r="K73" s="369">
        <f>-SUMIF($C$7:$C$127,I73,$D$7:$D$127)+SUMIF($E$7:$E$127,I73,$F$7:$F$127)</f>
        <v/>
      </c>
      <c r="L73" s="478" t="n"/>
      <c r="M73" s="478">
        <f>L73-G73</f>
        <v/>
      </c>
      <c r="N73" s="30" t="n"/>
      <c r="O73" s="425">
        <f>L73-B73</f>
        <v/>
      </c>
      <c r="P73" s="426">
        <f>J73-K73</f>
        <v/>
      </c>
      <c r="Q73" s="426">
        <f>D73-F73</f>
        <v/>
      </c>
      <c r="R73" s="144" t="n"/>
    </row>
    <row r="74" ht="21" customHeight="1" s="53">
      <c r="A74" s="80" t="inlineStr">
        <is>
          <t xml:space="preserve">　　應付款項                                                    </t>
        </is>
      </c>
      <c r="B74" s="427">
        <f>VLOOKUP(A74,$A$423:$AX$475,$K$1,FALSE)</f>
        <v/>
      </c>
      <c r="C74" s="384" t="n"/>
      <c r="D74" s="440" t="n"/>
      <c r="E74" s="441" t="n">
        <v>161</v>
      </c>
      <c r="F74" s="442" t="n"/>
      <c r="G74" s="429">
        <f>B74+SUM(F74:F75)-SUM(D74:D75)</f>
        <v/>
      </c>
      <c r="H74" s="112" t="inlineStr">
        <is>
          <t xml:space="preserve">　　增加基金、公積及填補短絀                                    </t>
        </is>
      </c>
      <c r="I74" s="180" t="n"/>
      <c r="J74" s="73">
        <f>OFFSET(A547,0,$K$1-1)</f>
        <v/>
      </c>
      <c r="K74" s="369">
        <f>SUM(K75)</f>
        <v/>
      </c>
      <c r="L74" s="478">
        <f>VLOOKUP(A74,$A$253:$AX$305,$K$1,FALSE)</f>
        <v/>
      </c>
      <c r="M74" s="478">
        <f>L74-G74</f>
        <v/>
      </c>
      <c r="N74" s="30" t="n"/>
      <c r="O74" s="425">
        <f>L74-B74</f>
        <v/>
      </c>
      <c r="P74" s="426">
        <f>J74-K74</f>
        <v/>
      </c>
      <c r="Q74" s="426">
        <f>D74-F74</f>
        <v/>
      </c>
      <c r="R74" s="144" t="n"/>
    </row>
    <row r="75" ht="18.75" customHeight="1" s="53">
      <c r="A75" s="3" t="n">
        <v>0</v>
      </c>
      <c r="B75" s="427" t="n"/>
      <c r="C75" s="385" t="n"/>
      <c r="D75" s="440" t="n"/>
      <c r="E75" s="443" t="n"/>
      <c r="F75" s="442" t="n"/>
      <c r="G75" s="433" t="n"/>
      <c r="H75" s="112" t="inlineStr">
        <is>
          <t xml:space="preserve">　　　增加基金                                                    </t>
        </is>
      </c>
      <c r="I75" s="180" t="n"/>
      <c r="J75" s="73">
        <f>OFFSET(A548,0,$K$1-1)</f>
        <v/>
      </c>
      <c r="K75" s="369">
        <f>SUM(K76:K78)</f>
        <v/>
      </c>
      <c r="L75" s="478" t="n"/>
      <c r="M75" s="478">
        <f>L75-G75</f>
        <v/>
      </c>
      <c r="N75" s="30" t="n"/>
      <c r="O75" s="425">
        <f>L75-B75</f>
        <v/>
      </c>
      <c r="P75" s="426">
        <f>J75-K75</f>
        <v/>
      </c>
      <c r="Q75" s="426">
        <f>D75-F75</f>
        <v/>
      </c>
      <c r="R75" s="144" t="n"/>
    </row>
    <row r="76" ht="20.25" customHeight="1" s="53">
      <c r="A76" s="80" t="inlineStr">
        <is>
          <t xml:space="preserve">　　預收款項                                                    </t>
        </is>
      </c>
      <c r="B76" s="427">
        <f>VLOOKUP(A76,$A$423:$AX$475,$K$1,FALSE)</f>
        <v/>
      </c>
      <c r="C76" s="384" t="n"/>
      <c r="D76" s="440" t="n"/>
      <c r="E76" s="441" t="n">
        <v>161</v>
      </c>
      <c r="F76" s="442">
        <f>J34</f>
        <v/>
      </c>
      <c r="G76" s="429">
        <f>B76+SUM(F76:F77)-SUM(D76:D77)</f>
        <v/>
      </c>
      <c r="H76" s="112" t="inlineStr">
        <is>
          <t xml:space="preserve">　　　　國庫撥款增置固定資產                                        </t>
        </is>
      </c>
      <c r="I76" s="180" t="n">
        <v>313</v>
      </c>
      <c r="J76" s="73">
        <f>OFFSET(A549,0,$K$1-1)</f>
        <v/>
      </c>
      <c r="K76" s="369">
        <f>-SUMIF($C$7:$C$127,I76,$D$7:$D$127)+SUMIF($E$7:$E$127,I76,$F$7:$F$127)</f>
        <v/>
      </c>
      <c r="L76" s="478">
        <f>VLOOKUP(A76,$A$253:$AX$305,$K$1,FALSE)</f>
        <v/>
      </c>
      <c r="M76" s="478">
        <f>L76-G76</f>
        <v/>
      </c>
      <c r="N76" s="30" t="n"/>
      <c r="O76" s="425">
        <f>L76-B76</f>
        <v/>
      </c>
      <c r="P76" s="426">
        <f>J76-K76</f>
        <v/>
      </c>
      <c r="Q76" s="426">
        <f>D76-F76</f>
        <v/>
      </c>
      <c r="R76" s="144" t="n"/>
    </row>
    <row r="77">
      <c r="A77" s="3" t="n">
        <v>0</v>
      </c>
      <c r="B77" s="427" t="n"/>
      <c r="C77" s="385" t="n"/>
      <c r="D77" s="440" t="n"/>
      <c r="E77" s="443" t="n"/>
      <c r="F77" s="442" t="n"/>
      <c r="G77" s="433" t="n"/>
      <c r="H77" s="112" t="inlineStr">
        <is>
          <t xml:space="preserve">　　　　國庫增撥無形資產                                            </t>
        </is>
      </c>
      <c r="I77" s="180" t="n">
        <v>314</v>
      </c>
      <c r="J77" s="73">
        <f>OFFSET(A550,0,$K$1-1)</f>
        <v/>
      </c>
      <c r="K77" s="369">
        <f>-SUMIF($C$7:$C$127,I77,$D$7:$D$127)+SUMIF($E$7:$E$127,I77,$F$7:$F$127)</f>
        <v/>
      </c>
      <c r="L77" s="478" t="n"/>
      <c r="M77" s="478">
        <f>L77-G77</f>
        <v/>
      </c>
      <c r="N77" s="30" t="n"/>
      <c r="O77" s="425">
        <f>L77-B77</f>
        <v/>
      </c>
      <c r="P77" s="426">
        <f>J77-K77</f>
        <v/>
      </c>
      <c r="Q77" s="426">
        <f>D77-F77</f>
        <v/>
      </c>
      <c r="R77" s="144" t="n"/>
    </row>
    <row r="78">
      <c r="A78" s="78" t="inlineStr">
        <is>
          <t xml:space="preserve">　長期負債                                                    </t>
        </is>
      </c>
      <c r="B78" s="459">
        <f>SUM(B81)</f>
        <v/>
      </c>
      <c r="C78" s="384" t="n"/>
      <c r="D78" s="440" t="n"/>
      <c r="E78" s="441" t="n"/>
      <c r="F78" s="442" t="n"/>
      <c r="G78" s="460">
        <f>SUM(G81)</f>
        <v/>
      </c>
      <c r="H78" s="112" t="inlineStr">
        <is>
          <t xml:space="preserve">　　　　國庫增撥遞延資產                                            </t>
        </is>
      </c>
      <c r="I78" s="180" t="n">
        <v>315</v>
      </c>
      <c r="J78" s="73">
        <f>OFFSET(A551,0,$K$1-1)</f>
        <v/>
      </c>
      <c r="K78" s="369">
        <f>-SUMIF($C$7:$C$127,I78,$D$7:$D$127)+SUMIF($E$7:$E$127,I78,$F$7:$F$127)</f>
        <v/>
      </c>
      <c r="L78" s="478">
        <f>VLOOKUP(A78,$A$253:$AX$305,$K$1,FALSE)</f>
        <v/>
      </c>
      <c r="M78" s="478">
        <f>L78-G78</f>
        <v/>
      </c>
      <c r="N78" s="30" t="n"/>
      <c r="O78" s="425">
        <f>L78-B78</f>
        <v/>
      </c>
      <c r="P78" s="426">
        <f>J78-K78</f>
        <v/>
      </c>
      <c r="Q78" s="426">
        <f>D78-F78</f>
        <v/>
      </c>
      <c r="R78" s="144" t="n"/>
    </row>
    <row r="79">
      <c r="A79" s="169" t="n"/>
      <c r="B79" s="461" t="n"/>
      <c r="C79" s="395" t="n"/>
      <c r="D79" s="462" t="n"/>
      <c r="E79" s="463" t="n"/>
      <c r="F79" s="447" t="n"/>
      <c r="G79" s="394" t="n"/>
      <c r="H79" s="112" t="inlineStr">
        <is>
          <t xml:space="preserve">　　減少短期債務、流動金融負債及其他負債                        </t>
        </is>
      </c>
      <c r="I79" s="180" t="n"/>
      <c r="J79" s="73">
        <f>OFFSET(A552,0,$K$1-1)</f>
        <v/>
      </c>
      <c r="K79" s="387" t="n"/>
      <c r="L79" s="478" t="n"/>
      <c r="M79" s="478" t="n"/>
      <c r="N79" s="30" t="n"/>
      <c r="O79" s="425" t="n"/>
      <c r="P79" s="426" t="n"/>
      <c r="Q79" s="426" t="n"/>
      <c r="R79" s="144" t="n"/>
    </row>
    <row r="80">
      <c r="A80" s="169" t="n"/>
      <c r="B80" s="461" t="n"/>
      <c r="C80" s="395" t="n"/>
      <c r="D80" s="462" t="n"/>
      <c r="E80" s="463" t="n"/>
      <c r="F80" s="447" t="n"/>
      <c r="G80" s="394" t="n"/>
      <c r="H80" s="112" t="inlineStr">
        <is>
          <t xml:space="preserve">　　　減少短期債務                                                </t>
        </is>
      </c>
      <c r="I80" s="180" t="n">
        <v>316</v>
      </c>
      <c r="J80" s="73">
        <f>OFFSET(A553,0,$K$1-1)</f>
        <v/>
      </c>
      <c r="K80" s="369">
        <f>-SUMIF($C$7:$C$127,I80,$D$7:$D$127)+SUMIF($E$7:$E$127,I80,$F$7:$F$127)</f>
        <v/>
      </c>
      <c r="L80" s="478" t="n"/>
      <c r="M80" s="478" t="n"/>
      <c r="N80" s="30" t="n"/>
      <c r="O80" s="425" t="n"/>
      <c r="P80" s="426" t="n"/>
      <c r="Q80" s="426" t="n"/>
      <c r="R80" s="144" t="n"/>
    </row>
    <row r="81">
      <c r="A81" s="80" t="inlineStr">
        <is>
          <t xml:space="preserve">　　長期債務                                                    </t>
        </is>
      </c>
      <c r="B81" s="427">
        <f>VLOOKUP(A81,$A$423:$AX$475,$K$1,FALSE)</f>
        <v/>
      </c>
      <c r="C81" s="384" t="n">
        <v>418</v>
      </c>
      <c r="D81" s="440">
        <f>J116</f>
        <v/>
      </c>
      <c r="E81" s="441" t="n">
        <v>312</v>
      </c>
      <c r="F81" s="442">
        <f>J73</f>
        <v/>
      </c>
      <c r="G81" s="429">
        <f>B81+SUM(F81:F82)-SUM(D81:D82)</f>
        <v/>
      </c>
      <c r="H81" s="112" t="inlineStr">
        <is>
          <t xml:space="preserve">　　減少長期負債                                                </t>
        </is>
      </c>
      <c r="I81" s="180" t="n"/>
      <c r="J81" s="73">
        <f>OFFSET(A554,0,$K$1-1)</f>
        <v/>
      </c>
      <c r="K81" s="369">
        <f>K82</f>
        <v/>
      </c>
      <c r="L81" s="478">
        <f>VLOOKUP(A81,$A$253:$AX$305,$K$1,FALSE)</f>
        <v/>
      </c>
      <c r="M81" s="478">
        <f>L81-G81</f>
        <v/>
      </c>
      <c r="N81" s="30" t="n"/>
      <c r="O81" s="425">
        <f>L81-B81</f>
        <v/>
      </c>
      <c r="P81" s="426">
        <f>J81-K81</f>
        <v/>
      </c>
      <c r="Q81" s="426">
        <f>D81-F81</f>
        <v/>
      </c>
      <c r="R81" s="144" t="n"/>
    </row>
    <row r="82">
      <c r="A82" s="3" t="n">
        <v>0</v>
      </c>
      <c r="B82" s="427" t="n"/>
      <c r="C82" s="385" t="n">
        <v>322</v>
      </c>
      <c r="D82" s="440" t="n"/>
      <c r="E82" s="443" t="n"/>
      <c r="F82" s="442" t="n"/>
      <c r="G82" s="433" t="n"/>
      <c r="H82" s="112" t="inlineStr">
        <is>
          <t xml:space="preserve">　　　減少長期債務                                                </t>
        </is>
      </c>
      <c r="I82" s="180" t="n">
        <v>322</v>
      </c>
      <c r="J82" s="73">
        <f>OFFSET(A555,0,$K$1-1)</f>
        <v/>
      </c>
      <c r="K82" s="369">
        <f>-SUMIF($C$7:$C$127,I82,$D$7:$D$127)+SUMIF($E$7:$E$127,I82,$F$7:$F$127)</f>
        <v/>
      </c>
      <c r="L82" s="478" t="n"/>
      <c r="M82" s="478">
        <f>L82-G82</f>
        <v/>
      </c>
      <c r="N82" s="30" t="n"/>
      <c r="O82" s="425">
        <f>L82-B82</f>
        <v/>
      </c>
      <c r="P82" s="426">
        <f>J82-K82</f>
        <v/>
      </c>
      <c r="Q82" s="426">
        <f>D72-F82</f>
        <v/>
      </c>
      <c r="R82" s="144" t="n"/>
    </row>
    <row r="83">
      <c r="A83" s="78" t="inlineStr">
        <is>
          <t xml:space="preserve">　其他負債                                                    </t>
        </is>
      </c>
      <c r="B83" s="422">
        <f>SUM(B84,B90)</f>
        <v/>
      </c>
      <c r="C83" s="384" t="n"/>
      <c r="D83" s="440" t="n"/>
      <c r="E83" s="441" t="n"/>
      <c r="F83" s="442" t="n"/>
      <c r="G83" s="460">
        <f>SUM(G84,G90)</f>
        <v/>
      </c>
      <c r="H83" s="112" t="inlineStr">
        <is>
          <t xml:space="preserve">　　支付利息                                                    </t>
        </is>
      </c>
      <c r="I83" s="180" t="n"/>
      <c r="J83" s="73">
        <f>OFFSET(A556,0,$K$1-1)</f>
        <v/>
      </c>
      <c r="K83" s="369">
        <f>J83</f>
        <v/>
      </c>
      <c r="L83" s="478">
        <f>VLOOKUP(A83,$A$253:$AX$305,$K$1,FALSE)</f>
        <v/>
      </c>
      <c r="M83" s="478">
        <f>L83-G83</f>
        <v/>
      </c>
      <c r="N83" s="30" t="n"/>
      <c r="O83" s="425">
        <f>L83-B83</f>
        <v/>
      </c>
      <c r="P83" s="426">
        <f>J83-K83</f>
        <v/>
      </c>
      <c r="Q83" s="426">
        <f>D83-F83</f>
        <v/>
      </c>
      <c r="R83" s="144" t="n"/>
    </row>
    <row r="84">
      <c r="A84" s="80" t="inlineStr">
        <is>
          <t xml:space="preserve">　　什項負債                                                    </t>
        </is>
      </c>
      <c r="B84" s="427">
        <f>VLOOKUP(A84,$A$423:$AX$475,$K$1,FALSE)</f>
        <v/>
      </c>
      <c r="C84" s="384" t="n">
        <v>321</v>
      </c>
      <c r="D84" s="440" t="n"/>
      <c r="E84" s="441" t="n"/>
      <c r="F84" s="442" t="n"/>
      <c r="G84" s="429">
        <f>B84+SUM(F84:F89)-SUM(D84:D89)</f>
        <v/>
      </c>
      <c r="H84" s="111" t="inlineStr">
        <is>
          <t xml:space="preserve">▼籌資活動之淨現金流入（流出）                                </t>
        </is>
      </c>
      <c r="I84" s="180" t="n"/>
      <c r="J84" s="73">
        <f>OFFSET(A557,0,$K$1-1)</f>
        <v/>
      </c>
      <c r="K84" s="369">
        <f>K69</f>
        <v/>
      </c>
      <c r="L84" s="478">
        <f>VLOOKUP(A84,$A$253:$AX$305,$K$1,FALSE)</f>
        <v/>
      </c>
      <c r="M84" s="478">
        <f>L84-G84</f>
        <v/>
      </c>
      <c r="N84" s="30" t="n"/>
      <c r="O84" s="425">
        <f>L84-B84</f>
        <v/>
      </c>
      <c r="P84" s="426">
        <f>J84-K84</f>
        <v/>
      </c>
      <c r="Q84" s="426">
        <f>D84-F84</f>
        <v/>
      </c>
      <c r="R84" s="144" t="n"/>
    </row>
    <row r="85">
      <c r="A85" s="4" t="n">
        <v>0</v>
      </c>
      <c r="B85" s="427" t="n"/>
      <c r="C85" s="384" t="n">
        <v>402</v>
      </c>
      <c r="D85" s="440">
        <f>J91*-1</f>
        <v/>
      </c>
      <c r="E85" s="384" t="n">
        <v>122</v>
      </c>
      <c r="F85" s="442">
        <f>J28</f>
        <v/>
      </c>
      <c r="G85" s="433" t="n"/>
      <c r="H85" s="111" t="inlineStr">
        <is>
          <t xml:space="preserve">▼現金及約當現金之淨增（淨減）                                </t>
        </is>
      </c>
      <c r="I85" s="180" t="inlineStr">
        <is>
          <t>B</t>
        </is>
      </c>
      <c r="J85" s="73">
        <f>OFFSET(A558,0,$K$1-1)</f>
        <v/>
      </c>
      <c r="K85" s="369">
        <f>J85</f>
        <v/>
      </c>
      <c r="L85" s="478" t="n"/>
      <c r="M85" s="478">
        <f>L85-G85</f>
        <v/>
      </c>
      <c r="N85" s="30" t="n"/>
      <c r="O85" s="425">
        <f>L85-B85</f>
        <v/>
      </c>
      <c r="P85" s="426">
        <f>J85-K85</f>
        <v/>
      </c>
      <c r="Q85" s="426">
        <f>D85-F85</f>
        <v/>
      </c>
      <c r="R85" s="144" t="n"/>
    </row>
    <row r="86">
      <c r="A86" s="3" t="n">
        <v>0</v>
      </c>
      <c r="B86" s="427" t="n"/>
      <c r="C86" s="385" t="n"/>
      <c r="D86" s="440" t="n"/>
      <c r="E86" s="443" t="n">
        <v>401</v>
      </c>
      <c r="F86" s="442">
        <f>J90</f>
        <v/>
      </c>
      <c r="G86" s="433" t="n"/>
      <c r="H86" s="111" t="inlineStr">
        <is>
          <t xml:space="preserve">▼期初現金及約當現金                                          </t>
        </is>
      </c>
      <c r="I86" s="180" t="n"/>
      <c r="J86" s="73">
        <f>OFFSET(A559,0,$K$1-1)</f>
        <v/>
      </c>
      <c r="K86" s="369">
        <f>B8</f>
        <v/>
      </c>
      <c r="L86" s="478" t="n"/>
      <c r="M86" s="478">
        <f>L86-G86</f>
        <v/>
      </c>
      <c r="N86" s="30" t="n"/>
      <c r="O86" s="425">
        <f>L86-B86</f>
        <v/>
      </c>
      <c r="P86" s="426">
        <f>J86-K86</f>
        <v/>
      </c>
      <c r="Q86" s="426">
        <f>D86-F86</f>
        <v/>
      </c>
      <c r="R86" s="144" t="n"/>
    </row>
    <row r="87">
      <c r="A87" s="3" t="n">
        <v>0</v>
      </c>
      <c r="B87" s="427" t="n"/>
      <c r="C87" s="385" t="n"/>
      <c r="D87" s="440" t="n"/>
      <c r="E87" s="443" t="n"/>
      <c r="F87" s="442" t="n"/>
      <c r="G87" s="433" t="n"/>
      <c r="H87" s="111" t="inlineStr">
        <is>
          <t xml:space="preserve">▼期末現金及約當現金                                          </t>
        </is>
      </c>
      <c r="I87" s="180" t="n"/>
      <c r="J87" s="73">
        <f>OFFSET(A560,0,$K$1-1)</f>
        <v/>
      </c>
      <c r="K87" s="369">
        <f>G8</f>
        <v/>
      </c>
      <c r="L87" s="478" t="n"/>
      <c r="M87" s="478">
        <f>L87-G87</f>
        <v/>
      </c>
      <c r="N87" s="30" t="n"/>
      <c r="O87" s="425">
        <f>L87-B87</f>
        <v/>
      </c>
      <c r="P87" s="426">
        <f>J87-K87</f>
        <v/>
      </c>
      <c r="Q87" s="426">
        <f>D87-F87</f>
        <v/>
      </c>
      <c r="R87" s="144" t="n"/>
    </row>
    <row r="88">
      <c r="A88" s="3" t="n">
        <v>0</v>
      </c>
      <c r="B88" s="427" t="n"/>
      <c r="C88" s="385" t="n"/>
      <c r="D88" s="440" t="n"/>
      <c r="E88" s="443" t="n"/>
      <c r="F88" s="442" t="n"/>
      <c r="G88" s="433" t="n"/>
      <c r="H88" s="111" t="inlineStr">
        <is>
          <t xml:space="preserve">▼不影響現金流量之投資與籌資活動                              </t>
        </is>
      </c>
      <c r="J88" s="73">
        <f>OFFSET(A561,0,$K$1-1)</f>
        <v/>
      </c>
      <c r="K88" s="369" t="n"/>
      <c r="L88" s="478" t="n"/>
      <c r="M88" s="478">
        <f>L88-G88</f>
        <v/>
      </c>
      <c r="N88" s="30" t="n"/>
      <c r="O88" s="425">
        <f>L88-B88</f>
        <v/>
      </c>
      <c r="P88" s="426">
        <f>J88-K88</f>
        <v/>
      </c>
      <c r="Q88" s="426">
        <f>D88-F88</f>
        <v/>
      </c>
      <c r="R88" s="144" t="n"/>
    </row>
    <row r="89" ht="32.4" customHeight="1" s="53">
      <c r="A89" s="3" t="n">
        <v>0</v>
      </c>
      <c r="B89" s="427" t="n"/>
      <c r="C89" s="385" t="n"/>
      <c r="D89" s="440" t="n"/>
      <c r="E89" s="443" t="n"/>
      <c r="F89" s="442" t="n"/>
      <c r="G89" s="433" t="n"/>
      <c r="H89" s="112" t="inlineStr">
        <is>
          <t xml:space="preserve">　　退休離職準備金與應付退休及離職金同額增加(+)或減少(-)之金額  </t>
        </is>
      </c>
      <c r="I89" s="180" t="n"/>
      <c r="J89" s="73">
        <f>OFFSET(A562,0,$K$1-1)</f>
        <v/>
      </c>
      <c r="K89" s="369">
        <f>K90+K91</f>
        <v/>
      </c>
      <c r="L89" s="478" t="n"/>
      <c r="M89" s="478">
        <f>L89-G89</f>
        <v/>
      </c>
      <c r="N89" s="30" t="n"/>
      <c r="O89" s="425">
        <f>L89-B89</f>
        <v/>
      </c>
      <c r="P89" s="426">
        <f>J89-K89</f>
        <v/>
      </c>
      <c r="Q89" s="426">
        <f>D89-F89</f>
        <v/>
      </c>
      <c r="R89" s="144" t="n"/>
    </row>
    <row r="90">
      <c r="A90" s="80" t="inlineStr">
        <is>
          <t xml:space="preserve">　　遞延負債                                                    </t>
        </is>
      </c>
      <c r="B90" s="427">
        <f>VLOOKUP(A90,$A$423:$AX$475,$K$1,FALSE)</f>
        <v/>
      </c>
      <c r="C90" s="385" t="n">
        <v>124</v>
      </c>
      <c r="D90" s="440">
        <f>J31*-1</f>
        <v/>
      </c>
      <c r="E90" s="464" t="n">
        <v>311</v>
      </c>
      <c r="F90" s="442">
        <f>J71</f>
        <v/>
      </c>
      <c r="G90" s="429">
        <f>B90+SUM(F90:F96)-SUM(D90:D96)</f>
        <v/>
      </c>
      <c r="H90" s="112" t="inlineStr">
        <is>
          <t xml:space="preserve">　　　退休離職準備金與應付退休及離職金同額增加之金額(+)           </t>
        </is>
      </c>
      <c r="I90" s="180" t="n">
        <v>401</v>
      </c>
      <c r="J90" s="73">
        <f>OFFSET(A563,0,$K$1-1)</f>
        <v/>
      </c>
      <c r="K90" s="369">
        <f>(SUMIF($C$7:$C$127,I90,$D$7:$D$127)+SUMIF($E$7:$E$127,I90,$F$7:$F$127))/2</f>
        <v/>
      </c>
      <c r="L90" s="478">
        <f>VLOOKUP(A90,$A$253:$AX$305,$K$1,FALSE)</f>
        <v/>
      </c>
      <c r="M90" s="478">
        <f>L90-G90</f>
        <v/>
      </c>
      <c r="N90" s="30" t="n"/>
      <c r="O90" s="425">
        <f>L90-B90</f>
        <v/>
      </c>
      <c r="P90" s="426">
        <f>J90-K90</f>
        <v/>
      </c>
      <c r="Q90" s="426">
        <f>D90-F90</f>
        <v/>
      </c>
      <c r="R90" s="144" t="n"/>
    </row>
    <row r="91">
      <c r="A91" s="3" t="n">
        <v>0</v>
      </c>
      <c r="B91" s="427" t="n"/>
      <c r="C91" s="241" t="n">
        <v>123</v>
      </c>
      <c r="D91" s="440">
        <f>-J30</f>
        <v/>
      </c>
      <c r="E91" s="464" t="n">
        <v>403</v>
      </c>
      <c r="F91" s="442">
        <f>J93</f>
        <v/>
      </c>
      <c r="G91" s="433" t="n"/>
      <c r="H91" s="112" t="inlineStr">
        <is>
          <t xml:space="preserve">　　　退休離職準備金與應付退休及離職金同額減少之金額(-)           </t>
        </is>
      </c>
      <c r="I91" s="180" t="n">
        <v>402</v>
      </c>
      <c r="J91" s="73">
        <f>OFFSET(A564,0,$K$1-1)</f>
        <v/>
      </c>
      <c r="K91" s="387">
        <f>(SUMIF($C$7:$C$127,I91,$D$7:$D$127)+SUMIF($E$7:$E$127,I91,$F$7:$F$127))/2*-1</f>
        <v/>
      </c>
      <c r="L91" s="478" t="n"/>
      <c r="M91" s="478">
        <f>L91-G91</f>
        <v/>
      </c>
      <c r="N91" s="30" t="n"/>
      <c r="O91" s="425">
        <f>L91-B91</f>
        <v/>
      </c>
      <c r="P91" s="426">
        <f>J91-K91</f>
        <v/>
      </c>
      <c r="Q91" s="426">
        <f>D91-F91</f>
        <v/>
      </c>
      <c r="R91" s="144" t="n"/>
    </row>
    <row r="92">
      <c r="A92" s="3" t="n">
        <v>0</v>
      </c>
      <c r="B92" s="427" t="n"/>
      <c r="C92" s="385" t="n"/>
      <c r="D92" s="440" t="n"/>
      <c r="E92" s="325" t="n">
        <v>407</v>
      </c>
      <c r="F92" s="262">
        <f>J101</f>
        <v/>
      </c>
      <c r="G92" s="433" t="n"/>
      <c r="H92" s="112" t="inlineStr">
        <is>
          <t xml:space="preserve">　　其他準備金與遞延收入同額增加之金額                          </t>
        </is>
      </c>
      <c r="I92" s="180" t="n"/>
      <c r="J92" s="73">
        <f>OFFSET(A565,0,$K$1-1)</f>
        <v/>
      </c>
      <c r="K92" s="369">
        <f>K93</f>
        <v/>
      </c>
      <c r="L92" s="478" t="n"/>
      <c r="M92" s="478">
        <f>L92-G92</f>
        <v/>
      </c>
      <c r="N92" s="30" t="n"/>
      <c r="O92" s="425">
        <f>L92-B92</f>
        <v/>
      </c>
      <c r="P92" s="426">
        <f>J92-K92</f>
        <v/>
      </c>
      <c r="Q92" s="426">
        <f>D92-F92</f>
        <v/>
      </c>
      <c r="R92" s="144" t="n"/>
    </row>
    <row r="93">
      <c r="A93" s="3" t="n">
        <v>0</v>
      </c>
      <c r="B93" s="427" t="n"/>
      <c r="C93" s="385" t="n"/>
      <c r="D93" s="440" t="n"/>
      <c r="E93" s="464" t="n">
        <v>408</v>
      </c>
      <c r="F93" s="442">
        <f>J102</f>
        <v/>
      </c>
      <c r="G93" s="433" t="n"/>
      <c r="H93" s="112" t="inlineStr">
        <is>
          <t xml:space="preserve">　　　其他準備金與遞延收入同額增加之金額                          </t>
        </is>
      </c>
      <c r="I93" s="180" t="n">
        <v>403</v>
      </c>
      <c r="J93" s="73">
        <f>OFFSET(A566,0,$K$1-1)</f>
        <v/>
      </c>
      <c r="K93" s="369">
        <f>(SUMIF($C$7:$C$127,I93,$D$7:$D$127)+SUMIF($E$7:$E$127,I93,$F$7:$F$127))/2</f>
        <v/>
      </c>
      <c r="L93" s="478" t="n"/>
      <c r="M93" s="478">
        <f>L93-G93</f>
        <v/>
      </c>
      <c r="N93" s="30" t="n"/>
      <c r="O93" s="425">
        <f>L93-B93</f>
        <v/>
      </c>
      <c r="P93" s="426">
        <f>J93-K93</f>
        <v/>
      </c>
      <c r="Q93" s="426">
        <f>D93-F93</f>
        <v/>
      </c>
      <c r="R93" s="144" t="n"/>
    </row>
    <row r="94" ht="32.4" customHeight="1" s="53">
      <c r="A94" s="105" t="n"/>
      <c r="B94" s="465" t="n"/>
      <c r="C94" s="398" t="n"/>
      <c r="D94" s="455" t="n"/>
      <c r="E94" s="466" t="n">
        <v>410</v>
      </c>
      <c r="F94" s="467" t="n"/>
      <c r="G94" s="378" t="n"/>
      <c r="H94" s="112" t="inlineStr">
        <is>
          <t xml:space="preserve">　　以前年度購建中固定資產科目，調整轉入不動產、廠房及設備科目之</t>
        </is>
      </c>
      <c r="I94" s="180" t="n"/>
      <c r="J94" s="73">
        <f>OFFSET(A567,0,$K$1-1)</f>
        <v/>
      </c>
      <c r="K94" s="369">
        <f>K95</f>
        <v/>
      </c>
      <c r="P94" s="426">
        <f>J94-K94</f>
        <v/>
      </c>
    </row>
    <row r="95">
      <c r="A95" s="105" t="n"/>
      <c r="B95" s="465" t="n"/>
      <c r="C95" s="398" t="n"/>
      <c r="D95" s="455" t="n"/>
      <c r="E95" s="468" t="n"/>
      <c r="F95" s="447" t="n"/>
      <c r="G95" s="378" t="n"/>
      <c r="H95" s="112" t="inlineStr">
        <is>
          <t xml:space="preserve">　　　調整轉入不動產、廠房及設備科目明細                          </t>
        </is>
      </c>
      <c r="I95" s="180" t="n"/>
      <c r="J95" s="73">
        <f>OFFSET(A568,0,$K$1-1)</f>
        <v/>
      </c>
      <c r="K95" s="369">
        <f>K96+K97+K98</f>
        <v/>
      </c>
      <c r="L95" s="478" t="n"/>
      <c r="N95" s="30" t="n"/>
      <c r="O95" s="425">
        <f>L95-B96</f>
        <v/>
      </c>
      <c r="P95" s="426">
        <f>J95-K95</f>
        <v/>
      </c>
      <c r="Q95" s="426">
        <f>D96-F96</f>
        <v/>
      </c>
      <c r="R95" s="30" t="n"/>
    </row>
    <row r="96">
      <c r="A96" s="3" t="n">
        <v>0</v>
      </c>
      <c r="B96" s="427" t="n"/>
      <c r="C96" s="385" t="n"/>
      <c r="D96" s="440" t="n"/>
      <c r="E96" s="261" t="n"/>
      <c r="F96" s="186" t="n"/>
      <c r="G96" s="433" t="n"/>
      <c r="H96" s="112" t="inlineStr">
        <is>
          <t xml:space="preserve">　　　　土地改良物                                                  </t>
        </is>
      </c>
      <c r="I96" s="180" t="n">
        <v>404</v>
      </c>
      <c r="J96" s="73">
        <f>OFFSET(A569,0,$K$1-1)</f>
        <v/>
      </c>
      <c r="K96" s="369">
        <f>(SUMIF($C$7:$C$127,I96,$D$7:$D$127)+SUMIF($E$7:$E$127,I96,$F$7:$F$127))/2</f>
        <v/>
      </c>
      <c r="N96" s="30" t="n"/>
      <c r="O96" s="425">
        <f>L97-B97</f>
        <v/>
      </c>
      <c r="P96" s="426">
        <f>J96-K96</f>
        <v/>
      </c>
      <c r="Q96" s="426">
        <f>D97-F97</f>
        <v/>
      </c>
      <c r="R96" s="30" t="n"/>
    </row>
    <row r="97">
      <c r="A97" s="84" t="inlineStr">
        <is>
          <t xml:space="preserve">淨值                                                        </t>
        </is>
      </c>
      <c r="B97" s="422">
        <f>B98+B110+B116+B125</f>
        <v/>
      </c>
      <c r="C97" s="384" t="n"/>
      <c r="D97" s="440" t="n"/>
      <c r="E97" s="441" t="n"/>
      <c r="F97" s="442" t="n"/>
      <c r="G97" s="422">
        <f>G98+G110+G116+G125</f>
        <v/>
      </c>
      <c r="H97" s="112" t="inlineStr">
        <is>
          <t xml:space="preserve">　　　　房屋及建築                                                  </t>
        </is>
      </c>
      <c r="I97" s="180" t="n">
        <v>405</v>
      </c>
      <c r="J97" s="73">
        <f>OFFSET(A570,0,$K$1-1)</f>
        <v/>
      </c>
      <c r="K97" s="369">
        <f>(SUMIF($C$7:$C$127,I97,$D$7:$D$127)+SUMIF($E$7:$E$127,I97,$F$7:$F$127))/2</f>
        <v/>
      </c>
      <c r="L97" s="478">
        <f>VLOOKUP(A97,$A$253:$AX$305,$K$1,FALSE)</f>
        <v/>
      </c>
      <c r="M97" s="478">
        <f>L97-G97</f>
        <v/>
      </c>
      <c r="N97" s="30" t="n"/>
      <c r="O97" s="425">
        <f>L98-B98</f>
        <v/>
      </c>
      <c r="P97" s="426">
        <f>J97-K97</f>
        <v/>
      </c>
      <c r="Q97" s="426">
        <f>D98-F98</f>
        <v/>
      </c>
      <c r="R97" s="30" t="n"/>
    </row>
    <row r="98">
      <c r="A98" s="85" t="inlineStr">
        <is>
          <t xml:space="preserve">　基金                                                        </t>
        </is>
      </c>
      <c r="B98" s="422">
        <f>SUM(B99:B101)</f>
        <v/>
      </c>
      <c r="C98" s="384" t="n"/>
      <c r="D98" s="440" t="n"/>
      <c r="E98" s="441" t="n"/>
      <c r="F98" s="442" t="n"/>
      <c r="G98" s="422">
        <f>SUM(G99:G101)</f>
        <v/>
      </c>
      <c r="H98" s="220" t="inlineStr">
        <is>
          <t xml:space="preserve">　　　　什項設備                                                    </t>
        </is>
      </c>
      <c r="I98" s="267" t="n">
        <v>406</v>
      </c>
      <c r="J98" s="73">
        <f>OFFSET(A571,0,$K$1-1)</f>
        <v/>
      </c>
      <c r="K98" s="369">
        <f>(SUMIF($C$7:$C$127,I98,$D$7:$D$127)+SUMIF($E$7:$E$127,I98,$F$7:$F$127))/2</f>
        <v/>
      </c>
      <c r="L98" s="478">
        <f>VLOOKUP(A98,$A$253:$AX$305,$K$1,FALSE)</f>
        <v/>
      </c>
      <c r="M98" s="478">
        <f>L98-G98</f>
        <v/>
      </c>
      <c r="N98" s="30" t="n"/>
      <c r="O98" s="425">
        <f>L99-B99</f>
        <v/>
      </c>
      <c r="P98" s="426">
        <f>J98-K98</f>
        <v/>
      </c>
      <c r="Q98" s="426">
        <f>D99-F99</f>
        <v/>
      </c>
      <c r="R98" s="30" t="n"/>
    </row>
    <row r="99">
      <c r="A99" s="86" t="inlineStr">
        <is>
          <t xml:space="preserve">　　基金                                                        </t>
        </is>
      </c>
      <c r="B99" s="427">
        <f>VLOOKUP(A99,$A$423:$AX$475,$K$1,FALSE)</f>
        <v/>
      </c>
      <c r="C99" s="245" t="n"/>
      <c r="D99" s="440" t="n"/>
      <c r="E99" s="384" t="n">
        <v>313</v>
      </c>
      <c r="F99" s="442">
        <f>J76</f>
        <v/>
      </c>
      <c r="G99" s="469">
        <f>B99+SUM(F99:F109)-SUM(D99:D109)</f>
        <v/>
      </c>
      <c r="H99" s="112" t="inlineStr">
        <is>
          <t xml:space="preserve">　不動產、廠房及設備與遞延收入同額增加(+)或減少(-)之金額    </t>
        </is>
      </c>
      <c r="I99" s="180" t="n"/>
      <c r="J99" s="73">
        <f>OFFSET(A572,0,$K$1-1)</f>
        <v/>
      </c>
      <c r="K99" s="369">
        <f>K100</f>
        <v/>
      </c>
      <c r="L99" s="478">
        <f>VLOOKUP(A99,$A$253:$AX$305,$K$1,FALSE)</f>
        <v/>
      </c>
      <c r="M99" s="478">
        <f>L99-G99</f>
        <v/>
      </c>
      <c r="N99" s="30" t="n"/>
      <c r="O99" s="425">
        <f>L100-B100</f>
        <v/>
      </c>
      <c r="P99" s="426">
        <f>J99-K99</f>
        <v/>
      </c>
      <c r="Q99" s="426">
        <f>D100-F100</f>
        <v/>
      </c>
      <c r="R99" s="30" t="n"/>
    </row>
    <row r="100">
      <c r="A100" s="89" t="n">
        <v>0</v>
      </c>
      <c r="B100" s="427" t="n"/>
      <c r="C100" s="375" t="n"/>
      <c r="D100" s="428" t="n"/>
      <c r="E100" s="87" t="n">
        <v>314</v>
      </c>
      <c r="F100" s="431">
        <f>J77</f>
        <v/>
      </c>
      <c r="G100" s="427" t="n"/>
      <c r="H100" s="112" t="inlineStr">
        <is>
          <t xml:space="preserve">　　不動產、廠房及設備與遞延收入同額增加明細(+)             </t>
        </is>
      </c>
      <c r="I100" s="180" t="n"/>
      <c r="J100" s="73">
        <f>OFFSET(A573,0,$K$1-1)</f>
        <v/>
      </c>
      <c r="K100" s="369">
        <f>K101+K102</f>
        <v/>
      </c>
      <c r="L100" s="478" t="n"/>
      <c r="M100" s="478">
        <f>L100-G100</f>
        <v/>
      </c>
      <c r="N100" s="30" t="n"/>
      <c r="O100" s="425">
        <f>L101-B101</f>
        <v/>
      </c>
      <c r="P100" s="426">
        <f>J100-K100</f>
        <v/>
      </c>
      <c r="Q100" s="426">
        <f>D101-F101</f>
        <v/>
      </c>
      <c r="R100" s="30" t="n"/>
    </row>
    <row r="101">
      <c r="A101" s="50" t="n">
        <v>0</v>
      </c>
      <c r="B101" s="427" t="n"/>
      <c r="C101" s="91" t="n">
        <v>412</v>
      </c>
      <c r="D101" s="428">
        <f>-J109</f>
        <v/>
      </c>
      <c r="E101" s="87" t="n">
        <v>315</v>
      </c>
      <c r="F101" s="431">
        <f>J78</f>
        <v/>
      </c>
      <c r="G101" s="427" t="n"/>
      <c r="H101" s="211" t="inlineStr">
        <is>
          <t xml:space="preserve">　　　　機械及設備                                                  </t>
        </is>
      </c>
      <c r="I101" s="268" t="n">
        <v>407</v>
      </c>
      <c r="J101" s="73">
        <f>OFFSET(A574,0,$K$1-1)</f>
        <v/>
      </c>
      <c r="K101" s="369">
        <f>(SUMIF($C$7:$C$127,I101,$D$7:$D$127)+SUMIF($E$7:$E$127,I101,$F$7:$F$127))/2</f>
        <v/>
      </c>
      <c r="L101" s="478" t="n"/>
      <c r="M101" s="478">
        <f>L101-G101</f>
        <v/>
      </c>
      <c r="N101" s="30" t="n"/>
      <c r="O101" s="425">
        <f>L102-B102</f>
        <v/>
      </c>
      <c r="P101" s="426">
        <f>J101-K101</f>
        <v/>
      </c>
      <c r="Q101" s="426">
        <f>D102-F102</f>
        <v/>
      </c>
      <c r="R101" s="30" t="n"/>
    </row>
    <row r="102">
      <c r="A102" s="50" t="n">
        <v>0</v>
      </c>
      <c r="B102" s="427" t="n"/>
      <c r="C102" s="91" t="n">
        <v>413</v>
      </c>
      <c r="D102" s="470">
        <f>-J110</f>
        <v/>
      </c>
      <c r="E102" s="87" t="n">
        <v>409</v>
      </c>
      <c r="F102" s="432">
        <f>J105</f>
        <v/>
      </c>
      <c r="G102" s="427" t="n"/>
      <c r="H102" s="211" t="inlineStr">
        <is>
          <t xml:space="preserve">　　　　什項設備                                                    </t>
        </is>
      </c>
      <c r="I102" s="180" t="n">
        <v>408</v>
      </c>
      <c r="J102" s="73">
        <f>OFFSET(A575,0,$K$1-1)</f>
        <v/>
      </c>
      <c r="K102" s="369">
        <f>(SUMIF($C$7:$C$127,I102,$D$7:$D$127)+SUMIF($E$7:$E$127,I102,$F$7:$F$127))/2</f>
        <v/>
      </c>
      <c r="L102" s="478" t="n"/>
      <c r="M102" s="478">
        <f>L102-G102</f>
        <v/>
      </c>
      <c r="N102" s="30" t="n"/>
      <c r="O102" s="425">
        <f>L103-B103</f>
        <v/>
      </c>
      <c r="P102" s="426">
        <f>J102-K102</f>
        <v/>
      </c>
      <c r="Q102" s="426">
        <f>D103-F103</f>
        <v/>
      </c>
      <c r="R102" s="30" t="n"/>
    </row>
    <row r="103">
      <c r="A103" s="50" t="n">
        <v>0</v>
      </c>
      <c r="B103" s="427" t="n"/>
      <c r="C103" s="91" t="n">
        <v>414</v>
      </c>
      <c r="D103" s="470">
        <f>-J111</f>
        <v/>
      </c>
      <c r="E103" s="375" t="n">
        <v>410</v>
      </c>
      <c r="F103" s="431">
        <f>J106</f>
        <v/>
      </c>
      <c r="G103" s="427" t="n"/>
      <c r="H103" s="211" t="inlineStr">
        <is>
          <t xml:space="preserve">　不動產、廠房及設備與基金同額增加(+)或減少(-)之金額        </t>
        </is>
      </c>
      <c r="I103" s="180" t="n"/>
      <c r="J103" s="73">
        <f>OFFSET(A576,0,$K$1-1)</f>
        <v/>
      </c>
      <c r="K103" s="369">
        <f>K104+K108</f>
        <v/>
      </c>
      <c r="L103" s="478" t="n"/>
      <c r="M103" s="478">
        <f>L103-G103</f>
        <v/>
      </c>
      <c r="N103" s="30" t="n"/>
      <c r="O103" s="425">
        <f>L104-B104</f>
        <v/>
      </c>
      <c r="P103" s="426">
        <f>J103-K103</f>
        <v/>
      </c>
      <c r="Q103" s="426">
        <f>D104-F104</f>
        <v/>
      </c>
      <c r="R103" s="30" t="n"/>
    </row>
    <row r="104">
      <c r="A104" s="50" t="n">
        <v>0</v>
      </c>
      <c r="B104" s="427" t="n"/>
      <c r="C104" s="91" t="n">
        <v>416</v>
      </c>
      <c r="D104" s="470">
        <f>F58</f>
        <v/>
      </c>
      <c r="E104" s="375" t="n">
        <v>411</v>
      </c>
      <c r="F104" s="431">
        <f>J107</f>
        <v/>
      </c>
      <c r="G104" s="427" t="n"/>
      <c r="H104" s="211" t="inlineStr">
        <is>
          <t xml:space="preserve">　　　撥入不動產、廠房及設備明細(+)                               </t>
        </is>
      </c>
      <c r="I104" s="180" t="n"/>
      <c r="J104" s="73">
        <f>OFFSET(A577,0,$K$1-1)</f>
        <v/>
      </c>
      <c r="K104" s="369">
        <f>SUM(K105:K107)</f>
        <v/>
      </c>
      <c r="L104" s="478" t="n"/>
      <c r="M104" s="478">
        <f>L104-G104</f>
        <v/>
      </c>
      <c r="N104" s="30" t="n"/>
      <c r="O104" s="425">
        <f>L105-B105</f>
        <v/>
      </c>
      <c r="P104" s="426">
        <f>J104-K104</f>
        <v/>
      </c>
      <c r="Q104" s="426">
        <f>D105-F105</f>
        <v/>
      </c>
      <c r="R104" s="30" t="n"/>
    </row>
    <row r="105">
      <c r="A105" s="50" t="n"/>
      <c r="B105" s="50" t="n"/>
      <c r="C105" s="91" t="n"/>
      <c r="D105" s="428" t="n"/>
      <c r="E105" s="375" t="n">
        <v>415</v>
      </c>
      <c r="F105" s="90">
        <f>J113</f>
        <v/>
      </c>
      <c r="G105" s="50" t="n"/>
      <c r="H105" s="112" t="inlineStr">
        <is>
          <t xml:space="preserve">　　　　機械及設備                                                  </t>
        </is>
      </c>
      <c r="I105" s="180" t="n">
        <v>409</v>
      </c>
      <c r="J105" s="73">
        <f>OFFSET(A578,0,$K$1-1)</f>
        <v/>
      </c>
      <c r="K105" s="369">
        <f>(SUMIF($C$7:$C$127,I105,$D$7:$D$127)+SUMIF($E$7:$E$127,I105,$F$7:$F$127))/2</f>
        <v/>
      </c>
      <c r="L105" s="478" t="n"/>
      <c r="M105" s="478">
        <f>L105-G105</f>
        <v/>
      </c>
      <c r="N105" s="30" t="n"/>
      <c r="O105" s="425">
        <f>L106-B106</f>
        <v/>
      </c>
      <c r="P105" s="426">
        <f>J105-K105</f>
        <v/>
      </c>
      <c r="Q105" s="426">
        <f>D106-F106</f>
        <v/>
      </c>
      <c r="R105" s="30" t="n"/>
    </row>
    <row r="106">
      <c r="A106" s="50" t="n"/>
      <c r="B106" s="50" t="n"/>
      <c r="C106" s="375" t="n"/>
      <c r="D106" s="428" t="n"/>
      <c r="G106" s="50" t="n"/>
      <c r="H106" s="112" t="inlineStr">
        <is>
          <t xml:space="preserve">　　　　交通及運輸設備                                              </t>
        </is>
      </c>
      <c r="I106" s="180" t="n">
        <v>410</v>
      </c>
      <c r="J106" s="73">
        <f>OFFSET(A579,0,$K$1-1)</f>
        <v/>
      </c>
      <c r="K106" s="369">
        <f>(SUMIF($C$7:$C$127,I106,$D$7:$D$127)+SUMIF($E$7:$E$127,I106,$F$7:$F$127))/2</f>
        <v/>
      </c>
      <c r="L106" s="478" t="n"/>
      <c r="M106" s="478">
        <f>L106-G106</f>
        <v/>
      </c>
      <c r="N106" s="30" t="n"/>
      <c r="O106" s="425">
        <f>L107-B107</f>
        <v/>
      </c>
      <c r="P106" s="426">
        <f>J106-K106</f>
        <v/>
      </c>
      <c r="Q106" s="426">
        <f>D107-F107</f>
        <v/>
      </c>
      <c r="R106" s="30" t="n"/>
    </row>
    <row r="107">
      <c r="A107" s="50" t="n"/>
      <c r="B107" s="50" t="n"/>
      <c r="C107" s="127" t="n">
        <v>72</v>
      </c>
      <c r="D107" s="471">
        <f>IF(J119&lt;0,J119*-1,0)</f>
        <v/>
      </c>
      <c r="E107" s="472" t="n"/>
      <c r="F107" s="396" t="n"/>
      <c r="G107" s="50" t="n"/>
      <c r="H107" s="112" t="inlineStr">
        <is>
          <t xml:space="preserve">　　　　什項設備                                                    </t>
        </is>
      </c>
      <c r="I107" s="180" t="n">
        <v>411</v>
      </c>
      <c r="J107" s="73">
        <f>OFFSET(A580,0,$K$1-1)</f>
        <v/>
      </c>
      <c r="K107" s="369">
        <f>(SUMIF($C$7:$C$127,I107,$D$7:$D$127)+SUMIF($E$7:$E$127,I107,$F$7:$F$127))/2</f>
        <v/>
      </c>
      <c r="L107" s="478" t="n"/>
      <c r="M107" s="478">
        <f>L107-G107</f>
        <v/>
      </c>
      <c r="N107" s="30" t="n"/>
      <c r="O107" s="425">
        <f>L108-B108</f>
        <v/>
      </c>
      <c r="P107" s="426">
        <f>J107-K107</f>
        <v/>
      </c>
      <c r="Q107" s="426">
        <f>D108-F108</f>
        <v/>
      </c>
      <c r="R107" s="30" t="n"/>
    </row>
    <row r="108">
      <c r="A108" s="89" t="n">
        <v>0</v>
      </c>
      <c r="B108" s="427" t="n"/>
      <c r="C108" s="127" t="n"/>
      <c r="D108" s="428" t="n"/>
      <c r="E108" s="375" t="n">
        <v>72</v>
      </c>
      <c r="F108" s="396">
        <f>IF(J119&gt;0,J119,0)</f>
        <v/>
      </c>
      <c r="G108" s="427" t="n"/>
      <c r="H108" s="211" t="inlineStr">
        <is>
          <t xml:space="preserve">　　　撥出不動產、廠房及設備明細(-)                               </t>
        </is>
      </c>
      <c r="I108" s="180" t="n"/>
      <c r="J108" s="73">
        <f>OFFSET(A581,0,$K$1-1)</f>
        <v/>
      </c>
      <c r="K108" s="369">
        <f>K109+K110+K111</f>
        <v/>
      </c>
      <c r="L108" s="478" t="n"/>
      <c r="M108" s="478">
        <f>L108-G108</f>
        <v/>
      </c>
      <c r="N108" s="30" t="n"/>
      <c r="O108" s="425">
        <f>L109-B109</f>
        <v/>
      </c>
      <c r="P108" s="426">
        <f>J108-K108</f>
        <v/>
      </c>
      <c r="Q108" s="426">
        <f>D109-F109</f>
        <v/>
      </c>
      <c r="R108" s="30" t="n"/>
    </row>
    <row r="109">
      <c r="A109" s="78" t="n"/>
      <c r="B109" s="427" t="n"/>
      <c r="D109" s="428" t="n"/>
      <c r="E109" s="375" t="n"/>
      <c r="F109" s="432">
        <f>J131</f>
        <v/>
      </c>
      <c r="G109" s="427" t="n"/>
      <c r="H109" s="112" t="inlineStr">
        <is>
          <t xml:space="preserve">　　　　機械及設備                                                  </t>
        </is>
      </c>
      <c r="I109" s="180" t="n">
        <v>412</v>
      </c>
      <c r="J109" s="73">
        <f>OFFSET(A582,0,$K$1-1)</f>
        <v/>
      </c>
      <c r="K109" s="387">
        <f>(SUMIF($C$7:$C$127,I109,$D$7:$D$127)+SUMIF($E$7:$E$127,I109,$F$7:$F$127))/2*-1</f>
        <v/>
      </c>
      <c r="L109" s="478" t="n"/>
      <c r="M109" s="478">
        <f>L109-G109</f>
        <v/>
      </c>
      <c r="N109" s="30" t="n"/>
      <c r="O109" s="425">
        <f>L110-B110</f>
        <v/>
      </c>
      <c r="P109" s="426">
        <f>J109-K109</f>
        <v/>
      </c>
      <c r="Q109" s="426">
        <f>D110-F110</f>
        <v/>
      </c>
      <c r="R109" s="30" t="n"/>
    </row>
    <row r="110">
      <c r="A110" s="78" t="inlineStr">
        <is>
          <t xml:space="preserve">　公積                                                        </t>
        </is>
      </c>
      <c r="B110" s="422">
        <f>SUM(B111:B115)</f>
        <v/>
      </c>
      <c r="C110" s="375" t="n"/>
      <c r="D110" s="428" t="n"/>
      <c r="E110" s="430" t="n"/>
      <c r="F110" s="432" t="n"/>
      <c r="G110" s="423">
        <f>SUM(G111:G115)</f>
        <v/>
      </c>
      <c r="H110" s="112" t="inlineStr">
        <is>
          <t xml:space="preserve">　　　　交通及運輸設備                                              </t>
        </is>
      </c>
      <c r="I110" s="180" t="n">
        <v>413</v>
      </c>
      <c r="J110" s="73">
        <f>OFFSET(A583,0,$K$1-1)</f>
        <v/>
      </c>
      <c r="K110" s="387">
        <f>(SUMIF($C$7:$C$127,I110,$D$7:$D$127)+SUMIF($E$7:$E$127,I110,$F$7:$F$127))/2*-1</f>
        <v/>
      </c>
      <c r="L110" s="478">
        <f>VLOOKUP(A110,$A$253:$AX$305,$K$1,FALSE)</f>
        <v/>
      </c>
      <c r="M110" s="478">
        <f>L110-G110</f>
        <v/>
      </c>
      <c r="N110" s="30" t="n"/>
      <c r="O110" s="425">
        <f>L111-B111</f>
        <v/>
      </c>
      <c r="P110" s="426">
        <f>J110-K110</f>
        <v/>
      </c>
      <c r="Q110" s="426">
        <f>D111-F111</f>
        <v/>
      </c>
      <c r="R110" s="30" t="n"/>
    </row>
    <row r="111">
      <c r="A111" s="80" t="inlineStr">
        <is>
          <t xml:space="preserve">　　資本公積                                                    </t>
        </is>
      </c>
      <c r="B111" s="427">
        <f>VLOOKUP(A111,$A$423:$AX$475,$K$1,FALSE)</f>
        <v/>
      </c>
      <c r="C111" s="375" t="n"/>
      <c r="D111" s="428" t="n"/>
      <c r="E111" s="430" t="n">
        <v>417</v>
      </c>
      <c r="F111" s="432">
        <f>J115</f>
        <v/>
      </c>
      <c r="G111" s="429">
        <f>B111+SUM(F111:F113)-SUM(D111:D113)</f>
        <v/>
      </c>
      <c r="H111" s="112" t="inlineStr">
        <is>
          <t xml:space="preserve">　　　　什項設備                                                    </t>
        </is>
      </c>
      <c r="I111" s="180" t="n">
        <v>414</v>
      </c>
      <c r="J111" s="73">
        <f>OFFSET(A584,0,$K$1-1)</f>
        <v/>
      </c>
      <c r="K111" s="387">
        <f>(SUMIF($C$7:$C$127,I111,$D$7:$D$127)+SUMIF($E$7:$E$127,I111,$F$7:$F$127))/2*-1</f>
        <v/>
      </c>
      <c r="L111" s="478">
        <f>VLOOKUP(A111,$A$253:$AX$305,$K$1,FALSE)</f>
        <v/>
      </c>
      <c r="M111" s="478">
        <f>L111-G111</f>
        <v/>
      </c>
      <c r="N111" s="30" t="n"/>
      <c r="O111" s="425">
        <f>L112-B112</f>
        <v/>
      </c>
      <c r="P111" s="426">
        <f>J111-K111</f>
        <v/>
      </c>
      <c r="Q111" s="426">
        <f>D112-F112</f>
        <v/>
      </c>
      <c r="R111" s="30" t="n"/>
    </row>
    <row r="112">
      <c r="A112" s="2" t="n">
        <v>0</v>
      </c>
      <c r="B112" s="427" t="n"/>
      <c r="C112" s="473" t="n">
        <v>71</v>
      </c>
      <c r="D112" s="471">
        <f>IF(J118&lt;0,J118*-1,0)</f>
        <v/>
      </c>
      <c r="E112" s="430" t="n">
        <v>71</v>
      </c>
      <c r="F112" s="431">
        <f>IF(J133&gt;0,J133,0)</f>
        <v/>
      </c>
      <c r="G112" s="433" t="n"/>
      <c r="H112" s="211" t="inlineStr">
        <is>
          <t xml:space="preserve">　無形資產與基金同額增加(+)或減少(-)之金額                  </t>
        </is>
      </c>
      <c r="I112" s="186" t="n"/>
      <c r="J112" s="73" t="n"/>
      <c r="K112" s="369">
        <f>K113+K114</f>
        <v/>
      </c>
      <c r="L112" s="478" t="n"/>
      <c r="M112" s="478">
        <f>L112-G112</f>
        <v/>
      </c>
      <c r="N112" s="30" t="n"/>
      <c r="O112" s="425">
        <f>L113-B113</f>
        <v/>
      </c>
      <c r="P112" s="426">
        <f>J112-K112</f>
        <v/>
      </c>
      <c r="Q112" s="426">
        <f>D113-F113</f>
        <v/>
      </c>
      <c r="R112" s="30" t="n"/>
    </row>
    <row r="113">
      <c r="A113" s="3" t="n">
        <v>0</v>
      </c>
      <c r="B113" s="427" t="n"/>
      <c r="C113" s="473" t="n"/>
      <c r="D113" s="428" t="n"/>
      <c r="E113" s="439" t="n"/>
      <c r="F113" s="432" t="n"/>
      <c r="G113" s="433" t="n"/>
      <c r="H113" s="112" t="inlineStr">
        <is>
          <t xml:space="preserve">　　　無形資產與基金同額增加之金額(+)                             </t>
        </is>
      </c>
      <c r="I113" s="180" t="n">
        <v>415</v>
      </c>
      <c r="J113" s="73">
        <f>OFFSET(A585,0,$K$1-1)</f>
        <v/>
      </c>
      <c r="K113" s="369">
        <f>(SUMIF($C$7:$C$127,I113,$D$7:$D$127)+SUMIF($E$7:$E$127,I113,$F$7:$F$127))/2</f>
        <v/>
      </c>
      <c r="L113" s="478" t="n"/>
      <c r="M113" s="478">
        <f>L113-G113</f>
        <v/>
      </c>
      <c r="N113" s="30" t="n"/>
      <c r="O113" s="425">
        <f>L114-B114</f>
        <v/>
      </c>
      <c r="P113" s="426">
        <f>J113-K113</f>
        <v/>
      </c>
      <c r="Q113" s="426">
        <f>D114-F114</f>
        <v/>
      </c>
      <c r="R113" s="30" t="n"/>
    </row>
    <row r="114">
      <c r="A114" s="80" t="inlineStr">
        <is>
          <t xml:space="preserve">　　特別公積                                                    </t>
        </is>
      </c>
      <c r="B114" s="427">
        <f>VLOOKUP(A114,$A$423:$AX$475,$K$1,FALSE)</f>
        <v/>
      </c>
      <c r="C114" s="474" t="n"/>
      <c r="D114" s="428">
        <f>J131</f>
        <v/>
      </c>
      <c r="E114" s="430" t="n"/>
      <c r="F114" s="432" t="n"/>
      <c r="G114" s="429">
        <f>B114+SUM(F114:F115)-SUM(D114:D115)</f>
        <v/>
      </c>
      <c r="H114" s="112" t="inlineStr">
        <is>
          <t xml:space="preserve">　　　無形資產與基金同額減少之金額(-)                             </t>
        </is>
      </c>
      <c r="I114" s="180" t="n">
        <v>416</v>
      </c>
      <c r="J114" s="73">
        <f>OFFSET(A586,0,$K$1-1)</f>
        <v/>
      </c>
      <c r="K114" s="369">
        <f>-(SUMIF($C$7:$C$127,I114,$D$7:$D$127)+SUMIF($E$7:$E$127,I114,$F$7:$F$127))/2</f>
        <v/>
      </c>
      <c r="L114" s="478">
        <f>VLOOKUP(A114,$A$253:$AX$305,$K$1,FALSE)</f>
        <v/>
      </c>
      <c r="M114" s="478">
        <f>L114-G114</f>
        <v/>
      </c>
      <c r="N114" s="30" t="n"/>
      <c r="O114" s="425">
        <f>L115-B115</f>
        <v/>
      </c>
      <c r="P114" s="426">
        <f>J114-K114</f>
        <v/>
      </c>
      <c r="Q114" s="426">
        <f>D115-F115</f>
        <v/>
      </c>
      <c r="R114" s="30" t="n"/>
    </row>
    <row r="115">
      <c r="A115" s="3" t="n">
        <v>0</v>
      </c>
      <c r="B115" s="427" t="n"/>
      <c r="C115" s="473" t="n"/>
      <c r="D115" s="428" t="n"/>
      <c r="E115" s="439" t="n"/>
      <c r="F115" s="432" t="n"/>
      <c r="G115" s="433" t="n"/>
      <c r="H115" s="112" t="inlineStr">
        <is>
          <t xml:space="preserve">　　應付代管資產轉列受贈公積之金額                              </t>
        </is>
      </c>
      <c r="I115" s="180" t="n">
        <v>417</v>
      </c>
      <c r="J115" s="73">
        <f>OFFSET(A587,0,$K$1-1)</f>
        <v/>
      </c>
      <c r="K115" s="369">
        <f>(SUMIF($C$7:$C$127,I115,$D$7:$D$127)+SUMIF($E$7:$E$127,I115,$F$7:$F$127))/2</f>
        <v/>
      </c>
      <c r="L115" s="478" t="n"/>
      <c r="M115" s="478">
        <f>L115-G115</f>
        <v/>
      </c>
      <c r="N115" s="30" t="n"/>
      <c r="O115" s="425">
        <f>L116-B116</f>
        <v/>
      </c>
      <c r="P115" s="426">
        <f>J115-K115</f>
        <v/>
      </c>
      <c r="Q115" s="426">
        <f>D116-F116</f>
        <v/>
      </c>
      <c r="R115" s="30" t="n"/>
    </row>
    <row r="116">
      <c r="A116" s="78" t="inlineStr">
        <is>
          <t xml:space="preserve">　累積餘絀                                                    </t>
        </is>
      </c>
      <c r="B116" s="422">
        <f>SUM(B117:B121)</f>
        <v/>
      </c>
      <c r="C116" s="474" t="n"/>
      <c r="D116" s="428" t="n"/>
      <c r="E116" s="430" t="n"/>
      <c r="F116" s="432" t="n"/>
      <c r="G116" s="423">
        <f>SUM(G117:G121)</f>
        <v/>
      </c>
      <c r="H116" s="112" t="inlineStr">
        <is>
          <t xml:space="preserve">　　長期債務1年內到期部分轉列應付到期長期負債之金額             </t>
        </is>
      </c>
      <c r="I116" s="180" t="n">
        <v>418</v>
      </c>
      <c r="J116" s="73">
        <f>OFFSET(A588,0,$K$1-1)</f>
        <v/>
      </c>
      <c r="K116" s="369">
        <f>(SUMIF($C$7:$C$127,I116,$D$7:$D$127)+SUMIF($E$7:$E$127,I116,$F$7:$F$127))/2</f>
        <v/>
      </c>
      <c r="L116" s="478">
        <f>VLOOKUP(A116,$A$253:$AX$305,$K$1,FALSE)</f>
        <v/>
      </c>
      <c r="M116" s="478">
        <f>L116-G116</f>
        <v/>
      </c>
      <c r="N116" s="30" t="n"/>
      <c r="O116" s="425">
        <f>L117-B117</f>
        <v/>
      </c>
      <c r="P116" s="426">
        <f>J116-K116</f>
        <v/>
      </c>
      <c r="Q116" s="426">
        <f>D117-F117</f>
        <v/>
      </c>
      <c r="R116" s="30" t="n"/>
    </row>
    <row r="117">
      <c r="A117" s="80" t="inlineStr">
        <is>
          <t xml:space="preserve">　　累積賸餘                                                    </t>
        </is>
      </c>
      <c r="B117" s="427">
        <f>VLOOKUP(A117,$A$423:$AX$475,$K$1,FALSE)</f>
        <v/>
      </c>
      <c r="C117" s="474" t="n"/>
      <c r="D117" s="428" t="n"/>
      <c r="E117" s="375" t="inlineStr">
        <is>
          <t>A</t>
        </is>
      </c>
      <c r="F117" s="432">
        <f>IF(J7&gt;0,J7,0)</f>
        <v/>
      </c>
      <c r="G117" s="429">
        <f>B117+SUM(F117:F120)-SUM(D117:D120)</f>
        <v/>
      </c>
      <c r="H117" s="112" t="inlineStr">
        <is>
          <t xml:space="preserve">　　盈餘分配與虧損填補之金額                                    </t>
        </is>
      </c>
      <c r="I117" s="180" t="n"/>
      <c r="J117" s="73">
        <f>OFFSET(A589,0,$K$1-1)</f>
        <v/>
      </c>
      <c r="K117" s="369">
        <f>K118+K119</f>
        <v/>
      </c>
      <c r="L117" s="478">
        <f>VLOOKUP(A117,$A$253:$AX$305,$K$1,FALSE)</f>
        <v/>
      </c>
      <c r="M117" s="478">
        <f>L117-G117</f>
        <v/>
      </c>
      <c r="N117" s="30" t="n"/>
      <c r="O117" s="425">
        <f>L118-B118</f>
        <v/>
      </c>
      <c r="P117" s="426">
        <f>J117-K117</f>
        <v/>
      </c>
      <c r="Q117" s="426">
        <f>D118-F118</f>
        <v/>
      </c>
      <c r="R117" s="30" t="n"/>
    </row>
    <row r="118">
      <c r="A118" s="3" t="n">
        <v>0</v>
      </c>
      <c r="B118" s="427" t="n"/>
      <c r="C118" s="474" t="n">
        <v>71</v>
      </c>
      <c r="D118" s="428">
        <f>IF(J123&gt;0,J123,0)</f>
        <v/>
      </c>
      <c r="E118" s="375" t="n"/>
      <c r="F118" s="431" t="n"/>
      <c r="G118" s="401" t="n"/>
      <c r="H118" s="112" t="inlineStr">
        <is>
          <t xml:space="preserve">　　　提存(撥用-)公積                                             </t>
        </is>
      </c>
      <c r="I118" s="180" t="n">
        <v>71</v>
      </c>
      <c r="J118" s="73">
        <f>OFFSET(A590,0,$K$1-1)</f>
        <v/>
      </c>
      <c r="K118" s="387">
        <f>-(SUMIF($C$7:$C$127,I118,$D$7:$D$127)+SUMIF($E$7:$E$127,I118,$F$7:$F$127))/2</f>
        <v/>
      </c>
      <c r="L118" s="478" t="n"/>
      <c r="M118" s="478">
        <f>L118-G118</f>
        <v/>
      </c>
      <c r="N118" s="30" t="n"/>
      <c r="O118" s="425">
        <f>L119-B119</f>
        <v/>
      </c>
      <c r="P118" s="426">
        <f>J118-K118</f>
        <v/>
      </c>
      <c r="Q118" s="426">
        <f>D119-F119</f>
        <v/>
      </c>
      <c r="R118" s="30" t="n"/>
    </row>
    <row r="119" ht="20.4" customHeight="1" s="53" thickBot="1">
      <c r="A119" s="3" t="n"/>
      <c r="B119" s="427" t="n"/>
      <c r="C119" s="430" t="n">
        <v>72</v>
      </c>
      <c r="D119" s="471">
        <f>IF(J119&gt;0,J119,0)</f>
        <v/>
      </c>
      <c r="E119" s="434" t="n"/>
      <c r="F119" s="376" t="n"/>
      <c r="G119" s="401" t="n"/>
      <c r="H119" s="198" t="inlineStr">
        <is>
          <t xml:space="preserve">　　　賸餘撥充(折減-)基金                                         </t>
        </is>
      </c>
      <c r="I119" s="180" t="n">
        <v>72</v>
      </c>
      <c r="J119" s="73">
        <f>OFFSET(A591,0,$K$1-1)</f>
        <v/>
      </c>
      <c r="K119" s="387">
        <f>-(SUMIF($C$7:$C$127,I119,$D$7:$D$127)+SUMIF($E$7:$E$127,I119,$F$7:$F$127))/2</f>
        <v/>
      </c>
      <c r="L119" s="478" t="n"/>
      <c r="M119" s="478">
        <f>L119-G119</f>
        <v/>
      </c>
      <c r="N119" s="30" t="n"/>
      <c r="O119" s="425">
        <f>L120-B121</f>
        <v/>
      </c>
      <c r="P119" s="426">
        <f>J119-K119</f>
        <v/>
      </c>
      <c r="Q119" s="426">
        <f>D121-F121</f>
        <v/>
      </c>
      <c r="R119" s="30" t="n"/>
    </row>
    <row r="120">
      <c r="A120" s="100" t="n"/>
      <c r="B120" s="465" t="n"/>
      <c r="C120" s="430" t="n"/>
      <c r="D120" s="432" t="n"/>
      <c r="E120" s="434" t="n"/>
      <c r="F120" s="376" t="n"/>
      <c r="G120" s="401" t="n"/>
      <c r="H120" s="112" t="n"/>
      <c r="I120" s="180" t="n"/>
      <c r="J120" s="121" t="n"/>
      <c r="K120" s="369">
        <f>(SUMIF($C$7:$C$127,I120,$D$7:$D$127)+SUMIF($E$7:$E$127,I120,$F$7:$F$127))/2</f>
        <v/>
      </c>
      <c r="L120" s="478" t="n"/>
      <c r="M120" s="478">
        <f>L120-G120</f>
        <v/>
      </c>
      <c r="N120" s="30" t="n"/>
      <c r="O120" s="425">
        <f>L123-B122</f>
        <v/>
      </c>
      <c r="P120" s="426" t="n"/>
      <c r="Q120" s="426">
        <f>D122-F122</f>
        <v/>
      </c>
      <c r="R120" s="30" t="n"/>
    </row>
    <row r="121">
      <c r="A121" s="80" t="inlineStr">
        <is>
          <t xml:space="preserve">　　累積短絀                                                    </t>
        </is>
      </c>
      <c r="B121" s="427">
        <f>VLOOKUP(A121,$A$423:$AX$475,$K$1,FALSE)</f>
        <v/>
      </c>
      <c r="C121" s="375" t="inlineStr">
        <is>
          <t>A</t>
        </is>
      </c>
      <c r="D121" s="428">
        <f>IF(J7&lt;0,J7*-1,0)</f>
        <v/>
      </c>
      <c r="E121" s="430" t="n"/>
      <c r="F121" s="431" t="n"/>
      <c r="G121" s="488">
        <f>B121+SUM(F121:F124)-SUM(D121:D124)</f>
        <v/>
      </c>
      <c r="H121" s="112" t="n"/>
      <c r="I121" s="180" t="n"/>
      <c r="J121" s="121" t="n"/>
      <c r="K121" s="369">
        <f>(SUMIF($C$7:$C$127,I121,$D$7:$D$127)+SUMIF($E$7:$E$127,I121,$F$7:$F$127))/2</f>
        <v/>
      </c>
      <c r="L121" s="478">
        <f>VLOOKUP(A121,$A$253:$AX$305,$K$1,FALSE)</f>
        <v/>
      </c>
      <c r="M121" s="478">
        <f>L121-G121</f>
        <v/>
      </c>
      <c r="N121" s="30" t="n"/>
      <c r="O121" s="425">
        <f>L124-B123</f>
        <v/>
      </c>
      <c r="P121" s="426" t="n"/>
      <c r="Q121" s="426">
        <f>D123-F123</f>
        <v/>
      </c>
      <c r="R121" s="30" t="n"/>
    </row>
    <row r="122">
      <c r="A122" s="3" t="n">
        <v>0</v>
      </c>
      <c r="B122" s="427" t="n"/>
      <c r="C122" s="382" t="n"/>
      <c r="D122" s="428" t="n"/>
      <c r="E122" s="430" t="n">
        <v>71</v>
      </c>
      <c r="F122" s="432">
        <f>IF(J118&lt;0,J118*-1,0)</f>
        <v/>
      </c>
      <c r="G122" s="401" t="n"/>
      <c r="H122" s="112" t="n"/>
      <c r="I122" s="180" t="n"/>
      <c r="J122" s="121" t="n"/>
      <c r="K122" s="369">
        <f>SUM(K123:K124)</f>
        <v/>
      </c>
      <c r="L122" s="478" t="n"/>
      <c r="M122" s="478">
        <f>L122-G122</f>
        <v/>
      </c>
      <c r="N122" s="30" t="n"/>
      <c r="O122" s="425">
        <f>L125-B124</f>
        <v/>
      </c>
      <c r="P122" s="426" t="n"/>
      <c r="Q122" s="426">
        <f>D125-F125</f>
        <v/>
      </c>
      <c r="R122" s="30" t="n"/>
    </row>
    <row r="123">
      <c r="A123" s="3" t="n"/>
      <c r="B123" s="427" t="n"/>
      <c r="C123" s="382" t="n"/>
      <c r="D123" s="428" t="n"/>
      <c r="E123" s="430" t="n">
        <v>72</v>
      </c>
      <c r="F123" s="396">
        <f>IF(J119&lt;0,J119*-1,0)</f>
        <v/>
      </c>
      <c r="G123" s="401" t="n"/>
      <c r="H123" s="112" t="n"/>
      <c r="I123" s="180" t="n"/>
      <c r="J123" s="121" t="n"/>
      <c r="K123" s="369">
        <f>-(SUMIF($C$7:$C$127,I123,$D$7:$D$127)+SUMIF($E$7:$E$127,I123,$F$7:$F$127))/2</f>
        <v/>
      </c>
      <c r="L123" s="478" t="n"/>
      <c r="M123" s="478">
        <f>L123-G123</f>
        <v/>
      </c>
      <c r="N123" s="30" t="n"/>
      <c r="O123" s="425">
        <f>L126-B125</f>
        <v/>
      </c>
      <c r="P123" s="426" t="n"/>
      <c r="Q123" s="426">
        <f>D126-F126</f>
        <v/>
      </c>
    </row>
    <row r="124" ht="20.4" customHeight="1" s="53" thickBot="1">
      <c r="A124" s="100" t="n"/>
      <c r="B124" s="465" t="n"/>
      <c r="C124" s="475" t="n"/>
      <c r="D124" s="428" t="n"/>
      <c r="E124" s="434" t="n">
        <v>73</v>
      </c>
      <c r="F124" s="435">
        <f>D120</f>
        <v/>
      </c>
      <c r="G124" s="401" t="n"/>
      <c r="H124" s="198" t="n"/>
      <c r="I124" s="199" t="n"/>
      <c r="J124" s="122" t="n"/>
      <c r="K124" s="444">
        <f>-(SUMIF($C$7:$C$127,I124,$D$7:$D$127)+SUMIF($E$7:$E$127,I124,$F$7:$F$127))/2</f>
        <v/>
      </c>
      <c r="L124" s="478" t="n"/>
      <c r="M124" s="478">
        <f>L124-G124</f>
        <v/>
      </c>
      <c r="O124" s="425">
        <f>L127-B126</f>
        <v/>
      </c>
      <c r="Q124" s="426">
        <f>D127-F127</f>
        <v/>
      </c>
    </row>
    <row r="125">
      <c r="A125" s="78" t="inlineStr">
        <is>
          <t xml:space="preserve">　淨值其他項目                                                </t>
        </is>
      </c>
      <c r="B125" s="422">
        <f>SUM(B126:B127)</f>
        <v/>
      </c>
      <c r="C125" s="375" t="n"/>
      <c r="D125" s="428" t="n"/>
      <c r="E125" s="430" t="n"/>
      <c r="F125" s="432" t="n"/>
      <c r="G125" s="402">
        <f>SUM(G126:G127)</f>
        <v/>
      </c>
      <c r="H125" s="220" t="n"/>
      <c r="I125" s="180" t="n"/>
      <c r="J125" s="246" t="n"/>
      <c r="K125" s="489" t="n"/>
      <c r="L125" s="478">
        <f>VLOOKUP(A125,$A$253:$AX$305,$K$1,FALSE)</f>
        <v/>
      </c>
      <c r="M125" s="478">
        <f>L124-G124</f>
        <v/>
      </c>
      <c r="O125" s="425">
        <f>L127-B128</f>
        <v/>
      </c>
      <c r="Q125" s="426">
        <f>D128-F128</f>
        <v/>
      </c>
    </row>
    <row r="126">
      <c r="A126" s="81" t="inlineStr">
        <is>
          <t xml:space="preserve">　　累積其他綜合餘絀                                            </t>
        </is>
      </c>
      <c r="B126" s="427">
        <f>VLOOKUP(A126,$A$423:$AX$475,$K$1,FALSE)</f>
        <v/>
      </c>
      <c r="C126" s="375" t="n"/>
      <c r="D126" s="428" t="n"/>
      <c r="E126" s="430" t="n"/>
      <c r="F126" s="432" t="n"/>
      <c r="G126" s="488">
        <f>B126+F126-D126</f>
        <v/>
      </c>
      <c r="H126" s="220" t="n"/>
      <c r="I126" s="180" t="n"/>
      <c r="J126" s="246" t="n"/>
      <c r="K126" s="489" t="n"/>
      <c r="L126" s="478">
        <f>VLOOKUP(A126,$A$253:$AX$305,$K$1,FALSE)</f>
        <v/>
      </c>
      <c r="M126" s="478">
        <f>L125-G125</f>
        <v/>
      </c>
    </row>
    <row r="127">
      <c r="A127" s="80" t="n">
        <v>0</v>
      </c>
      <c r="B127" s="427" t="n"/>
      <c r="C127" s="375" t="n"/>
      <c r="D127" s="428" t="n"/>
      <c r="E127" s="430" t="n"/>
      <c r="F127" s="432" t="n"/>
      <c r="G127" s="488" t="n"/>
      <c r="H127" s="220" t="n"/>
      <c r="I127" s="180" t="n"/>
      <c r="J127" s="246" t="n"/>
      <c r="K127" s="489" t="n"/>
      <c r="L127" s="478">
        <f>VLOOKUP(A128,$A$253:$AX$305,$K$1,FALSE)</f>
        <v/>
      </c>
      <c r="M127" s="478">
        <f>L126-G126</f>
        <v/>
      </c>
    </row>
    <row r="128" ht="20.4" customHeight="1" s="53" thickBot="1">
      <c r="A128" s="83" t="inlineStr">
        <is>
          <t>合      計</t>
        </is>
      </c>
      <c r="B128" s="479">
        <f>B70+B97</f>
        <v/>
      </c>
      <c r="C128" s="480" t="n"/>
      <c r="D128" s="481" t="n"/>
      <c r="E128" s="482" t="n"/>
      <c r="F128" s="481" t="n"/>
      <c r="G128" s="490">
        <f>G70+G97</f>
        <v/>
      </c>
      <c r="H128" s="220" t="n"/>
      <c r="I128" s="180" t="n"/>
      <c r="J128" s="246" t="n"/>
      <c r="K128" s="489" t="n"/>
      <c r="M128" s="478">
        <f>L127-G128</f>
        <v/>
      </c>
    </row>
    <row r="129">
      <c r="A129" s="74" t="n"/>
      <c r="B129" s="74" t="n"/>
      <c r="C129" s="74" t="n"/>
      <c r="D129" s="74" t="n"/>
      <c r="E129" s="74" t="n"/>
      <c r="F129" s="74" t="n"/>
      <c r="G129" s="74" t="n"/>
      <c r="H129" s="220" t="n"/>
      <c r="I129" s="180" t="n"/>
      <c r="J129" s="246" t="n"/>
      <c r="K129" s="489" t="n"/>
      <c r="M129" s="478">
        <f>L131-G133</f>
        <v/>
      </c>
    </row>
    <row r="130">
      <c r="A130" s="74" t="n"/>
      <c r="D130" s="483">
        <f>SUM(D6:D127)</f>
        <v/>
      </c>
      <c r="E130" s="19" t="n"/>
      <c r="F130" s="483">
        <f>SUM(F6:F127)</f>
        <v/>
      </c>
      <c r="H130" s="220" t="n"/>
      <c r="I130" s="180" t="n"/>
      <c r="J130" s="246" t="n"/>
      <c r="K130" s="489" t="n"/>
      <c r="M130" s="478">
        <f>L132-G134</f>
        <v/>
      </c>
    </row>
    <row r="131">
      <c r="A131" s="74" t="n"/>
      <c r="C131" s="6" t="n"/>
      <c r="D131" s="483">
        <f>D130-F130</f>
        <v/>
      </c>
      <c r="E131" s="15" t="n"/>
      <c r="F131" s="483">
        <f>F130-D130</f>
        <v/>
      </c>
      <c r="H131" s="119" t="n"/>
      <c r="I131" s="115" t="n"/>
      <c r="J131" s="116" t="n"/>
      <c r="K131" s="411" t="n"/>
      <c r="M131" s="478">
        <f>L133-G135</f>
        <v/>
      </c>
    </row>
    <row r="132">
      <c r="A132" s="74" t="n"/>
      <c r="B132" s="484">
        <f>B69-B70-B97</f>
        <v/>
      </c>
      <c r="C132" s="6" t="n"/>
      <c r="E132" s="15" t="n"/>
      <c r="G132" s="484">
        <f>G69-G70-G97</f>
        <v/>
      </c>
      <c r="H132" s="119" t="n"/>
      <c r="I132" s="115" t="n"/>
      <c r="J132" s="116" t="n"/>
      <c r="K132" s="411" t="n"/>
      <c r="M132" s="478">
        <f>L134-G136</f>
        <v/>
      </c>
    </row>
    <row r="133">
      <c r="A133" s="74" t="n"/>
      <c r="C133" s="30" t="n"/>
      <c r="D133" s="30" t="n"/>
      <c r="E133" s="30" t="n"/>
      <c r="F133" s="30" t="n"/>
      <c r="G133" s="30" t="n"/>
      <c r="H133" s="119" t="n"/>
      <c r="I133" s="115" t="n"/>
      <c r="J133" s="116" t="n"/>
      <c r="K133" s="411" t="n"/>
      <c r="M133" s="478">
        <f>L135-G137</f>
        <v/>
      </c>
    </row>
    <row r="134">
      <c r="A134" s="74" t="n"/>
      <c r="B134" s="74" t="n"/>
      <c r="C134" s="74" t="n"/>
      <c r="D134" s="74" t="n"/>
      <c r="E134" s="74" t="n"/>
      <c r="F134" s="74" t="n"/>
      <c r="G134" s="74" t="n"/>
      <c r="H134" s="119" t="n"/>
      <c r="I134" s="115" t="n"/>
      <c r="J134" s="116" t="n"/>
      <c r="K134" s="411" t="n"/>
      <c r="M134" s="478">
        <f>L136-G136</f>
        <v/>
      </c>
    </row>
    <row r="135">
      <c r="A135" s="74" t="n"/>
      <c r="B135" s="74" t="n"/>
      <c r="C135" s="74" t="n"/>
      <c r="D135" s="74" t="n"/>
      <c r="E135" s="74" t="n"/>
      <c r="F135" s="74" t="n"/>
      <c r="G135" s="74" t="n"/>
      <c r="H135" s="119" t="n"/>
      <c r="I135" s="115" t="n"/>
      <c r="J135" s="116" t="n"/>
      <c r="K135" s="411" t="n"/>
    </row>
    <row r="254" ht="16.2" customHeight="1" s="53"/>
    <row r="255" ht="16.2" customHeight="1" s="53"/>
    <row r="256" ht="16.2" customHeight="1" s="53"/>
    <row r="257" ht="16.2" customHeight="1" s="53"/>
    <row r="258" ht="16.2" customHeight="1" s="53"/>
    <row r="259" ht="16.2" customHeight="1" s="53"/>
    <row r="260" ht="16.2" customHeight="1" s="53"/>
    <row r="261" ht="16.2" customHeight="1" s="53"/>
    <row r="262" ht="16.2" customHeight="1" s="53"/>
    <row r="263" ht="16.2" customHeight="1" s="53"/>
    <row r="264" ht="16.2" customHeight="1" s="53"/>
    <row r="265" ht="16.2" customHeight="1" s="53"/>
    <row r="266" ht="16.2" customHeight="1" s="53"/>
    <row r="267" ht="16.2" customHeight="1" s="53"/>
    <row r="268" ht="16.2" customHeight="1" s="53"/>
    <row r="269" ht="16.2" customHeight="1" s="53"/>
    <row r="270" ht="16.2" customHeight="1" s="53"/>
    <row r="271" ht="16.2" customHeight="1" s="53"/>
    <row r="272" ht="16.2" customHeight="1" s="53"/>
    <row r="273" ht="16.2" customHeight="1" s="53"/>
    <row r="274" ht="16.2" customHeight="1" s="53"/>
    <row r="275" ht="16.2" customHeight="1" s="53"/>
    <row r="276" ht="16.2" customHeight="1" s="53"/>
    <row r="277" ht="16.2" customHeight="1" s="53"/>
    <row r="278" ht="16.2" customHeight="1" s="53"/>
    <row r="279" ht="16.2" customHeight="1" s="53"/>
    <row r="280" ht="16.2" customHeight="1" s="53"/>
    <row r="281" ht="16.2" customHeight="1" s="53"/>
    <row r="282" ht="16.2" customHeight="1" s="53"/>
    <row r="283" ht="16.2" customHeight="1" s="53"/>
    <row r="284" ht="16.2" customHeight="1" s="53"/>
    <row r="285" ht="16.2" customHeight="1" s="53"/>
    <row r="286" ht="16.2" customHeight="1" s="53"/>
    <row r="287" ht="16.2" customHeight="1" s="53"/>
    <row r="288" ht="16.2" customHeight="1" s="53"/>
    <row r="289" ht="16.2" customHeight="1" s="53"/>
    <row r="290" ht="16.2" customHeight="1" s="53"/>
    <row r="291" ht="16.2" customHeight="1" s="53"/>
    <row r="292" ht="16.2" customHeight="1" s="53"/>
    <row r="293" ht="16.2" customHeight="1" s="53"/>
    <row r="294" ht="16.2" customHeight="1" s="53"/>
    <row r="295" ht="16.2" customHeight="1" s="53"/>
    <row r="296" ht="16.2" customHeight="1" s="53"/>
    <row r="297" ht="16.2" customHeight="1" s="53"/>
    <row r="298" ht="16.2" customHeight="1" s="53"/>
    <row r="299" ht="16.2" customHeight="1" s="53"/>
    <row r="300" ht="16.2" customHeight="1" s="53"/>
    <row r="301" ht="16.2" customHeight="1" s="53"/>
    <row r="302" ht="16.2" customHeight="1" s="53"/>
    <row r="303" ht="16.2" customHeight="1" s="53"/>
    <row r="304" ht="16.2" customHeight="1" s="53"/>
    <row r="305" ht="16.2" customHeight="1" s="53"/>
    <row r="306" ht="16.2" customHeight="1" s="53"/>
    <row r="307" ht="16.2" customHeight="1" s="53"/>
    <row r="308" ht="16.2" customHeight="1" s="53"/>
    <row r="311" ht="16.2" customHeight="1" s="53"/>
    <row r="312" ht="16.2" customHeight="1" s="53"/>
    <row r="313" ht="16.2" customHeight="1" s="53"/>
    <row r="314" ht="16.2" customHeight="1" s="53"/>
    <row r="315" ht="16.2" customHeight="1" s="53"/>
    <row r="316" ht="16.2" customHeight="1" s="53"/>
    <row r="317" ht="16.2" customHeight="1" s="53"/>
    <row r="318" ht="16.2" customHeight="1" s="53"/>
    <row r="319" ht="16.2" customHeight="1" s="53"/>
    <row r="320" ht="16.2" customHeight="1" s="53"/>
    <row r="321" ht="16.2" customHeight="1" s="53"/>
    <row r="322" ht="16.2" customHeight="1" s="53"/>
    <row r="323" ht="16.2" customHeight="1" s="53"/>
    <row r="324" ht="16.2" customHeight="1" s="53"/>
    <row r="325" ht="16.2" customHeight="1" s="53"/>
    <row r="326" ht="16.2" customHeight="1" s="53"/>
    <row r="327" ht="16.2" customHeight="1" s="53"/>
    <row r="328" ht="16.2" customHeight="1" s="53"/>
    <row r="329" ht="16.2" customHeight="1" s="53"/>
    <row r="330" ht="16.2" customHeight="1" s="53"/>
    <row r="331" ht="16.2" customHeight="1" s="53"/>
    <row r="332" ht="16.2" customHeight="1" s="53"/>
    <row r="333" ht="16.2" customHeight="1" s="53"/>
    <row r="334" ht="16.2" customHeight="1" s="53"/>
    <row r="335" ht="16.2" customHeight="1" s="53"/>
    <row r="336" ht="16.2" customHeight="1" s="53"/>
    <row r="337" ht="16.2" customHeight="1" s="53"/>
    <row r="338" ht="16.2" customHeight="1" s="53"/>
    <row r="339" ht="16.2" customHeight="1" s="53"/>
    <row r="340" ht="16.2" customHeight="1" s="53"/>
    <row r="341" ht="16.2" customHeight="1" s="53"/>
    <row r="342" ht="16.2" customHeight="1" s="53"/>
    <row r="343" ht="16.2" customHeight="1" s="53"/>
    <row r="344" ht="16.2" customHeight="1" s="53"/>
    <row r="345" ht="16.2" customHeight="1" s="53"/>
    <row r="346" ht="16.2" customHeight="1" s="53"/>
    <row r="347" ht="16.2" customHeight="1" s="53"/>
    <row r="348" ht="16.2" customHeight="1" s="53"/>
    <row r="349" ht="16.2" customHeight="1" s="53"/>
    <row r="350" ht="16.2" customHeight="1" s="53"/>
    <row r="351" ht="16.2" customHeight="1" s="53"/>
    <row r="352" ht="16.2" customHeight="1" s="53"/>
    <row r="353" ht="16.2" customHeight="1" s="53"/>
    <row r="354" ht="16.2" customHeight="1" s="53"/>
    <row r="355" ht="16.2" customHeight="1" s="53"/>
    <row r="356" ht="16.2" customHeight="1" s="53"/>
    <row r="357" ht="16.2" customHeight="1" s="53"/>
    <row r="358" ht="16.2" customHeight="1" s="53"/>
    <row r="359" ht="16.2" customHeight="1" s="53"/>
    <row r="360" ht="16.2" customHeight="1" s="53"/>
    <row r="361" ht="16.2" customHeight="1" s="53"/>
    <row r="362" ht="16.2" customHeight="1" s="53"/>
    <row r="363" ht="16.2" customHeight="1" s="53"/>
    <row r="364" ht="16.2" customHeight="1" s="53"/>
    <row r="365" ht="16.2" customHeight="1" s="53"/>
    <row r="366" ht="16.2" customHeight="1" s="53"/>
    <row r="367" ht="16.2" customHeight="1" s="53"/>
    <row r="368" ht="16.2" customHeight="1" s="53"/>
    <row r="369" ht="16.2" customHeight="1" s="53"/>
    <row r="370" ht="16.2" customHeight="1" s="53"/>
    <row r="371" ht="16.2" customHeight="1" s="53"/>
    <row r="372" ht="16.2" customHeight="1" s="53"/>
    <row r="373" ht="16.2" customHeight="1" s="53"/>
    <row r="374" ht="16.2" customHeight="1" s="53"/>
    <row r="375" ht="16.2" customHeight="1" s="53"/>
    <row r="376" ht="16.2" customHeight="1" s="53"/>
    <row r="377" ht="16.2" customHeight="1" s="53"/>
    <row r="378" ht="16.2" customHeight="1" s="53"/>
    <row r="379" ht="16.2" customHeight="1" s="53"/>
    <row r="380" ht="16.2" customHeight="1" s="53"/>
    <row r="381" ht="16.2" customHeight="1" s="53"/>
    <row r="382" ht="16.2" customHeight="1" s="53"/>
    <row r="383" ht="16.2" customHeight="1" s="53"/>
    <row r="384" ht="16.2" customHeight="1" s="53"/>
    <row r="385" ht="16.2" customHeight="1" s="53"/>
    <row r="386" ht="16.2" customHeight="1" s="53"/>
    <row r="387" ht="16.2" customHeight="1" s="53"/>
    <row r="388" ht="16.2" customHeight="1" s="53"/>
    <row r="389" ht="16.2" customHeight="1" s="53"/>
    <row r="390" ht="16.2" customHeight="1" s="53"/>
    <row r="391" ht="16.2" customHeight="1" s="53"/>
    <row r="392" ht="16.2" customHeight="1" s="53"/>
    <row r="393" ht="16.2" customHeight="1" s="53"/>
    <row r="394" ht="16.2" customHeight="1" s="53"/>
    <row r="395" ht="16.2" customHeight="1" s="53"/>
    <row r="396" ht="16.2" customHeight="1" s="53"/>
    <row r="397" ht="16.2" customHeight="1" s="53"/>
    <row r="398" ht="16.2" customHeight="1" s="53"/>
    <row r="399" ht="16.2" customHeight="1" s="53"/>
    <row r="400" ht="16.2" customHeight="1" s="53"/>
    <row r="401" ht="16.2" customHeight="1" s="53"/>
    <row r="402" ht="16.2" customHeight="1" s="53"/>
    <row r="403" ht="16.2" customHeight="1" s="53"/>
    <row r="404" ht="16.2" customHeight="1" s="53"/>
    <row r="405" ht="16.2" customHeight="1" s="53"/>
    <row r="406" ht="16.2" customHeight="1" s="53"/>
    <row r="407" ht="16.2" customHeight="1" s="53"/>
    <row r="408" ht="16.2" customHeight="1" s="53"/>
    <row r="409" ht="16.2" customHeight="1" s="53"/>
    <row r="410" ht="16.2" customHeight="1" s="53"/>
    <row r="427" ht="16.2" customHeight="1" s="53"/>
    <row r="428" ht="16.2" customHeight="1" s="53"/>
    <row r="429" ht="16.2" customHeight="1" s="53"/>
    <row r="430" ht="16.2" customHeight="1" s="53"/>
    <row r="431" ht="16.2" customHeight="1" s="53"/>
    <row r="432" ht="16.2" customHeight="1" s="53"/>
    <row r="433" ht="16.2" customHeight="1" s="53"/>
    <row r="434" ht="16.2" customHeight="1" s="53"/>
    <row r="435" ht="16.2" customHeight="1" s="53"/>
    <row r="436" ht="16.2" customHeight="1" s="53"/>
    <row r="437" ht="16.2" customHeight="1" s="53"/>
    <row r="438" ht="16.2" customHeight="1" s="53"/>
    <row r="439" ht="16.2" customHeight="1" s="53"/>
    <row r="440" ht="16.2" customHeight="1" s="53"/>
    <row r="441" ht="16.2" customHeight="1" s="53"/>
    <row r="442" ht="16.2" customHeight="1" s="53"/>
    <row r="443" ht="16.2" customHeight="1" s="53"/>
    <row r="444" ht="16.2" customHeight="1" s="53"/>
    <row r="445" ht="16.2" customHeight="1" s="53"/>
    <row r="446" ht="16.2" customHeight="1" s="53"/>
    <row r="447" ht="16.2" customHeight="1" s="53"/>
    <row r="448" ht="16.2" customHeight="1" s="53"/>
    <row r="449" ht="16.2" customHeight="1" s="53"/>
    <row r="450" ht="16.2" customHeight="1" s="53"/>
    <row r="451" ht="16.2" customHeight="1" s="53"/>
    <row r="452" ht="16.2" customHeight="1" s="53"/>
    <row r="453" ht="16.2" customHeight="1" s="53"/>
    <row r="454" ht="16.2" customHeight="1" s="53"/>
    <row r="455" ht="16.2" customHeight="1" s="53"/>
    <row r="456" ht="16.2" customHeight="1" s="53"/>
    <row r="457" ht="16.2" customHeight="1" s="53"/>
    <row r="458" ht="16.2" customHeight="1" s="53"/>
    <row r="459" ht="16.2" customHeight="1" s="53"/>
    <row r="460" ht="16.2" customHeight="1" s="53"/>
    <row r="461" ht="16.2" customHeight="1" s="53"/>
    <row r="462" ht="16.2" customHeight="1" s="53"/>
    <row r="463" ht="16.2" customHeight="1" s="53"/>
    <row r="464" ht="16.2" customHeight="1" s="53"/>
    <row r="465" ht="16.2" customHeight="1" s="53"/>
    <row r="466" ht="16.2" customHeight="1" s="53"/>
    <row r="467" ht="16.2" customHeight="1" s="53"/>
    <row r="468" ht="16.2" customHeight="1" s="53"/>
    <row r="469" ht="16.2" customHeight="1" s="53"/>
    <row r="470" ht="16.2" customHeight="1" s="53"/>
    <row r="471" ht="16.2" customHeight="1" s="53"/>
    <row r="472" ht="16.2" customHeight="1" s="53"/>
    <row r="473" ht="16.2" customHeight="1" s="53"/>
    <row r="474" ht="16.2" customHeight="1" s="53"/>
    <row r="475" ht="16.2" customHeight="1" s="53"/>
    <row r="476" ht="16.2" customHeight="1" s="53"/>
    <row r="477" ht="16.2" customHeight="1" s="53"/>
    <row r="478" ht="16.2" customHeight="1" s="53"/>
    <row r="479" ht="16.2" customHeight="1" s="53"/>
    <row r="480" ht="16.2" customHeight="1" s="53"/>
    <row r="481" ht="16.2" customHeight="1" s="53"/>
    <row r="484" ht="16.2" customHeight="1" s="53"/>
    <row r="485" ht="16.2" customHeight="1" s="53"/>
    <row r="486" ht="16.2" customHeight="1" s="53"/>
    <row r="487" ht="16.2" customHeight="1" s="53"/>
    <row r="488" ht="16.2" customHeight="1" s="53"/>
    <row r="489" ht="16.2" customHeight="1" s="53"/>
    <row r="490" ht="16.2" customHeight="1" s="53"/>
    <row r="491" ht="16.2" customHeight="1" s="53"/>
    <row r="492" ht="16.2" customHeight="1" s="53"/>
    <row r="493" ht="16.2" customHeight="1" s="53"/>
    <row r="494" ht="16.2" customHeight="1" s="53"/>
    <row r="495" ht="16.2" customHeight="1" s="53"/>
    <row r="496" ht="16.2" customHeight="1" s="53"/>
    <row r="497" ht="16.2" customHeight="1" s="53"/>
    <row r="498" ht="16.2" customHeight="1" s="53"/>
    <row r="499" ht="16.2" customHeight="1" s="53"/>
    <row r="500" ht="16.2" customHeight="1" s="53"/>
    <row r="501" ht="16.2" customHeight="1" s="53"/>
    <row r="502" ht="16.2" customHeight="1" s="53"/>
    <row r="503" ht="16.2" customHeight="1" s="53"/>
    <row r="504" ht="16.2" customHeight="1" s="53"/>
    <row r="505" ht="16.2" customHeight="1" s="53"/>
    <row r="506" ht="16.2" customHeight="1" s="53"/>
    <row r="507" ht="16.2" customHeight="1" s="53"/>
    <row r="508" ht="16.2" customHeight="1" s="53"/>
    <row r="509" ht="16.2" customHeight="1" s="53"/>
    <row r="510" ht="16.2" customHeight="1" s="53"/>
    <row r="511" ht="16.2" customHeight="1" s="53"/>
    <row r="512" ht="16.2" customHeight="1" s="53"/>
    <row r="513" ht="16.2" customHeight="1" s="53"/>
    <row r="514" ht="16.2" customHeight="1" s="53"/>
    <row r="515" ht="16.2" customHeight="1" s="53"/>
    <row r="516" ht="16.2" customHeight="1" s="53"/>
    <row r="517" ht="16.2" customHeight="1" s="53"/>
    <row r="518" ht="16.2" customHeight="1" s="53"/>
    <row r="519" ht="16.2" customHeight="1" s="53"/>
    <row r="520" ht="16.2" customHeight="1" s="53"/>
    <row r="521" ht="16.2" customHeight="1" s="53"/>
    <row r="522" ht="16.2" customHeight="1" s="53"/>
    <row r="523" ht="16.2" customHeight="1" s="53"/>
    <row r="524" ht="16.2" customHeight="1" s="53"/>
    <row r="525" ht="16.2" customHeight="1" s="53"/>
    <row r="526" ht="16.2" customHeight="1" s="53"/>
    <row r="527" ht="16.2" customHeight="1" s="53"/>
    <row r="528" ht="16.2" customHeight="1" s="53"/>
    <row r="529" ht="16.2" customHeight="1" s="53"/>
    <row r="530" ht="16.2" customHeight="1" s="53"/>
    <row r="531" ht="16.2" customHeight="1" s="53"/>
    <row r="532" ht="16.2" customHeight="1" s="53"/>
    <row r="533" ht="16.2" customHeight="1" s="53"/>
    <row r="534" ht="16.2" customHeight="1" s="53"/>
    <row r="535" ht="16.2" customHeight="1" s="53"/>
    <row r="536" ht="16.2" customHeight="1" s="53"/>
    <row r="537" ht="16.2" customHeight="1" s="53"/>
    <row r="538" ht="16.2" customHeight="1" s="53"/>
    <row r="539" ht="16.2" customHeight="1" s="53"/>
    <row r="540" ht="16.2" customHeight="1" s="53"/>
    <row r="541" ht="16.2" customHeight="1" s="53"/>
    <row r="542" ht="16.2" customHeight="1" s="53"/>
    <row r="543" ht="16.2" customHeight="1" s="53"/>
    <row r="544" ht="16.2" customHeight="1" s="53"/>
    <row r="545" ht="16.2" customHeight="1" s="53"/>
    <row r="546" ht="16.2" customHeight="1" s="53"/>
    <row r="547" ht="16.2" customHeight="1" s="53"/>
    <row r="548" ht="16.2" customHeight="1" s="53"/>
    <row r="549" ht="16.2" customHeight="1" s="53"/>
    <row r="550" ht="16.2" customHeight="1" s="53"/>
    <row r="551" ht="16.2" customHeight="1" s="53"/>
    <row r="552" ht="16.2" customHeight="1" s="53"/>
    <row r="553" ht="16.2" customHeight="1" s="53"/>
    <row r="554" ht="16.2" customHeight="1" s="53"/>
    <row r="555" ht="16.2" customHeight="1" s="53"/>
    <row r="556" ht="16.2" customHeight="1" s="53"/>
    <row r="557" ht="16.2" customHeight="1" s="53"/>
    <row r="558" ht="16.2" customHeight="1" s="53"/>
    <row r="559" ht="16.2" customHeight="1" s="53"/>
    <row r="560" ht="16.2" customHeight="1" s="53"/>
    <row r="561" ht="16.2" customHeight="1" s="53"/>
    <row r="562" ht="16.2" customHeight="1" s="53"/>
    <row r="563" ht="16.2" customHeight="1" s="53"/>
    <row r="564" ht="16.2" customHeight="1" s="53"/>
    <row r="565" ht="16.2" customHeight="1" s="53"/>
    <row r="566" ht="16.2" customHeight="1" s="53"/>
    <row r="567" ht="16.2" customHeight="1" s="53"/>
    <row r="568" ht="16.2" customHeight="1" s="53"/>
    <row r="569" ht="16.2" customHeight="1" s="53"/>
    <row r="570" ht="16.2" customHeight="1" s="53"/>
    <row r="571" ht="16.2" customHeight="1" s="53"/>
    <row r="572" ht="16.2" customHeight="1" s="53"/>
    <row r="573" ht="16.2" customHeight="1" s="53"/>
    <row r="574" ht="16.2" customHeight="1" s="53"/>
    <row r="575" ht="16.2" customHeight="1" s="53"/>
    <row r="576" ht="16.2" customHeight="1" s="53"/>
    <row r="577" ht="16.2" customHeight="1" s="53"/>
    <row r="578" ht="16.2" customHeight="1" s="53"/>
    <row r="579" ht="16.2" customHeight="1" s="53"/>
    <row r="580" ht="16.2" customHeight="1" s="53"/>
    <row r="581" ht="16.2" customHeight="1" s="53"/>
    <row r="582" ht="16.2" customHeight="1" s="53"/>
    <row r="583" ht="16.2" customHeight="1" s="53"/>
    <row r="584" ht="16.2" customHeight="1" s="53"/>
    <row r="585" ht="16.2" customHeight="1" s="53"/>
    <row r="586" ht="16.2" customHeight="1" s="53"/>
    <row r="587" ht="16.2" customHeight="1" s="53"/>
    <row r="588" ht="16.2" customHeight="1" s="53"/>
    <row r="589" ht="16.2" customHeight="1" s="53"/>
    <row r="590" ht="16.2" customHeight="1" s="53"/>
    <row r="591" ht="16.2" customHeight="1" s="53"/>
    <row r="592" ht="16.2" customHeight="1" s="53"/>
  </sheetData>
  <mergeCells count="6">
    <mergeCell ref="A1:J1"/>
    <mergeCell ref="C4:F4"/>
    <mergeCell ref="A4:A5"/>
    <mergeCell ref="A3:J3"/>
    <mergeCell ref="A2:J2"/>
    <mergeCell ref="H4:J5"/>
  </mergeCells>
  <conditionalFormatting sqref="D8:D15">
    <cfRule type="expression" priority="3" dxfId="4">
      <formula>"""=if(IF(ISBLANK(c8),0, 1) *IF(ISBLANK(d8),0, 1)=1)"""</formula>
    </cfRule>
  </conditionalFormatting>
  <conditionalFormatting sqref="J7:J136">
    <cfRule type="cellIs" priority="1" operator="notEqual" dxfId="0" stopIfTrue="1">
      <formula>$K7</formula>
    </cfRule>
  </conditionalFormatting>
  <conditionalFormatting sqref="M7:M93 M97:M134">
    <cfRule type="cellIs" priority="20" operator="notEqual" dxfId="0" stopIfTrue="1">
      <formula>0</formula>
    </cfRule>
  </conditionalFormatting>
  <printOptions horizontalCentered="1"/>
  <pageMargins left="0.5511811023622047" right="0.4724409448818898" top="0.4330708661417323" bottom="0.2755905511811024" header="0.3937007874015748" footer="0.1181102362204725"/>
  <pageSetup orientation="portrait" paperSize="9" scale="38" horizontalDpi="1200" verticalDpi="1200"/>
  <headerFooter alignWithMargins="0">
    <oddHeader/>
    <oddFooter>&amp;C&amp;16 1-1</oddFooter>
    <evenHeader/>
    <evenFooter/>
    <firstHeader/>
    <firstFooter/>
  </headerFooter>
  <legacyDrawing xmlns:r="http://schemas.openxmlformats.org/officeDocument/2006/relationships" r:id="anysvml"/>
</worksheet>
</file>

<file path=xl/worksheets/sheet28.xml><?xml version="1.0" encoding="utf-8"?>
<worksheet xmlns="http://schemas.openxmlformats.org/spreadsheetml/2006/main">
  <sheetPr codeName="Sheet31">
    <tabColor theme="0" tint="-0.1499984740745262"/>
    <outlinePr summaryBelow="1" summaryRight="1"/>
    <pageSetUpPr/>
  </sheetPr>
  <dimension ref="A1:R135"/>
  <sheetViews>
    <sheetView showZeros="0" topLeftCell="A106" zoomScale="70" zoomScaleNormal="70" zoomScaleSheetLayoutView="120" workbookViewId="0">
      <selection activeCell="G14" sqref="G14"/>
    </sheetView>
  </sheetViews>
  <sheetFormatPr baseColWidth="8" defaultColWidth="9" defaultRowHeight="19.8"/>
  <cols>
    <col width="21.6640625" customWidth="1" style="5" min="1" max="1"/>
    <col width="16" customWidth="1" style="5" min="2" max="2"/>
    <col width="5" customWidth="1" style="325" min="3" max="3"/>
    <col width="11.88671875" customWidth="1" style="5" min="4" max="4"/>
    <col width="5" customWidth="1" style="325" min="5" max="5"/>
    <col width="12.21875" customWidth="1" style="5" min="6" max="6"/>
    <col width="12.33203125" customWidth="1" style="5" min="7" max="7"/>
    <col width="64.44140625" customWidth="1" style="5" min="8" max="8"/>
    <col width="5.21875" customWidth="1" style="5" min="9" max="9"/>
    <col width="10.6640625" customWidth="1" style="5" min="10" max="10"/>
    <col width="14.6640625" customWidth="1" style="1" min="11" max="11"/>
    <col width="9" customWidth="1" style="1" min="12" max="12"/>
    <col width="19.109375" bestFit="1" customWidth="1" style="1" min="13" max="13"/>
    <col width="9" customWidth="1" style="1" min="14" max="14"/>
    <col width="20.109375" bestFit="1" customWidth="1" style="1" min="15" max="15"/>
    <col width="9" customWidth="1" style="1" min="16" max="16"/>
    <col width="15.109375" bestFit="1" customWidth="1" style="1" min="17" max="17"/>
    <col width="9" customWidth="1" style="1" min="18" max="16384"/>
  </cols>
  <sheetData>
    <row r="1" ht="22.2" customHeight="1" s="53">
      <c r="A1" s="322">
        <f>OFFSET(A139,0,K1-1)</f>
        <v/>
      </c>
      <c r="K1" s="13">
        <f>L1+2</f>
        <v/>
      </c>
      <c r="L1" s="1" t="n">
        <v>26</v>
      </c>
    </row>
    <row r="2" ht="22.2" customHeight="1" s="53">
      <c r="A2" s="322" t="inlineStr">
        <is>
          <t>預計平衡表與現金流量表勾稽底稿</t>
        </is>
      </c>
    </row>
    <row r="3" ht="20.4" customHeight="1" s="53" thickBot="1">
      <c r="A3" s="324" t="inlineStr">
        <is>
          <t>中華民國115年度</t>
        </is>
      </c>
    </row>
    <row r="4" ht="22.2" customHeight="1" s="53">
      <c r="A4" s="348" t="inlineStr">
        <is>
          <t>科目</t>
        </is>
      </c>
      <c r="B4" s="349" t="inlineStr">
        <is>
          <t>114.12.31</t>
        </is>
      </c>
      <c r="C4" s="328" t="inlineStr">
        <is>
          <t>調整項目</t>
        </is>
      </c>
      <c r="D4" s="350" t="n"/>
      <c r="E4" s="350" t="n"/>
      <c r="F4" s="351" t="n"/>
      <c r="G4" s="349" t="inlineStr">
        <is>
          <t>115.12.31</t>
        </is>
      </c>
      <c r="H4" s="329" t="inlineStr">
        <is>
          <t>現金流量表勾稽項目</t>
        </is>
      </c>
      <c r="I4" s="352" t="n"/>
      <c r="J4" s="353" t="n"/>
    </row>
    <row r="5" ht="22.8" customHeight="1" s="53" thickBot="1">
      <c r="A5" s="354" t="n"/>
      <c r="B5" s="75" t="inlineStr">
        <is>
          <t>預計數</t>
        </is>
      </c>
      <c r="C5" s="485" t="n"/>
      <c r="D5" s="486" t="inlineStr">
        <is>
          <t>借方</t>
        </is>
      </c>
      <c r="E5" s="487" t="n"/>
      <c r="F5" s="486" t="inlineStr">
        <is>
          <t>貸方</t>
        </is>
      </c>
      <c r="G5" s="77" t="inlineStr">
        <is>
          <t>預計數</t>
        </is>
      </c>
      <c r="H5" s="358" t="n"/>
      <c r="I5" s="359" t="n"/>
      <c r="J5" s="360" t="n"/>
    </row>
    <row r="6">
      <c r="A6" s="4" t="inlineStr">
        <is>
          <t xml:space="preserve">資產                                                        </t>
        </is>
      </c>
      <c r="B6" s="419" t="n"/>
      <c r="C6" s="367" t="n"/>
      <c r="D6" s="420" t="n"/>
      <c r="E6" s="368" t="n"/>
      <c r="F6" s="420" t="n"/>
      <c r="G6" s="421" t="n"/>
      <c r="H6" s="111" t="inlineStr">
        <is>
          <t xml:space="preserve">▼業務活動之現金流量                                          </t>
        </is>
      </c>
      <c r="I6" s="129" t="n"/>
      <c r="J6" s="130" t="n"/>
      <c r="L6" s="30" t="inlineStr">
        <is>
          <t>114年12月</t>
        </is>
      </c>
      <c r="M6" s="27" t="inlineStr">
        <is>
          <t>差異數要再加(減)</t>
        </is>
      </c>
      <c r="N6" s="30" t="n"/>
      <c r="O6" s="27" t="inlineStr">
        <is>
          <t>比較增減</t>
        </is>
      </c>
      <c r="P6" s="30" t="n"/>
      <c r="Q6" s="27" t="inlineStr">
        <is>
          <t>調整項目</t>
        </is>
      </c>
      <c r="R6" s="30" t="n"/>
    </row>
    <row r="7">
      <c r="A7" s="78" t="inlineStr">
        <is>
          <t xml:space="preserve">　流動資產                                                    </t>
        </is>
      </c>
      <c r="B7" s="422">
        <f>SUM(B8:B16)</f>
        <v/>
      </c>
      <c r="C7" s="367" t="n"/>
      <c r="D7" s="420" t="n"/>
      <c r="E7" s="368" t="n"/>
      <c r="F7" s="420" t="n"/>
      <c r="G7" s="423">
        <f>SUM(G8:G16)</f>
        <v/>
      </c>
      <c r="H7" s="112" t="inlineStr">
        <is>
          <t xml:space="preserve">　　本期賸餘（短絀）                                            </t>
        </is>
      </c>
      <c r="I7" s="8" t="inlineStr">
        <is>
          <t>A</t>
        </is>
      </c>
      <c r="J7" s="73">
        <f>OFFSET(A480,0,$K$1-1)</f>
        <v/>
      </c>
      <c r="K7" s="369">
        <f>-SUMIF($C$7:$C$127,I7,$D$7:$D$127)+SUMIF($E$7:$E$127,I7,$F$7:$F$127)</f>
        <v/>
      </c>
      <c r="L7" s="478">
        <f>VLOOKUP(A7,$A$140:$AX$249,$K$1,FALSE)</f>
        <v/>
      </c>
      <c r="M7" s="478">
        <f>L7-G7</f>
        <v/>
      </c>
      <c r="N7" s="30" t="n"/>
      <c r="O7" s="425">
        <f>L7-B7</f>
        <v/>
      </c>
      <c r="P7" s="144">
        <f>J7-K7</f>
        <v/>
      </c>
      <c r="Q7" s="426">
        <f>D7-F7</f>
        <v/>
      </c>
      <c r="R7" s="30" t="n"/>
    </row>
    <row r="8">
      <c r="A8" s="79" t="inlineStr">
        <is>
          <t xml:space="preserve">　　現金                                                        </t>
        </is>
      </c>
      <c r="B8" s="427">
        <f>VLOOKUP(A8,$A$309:$AX$418,$K$1,FALSE)</f>
        <v/>
      </c>
      <c r="C8" s="367" t="inlineStr">
        <is>
          <t>B</t>
        </is>
      </c>
      <c r="D8" s="428">
        <f>IF(G8-B8&gt;0,G8-B8,"0")</f>
        <v/>
      </c>
      <c r="E8" s="375" t="inlineStr">
        <is>
          <t>B</t>
        </is>
      </c>
      <c r="F8" s="428">
        <f>IF(G8-B8&lt;0,B8-G8,"0")</f>
        <v/>
      </c>
      <c r="G8" s="429">
        <f>J87</f>
        <v/>
      </c>
      <c r="H8" s="112" t="inlineStr">
        <is>
          <t xml:space="preserve">　　利息股利之調整                                              </t>
        </is>
      </c>
      <c r="I8" s="8" t="n"/>
      <c r="J8" s="73">
        <f>OFFSET(A481,0,$K$1-1)</f>
        <v/>
      </c>
      <c r="K8" s="369">
        <f>SUM(K9:K11)</f>
        <v/>
      </c>
      <c r="L8" s="478">
        <f>VLOOKUP(A8,$A$140:$AX$249,$K$1,FALSE)</f>
        <v/>
      </c>
      <c r="M8" s="478">
        <f>L8-G8</f>
        <v/>
      </c>
      <c r="N8" s="30" t="n"/>
      <c r="O8" s="425">
        <f>L8-B8</f>
        <v/>
      </c>
      <c r="P8" s="144">
        <f>J8-K8</f>
        <v/>
      </c>
      <c r="Q8" s="426">
        <f>D8-F8</f>
        <v/>
      </c>
      <c r="R8" s="30" t="n"/>
    </row>
    <row r="9" ht="32.4" customHeight="1" s="53">
      <c r="A9" s="79" t="inlineStr">
        <is>
          <t xml:space="preserve">　　流動金融資產                                                </t>
        </is>
      </c>
      <c r="B9" s="427">
        <f>VLOOKUP(A9,$A$309:$AX$418,$K$1,FALSE)</f>
        <v/>
      </c>
      <c r="C9" s="375" t="n">
        <v>231</v>
      </c>
      <c r="D9" s="428">
        <f>J50*-1</f>
        <v/>
      </c>
      <c r="E9" s="430" t="n">
        <v>211</v>
      </c>
      <c r="F9" s="431">
        <f>J42</f>
        <v/>
      </c>
      <c r="G9" s="429">
        <f>B9+D9-F9+D10-F10</f>
        <v/>
      </c>
      <c r="H9" s="112" t="inlineStr">
        <is>
          <t xml:space="preserve">　　　利息收入                                                    </t>
        </is>
      </c>
      <c r="I9" s="8" t="n"/>
      <c r="J9" s="73">
        <f>OFFSET(A482,0,$K$1-1)</f>
        <v/>
      </c>
      <c r="K9" s="369">
        <f>J9</f>
        <v/>
      </c>
      <c r="L9" s="478">
        <f>VLOOKUP(A9,$A$140:$AX$249,$K$1,FALSE)</f>
        <v/>
      </c>
      <c r="M9" s="478">
        <f>L9-G9</f>
        <v/>
      </c>
      <c r="N9" s="30" t="n"/>
      <c r="O9" s="425">
        <f>L9-B9</f>
        <v/>
      </c>
      <c r="P9" s="144">
        <f>J9-K9</f>
        <v/>
      </c>
      <c r="Q9" s="426">
        <f>D9-F9</f>
        <v/>
      </c>
      <c r="R9" s="30" t="n"/>
    </row>
    <row r="10">
      <c r="A10" s="79" t="n"/>
      <c r="B10" s="427" t="n"/>
      <c r="C10" s="375" t="n">
        <v>125</v>
      </c>
      <c r="D10" s="428" t="n"/>
      <c r="E10" s="430" t="n"/>
      <c r="F10" s="432" t="n"/>
      <c r="G10" s="429" t="n"/>
      <c r="H10" s="112" t="inlineStr">
        <is>
          <t xml:space="preserve">　　　股利收入                                                    </t>
        </is>
      </c>
      <c r="I10" s="8" t="n"/>
      <c r="J10" s="73">
        <f>OFFSET(A483,0,$K$1-1)</f>
        <v/>
      </c>
      <c r="K10" s="369">
        <f>J10</f>
        <v/>
      </c>
      <c r="L10" s="478" t="n"/>
      <c r="M10" s="478">
        <f>L10-G10</f>
        <v/>
      </c>
      <c r="N10" s="30" t="n"/>
      <c r="O10" s="425">
        <f>L10-B10</f>
        <v/>
      </c>
      <c r="P10" s="144">
        <f>J10-K10</f>
        <v/>
      </c>
      <c r="Q10" s="426">
        <f>D10-F10</f>
        <v/>
      </c>
      <c r="R10" s="30" t="n"/>
    </row>
    <row r="11">
      <c r="A11" s="79" t="inlineStr">
        <is>
          <t xml:space="preserve">　　應收款項                                                    </t>
        </is>
      </c>
      <c r="B11" s="427">
        <f>VLOOKUP(A11,$A$309:$AX$418,$K$1,FALSE)</f>
        <v/>
      </c>
      <c r="C11" s="375" t="n">
        <v>151</v>
      </c>
      <c r="D11" s="428" t="n"/>
      <c r="E11" s="430" t="n">
        <v>151</v>
      </c>
      <c r="F11" s="432" t="n"/>
      <c r="G11" s="429">
        <f>B11+D11-F11</f>
        <v/>
      </c>
      <c r="H11" s="112" t="inlineStr">
        <is>
          <t xml:space="preserve">　　　利息費用                                                    </t>
        </is>
      </c>
      <c r="I11" s="8" t="n"/>
      <c r="J11" s="73">
        <f>OFFSET(A484,0,$K$1-1)</f>
        <v/>
      </c>
      <c r="K11" s="369">
        <f>J11</f>
        <v/>
      </c>
      <c r="L11" s="478">
        <f>VLOOKUP(A11,$A$140:$AX$249,$K$1,FALSE)</f>
        <v/>
      </c>
      <c r="M11" s="478">
        <f>L11-G11</f>
        <v/>
      </c>
      <c r="N11" s="30" t="n"/>
      <c r="O11" s="425">
        <f>L11-B11</f>
        <v/>
      </c>
      <c r="P11" s="144">
        <f>J11-K11</f>
        <v/>
      </c>
      <c r="Q11" s="426">
        <f>D11-F11</f>
        <v/>
      </c>
      <c r="R11" s="30" t="n"/>
    </row>
    <row r="12">
      <c r="A12" s="2" t="n">
        <v>0</v>
      </c>
      <c r="B12" s="427" t="n"/>
      <c r="C12" s="375" t="n"/>
      <c r="D12" s="428" t="n"/>
      <c r="E12" s="430" t="n"/>
      <c r="F12" s="432" t="n"/>
      <c r="G12" s="433" t="n"/>
      <c r="H12" s="112" t="inlineStr">
        <is>
          <t xml:space="preserve">　　未計利息股利之本期賸餘（短絀）                              </t>
        </is>
      </c>
      <c r="I12" s="8" t="n"/>
      <c r="J12" s="73">
        <f>OFFSET(A485,0,$K$1-1)</f>
        <v/>
      </c>
      <c r="K12" s="369">
        <f>K7+K8</f>
        <v/>
      </c>
      <c r="L12" s="478" t="n"/>
      <c r="M12" s="478">
        <f>L12-G12</f>
        <v/>
      </c>
      <c r="N12" s="30" t="n"/>
      <c r="O12" s="425">
        <f>L12-B12</f>
        <v/>
      </c>
      <c r="P12" s="144">
        <f>J12-K12</f>
        <v/>
      </c>
      <c r="Q12" s="426">
        <f>D12-F12</f>
        <v/>
      </c>
      <c r="R12" s="30" t="n"/>
    </row>
    <row r="13">
      <c r="A13" s="80" t="inlineStr">
        <is>
          <t xml:space="preserve">　　存貨                                                        </t>
        </is>
      </c>
      <c r="B13" s="427">
        <f>VLOOKUP(A13,$A$309:$AX$418,$K$1,FALSE)</f>
        <v/>
      </c>
      <c r="C13" s="375" t="n">
        <v>151</v>
      </c>
      <c r="D13" s="428" t="n"/>
      <c r="E13" s="430" t="n">
        <v>151</v>
      </c>
      <c r="F13" s="432" t="n"/>
      <c r="G13" s="429">
        <f>B13+D13-F13</f>
        <v/>
      </c>
      <c r="H13" s="112" t="inlineStr">
        <is>
          <t xml:space="preserve">　　調整項目                                                    </t>
        </is>
      </c>
      <c r="I13" s="8" t="n"/>
      <c r="J13" s="73">
        <f>OFFSET(A486,0,$K$1-1)</f>
        <v/>
      </c>
      <c r="K13" s="369">
        <f>SUM(K14,K24,K27,K34,K33)</f>
        <v/>
      </c>
      <c r="L13" s="478">
        <f>VLOOKUP(A13,$A$140:$AX$249,$K$1,FALSE)</f>
        <v/>
      </c>
      <c r="M13" s="478">
        <f>L13-G13</f>
        <v/>
      </c>
      <c r="N13" s="30" t="n"/>
      <c r="O13" s="425">
        <f>L13-B13</f>
        <v/>
      </c>
      <c r="P13" s="144">
        <f>J13-K13</f>
        <v/>
      </c>
      <c r="Q13" s="426">
        <f>D13-F13</f>
        <v/>
      </c>
      <c r="R13" s="30" t="n"/>
    </row>
    <row r="14">
      <c r="A14" s="81" t="inlineStr">
        <is>
          <t xml:space="preserve">　　生產性生物資產－流動                                        </t>
        </is>
      </c>
      <c r="B14" s="427">
        <f>VLOOKUP(A14,$A$309:$AX$418,$K$1,FALSE)</f>
        <v/>
      </c>
      <c r="C14" s="375" t="n">
        <v>151</v>
      </c>
      <c r="D14" s="428" t="n"/>
      <c r="E14" s="430" t="n">
        <v>151</v>
      </c>
      <c r="F14" s="432" t="n"/>
      <c r="G14" s="429">
        <f>B14+D14-F14</f>
        <v/>
      </c>
      <c r="H14" s="112" t="inlineStr">
        <is>
          <t xml:space="preserve">　　　折舊、減損及折耗                                            </t>
        </is>
      </c>
      <c r="I14" s="8" t="n"/>
      <c r="J14" s="73">
        <f>OFFSET(A487,0,$K$1-1)</f>
        <v/>
      </c>
      <c r="K14" s="369">
        <f>SUM(K15:K23)</f>
        <v/>
      </c>
      <c r="L14" s="478">
        <f>VLOOKUP(A14,$A$140:$AX$249,$K$1,FALSE)</f>
        <v/>
      </c>
      <c r="M14" s="478">
        <f>L14-G14</f>
        <v/>
      </c>
      <c r="N14" s="30" t="n"/>
      <c r="O14" s="425">
        <f>L14-B14</f>
        <v/>
      </c>
      <c r="P14" s="144">
        <f>J14-K14</f>
        <v/>
      </c>
      <c r="Q14" s="426">
        <f>D14-F14</f>
        <v/>
      </c>
      <c r="R14" s="30" t="n"/>
    </row>
    <row r="15">
      <c r="A15" s="80" t="inlineStr">
        <is>
          <t xml:space="preserve">　　預付款項                                                    </t>
        </is>
      </c>
      <c r="B15" s="427">
        <f>VLOOKUP(A15,$A$309:$AX$418,$K$1,FALSE)</f>
        <v/>
      </c>
      <c r="C15" s="375" t="n">
        <v>151</v>
      </c>
      <c r="D15" s="428" t="n"/>
      <c r="E15" s="430" t="n">
        <v>151</v>
      </c>
      <c r="F15" s="432" t="n"/>
      <c r="G15" s="429">
        <f>B15+D15-F15</f>
        <v/>
      </c>
      <c r="H15" s="112" t="inlineStr">
        <is>
          <t xml:space="preserve">　　　　土地改良物                                                  </t>
        </is>
      </c>
      <c r="I15" s="91" t="n">
        <v>101</v>
      </c>
      <c r="J15" s="121">
        <f>OFFSET(A488,0,$K$1-1)</f>
        <v/>
      </c>
      <c r="K15" s="369">
        <f>-SUMIF($C$7:$C$127,I15,$D$7:$D$127)+SUMIF($E$7:$E$127,I15,$F$7:$F$127)</f>
        <v/>
      </c>
      <c r="L15" s="478">
        <f>VLOOKUP(A15,$A$140:$AX$249,$K$1,FALSE)</f>
        <v/>
      </c>
      <c r="M15" s="478">
        <f>L15-G15</f>
        <v/>
      </c>
      <c r="N15" s="30" t="n"/>
      <c r="O15" s="425">
        <f>L15-B15</f>
        <v/>
      </c>
      <c r="P15" s="144">
        <f>J15-K15</f>
        <v/>
      </c>
      <c r="Q15" s="426">
        <f>D15-F15</f>
        <v/>
      </c>
      <c r="R15" s="30" t="n"/>
    </row>
    <row r="16">
      <c r="A16" s="80" t="inlineStr">
        <is>
          <t xml:space="preserve">　　短期貸墊款                                                  </t>
        </is>
      </c>
      <c r="B16" s="427">
        <f>VLOOKUP(A16,$A$309:$AX$418,$K$1,FALSE)</f>
        <v/>
      </c>
      <c r="C16" s="375" t="n">
        <v>151</v>
      </c>
      <c r="D16" s="428" t="n"/>
      <c r="E16" s="430" t="n">
        <v>212</v>
      </c>
      <c r="F16" s="432">
        <f>J43</f>
        <v/>
      </c>
      <c r="G16" s="429">
        <f>B16+D16-F16</f>
        <v/>
      </c>
      <c r="H16" s="112" t="inlineStr">
        <is>
          <t xml:space="preserve">　　　　房屋及建築                                                  </t>
        </is>
      </c>
      <c r="I16" s="91" t="n">
        <v>102</v>
      </c>
      <c r="J16" s="121">
        <f>OFFSET(A489,0,$K$1-1)</f>
        <v/>
      </c>
      <c r="K16" s="369">
        <f>-SUMIF($C$7:$C$127,I16,$D$7:$D$127)+SUMIF($E$7:$E$127,I16,$F$7:$F$127)</f>
        <v/>
      </c>
      <c r="L16" s="478">
        <f>VLOOKUP(A16,$A$140:$AX$249,$K$1,FALSE)</f>
        <v/>
      </c>
      <c r="M16" s="478">
        <f>L16-G16</f>
        <v/>
      </c>
      <c r="N16" s="30" t="n"/>
      <c r="O16" s="425">
        <f>L16-B16</f>
        <v/>
      </c>
      <c r="P16" s="144">
        <f>J16-K16</f>
        <v/>
      </c>
      <c r="Q16" s="426">
        <f>D16-F16</f>
        <v/>
      </c>
      <c r="R16" s="30" t="n"/>
    </row>
    <row r="17" ht="48.6" customHeight="1" s="53">
      <c r="A17" s="78" t="inlineStr">
        <is>
          <t xml:space="preserve">　投資、長期應收款、貸墊款及準備金                            </t>
        </is>
      </c>
      <c r="B17" s="422">
        <f>SUM(B18:B21)</f>
        <v/>
      </c>
      <c r="C17" s="380" t="n"/>
      <c r="D17" s="374" t="n"/>
      <c r="E17" s="434" t="n"/>
      <c r="F17" s="435" t="n"/>
      <c r="G17" s="423">
        <f>SUM(G18:G21)</f>
        <v/>
      </c>
      <c r="H17" s="112" t="inlineStr">
        <is>
          <t xml:space="preserve">　　　　機械及設備                                                  </t>
        </is>
      </c>
      <c r="I17" s="91" t="n">
        <v>103</v>
      </c>
      <c r="J17" s="121">
        <f>OFFSET(A490,0,$K$1-1)</f>
        <v/>
      </c>
      <c r="K17" s="369">
        <f>-SUMIF($C$7:$C$127,I17,$D$7:$D$127)+SUMIF($E$7:$E$127,I17,$F$7:$F$127)</f>
        <v/>
      </c>
      <c r="L17" s="478">
        <f>VLOOKUP(A17,$A$140:$AX$249,$K$1,FALSE)</f>
        <v/>
      </c>
      <c r="M17" s="478">
        <f>L17-G17</f>
        <v/>
      </c>
      <c r="N17" s="30" t="n"/>
      <c r="O17" s="425">
        <f>L17-B17</f>
        <v/>
      </c>
      <c r="P17" s="144">
        <f>J17-K17</f>
        <v/>
      </c>
      <c r="Q17" s="426">
        <f>D17-F17</f>
        <v/>
      </c>
      <c r="R17" s="30" t="n"/>
    </row>
    <row r="18" ht="32.4" customHeight="1" s="53">
      <c r="A18" s="80" t="inlineStr">
        <is>
          <t xml:space="preserve">　　採權益法之投資                                              </t>
        </is>
      </c>
      <c r="B18" s="427">
        <f>VLOOKUP(A18,$A$309:$AX$418,$K$1,FALSE)</f>
        <v/>
      </c>
      <c r="C18" s="380" t="n"/>
      <c r="D18" s="126" t="n"/>
      <c r="E18" s="127" t="n"/>
      <c r="F18" s="126" t="n"/>
      <c r="G18" s="429">
        <f>D18+F18+B18</f>
        <v/>
      </c>
      <c r="H18" s="112" t="inlineStr">
        <is>
          <t xml:space="preserve">　　　　交通及運輸設備                                              </t>
        </is>
      </c>
      <c r="I18" s="91" t="n">
        <v>104</v>
      </c>
      <c r="J18" s="121">
        <f>OFFSET(A491,0,$K$1-1)</f>
        <v/>
      </c>
      <c r="K18" s="369">
        <f>-SUMIF($C$7:$C$127,I18,$D$7:$D$127)+SUMIF($E$7:$E$127,I18,$F$7:$F$127)</f>
        <v/>
      </c>
      <c r="L18" s="478">
        <f>VLOOKUP(A18,$A$140:$AX$249,$K$1,FALSE)</f>
        <v/>
      </c>
      <c r="M18" s="478">
        <f>L18-G18</f>
        <v/>
      </c>
      <c r="N18" s="30" t="n"/>
      <c r="O18" s="425">
        <f>L18-B18</f>
        <v/>
      </c>
      <c r="P18" s="144">
        <f>J18-K18</f>
        <v/>
      </c>
      <c r="Q18" s="426">
        <f>D18-F18</f>
        <v/>
      </c>
      <c r="R18" s="30" t="n"/>
    </row>
    <row r="19" ht="32.4" customHeight="1" s="53">
      <c r="A19" s="80" t="inlineStr">
        <is>
          <t xml:space="preserve">　　非流動金融資產                                              </t>
        </is>
      </c>
      <c r="B19" s="427">
        <f>VLOOKUP(A19,$A$309:$AX$418,$K$1,FALSE)</f>
        <v/>
      </c>
      <c r="C19" s="381" t="n">
        <v>241</v>
      </c>
      <c r="D19" s="436">
        <f>J52*-1</f>
        <v/>
      </c>
      <c r="E19" s="437" t="n">
        <v>221</v>
      </c>
      <c r="F19" s="438">
        <f>J45</f>
        <v/>
      </c>
      <c r="G19" s="429">
        <f>B19+D19-F19</f>
        <v/>
      </c>
      <c r="H19" s="112" t="inlineStr">
        <is>
          <t xml:space="preserve">　　　　什項設備                                                    </t>
        </is>
      </c>
      <c r="I19" s="91" t="n">
        <v>105</v>
      </c>
      <c r="J19" s="121">
        <f>OFFSET(A492,0,$K$1-1)</f>
        <v/>
      </c>
      <c r="K19" s="369">
        <f>-SUMIF($C$7:$C$127,I19,$D$7:$D$127)+SUMIF($E$7:$E$127,I19,$F$7:$F$127)</f>
        <v/>
      </c>
      <c r="L19" s="478">
        <f>VLOOKUP(A19,$A$140:$AX$249,$K$1,FALSE)</f>
        <v/>
      </c>
      <c r="M19" s="478">
        <f>L19-G19</f>
        <v/>
      </c>
      <c r="N19" s="30" t="n"/>
      <c r="O19" s="425">
        <f>L19-B19</f>
        <v/>
      </c>
      <c r="P19" s="144">
        <f>J19-K19</f>
        <v/>
      </c>
      <c r="Q19" s="426">
        <f>D19-F19</f>
        <v/>
      </c>
      <c r="R19" s="30" t="n"/>
    </row>
    <row r="20">
      <c r="A20" s="80" t="inlineStr">
        <is>
          <t xml:space="preserve">　　長期應收款                                                  </t>
        </is>
      </c>
      <c r="B20" s="427">
        <f>VLOOKUP(A20,$A$309:$AX$418,$K$1,FALSE)</f>
        <v/>
      </c>
      <c r="C20" s="380" t="n"/>
      <c r="D20" s="374" t="n"/>
      <c r="E20" s="434" t="n"/>
      <c r="F20" s="435" t="n"/>
      <c r="G20" s="433">
        <f>B20+D20-F20</f>
        <v/>
      </c>
      <c r="H20" s="112" t="inlineStr">
        <is>
          <t xml:space="preserve">　　　　租賃資產                                                    </t>
        </is>
      </c>
      <c r="I20" s="91" t="n">
        <v>106</v>
      </c>
      <c r="J20" s="121">
        <f>OFFSET(A493,0,$K$1-1)</f>
        <v/>
      </c>
      <c r="K20" s="369">
        <f>-SUMIF($C$7:$C$127,I20,$D$7:$D$127)+SUMIF($E$7:$E$127,I20,$F$7:$F$127)</f>
        <v/>
      </c>
      <c r="L20" s="478">
        <f>VLOOKUP(A20,$A$140:$AX$249,$K$1,FALSE)</f>
        <v/>
      </c>
      <c r="M20" s="478">
        <f>L20-G20</f>
        <v/>
      </c>
      <c r="N20" s="30" t="n"/>
      <c r="O20" s="425">
        <f>L20-B20</f>
        <v/>
      </c>
      <c r="P20" s="144">
        <f>J20-K20</f>
        <v/>
      </c>
      <c r="Q20" s="426">
        <f>D20-F20</f>
        <v/>
      </c>
      <c r="R20" s="30" t="n"/>
    </row>
    <row r="21">
      <c r="A21" s="80" t="inlineStr">
        <is>
          <t xml:space="preserve">　　準備金                                                      </t>
        </is>
      </c>
      <c r="B21" s="427">
        <f>VLOOKUP(A21,$A$309:$AX$418,$K$1,FALSE)</f>
        <v/>
      </c>
      <c r="C21" s="380" t="n">
        <v>242</v>
      </c>
      <c r="D21" s="374">
        <f>J53*-1</f>
        <v/>
      </c>
      <c r="E21" s="434" t="n">
        <v>222</v>
      </c>
      <c r="F21" s="435">
        <f>J46</f>
        <v/>
      </c>
      <c r="G21" s="429">
        <f>B21+SUM(D21:D25)-SUM(F21:F25)</f>
        <v/>
      </c>
      <c r="H21" s="112" t="inlineStr">
        <is>
          <t xml:space="preserve">　　　　租賃權益改良                                                </t>
        </is>
      </c>
      <c r="I21" s="91" t="n">
        <v>107</v>
      </c>
      <c r="J21" s="121">
        <f>OFFSET(A494,0,$K$1-1)</f>
        <v/>
      </c>
      <c r="K21" s="369">
        <f>-SUMIF($C$7:$C$127,I21,$D$7:$D$127)+SUMIF($E$7:$E$127,I21,$F$7:$F$127)</f>
        <v/>
      </c>
      <c r="L21" s="478">
        <f>VLOOKUP(A21,$A$140:$AX$249,$K$1,FALSE)</f>
        <v/>
      </c>
      <c r="M21" s="478">
        <f>L21-G21</f>
        <v/>
      </c>
      <c r="N21" s="30" t="n"/>
      <c r="O21" s="425">
        <f>L21-B21</f>
        <v/>
      </c>
      <c r="P21" s="144">
        <f>J21-K21</f>
        <v/>
      </c>
      <c r="Q21" s="426">
        <f>D21-F21</f>
        <v/>
      </c>
      <c r="R21" s="30" t="n"/>
    </row>
    <row r="22">
      <c r="A22" s="3" t="n">
        <v>0</v>
      </c>
      <c r="B22" s="427" t="n"/>
      <c r="C22" s="382" t="n">
        <v>401</v>
      </c>
      <c r="D22" s="428">
        <f>J90</f>
        <v/>
      </c>
      <c r="E22" s="439" t="n">
        <v>402</v>
      </c>
      <c r="F22" s="432">
        <f>-J91</f>
        <v/>
      </c>
      <c r="G22" s="433" t="n"/>
      <c r="H22" s="112" t="inlineStr">
        <is>
          <t xml:space="preserve">　　　　代管資產                                                    </t>
        </is>
      </c>
      <c r="I22" s="91" t="n">
        <v>108</v>
      </c>
      <c r="J22" s="121">
        <f>OFFSET(A495,0,$K$1-1)</f>
        <v/>
      </c>
      <c r="K22" s="369">
        <f>-SUMIF($C$7:$C$127,I22,$D$7:$D$127)+SUMIF($E$7:$E$127,I22,$F$7:$F$127)</f>
        <v/>
      </c>
      <c r="L22" s="478" t="n"/>
      <c r="M22" s="478">
        <f>L22-G22</f>
        <v/>
      </c>
      <c r="N22" s="30" t="n"/>
      <c r="O22" s="425">
        <f>L22-B22</f>
        <v/>
      </c>
      <c r="P22" s="144">
        <f>J22-K22</f>
        <v/>
      </c>
      <c r="Q22" s="426">
        <f>D22-F22</f>
        <v/>
      </c>
      <c r="R22" s="30" t="n"/>
    </row>
    <row r="23">
      <c r="A23" s="3" t="n">
        <v>0</v>
      </c>
      <c r="B23" s="427" t="n"/>
      <c r="C23" s="382" t="n">
        <v>403</v>
      </c>
      <c r="D23" s="428">
        <f>J93</f>
        <v/>
      </c>
      <c r="E23" s="439" t="n"/>
      <c r="F23" s="431" t="n"/>
      <c r="G23" s="433" t="n"/>
      <c r="H23" s="112" t="inlineStr">
        <is>
          <t xml:space="preserve">　　　　生產性生物資產－非流動                                      </t>
        </is>
      </c>
      <c r="I23" s="91" t="n">
        <v>109</v>
      </c>
      <c r="J23" s="121">
        <f>OFFSET(A496,0,$K$1-1)</f>
        <v/>
      </c>
      <c r="K23" s="369">
        <f>-SUMIF($C$7:$C$127,I23,$D$7:$D$127)+SUMIF($E$7:$E$127,I23,$F$7:$F$127)</f>
        <v/>
      </c>
      <c r="L23" s="478" t="n"/>
      <c r="M23" s="478">
        <f>L23-G23</f>
        <v/>
      </c>
      <c r="N23" s="30" t="n"/>
      <c r="O23" s="425">
        <f>L23-B23</f>
        <v/>
      </c>
      <c r="P23" s="144">
        <f>J23-K23</f>
        <v/>
      </c>
      <c r="Q23" s="426">
        <f>D23-F23</f>
        <v/>
      </c>
      <c r="R23" s="30" t="n"/>
    </row>
    <row r="24">
      <c r="A24" s="3" t="n">
        <v>0</v>
      </c>
      <c r="B24" s="427" t="n"/>
      <c r="C24" s="382" t="n"/>
      <c r="D24" s="428" t="n"/>
      <c r="E24" s="439" t="n"/>
      <c r="F24" s="432" t="n"/>
      <c r="G24" s="433" t="n"/>
      <c r="H24" s="112" t="inlineStr">
        <is>
          <t xml:space="preserve">　　　攤銷                                                        </t>
        </is>
      </c>
      <c r="I24" s="91" t="n"/>
      <c r="J24" s="121">
        <f>OFFSET(A497,0,$K$1-1)</f>
        <v/>
      </c>
      <c r="K24" s="369">
        <f>SUM(K25:K26)</f>
        <v/>
      </c>
      <c r="L24" s="478" t="n"/>
      <c r="M24" s="478">
        <f>L24-G24</f>
        <v/>
      </c>
      <c r="N24" s="30" t="n"/>
      <c r="O24" s="425">
        <f>L24-B24</f>
        <v/>
      </c>
      <c r="P24" s="144">
        <f>J24-K24</f>
        <v/>
      </c>
      <c r="Q24" s="426">
        <f>D24-F24</f>
        <v/>
      </c>
      <c r="R24" s="30" t="n"/>
    </row>
    <row r="25">
      <c r="A25" s="78" t="n"/>
      <c r="B25" s="427" t="n"/>
      <c r="C25" s="382" t="n">
        <v>125</v>
      </c>
      <c r="D25" s="428">
        <f>J32*-1</f>
        <v/>
      </c>
      <c r="E25" s="439" t="n"/>
      <c r="F25" s="432" t="n"/>
      <c r="G25" s="433" t="n"/>
      <c r="H25" s="112" t="inlineStr">
        <is>
          <t xml:space="preserve">　　　　攤銷電腦軟體                                                </t>
        </is>
      </c>
      <c r="I25" s="8" t="n">
        <v>111</v>
      </c>
      <c r="J25" s="73">
        <f>OFFSET(A498,0,$K$1-1)</f>
        <v/>
      </c>
      <c r="K25" s="369">
        <f>-SUMIF($C$7:$C$127,I25,$D$7:$D$127)+SUMIF($E$7:$E$127,I25,$F$7:$F$127)</f>
        <v/>
      </c>
      <c r="L25" s="478" t="n"/>
      <c r="M25" s="478">
        <f>L25-G25</f>
        <v/>
      </c>
      <c r="N25" s="30" t="n"/>
      <c r="O25" s="425">
        <f>L25-B25</f>
        <v/>
      </c>
      <c r="P25" s="144">
        <f>J25-K25</f>
        <v/>
      </c>
      <c r="Q25" s="426">
        <f>D25-F25</f>
        <v/>
      </c>
      <c r="R25" s="30" t="n"/>
    </row>
    <row r="26" ht="32.4" customHeight="1" s="53">
      <c r="A26" s="78" t="inlineStr">
        <is>
          <t xml:space="preserve">　不動產、廠房及設備                                          </t>
        </is>
      </c>
      <c r="B26" s="422">
        <f>SUM(B27:B52)</f>
        <v/>
      </c>
      <c r="C26" s="375" t="n"/>
      <c r="D26" s="428" t="n"/>
      <c r="E26" s="430" t="n"/>
      <c r="F26" s="432" t="n"/>
      <c r="G26" s="423">
        <f>SUM(G27:G52)</f>
        <v/>
      </c>
      <c r="H26" s="112" t="inlineStr">
        <is>
          <t xml:space="preserve">　　　　其他攤銷費用                                                </t>
        </is>
      </c>
      <c r="I26" s="8" t="n">
        <v>112</v>
      </c>
      <c r="J26" s="73">
        <f>OFFSET(A499,0,$K$1-1)</f>
        <v/>
      </c>
      <c r="K26" s="369">
        <f>-SUMIF($C$7:$C$127,I26,$D$7:$D$127)+SUMIF($E$7:$E$127,I26,$F$7:$F$127)</f>
        <v/>
      </c>
      <c r="L26" s="478">
        <f>VLOOKUP(A26,$A$140:$AX$249,$K$1,FALSE)</f>
        <v/>
      </c>
      <c r="M26" s="478">
        <f>L26-G26</f>
        <v/>
      </c>
      <c r="N26" s="30" t="n"/>
      <c r="O26" s="425">
        <f>L26-B26</f>
        <v/>
      </c>
      <c r="P26" s="144">
        <f>J26-K26</f>
        <v/>
      </c>
      <c r="Q26" s="426">
        <f>D26-F26</f>
        <v/>
      </c>
      <c r="R26" s="30" t="n"/>
    </row>
    <row r="27">
      <c r="A27" s="80" t="inlineStr">
        <is>
          <t xml:space="preserve">　　土地                                                        </t>
        </is>
      </c>
      <c r="B27" s="427">
        <f>VLOOKUP(A27,$A$309:$AX$418,$K$1,FALSE)</f>
        <v/>
      </c>
      <c r="C27" s="384" t="n">
        <v>121</v>
      </c>
      <c r="D27" s="440" t="n"/>
      <c r="E27" s="441" t="n"/>
      <c r="F27" s="442" t="n"/>
      <c r="G27" s="429">
        <f>B27+SUM(D27)-SUM(F27)</f>
        <v/>
      </c>
      <c r="H27" s="112" t="inlineStr">
        <is>
          <t xml:space="preserve">　　　其他                                                        </t>
        </is>
      </c>
      <c r="I27" s="8" t="n"/>
      <c r="J27" s="73">
        <f>OFFSET(A500,0,$K$1-1)</f>
        <v/>
      </c>
      <c r="K27" s="369">
        <f>K28+K29+K32</f>
        <v/>
      </c>
      <c r="L27" s="478">
        <f>VLOOKUP(A27,$A$140:$AX$249,$K$1,FALSE)</f>
        <v/>
      </c>
      <c r="M27" s="478">
        <f>L27-G27</f>
        <v/>
      </c>
      <c r="N27" s="30" t="n"/>
      <c r="O27" s="425">
        <f>L27-B27</f>
        <v/>
      </c>
      <c r="P27" s="144">
        <f>J27-K27</f>
        <v/>
      </c>
      <c r="Q27" s="426">
        <f>D27-F27</f>
        <v/>
      </c>
      <c r="R27" s="30" t="n"/>
    </row>
    <row r="28">
      <c r="A28" s="2" t="n">
        <v>0</v>
      </c>
      <c r="B28" s="427" t="n"/>
      <c r="C28" s="384" t="n"/>
      <c r="D28" s="440" t="n"/>
      <c r="E28" s="441" t="n"/>
      <c r="F28" s="442" t="n"/>
      <c r="G28" s="433" t="n"/>
      <c r="H28" s="214" t="inlineStr">
        <is>
          <t xml:space="preserve">　　　　應付退休及離職金                                            </t>
        </is>
      </c>
      <c r="I28" s="215" t="n">
        <v>122</v>
      </c>
      <c r="J28" s="73">
        <f>OFFSET(A501,0,$K$1-1)</f>
        <v/>
      </c>
      <c r="K28" s="369">
        <f>-SUMIF($C$7:$C$127,I28,$D$7:$D$127)+SUMIF($E$7:$E$127,I28,$F$7:$F$127)</f>
        <v/>
      </c>
      <c r="L28" s="478" t="n"/>
      <c r="M28" s="478">
        <f>L28-G28</f>
        <v/>
      </c>
      <c r="N28" s="30" t="n"/>
      <c r="O28" s="425">
        <f>L28-B28</f>
        <v/>
      </c>
      <c r="P28" s="144">
        <f>J28-K28</f>
        <v/>
      </c>
      <c r="Q28" s="426">
        <f>D28-F28</f>
        <v/>
      </c>
      <c r="R28" s="30" t="n"/>
    </row>
    <row r="29">
      <c r="A29" s="80" t="inlineStr">
        <is>
          <t xml:space="preserve">　　土地改良物                                                  </t>
        </is>
      </c>
      <c r="B29" s="427">
        <f>VLOOKUP(A29,$A$309:$AX$418,$K$1,FALSE)</f>
        <v/>
      </c>
      <c r="C29" s="384" t="n">
        <v>251</v>
      </c>
      <c r="D29" s="440">
        <f>J57*-1</f>
        <v/>
      </c>
      <c r="E29" s="441" t="n">
        <v>101</v>
      </c>
      <c r="F29" s="442">
        <f>J15</f>
        <v/>
      </c>
      <c r="G29" s="429">
        <f>B29+SUM(D29:D32)-SUM(F29:F32)</f>
        <v/>
      </c>
      <c r="H29" s="214" t="inlineStr">
        <is>
          <t xml:space="preserve">　　　　遞延收入                                                    </t>
        </is>
      </c>
      <c r="I29" s="215" t="n"/>
      <c r="J29" s="73">
        <f>OFFSET(A502,0,$K$1-1)</f>
        <v/>
      </c>
      <c r="K29" s="369">
        <f>SUM(K30:K31)</f>
        <v/>
      </c>
      <c r="L29" s="478">
        <f>VLOOKUP(A29,$A$140:$AX$249,$K$1,FALSE)</f>
        <v/>
      </c>
      <c r="M29" s="478">
        <f>L29-G29</f>
        <v/>
      </c>
      <c r="N29" s="30" t="n"/>
      <c r="O29" s="425">
        <f>L29-B29</f>
        <v/>
      </c>
      <c r="P29" s="144">
        <f>J29-K29</f>
        <v/>
      </c>
      <c r="Q29" s="426">
        <f>D29-F29</f>
        <v/>
      </c>
      <c r="R29" s="30" t="n"/>
    </row>
    <row r="30">
      <c r="A30" s="80" t="n">
        <v>0</v>
      </c>
      <c r="B30" s="427" t="n"/>
      <c r="C30" s="384" t="n">
        <v>404</v>
      </c>
      <c r="D30" s="440">
        <f>J96</f>
        <v/>
      </c>
      <c r="E30" s="441" t="n"/>
      <c r="F30" s="442" t="n"/>
      <c r="G30" s="433" t="n"/>
      <c r="H30" s="214" t="inlineStr">
        <is>
          <t xml:space="preserve">　　　　　遞延收入-其他補助收入                                       </t>
        </is>
      </c>
      <c r="I30" s="215" t="n">
        <v>123</v>
      </c>
      <c r="J30" s="73">
        <f>OFFSET(A503,0,$K$1-1)</f>
        <v/>
      </c>
      <c r="K30" s="369">
        <f>-SUMIF($C$7:$C$127,I30,$D$7:$D$127)+SUMIF($E$7:$E$127,I30,$F$7:$F$127)</f>
        <v/>
      </c>
      <c r="L30" s="478" t="n"/>
      <c r="M30" s="478">
        <f>L30-G30</f>
        <v/>
      </c>
      <c r="N30" s="30" t="n"/>
      <c r="O30" s="425">
        <f>L30-B30</f>
        <v/>
      </c>
      <c r="P30" s="144">
        <f>J30-K30</f>
        <v/>
      </c>
      <c r="Q30" s="426">
        <f>D30-F30</f>
        <v/>
      </c>
      <c r="R30" s="30" t="n"/>
    </row>
    <row r="31">
      <c r="A31" s="2" t="n">
        <v>0</v>
      </c>
      <c r="B31" s="427" t="n"/>
      <c r="C31" s="384" t="n"/>
      <c r="D31" s="440" t="n"/>
      <c r="E31" s="441" t="n"/>
      <c r="F31" s="442" t="n"/>
      <c r="G31" s="433" t="n"/>
      <c r="H31" s="214" t="inlineStr">
        <is>
          <t xml:space="preserve">　　　　　遞延收入-受贈收入                                           </t>
        </is>
      </c>
      <c r="I31" s="215" t="n">
        <v>124</v>
      </c>
      <c r="J31" s="73">
        <f>OFFSET(A504,0,$K$1-1)</f>
        <v/>
      </c>
      <c r="K31" s="369">
        <f>-SUMIF($C$7:$C$127,I31,$D$7:$D$127)+SUMIF($E$7:$E$127,I31,$F$7:$F$127)</f>
        <v/>
      </c>
      <c r="L31" s="478" t="n"/>
      <c r="M31" s="478">
        <f>L31-G31</f>
        <v/>
      </c>
      <c r="N31" s="30" t="n"/>
      <c r="O31" s="425">
        <f>L31-B31</f>
        <v/>
      </c>
      <c r="P31" s="144">
        <f>J31-K31</f>
        <v/>
      </c>
      <c r="Q31" s="426">
        <f>D31-F31</f>
        <v/>
      </c>
      <c r="R31" s="30" t="n"/>
    </row>
    <row r="32">
      <c r="A32" s="3" t="n">
        <v>0</v>
      </c>
      <c r="B32" s="427" t="n"/>
      <c r="C32" s="385" t="n"/>
      <c r="D32" s="440" t="n"/>
      <c r="E32" s="443" t="n"/>
      <c r="F32" s="442" t="n"/>
      <c r="G32" s="433" t="n"/>
      <c r="H32" s="214" t="inlineStr">
        <is>
          <t xml:space="preserve">　　　　其他                                                        </t>
        </is>
      </c>
      <c r="I32" s="215" t="n">
        <v>125</v>
      </c>
      <c r="J32" s="73">
        <f>OFFSET(A505,0,$K$1-1)</f>
        <v/>
      </c>
      <c r="K32" s="369" t="n"/>
      <c r="L32" s="478" t="n"/>
      <c r="M32" s="478">
        <f>L32-G32</f>
        <v/>
      </c>
      <c r="N32" s="30" t="n"/>
      <c r="O32" s="425">
        <f>L32-B32</f>
        <v/>
      </c>
      <c r="P32" s="144">
        <f>J32-K32</f>
        <v/>
      </c>
      <c r="Q32" s="426">
        <f>D32-F32</f>
        <v/>
      </c>
      <c r="R32" s="30" t="n"/>
    </row>
    <row r="33">
      <c r="A33" s="80" t="inlineStr">
        <is>
          <t xml:space="preserve">　　房屋及建築                                                  </t>
        </is>
      </c>
      <c r="B33" s="427">
        <f>VLOOKUP(A33,$A$309:$AX$418,$K$1,FALSE)</f>
        <v/>
      </c>
      <c r="C33" s="384" t="n">
        <v>252</v>
      </c>
      <c r="D33" s="440">
        <f>J58*-1</f>
        <v/>
      </c>
      <c r="E33" s="441" t="n">
        <v>102</v>
      </c>
      <c r="F33" s="442">
        <f>J16</f>
        <v/>
      </c>
      <c r="G33" s="429">
        <f>B33+SUM(D33:D36)-SUM(F33:F36)</f>
        <v/>
      </c>
      <c r="H33" s="214" t="inlineStr">
        <is>
          <t xml:space="preserve">　　　流動資產淨減（淨增）                                        </t>
        </is>
      </c>
      <c r="I33" s="215" t="n">
        <v>151</v>
      </c>
      <c r="J33" s="73">
        <f>OFFSET(A506,0,$K$1-1)</f>
        <v/>
      </c>
      <c r="K33" s="369">
        <f>-SUMIF($C$7:$C$127,I33,$D$7:$D$127)+SUMIF($E$7:$E$127,I33,$F$7:$F$127)</f>
        <v/>
      </c>
      <c r="L33" s="478">
        <f>VLOOKUP(A33,$A$140:$AX$249,$K$1,FALSE)</f>
        <v/>
      </c>
      <c r="M33" s="478">
        <f>L33-G33</f>
        <v/>
      </c>
      <c r="N33" s="30" t="n"/>
      <c r="O33" s="425">
        <f>L33-B33</f>
        <v/>
      </c>
      <c r="P33" s="144">
        <f>J33-K33</f>
        <v/>
      </c>
      <c r="Q33" s="426">
        <f>D33-F33</f>
        <v/>
      </c>
      <c r="R33" s="30" t="n"/>
    </row>
    <row r="34">
      <c r="A34" s="2" t="n">
        <v>0</v>
      </c>
      <c r="B34" s="427" t="n"/>
      <c r="C34" s="384" t="n">
        <v>405</v>
      </c>
      <c r="D34" s="440">
        <f>J97</f>
        <v/>
      </c>
      <c r="E34" s="441" t="n"/>
      <c r="F34" s="442" t="n"/>
      <c r="G34" s="433" t="n"/>
      <c r="H34" s="214" t="inlineStr">
        <is>
          <t xml:space="preserve">　　　流動負債淨增（淨減）                                        </t>
        </is>
      </c>
      <c r="I34" s="215" t="n">
        <v>161</v>
      </c>
      <c r="J34" s="73">
        <f>OFFSET(A507,0,$K$1-1)</f>
        <v/>
      </c>
      <c r="K34" s="369">
        <f>-SUMIF($C$7:$C$127,I34,$D$7:$D$127)+SUMIF($E$7:$E$127,I34,$F$7:$F$127)</f>
        <v/>
      </c>
      <c r="L34" s="478" t="n"/>
      <c r="M34" s="478">
        <f>L34-G34</f>
        <v/>
      </c>
      <c r="N34" s="30" t="n"/>
      <c r="O34" s="425">
        <f>L34-B34</f>
        <v/>
      </c>
      <c r="P34" s="144">
        <f>J34-K34</f>
        <v/>
      </c>
      <c r="Q34" s="426">
        <f>D34-F34</f>
        <v/>
      </c>
      <c r="R34" s="30" t="n"/>
    </row>
    <row r="35">
      <c r="A35" s="2" t="n">
        <v>0</v>
      </c>
      <c r="B35" s="427" t="n"/>
      <c r="C35" s="384" t="n"/>
      <c r="D35" s="440" t="n"/>
      <c r="E35" s="441" t="n"/>
      <c r="F35" s="442" t="n"/>
      <c r="G35" s="433" t="n"/>
      <c r="H35" s="214" t="inlineStr">
        <is>
          <t xml:space="preserve">　　未計利息股利之現金流入（流出）                              </t>
        </is>
      </c>
      <c r="I35" s="215" t="n"/>
      <c r="J35" s="73">
        <f>OFFSET(A508,0,$K$1-1)</f>
        <v/>
      </c>
      <c r="K35" s="369">
        <f>K12+K13</f>
        <v/>
      </c>
      <c r="L35" s="478" t="n"/>
      <c r="M35" s="478">
        <f>L35-G35</f>
        <v/>
      </c>
      <c r="N35" s="30" t="n"/>
      <c r="O35" s="425">
        <f>L35-B35</f>
        <v/>
      </c>
      <c r="P35" s="144">
        <f>J35-K35</f>
        <v/>
      </c>
      <c r="Q35" s="426">
        <f>D35-F35</f>
        <v/>
      </c>
      <c r="R35" s="30" t="n"/>
    </row>
    <row r="36">
      <c r="A36" s="3" t="n">
        <v>0</v>
      </c>
      <c r="B36" s="427" t="n"/>
      <c r="C36" s="385" t="n"/>
      <c r="D36" s="440" t="n"/>
      <c r="E36" s="443" t="n"/>
      <c r="F36" s="442" t="n"/>
      <c r="G36" s="433" t="n"/>
      <c r="H36" s="112" t="inlineStr">
        <is>
          <t xml:space="preserve">　　收取利息                                                    </t>
        </is>
      </c>
      <c r="I36" s="180" t="n"/>
      <c r="J36" s="73">
        <f>OFFSET(A509,0,$K$1-1)</f>
        <v/>
      </c>
      <c r="K36" s="369">
        <f>J36</f>
        <v/>
      </c>
      <c r="L36" s="478" t="n"/>
      <c r="M36" s="478">
        <f>L36-G36</f>
        <v/>
      </c>
      <c r="N36" s="30" t="n"/>
      <c r="O36" s="425">
        <f>L36-B36</f>
        <v/>
      </c>
      <c r="P36" s="144">
        <f>J36-K36</f>
        <v/>
      </c>
      <c r="Q36" s="426">
        <f>D36-F36</f>
        <v/>
      </c>
      <c r="R36" s="30" t="n"/>
    </row>
    <row r="37">
      <c r="A37" s="80" t="inlineStr">
        <is>
          <t xml:space="preserve">　　機械及設備                                                  </t>
        </is>
      </c>
      <c r="B37" s="427">
        <f>VLOOKUP(A37,$A$309:$AX$418,$K$1,FALSE)</f>
        <v/>
      </c>
      <c r="C37" s="384" t="n">
        <v>253</v>
      </c>
      <c r="D37" s="440">
        <f>J59*-1</f>
        <v/>
      </c>
      <c r="E37" s="441" t="n">
        <v>103</v>
      </c>
      <c r="F37" s="442">
        <f>J17</f>
        <v/>
      </c>
      <c r="G37" s="429">
        <f>B37+SUM(D37:D41)-SUM(F37:F41)</f>
        <v/>
      </c>
      <c r="H37" s="112" t="inlineStr">
        <is>
          <t xml:space="preserve">　　收取股利                                                    </t>
        </is>
      </c>
      <c r="I37" s="180" t="n"/>
      <c r="J37" s="73">
        <f>OFFSET(A510,0,$K$1-1)</f>
        <v/>
      </c>
      <c r="K37" s="369">
        <f>J37</f>
        <v/>
      </c>
      <c r="L37" s="478">
        <f>VLOOKUP(A37,$A$140:$AX$249,$K$1,FALSE)</f>
        <v/>
      </c>
      <c r="M37" s="478">
        <f>L37-G37</f>
        <v/>
      </c>
      <c r="N37" s="30" t="n"/>
      <c r="O37" s="425">
        <f>L37-B37</f>
        <v/>
      </c>
      <c r="P37" s="144">
        <f>J37-K37</f>
        <v/>
      </c>
      <c r="Q37" s="426">
        <f>D37-F37</f>
        <v/>
      </c>
      <c r="R37" s="30" t="n"/>
    </row>
    <row r="38" ht="20.4" customHeight="1" s="53" thickBot="1">
      <c r="A38" s="2" t="n">
        <v>0</v>
      </c>
      <c r="B38" s="427" t="n"/>
      <c r="C38" s="385" t="n">
        <v>407</v>
      </c>
      <c r="D38" s="440">
        <f>J101</f>
        <v/>
      </c>
      <c r="E38" s="441" t="n"/>
      <c r="F38" s="442" t="n"/>
      <c r="G38" s="433" t="n"/>
      <c r="H38" s="112" t="inlineStr">
        <is>
          <t xml:space="preserve">　　支付利息                                                    </t>
        </is>
      </c>
      <c r="I38" s="180" t="n"/>
      <c r="J38" s="73">
        <f>OFFSET(A511,0,$K$1-1)</f>
        <v/>
      </c>
      <c r="K38" s="444">
        <f>J38</f>
        <v/>
      </c>
      <c r="L38" s="478" t="n"/>
      <c r="M38" s="478">
        <f>L38-G38</f>
        <v/>
      </c>
      <c r="N38" s="30" t="n"/>
      <c r="O38" s="425">
        <f>L38-B38</f>
        <v/>
      </c>
      <c r="P38" s="144">
        <f>J38-K38</f>
        <v/>
      </c>
      <c r="Q38" s="426">
        <f>D38-F38</f>
        <v/>
      </c>
      <c r="R38" s="30" t="n"/>
    </row>
    <row r="39">
      <c r="A39" s="3" t="n">
        <v>0</v>
      </c>
      <c r="B39" s="427" t="n"/>
      <c r="C39" s="385" t="n">
        <v>409</v>
      </c>
      <c r="D39" s="440">
        <f>J105</f>
        <v/>
      </c>
      <c r="E39" s="443" t="n">
        <v>412</v>
      </c>
      <c r="F39" s="442">
        <f>-J109</f>
        <v/>
      </c>
      <c r="G39" s="433" t="n"/>
      <c r="H39" s="111" t="inlineStr">
        <is>
          <t xml:space="preserve">▼業務活動之淨現金流入（流出）                                </t>
        </is>
      </c>
      <c r="I39" s="180" t="n"/>
      <c r="J39" s="73">
        <f>OFFSET(A512,0,$K$1-1)</f>
        <v/>
      </c>
      <c r="K39" s="445">
        <f>K36+K37+K38+K35</f>
        <v/>
      </c>
      <c r="L39" s="478" t="n"/>
      <c r="M39" s="478">
        <f>L39-G39</f>
        <v/>
      </c>
      <c r="N39" s="30" t="n"/>
      <c r="O39" s="425">
        <f>L39-B39</f>
        <v/>
      </c>
      <c r="P39" s="144">
        <f>J39-K39</f>
        <v/>
      </c>
      <c r="Q39" s="426">
        <f>D39-F39</f>
        <v/>
      </c>
      <c r="R39" s="30" t="n"/>
    </row>
    <row r="40">
      <c r="A40" s="3" t="n">
        <v>0</v>
      </c>
      <c r="B40" s="427" t="n"/>
      <c r="C40" s="261" t="n"/>
      <c r="D40" s="186" t="n"/>
      <c r="E40" s="446" t="n"/>
      <c r="F40" s="447" t="n"/>
      <c r="G40" s="433" t="n"/>
      <c r="H40" s="111" t="inlineStr">
        <is>
          <t xml:space="preserve">▼投資活動之現金流量                                          </t>
        </is>
      </c>
      <c r="I40" s="180" t="n"/>
      <c r="J40" s="73">
        <f>OFFSET(A513,0,$K$1-1)</f>
        <v/>
      </c>
      <c r="K40" s="448">
        <f>SUM(K41,K44,K47,K48,K49,K51,K54,K64)</f>
        <v/>
      </c>
      <c r="L40" s="478" t="n"/>
      <c r="M40" s="478">
        <f>L40-G40</f>
        <v/>
      </c>
      <c r="N40" s="30" t="n"/>
      <c r="O40" s="425">
        <f>L40-B40</f>
        <v/>
      </c>
      <c r="P40" s="144">
        <f>J40-K40</f>
        <v/>
      </c>
      <c r="Q40" s="426">
        <f>D40-F40</f>
        <v/>
      </c>
      <c r="R40" s="30" t="n"/>
    </row>
    <row r="41">
      <c r="A41" s="50" t="n"/>
      <c r="B41" s="50" t="n"/>
      <c r="C41" s="232" t="n"/>
      <c r="D41" s="440" t="n"/>
      <c r="E41" s="232" t="n"/>
      <c r="F41" s="233" t="n"/>
      <c r="H41" s="112" t="inlineStr">
        <is>
          <t xml:space="preserve">　　減少流動金融資產及短期貸墊款                                </t>
        </is>
      </c>
      <c r="I41" s="180" t="n"/>
      <c r="J41" s="73">
        <f>OFFSET(A514,0,$K$1-1)</f>
        <v/>
      </c>
      <c r="K41" s="449">
        <f>K42+K43</f>
        <v/>
      </c>
      <c r="L41" s="478" t="n"/>
      <c r="M41" s="478">
        <f>L41-G41</f>
        <v/>
      </c>
      <c r="N41" s="30" t="n"/>
      <c r="O41" s="425">
        <f>L41-B41</f>
        <v/>
      </c>
      <c r="P41" s="144">
        <f>J41-K41</f>
        <v/>
      </c>
      <c r="Q41" s="426">
        <f>D41-F41</f>
        <v/>
      </c>
      <c r="R41" s="30" t="n"/>
    </row>
    <row r="42" ht="20.4" customHeight="1" s="53" thickBot="1">
      <c r="A42" s="50" t="inlineStr">
        <is>
          <t xml:space="preserve">　　交通及運輸設備                                              </t>
        </is>
      </c>
      <c r="B42" s="427">
        <f>VLOOKUP(A42,$A$309:$AX$418,$K$1,FALSE)</f>
        <v/>
      </c>
      <c r="C42" s="384" t="n">
        <v>254</v>
      </c>
      <c r="D42" s="440">
        <f>J60*-1</f>
        <v/>
      </c>
      <c r="E42" s="441" t="n">
        <v>104</v>
      </c>
      <c r="F42" s="442">
        <f>J18</f>
        <v/>
      </c>
      <c r="G42" s="450">
        <f>B42+SUM(D42:D44)-SUM(F42:F44)</f>
        <v/>
      </c>
      <c r="H42" s="214" t="inlineStr">
        <is>
          <t xml:space="preserve">　　　減少流動金融資產                                            </t>
        </is>
      </c>
      <c r="I42" s="215" t="n">
        <v>211</v>
      </c>
      <c r="J42" s="248">
        <f>OFFSET(A515,0,$K$1-1)</f>
        <v/>
      </c>
      <c r="K42" s="451">
        <f>-SUMIF($C$7:$C$127,I42,$D$7:$D$127)+SUMIF($E$7:$E$135,I42,$F$7:$F$127)</f>
        <v/>
      </c>
      <c r="L42" s="478">
        <f>VLOOKUP(A42,$A$140:$AX$249,$K$1,FALSE)</f>
        <v/>
      </c>
      <c r="M42" s="478">
        <f>L42-G42</f>
        <v/>
      </c>
      <c r="N42" s="30" t="n"/>
      <c r="O42" s="425">
        <f>L42-B42</f>
        <v/>
      </c>
      <c r="P42" s="144">
        <f>J42-K42</f>
        <v/>
      </c>
      <c r="Q42" s="426">
        <f>D42-F42</f>
        <v/>
      </c>
      <c r="R42" s="30" t="n"/>
    </row>
    <row r="43">
      <c r="A43" s="50" t="n"/>
      <c r="B43" s="427" t="n"/>
      <c r="C43" s="385" t="n">
        <v>410</v>
      </c>
      <c r="D43" s="440">
        <f>J106</f>
        <v/>
      </c>
      <c r="E43" s="443" t="n">
        <v>413</v>
      </c>
      <c r="F43" s="442">
        <f>J110*-1</f>
        <v/>
      </c>
      <c r="G43" s="452" t="n"/>
      <c r="H43" s="216" t="inlineStr">
        <is>
          <t xml:space="preserve">　　　減少短期墊款                                                </t>
        </is>
      </c>
      <c r="I43" s="217" t="n">
        <v>212</v>
      </c>
      <c r="J43" s="73">
        <f>OFFSET(A516,0,$K$1-1)</f>
        <v/>
      </c>
      <c r="K43" s="453">
        <f>-SUMIF($C$7:$C$127,I43,$D$7:$D$127)+SUMIF($E$7:$E$135,I43,$F$7:$F$127)</f>
        <v/>
      </c>
      <c r="L43" s="478" t="n"/>
      <c r="M43" s="478">
        <f>L43-G43</f>
        <v/>
      </c>
      <c r="N43" s="30" t="n"/>
      <c r="O43" s="425">
        <f>L43-B43</f>
        <v/>
      </c>
      <c r="P43" s="144">
        <f>J43-K43</f>
        <v/>
      </c>
      <c r="Q43" s="426">
        <f>D43-F43</f>
        <v/>
      </c>
      <c r="R43" s="30" t="n"/>
    </row>
    <row r="44">
      <c r="A44" s="50" t="n"/>
      <c r="B44" s="427" t="n"/>
      <c r="C44" s="385" t="n"/>
      <c r="D44" s="440" t="n"/>
      <c r="E44" s="443" t="n"/>
      <c r="F44" s="442" t="n"/>
      <c r="G44" s="452" t="n"/>
      <c r="H44" s="112" t="inlineStr">
        <is>
          <t xml:space="preserve">　　減少投資、長期應收款、貸墊款及準備金                        </t>
        </is>
      </c>
      <c r="I44" s="180" t="n"/>
      <c r="J44" s="73">
        <f>OFFSET(A517,0,$K$1-1)</f>
        <v/>
      </c>
      <c r="K44" s="369">
        <f>SUM(K45:K46)</f>
        <v/>
      </c>
      <c r="L44" s="478" t="n"/>
      <c r="M44" s="478">
        <f>L44-G44</f>
        <v/>
      </c>
      <c r="N44" s="30" t="n"/>
      <c r="O44" s="425">
        <f>L44-B44</f>
        <v/>
      </c>
      <c r="P44" s="144">
        <f>J44-K44</f>
        <v/>
      </c>
      <c r="Q44" s="426">
        <f>D44-F44</f>
        <v/>
      </c>
      <c r="R44" s="30" t="n"/>
    </row>
    <row r="45">
      <c r="A45" s="80" t="inlineStr">
        <is>
          <t xml:space="preserve">　　什項設備                                                    </t>
        </is>
      </c>
      <c r="B45" s="427">
        <f>VLOOKUP(A45,$A$309:$AX$418,$K$1,FALSE)</f>
        <v/>
      </c>
      <c r="C45" s="384" t="n">
        <v>255</v>
      </c>
      <c r="D45" s="440">
        <f>J61*-1</f>
        <v/>
      </c>
      <c r="E45" s="441" t="n">
        <v>105</v>
      </c>
      <c r="F45" s="442">
        <f>J19</f>
        <v/>
      </c>
      <c r="G45" s="429">
        <f>B45+SUM(D45:D48)-SUM(F45:F48)</f>
        <v/>
      </c>
      <c r="H45" s="112" t="inlineStr">
        <is>
          <t xml:space="preserve">　　　減少投資                                                    </t>
        </is>
      </c>
      <c r="I45" s="180" t="n">
        <v>221</v>
      </c>
      <c r="J45" s="73">
        <f>OFFSET(A518,0,$K$1-1)</f>
        <v/>
      </c>
      <c r="K45" s="369">
        <f>-SUMIF($C$7:$C$127,I45,$D$7:$D$127)+SUMIF($E$7:$E$135,I45,$F$7:$F$127)</f>
        <v/>
      </c>
      <c r="L45" s="478">
        <f>VLOOKUP(A45,$A$140:$AX$249,$K$1,FALSE)</f>
        <v/>
      </c>
      <c r="M45" s="478">
        <f>L45-G45</f>
        <v/>
      </c>
      <c r="N45" s="30" t="n"/>
      <c r="O45" s="425">
        <f>L45-B45</f>
        <v/>
      </c>
      <c r="P45" s="144">
        <f>J45-K45</f>
        <v/>
      </c>
      <c r="Q45" s="426">
        <f>D45-F45</f>
        <v/>
      </c>
      <c r="R45" s="30" t="n"/>
    </row>
    <row r="46">
      <c r="A46" s="3" t="n">
        <v>0</v>
      </c>
      <c r="B46" s="427" t="n"/>
      <c r="C46" s="385" t="n">
        <v>408</v>
      </c>
      <c r="D46" s="440">
        <f>J102</f>
        <v/>
      </c>
      <c r="E46" s="443" t="n"/>
      <c r="F46" s="442" t="n"/>
      <c r="G46" s="433" t="n"/>
      <c r="H46" s="112" t="inlineStr">
        <is>
          <t xml:space="preserve">　　　減少準備金                                                  </t>
        </is>
      </c>
      <c r="I46" s="180" t="n">
        <v>222</v>
      </c>
      <c r="J46" s="73">
        <f>OFFSET(A519,0,$K$1-1)</f>
        <v/>
      </c>
      <c r="K46" s="369">
        <f>-SUMIF($C$7:$C$127,I46,$D$7:$D$127)+SUMIF($E$7:$E$135,I46,$F$7:$F$127)</f>
        <v/>
      </c>
      <c r="L46" s="478" t="n"/>
      <c r="M46" s="478">
        <f>L46-G46</f>
        <v/>
      </c>
      <c r="N46" s="30" t="n"/>
      <c r="O46" s="425">
        <f>L46-B46</f>
        <v/>
      </c>
      <c r="P46" s="144">
        <f>J46-K46</f>
        <v/>
      </c>
      <c r="Q46" s="426">
        <f>D46-F46</f>
        <v/>
      </c>
      <c r="R46" s="30" t="n"/>
    </row>
    <row r="47">
      <c r="A47" s="3" t="n">
        <v>0</v>
      </c>
      <c r="B47" s="427" t="n"/>
      <c r="C47" s="385" t="n">
        <v>411</v>
      </c>
      <c r="D47" s="440">
        <f>J107</f>
        <v/>
      </c>
      <c r="E47" s="443" t="n">
        <v>414</v>
      </c>
      <c r="F47" s="442">
        <f>-J111</f>
        <v/>
      </c>
      <c r="G47" s="433" t="n"/>
      <c r="H47" s="112" t="inlineStr">
        <is>
          <t xml:space="preserve">　　收取利息                                                    </t>
        </is>
      </c>
      <c r="I47" s="180" t="n"/>
      <c r="J47" s="73">
        <f>OFFSET(A520,0,$K$1-1)</f>
        <v/>
      </c>
      <c r="K47" s="369">
        <f>J47</f>
        <v/>
      </c>
      <c r="L47" s="478" t="n"/>
      <c r="M47" s="478">
        <f>L47-G47</f>
        <v/>
      </c>
      <c r="N47" s="30" t="n"/>
      <c r="O47" s="425">
        <f>L47-B47</f>
        <v/>
      </c>
      <c r="P47" s="144">
        <f>J47-K47</f>
        <v/>
      </c>
      <c r="Q47" s="426">
        <f>D47-F47</f>
        <v/>
      </c>
      <c r="R47" s="30" t="n"/>
    </row>
    <row r="48">
      <c r="A48" s="3" t="n">
        <v>0</v>
      </c>
      <c r="B48" s="427" t="n"/>
      <c r="C48" s="385" t="n">
        <v>406</v>
      </c>
      <c r="D48" s="440">
        <f>J98</f>
        <v/>
      </c>
      <c r="E48" s="443" t="n"/>
      <c r="F48" s="442" t="n"/>
      <c r="G48" s="433" t="n"/>
      <c r="H48" s="112" t="inlineStr">
        <is>
          <t xml:space="preserve">　　收取股利                                                    </t>
        </is>
      </c>
      <c r="I48" s="186" t="n"/>
      <c r="J48" s="73">
        <f>OFFSET(A521,0,$K$1-1)</f>
        <v/>
      </c>
      <c r="K48" s="369">
        <f>J48</f>
        <v/>
      </c>
      <c r="L48" s="478" t="n"/>
      <c r="M48" s="478">
        <f>L48-G48</f>
        <v/>
      </c>
      <c r="N48" s="30" t="n"/>
      <c r="O48" s="425">
        <f>L48-B48</f>
        <v/>
      </c>
      <c r="P48" s="144">
        <f>J48-K48</f>
        <v/>
      </c>
      <c r="Q48" s="426">
        <f>D48-F48</f>
        <v/>
      </c>
      <c r="R48" s="30" t="n"/>
    </row>
    <row r="49">
      <c r="A49" s="80" t="inlineStr">
        <is>
          <t xml:space="preserve">　　租賃資產                                                    </t>
        </is>
      </c>
      <c r="B49" s="427">
        <f>VLOOKUP(A49,$A$309:$AX$413,$K$1,FALSE)</f>
        <v/>
      </c>
      <c r="C49" s="384" t="n"/>
      <c r="D49" s="440" t="n"/>
      <c r="E49" s="441" t="n">
        <v>106</v>
      </c>
      <c r="F49" s="442">
        <f>J20</f>
        <v/>
      </c>
      <c r="G49" s="433">
        <f>B49+D49-F49</f>
        <v/>
      </c>
      <c r="H49" s="112" t="inlineStr">
        <is>
          <t xml:space="preserve">　　增加流動金融資產及短期貸墊款                                </t>
        </is>
      </c>
      <c r="I49" s="186" t="n"/>
      <c r="J49" s="121">
        <f>OFFSET(A522,0,$K$1-1)</f>
        <v/>
      </c>
      <c r="K49" s="369">
        <f>K50</f>
        <v/>
      </c>
      <c r="L49" s="478">
        <f>VLOOKUP(A49,$A$140:$AX$249,$K$1,FALSE)</f>
        <v/>
      </c>
      <c r="M49" s="478">
        <f>L49-G49</f>
        <v/>
      </c>
      <c r="N49" s="30" t="n"/>
      <c r="O49" s="425">
        <f>L49-B49</f>
        <v/>
      </c>
      <c r="P49" s="144">
        <f>J49-K49</f>
        <v/>
      </c>
      <c r="Q49" s="426">
        <f>D49-F49</f>
        <v/>
      </c>
      <c r="R49" s="30" t="n"/>
    </row>
    <row r="50" ht="32.4" customHeight="1" s="53">
      <c r="A50" s="80" t="inlineStr">
        <is>
          <t xml:space="preserve">　　租賃權益改良                                                </t>
        </is>
      </c>
      <c r="B50" s="427">
        <f>VLOOKUP(A50,$A$309:$AX$418,$K$1,FALSE)</f>
        <v/>
      </c>
      <c r="C50" s="384" t="n">
        <v>257</v>
      </c>
      <c r="D50" s="454">
        <f>J63*-1</f>
        <v/>
      </c>
      <c r="E50" s="441" t="n">
        <v>107</v>
      </c>
      <c r="F50" s="442">
        <f>J21</f>
        <v/>
      </c>
      <c r="G50" s="433">
        <f>B50+D50-F50</f>
        <v/>
      </c>
      <c r="H50" s="112" t="inlineStr">
        <is>
          <t xml:space="preserve">　　　增加流動金融資產                                            </t>
        </is>
      </c>
      <c r="I50" s="181" t="n">
        <v>231</v>
      </c>
      <c r="J50" s="121">
        <f>OFFSET(A523,0,$K$1-1)</f>
        <v/>
      </c>
      <c r="K50" s="369">
        <f>-SUMIF($C$7:$C$127,I50,$D$7:$D$127)+SUMIF($E$7:$E$135,I50,$F$7:$F$127)</f>
        <v/>
      </c>
      <c r="L50" s="478">
        <f>VLOOKUP(A50,$A$140:$AX$249,$K$1,FALSE)</f>
        <v/>
      </c>
      <c r="M50" s="478">
        <f>L50-G50</f>
        <v/>
      </c>
      <c r="N50" s="30" t="n"/>
      <c r="O50" s="425">
        <f>L50-B49</f>
        <v/>
      </c>
      <c r="P50" s="144">
        <f>J50-K50</f>
        <v/>
      </c>
      <c r="Q50" s="426">
        <f>D49-F49</f>
        <v/>
      </c>
      <c r="R50" s="30" t="n"/>
    </row>
    <row r="51" ht="32.4" customHeight="1" s="53">
      <c r="A51" s="79" t="inlineStr">
        <is>
          <t xml:space="preserve">　　購建中固定資產                                              </t>
        </is>
      </c>
      <c r="B51" s="427">
        <f>VLOOKUP(A51,$A$309:$AX$418,$K$1,FALSE)</f>
        <v/>
      </c>
      <c r="C51" s="384" t="n">
        <v>256</v>
      </c>
      <c r="D51" s="440">
        <f>J62*-1</f>
        <v/>
      </c>
      <c r="E51" s="441" t="n">
        <v>404</v>
      </c>
      <c r="F51" s="442">
        <f>J96</f>
        <v/>
      </c>
      <c r="G51" s="429">
        <f>B51+SUM(D51:D53)-SUM(F51:F53)</f>
        <v/>
      </c>
      <c r="H51" s="112" t="inlineStr">
        <is>
          <t xml:space="preserve">　　增加投資、長期應收款、貸墊款及準備金                        </t>
        </is>
      </c>
      <c r="I51" s="180" t="n"/>
      <c r="J51" s="73">
        <f>OFFSET(A524,0,$K$1-1)</f>
        <v/>
      </c>
      <c r="K51" s="369">
        <f>SUM(K52:K53)</f>
        <v/>
      </c>
      <c r="L51" s="478">
        <f>VLOOKUP(A51,$A$140:$AX$249,$K$1,FALSE)</f>
        <v/>
      </c>
      <c r="M51" s="478">
        <f>L51-G51</f>
        <v/>
      </c>
      <c r="N51" s="30" t="n"/>
      <c r="O51" s="425">
        <f>L51-B50</f>
        <v/>
      </c>
      <c r="P51" s="144">
        <f>J51-K51</f>
        <v/>
      </c>
      <c r="Q51" s="426">
        <f>D50-F50</f>
        <v/>
      </c>
      <c r="R51" s="30" t="n"/>
    </row>
    <row r="52">
      <c r="A52" s="3" t="n"/>
      <c r="B52" s="427" t="n"/>
      <c r="C52" s="385" t="n"/>
      <c r="D52" s="440" t="n"/>
      <c r="E52" s="441" t="n">
        <v>405</v>
      </c>
      <c r="F52" s="442">
        <f>J97</f>
        <v/>
      </c>
      <c r="G52" s="433" t="n"/>
      <c r="H52" s="112" t="inlineStr">
        <is>
          <t xml:space="preserve">　　　增加投資                                                    </t>
        </is>
      </c>
      <c r="I52" s="180" t="n">
        <v>241</v>
      </c>
      <c r="J52" s="73">
        <f>OFFSET(A525,0,$K$1-1)</f>
        <v/>
      </c>
      <c r="K52" s="369">
        <f>-SUMIF($C$7:$C$127,I52,$D$7:$D$127)+SUMIF($E$7:$E$135,I52,$F$7:$F$127)</f>
        <v/>
      </c>
      <c r="L52" s="478" t="n"/>
      <c r="M52" s="478">
        <f>L52-G52</f>
        <v/>
      </c>
      <c r="N52" s="30" t="n"/>
      <c r="O52" s="425">
        <f>L52-B51</f>
        <v/>
      </c>
      <c r="P52" s="144">
        <f>J52-K52</f>
        <v/>
      </c>
      <c r="Q52" s="426">
        <f>D51-F51</f>
        <v/>
      </c>
      <c r="R52" s="30" t="n"/>
    </row>
    <row r="53">
      <c r="A53" s="126" t="n"/>
      <c r="B53" s="126" t="n"/>
      <c r="C53" s="236" t="n"/>
      <c r="D53" s="455" t="n"/>
      <c r="E53" s="236" t="n">
        <v>406</v>
      </c>
      <c r="F53" s="238">
        <f>J98</f>
        <v/>
      </c>
      <c r="G53" s="126" t="n"/>
      <c r="H53" s="112" t="inlineStr">
        <is>
          <t xml:space="preserve">　　　增加準備金                                                  </t>
        </is>
      </c>
      <c r="I53" s="180" t="n">
        <v>242</v>
      </c>
      <c r="J53" s="73">
        <f>OFFSET(A526,0,$K$1-1)</f>
        <v/>
      </c>
      <c r="K53" s="369">
        <f>-SUMIF($C$7:$C$127,I53,$D$7:$D$127)+SUMIF($E$7:$E$135,I53,$F$7:$F$127)</f>
        <v/>
      </c>
      <c r="L53" s="478" t="n"/>
      <c r="M53" s="478">
        <f>L53-G52</f>
        <v/>
      </c>
      <c r="N53" s="30" t="n"/>
      <c r="O53" s="425">
        <f>L53-B52</f>
        <v/>
      </c>
      <c r="P53" s="144">
        <f>J53-K53</f>
        <v/>
      </c>
      <c r="Q53" s="426">
        <f>D52-F52</f>
        <v/>
      </c>
      <c r="R53" s="30" t="n"/>
    </row>
    <row r="54" ht="32.4" customHeight="1" s="53">
      <c r="A54" s="78" t="inlineStr">
        <is>
          <t xml:space="preserve">　生物資產－非流動                                            </t>
        </is>
      </c>
      <c r="B54" s="422">
        <f>SUM(B55)</f>
        <v/>
      </c>
      <c r="C54" s="384" t="n"/>
      <c r="D54" s="440" t="n"/>
      <c r="E54" s="441" t="n"/>
      <c r="F54" s="442" t="n"/>
      <c r="G54" s="423">
        <f>SUM(G55)</f>
        <v/>
      </c>
      <c r="H54" s="112" t="inlineStr">
        <is>
          <t xml:space="preserve">　　增加不動產、廠房及設備、礦產資源                            </t>
        </is>
      </c>
      <c r="I54" s="180" t="n"/>
      <c r="J54" s="73">
        <f>OFFSET(A527,0,$K$1-1)</f>
        <v/>
      </c>
      <c r="K54" s="369">
        <f>K55</f>
        <v/>
      </c>
      <c r="L54" s="478">
        <f>VLOOKUP(A54,$A$140:$AX$249,$K$1,FALSE)</f>
        <v/>
      </c>
      <c r="M54" s="478">
        <f>L54-G54</f>
        <v/>
      </c>
      <c r="N54" s="30" t="n"/>
      <c r="O54" s="425">
        <f>L54-B54</f>
        <v/>
      </c>
      <c r="P54" s="144">
        <f>J54-K54</f>
        <v/>
      </c>
      <c r="Q54" s="426">
        <f>D54-F54</f>
        <v/>
      </c>
      <c r="R54" s="30" t="n"/>
    </row>
    <row r="55" ht="27.6" customHeight="1" s="53">
      <c r="A55" s="82" t="inlineStr">
        <is>
          <t xml:space="preserve">　　生產性生物資產－非流動                                      </t>
        </is>
      </c>
      <c r="B55" s="427">
        <f>VLOOKUP(A55,$A$309:$AX$418,$K$1,FALSE)</f>
        <v/>
      </c>
      <c r="C55" s="384" t="n"/>
      <c r="D55" s="440" t="n"/>
      <c r="E55" s="441" t="n">
        <v>109</v>
      </c>
      <c r="F55" s="442">
        <f>J23</f>
        <v/>
      </c>
      <c r="G55" s="429">
        <f>B55+SUM(D55:D55)-SUM(F55:F55)</f>
        <v/>
      </c>
      <c r="H55" s="112" t="inlineStr">
        <is>
          <t xml:space="preserve">　　　增加不動產、廠房及設備                                      </t>
        </is>
      </c>
      <c r="I55" s="180" t="n"/>
      <c r="J55" s="73">
        <f>OFFSET(A528,0,$K$1-1)</f>
        <v/>
      </c>
      <c r="K55" s="369">
        <f>K56</f>
        <v/>
      </c>
      <c r="L55" s="478">
        <f>VLOOKUP(A55,$A$140:$AX$249,$K$1,FALSE)</f>
        <v/>
      </c>
      <c r="M55" s="478">
        <f>L55-G55</f>
        <v/>
      </c>
      <c r="N55" s="30" t="n"/>
      <c r="O55" s="425">
        <f>L55-B55</f>
        <v/>
      </c>
      <c r="P55" s="144">
        <f>J55-K55</f>
        <v/>
      </c>
      <c r="Q55" s="426">
        <f>D55-F55</f>
        <v/>
      </c>
      <c r="R55" s="30" t="n"/>
    </row>
    <row r="56">
      <c r="A56" s="78" t="inlineStr">
        <is>
          <t xml:space="preserve">　無形資產                                                    </t>
        </is>
      </c>
      <c r="B56" s="422">
        <f>SUM(B57)</f>
        <v/>
      </c>
      <c r="C56" s="384" t="n"/>
      <c r="D56" s="440" t="n"/>
      <c r="E56" s="441" t="n"/>
      <c r="F56" s="442" t="n"/>
      <c r="G56" s="423">
        <f>SUM(G57)</f>
        <v/>
      </c>
      <c r="H56" s="112" t="inlineStr">
        <is>
          <t xml:space="preserve">　　　　固定資產之增置                                              </t>
        </is>
      </c>
      <c r="I56" s="180" t="n"/>
      <c r="J56" s="73">
        <f>OFFSET(A529,0,$K$1-1)</f>
        <v/>
      </c>
      <c r="K56" s="369">
        <f>SUM(K57:K63)</f>
        <v/>
      </c>
      <c r="L56" s="478">
        <f>VLOOKUP(A56,$A$140:$AX$249,$K$1,FALSE)</f>
        <v/>
      </c>
      <c r="M56" s="478">
        <f>L56-G56</f>
        <v/>
      </c>
      <c r="N56" s="30" t="n"/>
      <c r="O56" s="425">
        <f>L56-B56</f>
        <v/>
      </c>
      <c r="P56" s="144">
        <f>J56-K56</f>
        <v/>
      </c>
      <c r="Q56" s="426">
        <f>D56-F56</f>
        <v/>
      </c>
      <c r="R56" s="30" t="n"/>
    </row>
    <row r="57">
      <c r="A57" s="80" t="inlineStr">
        <is>
          <t xml:space="preserve">　　無形資產                                                    </t>
        </is>
      </c>
      <c r="B57" s="427">
        <f>VLOOKUP(A57,$A$309:$AX$418,$K$1,FALSE)</f>
        <v/>
      </c>
      <c r="C57" s="384" t="n"/>
      <c r="D57" s="440" t="n"/>
      <c r="E57" s="441" t="n">
        <v>111</v>
      </c>
      <c r="F57" s="442">
        <f>J25</f>
        <v/>
      </c>
      <c r="G57" s="429">
        <f>B57+SUM(D57:D59)-SUM(F57:F59)</f>
        <v/>
      </c>
      <c r="H57" s="112" t="inlineStr">
        <is>
          <t xml:space="preserve">　　　　　土地改良物                                                  </t>
        </is>
      </c>
      <c r="I57" s="180" t="n">
        <v>251</v>
      </c>
      <c r="J57" s="73">
        <f>OFFSET(A530,0,$K$1-1)</f>
        <v/>
      </c>
      <c r="K57" s="369">
        <f>-SUMIF($C$7:$C$127,I57,$D$7:$D$127)+SUMIF($E$7:$E$127,I57,$F$7:$F$127)</f>
        <v/>
      </c>
      <c r="L57" s="478">
        <f>VLOOKUP(A57,$A$140:$AX$249,$K$1,FALSE)</f>
        <v/>
      </c>
      <c r="M57" s="478">
        <f>L57-G57</f>
        <v/>
      </c>
      <c r="N57" s="30" t="n"/>
      <c r="O57" s="425">
        <f>L57-B57</f>
        <v/>
      </c>
      <c r="P57" s="144">
        <f>J57-K57</f>
        <v/>
      </c>
      <c r="Q57" s="426">
        <f>D57-F57</f>
        <v/>
      </c>
      <c r="R57" s="30" t="n"/>
    </row>
    <row r="58">
      <c r="A58" s="2" t="n">
        <v>0</v>
      </c>
      <c r="B58" s="427" t="n"/>
      <c r="C58" s="384" t="n">
        <v>415</v>
      </c>
      <c r="D58" s="440">
        <f>J113</f>
        <v/>
      </c>
      <c r="E58" s="441" t="n">
        <v>416</v>
      </c>
      <c r="F58" s="442">
        <f>J114*-1</f>
        <v/>
      </c>
      <c r="G58" s="433" t="n"/>
      <c r="H58" s="112" t="inlineStr">
        <is>
          <t xml:space="preserve">　　　　　房屋及建築                                                  </t>
        </is>
      </c>
      <c r="I58" s="180" t="n">
        <v>252</v>
      </c>
      <c r="J58" s="73">
        <f>OFFSET(A531,0,$K$1-1)</f>
        <v/>
      </c>
      <c r="K58" s="369">
        <f>-SUMIF($C$7:$C$127,I58,$D$7:$D$127)+SUMIF($E$7:$E$127,I58,$F$7:$F$127)</f>
        <v/>
      </c>
      <c r="L58" s="478" t="n"/>
      <c r="M58" s="478">
        <f>L58-G58</f>
        <v/>
      </c>
      <c r="N58" s="30" t="n"/>
      <c r="O58" s="425">
        <f>L58-B58</f>
        <v/>
      </c>
      <c r="P58" s="144">
        <f>J58-K58</f>
        <v/>
      </c>
      <c r="Q58" s="426">
        <f>D58-F58</f>
        <v/>
      </c>
      <c r="R58" s="30" t="n"/>
    </row>
    <row r="59">
      <c r="A59" s="3" t="n">
        <v>0</v>
      </c>
      <c r="B59" s="427" t="n"/>
      <c r="C59" s="385" t="n">
        <v>258</v>
      </c>
      <c r="D59" s="440">
        <f>J65*-1</f>
        <v/>
      </c>
      <c r="E59" s="443" t="n">
        <v>112</v>
      </c>
      <c r="F59" s="456" t="n"/>
      <c r="G59" s="433" t="n"/>
      <c r="H59" s="112" t="inlineStr">
        <is>
          <t xml:space="preserve">　　　　　機械及設備                                                  </t>
        </is>
      </c>
      <c r="I59" s="180" t="n">
        <v>253</v>
      </c>
      <c r="J59" s="73">
        <f>OFFSET(A532,0,$K$1-1)</f>
        <v/>
      </c>
      <c r="K59" s="369">
        <f>-SUMIF($C$7:$C$127,I59,$D$7:$D$127)+SUMIF($E$7:$E$127,I59,$F$7:$F$127)</f>
        <v/>
      </c>
      <c r="L59" s="478" t="n"/>
      <c r="M59" s="478">
        <f>L59-G59</f>
        <v/>
      </c>
      <c r="N59" s="30" t="n"/>
      <c r="O59" s="425">
        <f>L59-B59</f>
        <v/>
      </c>
      <c r="P59" s="144">
        <f>J59-K59</f>
        <v/>
      </c>
      <c r="Q59" s="426">
        <f>D59-F59</f>
        <v/>
      </c>
      <c r="R59" s="30" t="n"/>
    </row>
    <row r="60">
      <c r="A60" s="3" t="n">
        <v>0</v>
      </c>
      <c r="B60" s="427" t="n"/>
      <c r="C60" s="385" t="n"/>
      <c r="D60" s="440" t="n"/>
      <c r="E60" s="443" t="n"/>
      <c r="F60" s="442" t="n"/>
      <c r="G60" s="433" t="n"/>
      <c r="H60" s="112" t="inlineStr">
        <is>
          <t xml:space="preserve">　　　　　交通及運輸設備                                              </t>
        </is>
      </c>
      <c r="I60" s="180" t="n">
        <v>254</v>
      </c>
      <c r="J60" s="73">
        <f>OFFSET(A533,0,$K$1-1)</f>
        <v/>
      </c>
      <c r="K60" s="369">
        <f>-SUMIF($C$7:$C$127,I60,$D$7:$D$127)+SUMIF($E$7:$E$127,I60,$F$7:$F$127)</f>
        <v/>
      </c>
      <c r="L60" s="478" t="n"/>
      <c r="M60" s="478">
        <f>L60-G60</f>
        <v/>
      </c>
      <c r="N60" s="30" t="n"/>
      <c r="O60" s="425">
        <f>L60-B60</f>
        <v/>
      </c>
      <c r="P60" s="144">
        <f>J60-K60</f>
        <v/>
      </c>
      <c r="Q60" s="426">
        <f>D60-F60</f>
        <v/>
      </c>
      <c r="R60" s="30" t="n"/>
    </row>
    <row r="61" ht="20.4" customHeight="1" s="53">
      <c r="A61" s="78" t="inlineStr">
        <is>
          <t xml:space="preserve">　其他資產                                                    </t>
        </is>
      </c>
      <c r="B61" s="457">
        <f>SUM(B62,B65,B68)</f>
        <v/>
      </c>
      <c r="C61" s="384" t="n"/>
      <c r="D61" s="440" t="n"/>
      <c r="E61" s="441" t="n"/>
      <c r="F61" s="442" t="n"/>
      <c r="G61" s="457">
        <f>SUM(G62,G65,G68)</f>
        <v/>
      </c>
      <c r="H61" s="112" t="inlineStr">
        <is>
          <t xml:space="preserve">　　　　　什項設備                                                    </t>
        </is>
      </c>
      <c r="I61" s="180" t="n">
        <v>255</v>
      </c>
      <c r="J61" s="73">
        <f>OFFSET(A534,0,$K$1-1)</f>
        <v/>
      </c>
      <c r="K61" s="369">
        <f>-SUMIF($C$7:$C$127,I61,$D$7:$D$127)+SUMIF($E$7:$E$127,I61,$F$7:$F$127)</f>
        <v/>
      </c>
      <c r="L61" s="478">
        <f>VLOOKUP(A61,$A$140:$AX$249,$K$1,FALSE)</f>
        <v/>
      </c>
      <c r="M61" s="478">
        <f>L61-G61</f>
        <v/>
      </c>
      <c r="N61" s="30" t="n"/>
      <c r="O61" s="425">
        <f>L61-B61</f>
        <v/>
      </c>
      <c r="P61" s="144">
        <f>J61-K61</f>
        <v/>
      </c>
      <c r="Q61" s="426">
        <f>D61-F61</f>
        <v/>
      </c>
      <c r="R61" s="30" t="n"/>
    </row>
    <row r="62">
      <c r="A62" s="80" t="inlineStr">
        <is>
          <t xml:space="preserve">　　遞延資產                                                    </t>
        </is>
      </c>
      <c r="B62" s="427">
        <f>VLOOKUP(A62,$A$309:$AX$418,$K$1,FALSE)</f>
        <v/>
      </c>
      <c r="C62" s="384" t="n"/>
      <c r="D62" s="440" t="n"/>
      <c r="E62" s="441" t="n">
        <v>112</v>
      </c>
      <c r="F62" s="442">
        <f>J26-F59</f>
        <v/>
      </c>
      <c r="G62" s="429">
        <f>B62+SUM(D62:D64)-SUM(F62:F64)</f>
        <v/>
      </c>
      <c r="H62" s="112" t="inlineStr">
        <is>
          <t xml:space="preserve">　　　　　購建中固定資產                                              </t>
        </is>
      </c>
      <c r="I62" s="180" t="n">
        <v>256</v>
      </c>
      <c r="J62" s="73">
        <f>OFFSET(A535,0,$K$1-1)</f>
        <v/>
      </c>
      <c r="K62" s="369">
        <f>-SUMIF($C$7:$C$127,I62,$D$7:$D$127)+SUMIF($E$7:$E$127,I62,$F$7:$F$127)</f>
        <v/>
      </c>
      <c r="L62" s="478">
        <f>VLOOKUP(A62,$A$140:$AX$249,$K$1,FALSE)</f>
        <v/>
      </c>
      <c r="M62" s="478">
        <f>L62-G62</f>
        <v/>
      </c>
      <c r="N62" s="30" t="n"/>
      <c r="O62" s="425">
        <f>L62-B62</f>
        <v/>
      </c>
      <c r="P62" s="144">
        <f>J62-K62</f>
        <v/>
      </c>
      <c r="Q62" s="426">
        <f>D62-F62</f>
        <v/>
      </c>
      <c r="R62" s="30" t="n"/>
    </row>
    <row r="63">
      <c r="A63" s="2" t="n">
        <v>0</v>
      </c>
      <c r="B63" s="427" t="n"/>
      <c r="C63" s="384" t="n"/>
      <c r="D63" s="440">
        <f>J126</f>
        <v/>
      </c>
      <c r="E63" s="441" t="n"/>
      <c r="F63" s="442">
        <f>J127*-1</f>
        <v/>
      </c>
      <c r="G63" s="429" t="n"/>
      <c r="H63" s="112" t="inlineStr">
        <is>
          <t xml:space="preserve">　　　　　租賃權益改良                                                </t>
        </is>
      </c>
      <c r="I63" s="180" t="n">
        <v>257</v>
      </c>
      <c r="J63" s="73">
        <f>OFFSET(A536,0,$K$1-1)</f>
        <v/>
      </c>
      <c r="K63" s="369">
        <f>-SUMIF($C$7:$C$127,I63,$D$7:$D$127)+SUMIF($E$7:$E$127,I63,$F$7:$F$127)</f>
        <v/>
      </c>
      <c r="L63" s="478" t="n"/>
      <c r="M63" s="478">
        <f>L63-G63</f>
        <v/>
      </c>
      <c r="N63" s="30" t="n"/>
      <c r="O63" s="425">
        <f>L63-B63</f>
        <v/>
      </c>
      <c r="P63" s="144">
        <f>J63-K63</f>
        <v/>
      </c>
      <c r="Q63" s="426">
        <f>D63-F63</f>
        <v/>
      </c>
      <c r="R63" s="30" t="n"/>
    </row>
    <row r="64">
      <c r="A64" s="2" t="n">
        <v>0</v>
      </c>
      <c r="B64" s="427" t="n"/>
      <c r="C64" s="384" t="n">
        <v>259</v>
      </c>
      <c r="D64" s="440">
        <f>J67*-1</f>
        <v/>
      </c>
      <c r="E64" s="441" t="n"/>
      <c r="F64" s="442" t="n"/>
      <c r="G64" s="429" t="n"/>
      <c r="H64" s="112" t="inlineStr">
        <is>
          <t xml:space="preserve">　　增加無形資產及其他資產                                      </t>
        </is>
      </c>
      <c r="I64" s="180" t="n"/>
      <c r="J64" s="73">
        <f>OFFSET(A537,0,$K$1-1)</f>
        <v/>
      </c>
      <c r="K64" s="369">
        <f>K65+K66</f>
        <v/>
      </c>
      <c r="L64" s="478" t="n"/>
      <c r="M64" s="478">
        <f>L64-G64</f>
        <v/>
      </c>
      <c r="N64" s="30" t="n"/>
      <c r="O64" s="425">
        <f>L64-B64</f>
        <v/>
      </c>
      <c r="P64" s="144">
        <f>J64-K64</f>
        <v/>
      </c>
      <c r="Q64" s="426">
        <f>D64-F64</f>
        <v/>
      </c>
      <c r="R64" s="30" t="n"/>
    </row>
    <row r="65">
      <c r="A65" s="80" t="inlineStr">
        <is>
          <t xml:space="preserve">　　什項資產                                                    </t>
        </is>
      </c>
      <c r="B65" s="427">
        <f>VLOOKUP(A65,$A$309:$AX$418,$K$1,FALSE)</f>
        <v/>
      </c>
      <c r="C65" s="384" t="n">
        <v>417</v>
      </c>
      <c r="D65" s="440">
        <f>F111</f>
        <v/>
      </c>
      <c r="E65" s="441" t="n">
        <v>108</v>
      </c>
      <c r="F65" s="442">
        <f>J22</f>
        <v/>
      </c>
      <c r="G65" s="429">
        <f>B65+SUM(D65:D67)-SUM(F65:F67)</f>
        <v/>
      </c>
      <c r="H65" s="112" t="inlineStr">
        <is>
          <t xml:space="preserve">　　　增加無形資產                                                </t>
        </is>
      </c>
      <c r="I65" s="180" t="n">
        <v>258</v>
      </c>
      <c r="J65" s="73">
        <f>OFFSET(A538,0,$K$1-1)</f>
        <v/>
      </c>
      <c r="K65" s="369">
        <f>-SUMIF($C$7:$C$127,I65,$D$7:$D$127)+SUMIF($E$7:$E$127,I65,$F$7:$F$127)</f>
        <v/>
      </c>
      <c r="L65" s="478">
        <f>VLOOKUP(A65,$A$140:$AX$249,$K$1,FALSE)</f>
        <v/>
      </c>
      <c r="M65" s="478">
        <f>L65-G65</f>
        <v/>
      </c>
      <c r="N65" s="30" t="n"/>
      <c r="O65" s="425">
        <f>L65-B65</f>
        <v/>
      </c>
      <c r="P65" s="144">
        <f>J65-K65</f>
        <v/>
      </c>
      <c r="Q65" s="426">
        <f>D65-F65</f>
        <v/>
      </c>
      <c r="R65" s="30" t="n"/>
    </row>
    <row r="66">
      <c r="A66" s="4" t="n">
        <v>0</v>
      </c>
      <c r="B66" s="427" t="n"/>
      <c r="C66" s="384" t="n"/>
      <c r="D66" s="440" t="n"/>
      <c r="E66" s="441" t="n"/>
      <c r="F66" s="442" t="n"/>
      <c r="G66" s="433" t="n"/>
      <c r="H66" s="112" t="inlineStr">
        <is>
          <t xml:space="preserve">　　　增加其他資產                                                </t>
        </is>
      </c>
      <c r="I66" s="180" t="n"/>
      <c r="J66" s="73">
        <f>OFFSET(A539,0,$K$1-1)</f>
        <v/>
      </c>
      <c r="K66" s="369">
        <f>K67</f>
        <v/>
      </c>
      <c r="L66" s="478" t="n"/>
      <c r="M66" s="478">
        <f>L66-G66</f>
        <v/>
      </c>
      <c r="N66" s="30" t="n"/>
      <c r="O66" s="425">
        <f>L66-B66</f>
        <v/>
      </c>
      <c r="P66" s="144">
        <f>J66-K66</f>
        <v/>
      </c>
      <c r="Q66" s="426">
        <f>D66-F66</f>
        <v/>
      </c>
      <c r="R66" s="30" t="n"/>
    </row>
    <row r="67">
      <c r="A67" s="3" t="n">
        <v>0</v>
      </c>
      <c r="B67" s="427" t="n"/>
      <c r="C67" s="385" t="n"/>
      <c r="D67" s="440" t="n"/>
      <c r="E67" s="443" t="n"/>
      <c r="F67" s="442" t="n"/>
      <c r="G67" s="433" t="n"/>
      <c r="H67" s="112" t="inlineStr">
        <is>
          <t xml:space="preserve">　　　　增加遞延費用                                                </t>
        </is>
      </c>
      <c r="I67" s="180" t="n">
        <v>259</v>
      </c>
      <c r="J67" s="73">
        <f>OFFSET(A540,0,$K$1-1)</f>
        <v/>
      </c>
      <c r="K67" s="369">
        <f>-SUMIF($C$7:$C$127,I67,$D$7:$D$127)+SUMIF($E$7:$E$127,I67,$F$7:$F$127)</f>
        <v/>
      </c>
      <c r="L67" s="478" t="n"/>
      <c r="M67" s="478">
        <f>L67-G67</f>
        <v/>
      </c>
      <c r="N67" s="30" t="n"/>
      <c r="O67" s="425">
        <f>L67-B67</f>
        <v/>
      </c>
      <c r="P67" s="144">
        <f>J67-K67</f>
        <v/>
      </c>
      <c r="Q67" s="426">
        <f>D67-F67</f>
        <v/>
      </c>
      <c r="R67" s="30" t="n"/>
    </row>
    <row r="68">
      <c r="A68" s="80" t="n"/>
      <c r="B68" s="427" t="n"/>
      <c r="C68" s="384" t="n"/>
      <c r="D68" s="440" t="n"/>
      <c r="E68" s="441" t="n"/>
      <c r="F68" s="442" t="n"/>
      <c r="G68" s="433">
        <f>B68+D68-F68</f>
        <v/>
      </c>
      <c r="H68" s="111" t="inlineStr">
        <is>
          <t xml:space="preserve">▼投資活動之淨現金流入（流出）                                </t>
        </is>
      </c>
      <c r="I68" s="180" t="n"/>
      <c r="J68" s="73">
        <f>OFFSET(A541,0,$K$1-1)</f>
        <v/>
      </c>
      <c r="K68" s="369">
        <f>K40</f>
        <v/>
      </c>
      <c r="L68" s="478" t="n"/>
      <c r="M68" s="478" t="n"/>
      <c r="N68" s="30" t="n"/>
      <c r="O68" s="425" t="n"/>
      <c r="P68" s="144">
        <f>J68-K68</f>
        <v/>
      </c>
      <c r="Q68" s="426">
        <f>D68-F68</f>
        <v/>
      </c>
      <c r="R68" s="30" t="n"/>
    </row>
    <row r="69">
      <c r="A69" s="4" t="inlineStr">
        <is>
          <t>合      計</t>
        </is>
      </c>
      <c r="B69" s="422">
        <f>B7+B17+B26+B54+B56+B61</f>
        <v/>
      </c>
      <c r="C69" s="384" t="n"/>
      <c r="D69" s="440" t="n"/>
      <c r="E69" s="441" t="n"/>
      <c r="F69" s="442" t="n"/>
      <c r="G69" s="458">
        <f>G7+G17+G26+G54+G56+G61</f>
        <v/>
      </c>
      <c r="H69" s="111" t="inlineStr">
        <is>
          <t xml:space="preserve">▼籌資活動之現金流量                                          </t>
        </is>
      </c>
      <c r="I69" s="180" t="n"/>
      <c r="J69" s="73">
        <f>OFFSET(A542,0,$K$1-1)</f>
        <v/>
      </c>
      <c r="K69" s="369">
        <f>K70+K72+K74+K81+K79+K83</f>
        <v/>
      </c>
      <c r="L69" s="478">
        <f>VLOOKUP(A69,$A$140:$AX$249,$K$1,FALSE)</f>
        <v/>
      </c>
      <c r="M69" s="478">
        <f>L69-G69</f>
        <v/>
      </c>
      <c r="N69" s="30" t="n"/>
      <c r="O69" s="425">
        <f>L69-B69</f>
        <v/>
      </c>
      <c r="P69" s="144">
        <f>J69-K69</f>
        <v/>
      </c>
      <c r="Q69" s="426">
        <f>D69-F69</f>
        <v/>
      </c>
      <c r="R69" s="30" t="n"/>
    </row>
    <row r="70">
      <c r="A70" s="4" t="inlineStr">
        <is>
          <t xml:space="preserve">負債                                                        </t>
        </is>
      </c>
      <c r="B70" s="422">
        <f>B71+B78+B83</f>
        <v/>
      </c>
      <c r="C70" s="384" t="n"/>
      <c r="D70" s="440" t="n"/>
      <c r="E70" s="441" t="n"/>
      <c r="F70" s="442" t="n"/>
      <c r="G70" s="423">
        <f>G71+G78+G83</f>
        <v/>
      </c>
      <c r="H70" s="112" t="inlineStr">
        <is>
          <t xml:space="preserve">　　增加短期債務、流動金融負債及其他負債                        </t>
        </is>
      </c>
      <c r="I70" s="180" t="n"/>
      <c r="J70" s="73">
        <f>OFFSET(A543,0,$K$1-1)</f>
        <v/>
      </c>
      <c r="K70" s="369">
        <f>K71</f>
        <v/>
      </c>
      <c r="L70" s="478">
        <f>VLOOKUP(A70,$A$253:$AX$305,$K$1,FALSE)</f>
        <v/>
      </c>
      <c r="M70" s="478">
        <f>L70-G70</f>
        <v/>
      </c>
      <c r="N70" s="30" t="n"/>
      <c r="O70" s="425">
        <f>L70-B70</f>
        <v/>
      </c>
      <c r="P70" s="144">
        <f>J70-K70</f>
        <v/>
      </c>
      <c r="Q70" s="426">
        <f>D70-F70</f>
        <v/>
      </c>
      <c r="R70" s="30" t="n"/>
    </row>
    <row r="71">
      <c r="A71" s="78" t="inlineStr">
        <is>
          <t xml:space="preserve">　流動負債                                                    </t>
        </is>
      </c>
      <c r="B71" s="422">
        <f>SUM(B72:B77)</f>
        <v/>
      </c>
      <c r="C71" s="384" t="n"/>
      <c r="D71" s="440" t="n"/>
      <c r="E71" s="441" t="n"/>
      <c r="F71" s="442" t="n"/>
      <c r="G71" s="423">
        <f>SUM(G72:G77)</f>
        <v/>
      </c>
      <c r="H71" s="112" t="inlineStr">
        <is>
          <t xml:space="preserve">　　　增加其他負債                                                </t>
        </is>
      </c>
      <c r="I71" s="180" t="n">
        <v>311</v>
      </c>
      <c r="J71" s="73">
        <f>OFFSET(A544,0,$K$1-1)</f>
        <v/>
      </c>
      <c r="K71" s="369">
        <f>-SUMIF($C$7:$C$127,I71,$D$7:$D$127)+SUMIF($E$7:$E$127,I71,$F$7:$F$127)</f>
        <v/>
      </c>
      <c r="L71" s="478">
        <f>VLOOKUP(A71,$A$253:$AX$305,$K$1,FALSE)</f>
        <v/>
      </c>
      <c r="M71" s="478">
        <f>L71-G71</f>
        <v/>
      </c>
      <c r="N71" s="30" t="n"/>
      <c r="O71" s="425">
        <f>L71-B71</f>
        <v/>
      </c>
      <c r="P71" s="144">
        <f>J71-K71</f>
        <v/>
      </c>
      <c r="Q71" s="426">
        <f>D71-F71</f>
        <v/>
      </c>
      <c r="R71" s="30" t="n"/>
    </row>
    <row r="72">
      <c r="A72" s="80" t="inlineStr">
        <is>
          <t xml:space="preserve">　　短期債務                                                    </t>
        </is>
      </c>
      <c r="B72" s="427">
        <f>VLOOKUP(A72,$A$423:$AX$475,$K$1,FALSE)</f>
        <v/>
      </c>
      <c r="C72" s="385" t="n">
        <v>322</v>
      </c>
      <c r="D72" s="454">
        <f>J82*-1</f>
        <v/>
      </c>
      <c r="E72" s="441" t="n">
        <v>418</v>
      </c>
      <c r="F72" s="442">
        <f>D81</f>
        <v/>
      </c>
      <c r="G72" s="429">
        <f>B72+SUM(F72:F73)-SUM(D72:D73)</f>
        <v/>
      </c>
      <c r="H72" s="112" t="inlineStr">
        <is>
          <t xml:space="preserve">　　增加長期負債                                                </t>
        </is>
      </c>
      <c r="I72" s="180" t="n"/>
      <c r="J72" s="73">
        <f>OFFSET(A545,0,$K$1-1)</f>
        <v/>
      </c>
      <c r="K72" s="369">
        <f>K73</f>
        <v/>
      </c>
      <c r="L72" s="478">
        <f>VLOOKUP(A72,$A$253:$AX$305,$K$1,FALSE)</f>
        <v/>
      </c>
      <c r="M72" s="478">
        <f>L72-G72</f>
        <v/>
      </c>
      <c r="N72" s="30" t="n"/>
      <c r="O72" s="425">
        <f>L72-B72</f>
        <v/>
      </c>
      <c r="P72" s="144">
        <f>J72-K72</f>
        <v/>
      </c>
      <c r="Q72" s="426">
        <f>D72-F72</f>
        <v/>
      </c>
      <c r="R72" s="30" t="n"/>
    </row>
    <row r="73" ht="20.25" customHeight="1" s="53">
      <c r="A73" s="3" t="n">
        <v>0</v>
      </c>
      <c r="B73" s="427" t="n"/>
      <c r="C73" s="385" t="n">
        <v>316</v>
      </c>
      <c r="D73" s="440" t="n"/>
      <c r="E73" s="443" t="n"/>
      <c r="F73" s="442" t="n"/>
      <c r="G73" s="433" t="n"/>
      <c r="H73" s="112" t="inlineStr">
        <is>
          <t xml:space="preserve">　　　增加長期債務                                                </t>
        </is>
      </c>
      <c r="I73" s="180" t="n">
        <v>312</v>
      </c>
      <c r="J73" s="73">
        <f>OFFSET(A546,0,$K$1-1)</f>
        <v/>
      </c>
      <c r="K73" s="369">
        <f>-SUMIF($C$7:$C$127,I73,$D$7:$D$127)+SUMIF($E$7:$E$127,I73,$F$7:$F$127)</f>
        <v/>
      </c>
      <c r="L73" s="478" t="n"/>
      <c r="M73" s="478">
        <f>L73-G73</f>
        <v/>
      </c>
      <c r="N73" s="30" t="n"/>
      <c r="O73" s="425">
        <f>L73-B73</f>
        <v/>
      </c>
      <c r="P73" s="144">
        <f>J73-K73</f>
        <v/>
      </c>
      <c r="Q73" s="426">
        <f>D73-F73</f>
        <v/>
      </c>
      <c r="R73" s="30" t="n"/>
    </row>
    <row r="74" ht="21" customHeight="1" s="53">
      <c r="A74" s="80" t="inlineStr">
        <is>
          <t xml:space="preserve">　　應付款項                                                    </t>
        </is>
      </c>
      <c r="B74" s="427">
        <f>VLOOKUP(A74,$A$423:$AX$475,$K$1,FALSE)</f>
        <v/>
      </c>
      <c r="C74" s="384" t="n"/>
      <c r="D74" s="440" t="n"/>
      <c r="E74" s="441" t="n">
        <v>161</v>
      </c>
      <c r="F74" s="442" t="n"/>
      <c r="G74" s="429">
        <f>B74+SUM(F74:F75)-SUM(D74:D75)</f>
        <v/>
      </c>
      <c r="H74" s="112" t="inlineStr">
        <is>
          <t xml:space="preserve">　　增加基金、公積及填補短絀                                    </t>
        </is>
      </c>
      <c r="I74" s="180" t="n"/>
      <c r="J74" s="73">
        <f>OFFSET(A547,0,$K$1-1)</f>
        <v/>
      </c>
      <c r="K74" s="369">
        <f>SUM(K75)</f>
        <v/>
      </c>
      <c r="L74" s="478">
        <f>VLOOKUP(A74,$A$253:$AX$305,$K$1,FALSE)</f>
        <v/>
      </c>
      <c r="M74" s="478">
        <f>L74-G74</f>
        <v/>
      </c>
      <c r="N74" s="30" t="n"/>
      <c r="O74" s="425">
        <f>L74-B74</f>
        <v/>
      </c>
      <c r="P74" s="144">
        <f>J74-K74</f>
        <v/>
      </c>
      <c r="Q74" s="426">
        <f>D74-F74</f>
        <v/>
      </c>
      <c r="R74" s="30" t="n"/>
    </row>
    <row r="75" ht="18.75" customHeight="1" s="53">
      <c r="A75" s="3" t="n">
        <v>0</v>
      </c>
      <c r="B75" s="427" t="n"/>
      <c r="C75" s="385" t="n"/>
      <c r="D75" s="440" t="n"/>
      <c r="E75" s="443" t="n"/>
      <c r="F75" s="442" t="n"/>
      <c r="G75" s="433" t="n"/>
      <c r="H75" s="112" t="inlineStr">
        <is>
          <t xml:space="preserve">　　　增加基金                                                    </t>
        </is>
      </c>
      <c r="I75" s="180" t="n"/>
      <c r="J75" s="73">
        <f>OFFSET(A548,0,$K$1-1)</f>
        <v/>
      </c>
      <c r="K75" s="369">
        <f>SUM(K76:K78)</f>
        <v/>
      </c>
      <c r="L75" s="478" t="n"/>
      <c r="M75" s="478">
        <f>L75-G75</f>
        <v/>
      </c>
      <c r="N75" s="30" t="n"/>
      <c r="O75" s="425">
        <f>L75-B75</f>
        <v/>
      </c>
      <c r="P75" s="144">
        <f>J75-K75</f>
        <v/>
      </c>
      <c r="Q75" s="426">
        <f>D75-F75</f>
        <v/>
      </c>
      <c r="R75" s="30" t="n"/>
    </row>
    <row r="76" ht="20.25" customHeight="1" s="53">
      <c r="A76" s="80" t="inlineStr">
        <is>
          <t xml:space="preserve">　　預收款項                                                    </t>
        </is>
      </c>
      <c r="B76" s="427">
        <f>VLOOKUP(A76,$A$423:$AX$475,$K$1,FALSE)</f>
        <v/>
      </c>
      <c r="C76" s="384" t="n"/>
      <c r="D76" s="440" t="n"/>
      <c r="E76" s="441" t="n">
        <v>161</v>
      </c>
      <c r="F76" s="442">
        <f>J34</f>
        <v/>
      </c>
      <c r="G76" s="429">
        <f>B76+SUM(F76:F77)-SUM(D76:D77)</f>
        <v/>
      </c>
      <c r="H76" s="112" t="inlineStr">
        <is>
          <t xml:space="preserve">　　　　國庫撥款增置固定資產                                        </t>
        </is>
      </c>
      <c r="I76" s="180" t="n">
        <v>313</v>
      </c>
      <c r="J76" s="73">
        <f>OFFSET(A549,0,$K$1-1)</f>
        <v/>
      </c>
      <c r="K76" s="369">
        <f>-SUMIF($C$7:$C$127,I76,$D$7:$D$127)+SUMIF($E$7:$E$127,I76,$F$7:$F$127)</f>
        <v/>
      </c>
      <c r="L76" s="478">
        <f>VLOOKUP(A76,$A$253:$AX$305,$K$1,FALSE)</f>
        <v/>
      </c>
      <c r="M76" s="478">
        <f>L76-G76</f>
        <v/>
      </c>
      <c r="N76" s="30" t="n"/>
      <c r="O76" s="425">
        <f>L76-B76</f>
        <v/>
      </c>
      <c r="P76" s="144">
        <f>J76-K76</f>
        <v/>
      </c>
      <c r="Q76" s="426">
        <f>D76-F76</f>
        <v/>
      </c>
      <c r="R76" s="30" t="n"/>
    </row>
    <row r="77">
      <c r="A77" s="3" t="n">
        <v>0</v>
      </c>
      <c r="B77" s="427" t="n"/>
      <c r="C77" s="385" t="n"/>
      <c r="D77" s="440" t="n"/>
      <c r="E77" s="443" t="n"/>
      <c r="F77" s="442" t="n"/>
      <c r="G77" s="433" t="n"/>
      <c r="H77" s="112" t="inlineStr">
        <is>
          <t xml:space="preserve">　　　　國庫增撥無形資產                                            </t>
        </is>
      </c>
      <c r="I77" s="180" t="n">
        <v>314</v>
      </c>
      <c r="J77" s="73">
        <f>OFFSET(A550,0,$K$1-1)</f>
        <v/>
      </c>
      <c r="K77" s="369">
        <f>-SUMIF($C$7:$C$127,I77,$D$7:$D$127)+SUMIF($E$7:$E$127,I77,$F$7:$F$127)</f>
        <v/>
      </c>
      <c r="L77" s="478" t="n"/>
      <c r="M77" s="478">
        <f>L77-G77</f>
        <v/>
      </c>
      <c r="N77" s="30" t="n"/>
      <c r="O77" s="425">
        <f>L77-B77</f>
        <v/>
      </c>
      <c r="P77" s="144">
        <f>J77-K77</f>
        <v/>
      </c>
      <c r="Q77" s="426">
        <f>D77-F77</f>
        <v/>
      </c>
      <c r="R77" s="30" t="n"/>
    </row>
    <row r="78">
      <c r="A78" s="78" t="inlineStr">
        <is>
          <t xml:space="preserve">　長期負債                                                    </t>
        </is>
      </c>
      <c r="B78" s="459">
        <f>SUM(B81)</f>
        <v/>
      </c>
      <c r="C78" s="384" t="n"/>
      <c r="D78" s="440" t="n"/>
      <c r="E78" s="441" t="n"/>
      <c r="F78" s="442" t="n"/>
      <c r="G78" s="460">
        <f>SUM(G81)</f>
        <v/>
      </c>
      <c r="H78" s="112" t="inlineStr">
        <is>
          <t xml:space="preserve">　　　　國庫增撥遞延資產                                            </t>
        </is>
      </c>
      <c r="I78" s="180" t="n">
        <v>315</v>
      </c>
      <c r="J78" s="73">
        <f>OFFSET(A551,0,$K$1-1)</f>
        <v/>
      </c>
      <c r="K78" s="369">
        <f>-SUMIF($C$7:$C$127,I78,$D$7:$D$127)+SUMIF($E$7:$E$127,I78,$F$7:$F$127)</f>
        <v/>
      </c>
      <c r="L78" s="478">
        <f>VLOOKUP(A78,$A$253:$AX$305,$K$1,FALSE)</f>
        <v/>
      </c>
      <c r="M78" s="478">
        <f>L78-G78</f>
        <v/>
      </c>
      <c r="N78" s="30" t="n"/>
      <c r="O78" s="425">
        <f>L78-B78</f>
        <v/>
      </c>
      <c r="P78" s="144">
        <f>J78-K78</f>
        <v/>
      </c>
      <c r="Q78" s="426">
        <f>D78-F78</f>
        <v/>
      </c>
      <c r="R78" s="30" t="n"/>
    </row>
    <row r="79">
      <c r="A79" s="169" t="n"/>
      <c r="B79" s="461" t="n"/>
      <c r="C79" s="395" t="n"/>
      <c r="D79" s="462" t="n"/>
      <c r="E79" s="463" t="n"/>
      <c r="F79" s="447" t="n"/>
      <c r="G79" s="394" t="n"/>
      <c r="H79" s="112" t="inlineStr">
        <is>
          <t xml:space="preserve">　　減少短期債務、流動金融負債及其他負債                        </t>
        </is>
      </c>
      <c r="I79" s="180" t="n"/>
      <c r="J79" s="73">
        <f>OFFSET(A552,0,$K$1-1)</f>
        <v/>
      </c>
      <c r="K79" s="387" t="n"/>
      <c r="L79" s="478" t="n"/>
      <c r="M79" s="478" t="n"/>
      <c r="N79" s="30" t="n"/>
      <c r="O79" s="425" t="n"/>
      <c r="P79" s="144" t="n"/>
      <c r="Q79" s="426" t="n"/>
      <c r="R79" s="30" t="n"/>
    </row>
    <row r="80">
      <c r="A80" s="169" t="n"/>
      <c r="B80" s="461" t="n"/>
      <c r="C80" s="395" t="n"/>
      <c r="D80" s="462" t="n"/>
      <c r="E80" s="463" t="n"/>
      <c r="F80" s="447" t="n"/>
      <c r="G80" s="394" t="n"/>
      <c r="H80" s="112" t="inlineStr">
        <is>
          <t xml:space="preserve">　　　減少短期債務                                                </t>
        </is>
      </c>
      <c r="I80" s="180" t="n">
        <v>316</v>
      </c>
      <c r="J80" s="73">
        <f>OFFSET(A553,0,$K$1-1)</f>
        <v/>
      </c>
      <c r="K80" s="369">
        <f>-SUMIF($C$7:$C$127,I80,$D$7:$D$127)+SUMIF($E$7:$E$127,I80,$F$7:$F$127)</f>
        <v/>
      </c>
      <c r="L80" s="478" t="n"/>
      <c r="M80" s="478" t="n"/>
      <c r="N80" s="30" t="n"/>
      <c r="O80" s="425" t="n"/>
      <c r="P80" s="144" t="n"/>
      <c r="Q80" s="426" t="n"/>
      <c r="R80" s="30" t="n"/>
    </row>
    <row r="81">
      <c r="A81" s="80" t="inlineStr">
        <is>
          <t xml:space="preserve">　　長期債務                                                    </t>
        </is>
      </c>
      <c r="B81" s="427">
        <f>VLOOKUP(A81,$A$423:$AX$475,$K$1,FALSE)</f>
        <v/>
      </c>
      <c r="C81" s="384" t="n">
        <v>418</v>
      </c>
      <c r="D81" s="440">
        <f>J116</f>
        <v/>
      </c>
      <c r="E81" s="441" t="n">
        <v>312</v>
      </c>
      <c r="F81" s="442">
        <f>J73</f>
        <v/>
      </c>
      <c r="G81" s="429">
        <f>B81+SUM(F81:F82)-SUM(D81:D82)</f>
        <v/>
      </c>
      <c r="H81" s="112" t="inlineStr">
        <is>
          <t xml:space="preserve">　　減少長期負債                                                </t>
        </is>
      </c>
      <c r="I81" s="180" t="n"/>
      <c r="J81" s="73">
        <f>OFFSET(A554,0,$K$1-1)</f>
        <v/>
      </c>
      <c r="K81" s="369">
        <f>K82</f>
        <v/>
      </c>
      <c r="L81" s="478">
        <f>VLOOKUP(A81,$A$253:$AX$305,$K$1,FALSE)</f>
        <v/>
      </c>
      <c r="M81" s="478">
        <f>L81-G81</f>
        <v/>
      </c>
      <c r="N81" s="30" t="n"/>
      <c r="O81" s="425">
        <f>L81-B81</f>
        <v/>
      </c>
      <c r="P81" s="144">
        <f>J81-K81</f>
        <v/>
      </c>
      <c r="Q81" s="426">
        <f>D81-F81</f>
        <v/>
      </c>
      <c r="R81" s="30" t="n"/>
    </row>
    <row r="82">
      <c r="A82" s="3" t="n">
        <v>0</v>
      </c>
      <c r="B82" s="427" t="n"/>
      <c r="C82" s="385" t="n">
        <v>322</v>
      </c>
      <c r="D82" s="440" t="n"/>
      <c r="E82" s="443" t="n"/>
      <c r="F82" s="442" t="n"/>
      <c r="G82" s="433" t="n"/>
      <c r="H82" s="112" t="inlineStr">
        <is>
          <t xml:space="preserve">　　　減少長期債務                                                </t>
        </is>
      </c>
      <c r="I82" s="180" t="n">
        <v>322</v>
      </c>
      <c r="J82" s="73">
        <f>OFFSET(A555,0,$K$1-1)</f>
        <v/>
      </c>
      <c r="K82" s="369">
        <f>-SUMIF($C$7:$C$127,I82,$D$7:$D$127)+SUMIF($E$7:$E$127,I82,$F$7:$F$127)</f>
        <v/>
      </c>
      <c r="L82" s="478" t="n"/>
      <c r="M82" s="478">
        <f>L82-G82</f>
        <v/>
      </c>
      <c r="N82" s="30" t="n"/>
      <c r="O82" s="425">
        <f>L82-B82</f>
        <v/>
      </c>
      <c r="P82" s="144">
        <f>J82-K82</f>
        <v/>
      </c>
      <c r="Q82" s="426">
        <f>D72-F82</f>
        <v/>
      </c>
      <c r="R82" s="30" t="n"/>
    </row>
    <row r="83">
      <c r="A83" s="78" t="inlineStr">
        <is>
          <t xml:space="preserve">　其他負債                                                    </t>
        </is>
      </c>
      <c r="B83" s="422">
        <f>SUM(B84,B90)</f>
        <v/>
      </c>
      <c r="C83" s="384" t="n"/>
      <c r="D83" s="440" t="n"/>
      <c r="E83" s="441" t="n"/>
      <c r="F83" s="442" t="n"/>
      <c r="G83" s="460">
        <f>SUM(G84,G90)</f>
        <v/>
      </c>
      <c r="H83" s="112" t="inlineStr">
        <is>
          <t xml:space="preserve">　　支付利息                                                    </t>
        </is>
      </c>
      <c r="I83" s="180" t="n"/>
      <c r="J83" s="73">
        <f>OFFSET(A556,0,$K$1-1)</f>
        <v/>
      </c>
      <c r="K83" s="369">
        <f>J83</f>
        <v/>
      </c>
      <c r="L83" s="478">
        <f>VLOOKUP(A83,$A$253:$AX$305,$K$1,FALSE)</f>
        <v/>
      </c>
      <c r="M83" s="478">
        <f>L83-G83</f>
        <v/>
      </c>
      <c r="N83" s="30" t="n"/>
      <c r="O83" s="425">
        <f>L83-B83</f>
        <v/>
      </c>
      <c r="P83" s="144">
        <f>J83-K83</f>
        <v/>
      </c>
      <c r="Q83" s="426">
        <f>D83-F83</f>
        <v/>
      </c>
      <c r="R83" s="30" t="n"/>
    </row>
    <row r="84">
      <c r="A84" s="80" t="inlineStr">
        <is>
          <t xml:space="preserve">　　什項負債                                                    </t>
        </is>
      </c>
      <c r="B84" s="427">
        <f>VLOOKUP(A84,$A$423:$AX$475,$K$1,FALSE)</f>
        <v/>
      </c>
      <c r="C84" s="384" t="n">
        <v>321</v>
      </c>
      <c r="D84" s="440" t="n"/>
      <c r="E84" s="441" t="n"/>
      <c r="F84" s="442" t="n"/>
      <c r="G84" s="429">
        <f>B84+SUM(F84:F89)-SUM(D84:D89)</f>
        <v/>
      </c>
      <c r="H84" s="111" t="inlineStr">
        <is>
          <t xml:space="preserve">▼籌資活動之淨現金流入（流出）                                </t>
        </is>
      </c>
      <c r="I84" s="180" t="n"/>
      <c r="J84" s="73">
        <f>OFFSET(A557,0,$K$1-1)</f>
        <v/>
      </c>
      <c r="K84" s="369">
        <f>K69</f>
        <v/>
      </c>
      <c r="L84" s="478">
        <f>VLOOKUP(A84,$A$253:$AX$305,$K$1,FALSE)</f>
        <v/>
      </c>
      <c r="M84" s="478">
        <f>L84-G84</f>
        <v/>
      </c>
      <c r="N84" s="30" t="n"/>
      <c r="O84" s="425">
        <f>L84-B84</f>
        <v/>
      </c>
      <c r="P84" s="144">
        <f>J84-K84</f>
        <v/>
      </c>
      <c r="Q84" s="426">
        <f>D84-F84</f>
        <v/>
      </c>
      <c r="R84" s="30" t="n"/>
    </row>
    <row r="85">
      <c r="A85" s="4" t="n">
        <v>0</v>
      </c>
      <c r="B85" s="427" t="n"/>
      <c r="C85" s="384" t="n">
        <v>402</v>
      </c>
      <c r="D85" s="440">
        <f>J91*-1</f>
        <v/>
      </c>
      <c r="E85" s="384" t="n">
        <v>122</v>
      </c>
      <c r="F85" s="442">
        <f>J28</f>
        <v/>
      </c>
      <c r="G85" s="433" t="n"/>
      <c r="H85" s="111" t="inlineStr">
        <is>
          <t xml:space="preserve">▼現金及約當現金之淨增（淨減）                                </t>
        </is>
      </c>
      <c r="I85" s="180" t="inlineStr">
        <is>
          <t>B</t>
        </is>
      </c>
      <c r="J85" s="73">
        <f>OFFSET(A558,0,$K$1-1)</f>
        <v/>
      </c>
      <c r="K85" s="369">
        <f>J85</f>
        <v/>
      </c>
      <c r="L85" s="478" t="n"/>
      <c r="M85" s="478">
        <f>L85-G85</f>
        <v/>
      </c>
      <c r="N85" s="30" t="n"/>
      <c r="O85" s="425">
        <f>L85-B85</f>
        <v/>
      </c>
      <c r="P85" s="144">
        <f>J85-K85</f>
        <v/>
      </c>
      <c r="Q85" s="426">
        <f>D85-F85</f>
        <v/>
      </c>
      <c r="R85" s="30" t="n"/>
    </row>
    <row r="86">
      <c r="A86" s="3" t="n">
        <v>0</v>
      </c>
      <c r="B86" s="427" t="n"/>
      <c r="C86" s="385" t="n"/>
      <c r="D86" s="440" t="n"/>
      <c r="E86" s="443" t="n">
        <v>401</v>
      </c>
      <c r="F86" s="442">
        <f>J90</f>
        <v/>
      </c>
      <c r="G86" s="433" t="n"/>
      <c r="H86" s="111" t="inlineStr">
        <is>
          <t xml:space="preserve">▼期初現金及約當現金                                          </t>
        </is>
      </c>
      <c r="I86" s="180" t="n"/>
      <c r="J86" s="73">
        <f>OFFSET(A559,0,$K$1-1)</f>
        <v/>
      </c>
      <c r="K86" s="369">
        <f>B8</f>
        <v/>
      </c>
      <c r="L86" s="478" t="n"/>
      <c r="M86" s="478">
        <f>L86-G86</f>
        <v/>
      </c>
      <c r="N86" s="30" t="n"/>
      <c r="O86" s="425">
        <f>L86-B86</f>
        <v/>
      </c>
      <c r="P86" s="144">
        <f>J86-K86</f>
        <v/>
      </c>
      <c r="Q86" s="426">
        <f>D86-F86</f>
        <v/>
      </c>
      <c r="R86" s="30" t="n"/>
    </row>
    <row r="87">
      <c r="A87" s="3" t="n">
        <v>0</v>
      </c>
      <c r="B87" s="427" t="n"/>
      <c r="C87" s="385" t="n"/>
      <c r="D87" s="440" t="n"/>
      <c r="E87" s="443" t="n"/>
      <c r="F87" s="442" t="n"/>
      <c r="G87" s="433" t="n"/>
      <c r="H87" s="111" t="inlineStr">
        <is>
          <t xml:space="preserve">▼期末現金及約當現金                                          </t>
        </is>
      </c>
      <c r="I87" s="180" t="n"/>
      <c r="J87" s="73">
        <f>OFFSET(A560,0,$K$1-1)</f>
        <v/>
      </c>
      <c r="K87" s="369">
        <f>G8</f>
        <v/>
      </c>
      <c r="L87" s="478" t="n"/>
      <c r="M87" s="478">
        <f>L87-G87</f>
        <v/>
      </c>
      <c r="N87" s="30" t="n"/>
      <c r="O87" s="425">
        <f>L87-B87</f>
        <v/>
      </c>
      <c r="P87" s="144">
        <f>J87-K87</f>
        <v/>
      </c>
      <c r="Q87" s="426">
        <f>D87-F87</f>
        <v/>
      </c>
      <c r="R87" s="30" t="n"/>
    </row>
    <row r="88">
      <c r="A88" s="3" t="n">
        <v>0</v>
      </c>
      <c r="B88" s="427" t="n"/>
      <c r="C88" s="385" t="n"/>
      <c r="D88" s="440" t="n"/>
      <c r="E88" s="443" t="n"/>
      <c r="F88" s="442" t="n"/>
      <c r="G88" s="433" t="n"/>
      <c r="H88" s="111" t="inlineStr">
        <is>
          <t xml:space="preserve">▼不影響現金流量之投資與籌資活動                              </t>
        </is>
      </c>
      <c r="J88" s="73">
        <f>OFFSET(A561,0,$K$1-1)</f>
        <v/>
      </c>
      <c r="K88" s="369" t="n"/>
      <c r="L88" s="478" t="n"/>
      <c r="M88" s="478">
        <f>L88-G88</f>
        <v/>
      </c>
      <c r="N88" s="30" t="n"/>
      <c r="O88" s="425">
        <f>L88-B88</f>
        <v/>
      </c>
      <c r="P88" s="144">
        <f>J88-K88</f>
        <v/>
      </c>
      <c r="Q88" s="426">
        <f>D88-F88</f>
        <v/>
      </c>
      <c r="R88" s="30" t="n"/>
    </row>
    <row r="89" ht="32.4" customHeight="1" s="53">
      <c r="A89" s="3" t="n">
        <v>0</v>
      </c>
      <c r="B89" s="427" t="n"/>
      <c r="C89" s="385" t="n"/>
      <c r="D89" s="440" t="n"/>
      <c r="E89" s="443" t="n"/>
      <c r="F89" s="442" t="n"/>
      <c r="G89" s="433" t="n"/>
      <c r="H89" s="112" t="inlineStr">
        <is>
          <t xml:space="preserve">　　退休離職準備金與應付退休及離職金同額增加(+)或減少(-)之金額  </t>
        </is>
      </c>
      <c r="I89" s="180" t="n"/>
      <c r="J89" s="73">
        <f>OFFSET(A562,0,$K$1-1)</f>
        <v/>
      </c>
      <c r="K89" s="369">
        <f>K90+K91</f>
        <v/>
      </c>
      <c r="L89" s="478" t="n"/>
      <c r="M89" s="478">
        <f>L89-G89</f>
        <v/>
      </c>
      <c r="N89" s="30" t="n"/>
      <c r="O89" s="425">
        <f>L89-B89</f>
        <v/>
      </c>
      <c r="P89" s="144">
        <f>J89-K89</f>
        <v/>
      </c>
      <c r="Q89" s="426">
        <f>D89-F89</f>
        <v/>
      </c>
      <c r="R89" s="30" t="n"/>
    </row>
    <row r="90">
      <c r="A90" s="80" t="inlineStr">
        <is>
          <t xml:space="preserve">　　遞延負債                                                    </t>
        </is>
      </c>
      <c r="B90" s="427">
        <f>VLOOKUP(A90,$A$423:$AX$475,$K$1,FALSE)</f>
        <v/>
      </c>
      <c r="C90" s="385" t="n">
        <v>124</v>
      </c>
      <c r="D90" s="440">
        <f>J31*-1</f>
        <v/>
      </c>
      <c r="E90" s="464" t="n">
        <v>311</v>
      </c>
      <c r="F90" s="442">
        <f>J71</f>
        <v/>
      </c>
      <c r="G90" s="429">
        <f>B90+SUM(F90:F96)-SUM(D90:D96)</f>
        <v/>
      </c>
      <c r="H90" s="112" t="inlineStr">
        <is>
          <t xml:space="preserve">　　　退休離職準備金與應付退休及離職金同額增加之金額(+)           </t>
        </is>
      </c>
      <c r="I90" s="180" t="n">
        <v>401</v>
      </c>
      <c r="J90" s="73">
        <f>OFFSET(A563,0,$K$1-1)</f>
        <v/>
      </c>
      <c r="K90" s="369">
        <f>(SUMIF($C$7:$C$127,I90,$D$7:$D$127)+SUMIF($E$7:$E$127,I90,$F$7:$F$127))/2</f>
        <v/>
      </c>
      <c r="L90" s="478">
        <f>VLOOKUP(A90,$A$253:$AX$305,$K$1,FALSE)</f>
        <v/>
      </c>
      <c r="M90" s="478">
        <f>L90-G90</f>
        <v/>
      </c>
      <c r="N90" s="30" t="n"/>
      <c r="O90" s="425">
        <f>L90-B90</f>
        <v/>
      </c>
      <c r="P90" s="144">
        <f>J90-K90</f>
        <v/>
      </c>
      <c r="Q90" s="426">
        <f>D90-F90</f>
        <v/>
      </c>
      <c r="R90" s="30" t="n"/>
    </row>
    <row r="91">
      <c r="A91" s="3" t="n">
        <v>0</v>
      </c>
      <c r="B91" s="427" t="n"/>
      <c r="C91" s="241" t="n">
        <v>123</v>
      </c>
      <c r="D91" s="440">
        <f>-J30</f>
        <v/>
      </c>
      <c r="E91" s="464" t="n">
        <v>403</v>
      </c>
      <c r="F91" s="442">
        <f>J93</f>
        <v/>
      </c>
      <c r="G91" s="433" t="n"/>
      <c r="H91" s="112" t="inlineStr">
        <is>
          <t xml:space="preserve">　　　退休離職準備金與應付退休及離職金同額減少之金額(-)           </t>
        </is>
      </c>
      <c r="I91" s="180" t="n">
        <v>402</v>
      </c>
      <c r="J91" s="73">
        <f>OFFSET(A564,0,$K$1-1)</f>
        <v/>
      </c>
      <c r="K91" s="387">
        <f>(SUMIF($C$7:$C$127,I91,$D$7:$D$127)+SUMIF($E$7:$E$127,I91,$F$7:$F$127))/2*-1</f>
        <v/>
      </c>
      <c r="L91" s="478" t="n"/>
      <c r="M91" s="478">
        <f>L91-G91</f>
        <v/>
      </c>
      <c r="N91" s="30" t="n"/>
      <c r="O91" s="425">
        <f>L91-B91</f>
        <v/>
      </c>
      <c r="P91" s="144">
        <f>J91-K91</f>
        <v/>
      </c>
      <c r="Q91" s="426">
        <f>D91-F91</f>
        <v/>
      </c>
      <c r="R91" s="30" t="n"/>
    </row>
    <row r="92">
      <c r="A92" s="3" t="n">
        <v>0</v>
      </c>
      <c r="B92" s="427" t="n"/>
      <c r="C92" s="385" t="n"/>
      <c r="D92" s="440" t="n"/>
      <c r="E92" s="325" t="n">
        <v>407</v>
      </c>
      <c r="F92" s="262">
        <f>J101</f>
        <v/>
      </c>
      <c r="G92" s="433" t="n"/>
      <c r="H92" s="112" t="inlineStr">
        <is>
          <t xml:space="preserve">　　其他準備金與遞延收入同額增加之金額                          </t>
        </is>
      </c>
      <c r="I92" s="180" t="n"/>
      <c r="J92" s="73">
        <f>OFFSET(A565,0,$K$1-1)</f>
        <v/>
      </c>
      <c r="K92" s="369">
        <f>K93</f>
        <v/>
      </c>
      <c r="L92" s="478" t="n"/>
      <c r="M92" s="478">
        <f>L92-G92</f>
        <v/>
      </c>
      <c r="N92" s="30" t="n"/>
      <c r="O92" s="425">
        <f>L92-B92</f>
        <v/>
      </c>
      <c r="P92" s="144">
        <f>J92-K92</f>
        <v/>
      </c>
      <c r="Q92" s="426">
        <f>D92-F92</f>
        <v/>
      </c>
      <c r="R92" s="30" t="n"/>
    </row>
    <row r="93">
      <c r="A93" s="3" t="n">
        <v>0</v>
      </c>
      <c r="B93" s="427" t="n"/>
      <c r="C93" s="385" t="n"/>
      <c r="D93" s="440" t="n"/>
      <c r="E93" s="464" t="n">
        <v>408</v>
      </c>
      <c r="F93" s="442">
        <f>J102</f>
        <v/>
      </c>
      <c r="G93" s="433" t="n"/>
      <c r="H93" s="112" t="inlineStr">
        <is>
          <t xml:space="preserve">　　　其他準備金與遞延收入同額增加之金額                          </t>
        </is>
      </c>
      <c r="I93" s="180" t="n">
        <v>403</v>
      </c>
      <c r="J93" s="73">
        <f>OFFSET(A566,0,$K$1-1)</f>
        <v/>
      </c>
      <c r="K93" s="369">
        <f>(SUMIF($C$7:$C$127,I93,$D$7:$D$127)+SUMIF($E$7:$E$127,I93,$F$7:$F$127))/2</f>
        <v/>
      </c>
      <c r="L93" s="478" t="n"/>
      <c r="M93" s="478">
        <f>L93-G93</f>
        <v/>
      </c>
      <c r="N93" s="30" t="n"/>
      <c r="O93" s="425">
        <f>L93-B93</f>
        <v/>
      </c>
      <c r="P93" s="144">
        <f>J93-K93</f>
        <v/>
      </c>
      <c r="Q93" s="426">
        <f>D93-F93</f>
        <v/>
      </c>
      <c r="R93" s="30" t="n"/>
    </row>
    <row r="94" ht="32.4" customHeight="1" s="53">
      <c r="A94" s="105" t="n"/>
      <c r="B94" s="465" t="n"/>
      <c r="C94" s="398" t="n"/>
      <c r="D94" s="455" t="n"/>
      <c r="E94" s="466" t="n">
        <v>410</v>
      </c>
      <c r="F94" s="467" t="n"/>
      <c r="G94" s="378" t="n"/>
      <c r="H94" s="112" t="inlineStr">
        <is>
          <t xml:space="preserve">　　以前年度購建中固定資產科目，調整轉入不動產、廠房及設備科目之</t>
        </is>
      </c>
      <c r="I94" s="180" t="n"/>
      <c r="J94" s="73">
        <f>OFFSET(A567,0,$K$1-1)</f>
        <v/>
      </c>
      <c r="K94" s="369">
        <f>K95</f>
        <v/>
      </c>
      <c r="P94" s="144">
        <f>J94-K94</f>
        <v/>
      </c>
    </row>
    <row r="95">
      <c r="A95" s="105" t="n"/>
      <c r="B95" s="465" t="n"/>
      <c r="C95" s="398" t="n"/>
      <c r="D95" s="455" t="n"/>
      <c r="E95" s="468" t="n"/>
      <c r="F95" s="447" t="n"/>
      <c r="G95" s="378" t="n"/>
      <c r="H95" s="112" t="inlineStr">
        <is>
          <t xml:space="preserve">　　　調整轉入不動產、廠房及設備科目明細                          </t>
        </is>
      </c>
      <c r="I95" s="180" t="n"/>
      <c r="J95" s="73">
        <f>OFFSET(A568,0,$K$1-1)</f>
        <v/>
      </c>
      <c r="K95" s="369">
        <f>K96+K97+K98</f>
        <v/>
      </c>
      <c r="L95" s="478" t="n"/>
      <c r="N95" s="30" t="n"/>
      <c r="O95" s="425">
        <f>L95-B96</f>
        <v/>
      </c>
      <c r="P95" s="144">
        <f>J95-K95</f>
        <v/>
      </c>
      <c r="Q95" s="426">
        <f>D96-F96</f>
        <v/>
      </c>
      <c r="R95" s="30" t="n"/>
    </row>
    <row r="96">
      <c r="A96" s="3" t="n">
        <v>0</v>
      </c>
      <c r="B96" s="427" t="n"/>
      <c r="C96" s="385" t="n"/>
      <c r="D96" s="440" t="n"/>
      <c r="E96" s="261" t="n"/>
      <c r="F96" s="186" t="n"/>
      <c r="G96" s="433" t="n"/>
      <c r="H96" s="112" t="inlineStr">
        <is>
          <t xml:space="preserve">　　　　土地改良物                                                  </t>
        </is>
      </c>
      <c r="I96" s="180" t="n">
        <v>404</v>
      </c>
      <c r="J96" s="73">
        <f>OFFSET(A569,0,$K$1-1)</f>
        <v/>
      </c>
      <c r="K96" s="369">
        <f>(SUMIF($C$7:$C$127,I96,$D$7:$D$127)+SUMIF($E$7:$E$127,I96,$F$7:$F$127))/2</f>
        <v/>
      </c>
      <c r="N96" s="30" t="n"/>
      <c r="O96" s="425">
        <f>L97-B97</f>
        <v/>
      </c>
      <c r="P96" s="144">
        <f>J96-K96</f>
        <v/>
      </c>
      <c r="Q96" s="426">
        <f>D97-F97</f>
        <v/>
      </c>
      <c r="R96" s="30" t="n"/>
    </row>
    <row r="97">
      <c r="A97" s="84" t="inlineStr">
        <is>
          <t xml:space="preserve">淨值                                                        </t>
        </is>
      </c>
      <c r="B97" s="422">
        <f>B98+B110+B116+B125</f>
        <v/>
      </c>
      <c r="C97" s="384" t="n"/>
      <c r="D97" s="440" t="n"/>
      <c r="E97" s="441" t="n"/>
      <c r="F97" s="442" t="n"/>
      <c r="G97" s="422">
        <f>G98+G110+G116+G125</f>
        <v/>
      </c>
      <c r="H97" s="112" t="inlineStr">
        <is>
          <t xml:space="preserve">　　　　房屋及建築                                                  </t>
        </is>
      </c>
      <c r="I97" s="180" t="n">
        <v>405</v>
      </c>
      <c r="J97" s="73">
        <f>OFFSET(A570,0,$K$1-1)</f>
        <v/>
      </c>
      <c r="K97" s="369">
        <f>(SUMIF($C$7:$C$127,I97,$D$7:$D$127)+SUMIF($E$7:$E$127,I97,$F$7:$F$127))/2</f>
        <v/>
      </c>
      <c r="L97" s="478">
        <f>VLOOKUP(A97,$A$253:$AX$305,$K$1,FALSE)</f>
        <v/>
      </c>
      <c r="M97" s="478">
        <f>L97-G97</f>
        <v/>
      </c>
      <c r="N97" s="30" t="n"/>
      <c r="O97" s="425">
        <f>L98-B98</f>
        <v/>
      </c>
      <c r="P97" s="144">
        <f>J97-K97</f>
        <v/>
      </c>
      <c r="Q97" s="426">
        <f>D98-F98</f>
        <v/>
      </c>
      <c r="R97" s="30" t="n"/>
    </row>
    <row r="98">
      <c r="A98" s="85" t="inlineStr">
        <is>
          <t xml:space="preserve">　基金                                                        </t>
        </is>
      </c>
      <c r="B98" s="422">
        <f>SUM(B99:B101)</f>
        <v/>
      </c>
      <c r="C98" s="384" t="n"/>
      <c r="D98" s="440" t="n"/>
      <c r="E98" s="441" t="n"/>
      <c r="F98" s="442" t="n"/>
      <c r="G98" s="422">
        <f>SUM(G99:G101)</f>
        <v/>
      </c>
      <c r="H98" s="220" t="inlineStr">
        <is>
          <t xml:space="preserve">　　　　什項設備                                                    </t>
        </is>
      </c>
      <c r="I98" s="267" t="n">
        <v>406</v>
      </c>
      <c r="J98" s="73">
        <f>OFFSET(A571,0,$K$1-1)</f>
        <v/>
      </c>
      <c r="K98" s="369">
        <f>(SUMIF($C$7:$C$127,I98,$D$7:$D$127)+SUMIF($E$7:$E$127,I98,$F$7:$F$127))/2</f>
        <v/>
      </c>
      <c r="L98" s="478">
        <f>VLOOKUP(A98,$A$253:$AX$305,$K$1,FALSE)</f>
        <v/>
      </c>
      <c r="M98" s="478">
        <f>L98-G98</f>
        <v/>
      </c>
      <c r="N98" s="30" t="n"/>
      <c r="O98" s="425">
        <f>L99-B99</f>
        <v/>
      </c>
      <c r="P98" s="144">
        <f>J98-K98</f>
        <v/>
      </c>
      <c r="Q98" s="426">
        <f>D99-F99</f>
        <v/>
      </c>
      <c r="R98" s="30" t="n"/>
    </row>
    <row r="99">
      <c r="A99" s="86" t="inlineStr">
        <is>
          <t xml:space="preserve">　　基金                                                        </t>
        </is>
      </c>
      <c r="B99" s="427">
        <f>VLOOKUP(A99,$A$423:$AX$475,$K$1,FALSE)</f>
        <v/>
      </c>
      <c r="C99" s="245" t="n"/>
      <c r="D99" s="440" t="n"/>
      <c r="E99" s="384" t="n">
        <v>313</v>
      </c>
      <c r="F99" s="442">
        <f>J76</f>
        <v/>
      </c>
      <c r="G99" s="469">
        <f>B99+SUM(F99:F109)-SUM(D99:D109)</f>
        <v/>
      </c>
      <c r="H99" s="112" t="inlineStr">
        <is>
          <t xml:space="preserve">　不動產、廠房及設備與遞延收入同額增加(+)或減少(-)之金額    </t>
        </is>
      </c>
      <c r="I99" s="180" t="n"/>
      <c r="J99" s="73">
        <f>OFFSET(A572,0,$K$1-1)</f>
        <v/>
      </c>
      <c r="K99" s="369">
        <f>K100</f>
        <v/>
      </c>
      <c r="L99" s="478">
        <f>VLOOKUP(A99,$A$253:$AX$305,$K$1,FALSE)</f>
        <v/>
      </c>
      <c r="M99" s="478">
        <f>L99-G99</f>
        <v/>
      </c>
      <c r="N99" s="30" t="n"/>
      <c r="O99" s="425">
        <f>L100-B100</f>
        <v/>
      </c>
      <c r="P99" s="144">
        <f>J99-K99</f>
        <v/>
      </c>
      <c r="Q99" s="426">
        <f>D100-F100</f>
        <v/>
      </c>
      <c r="R99" s="30" t="n"/>
    </row>
    <row r="100">
      <c r="A100" s="89" t="n">
        <v>0</v>
      </c>
      <c r="B100" s="427" t="n"/>
      <c r="C100" s="375" t="n"/>
      <c r="D100" s="428" t="n"/>
      <c r="E100" s="87" t="n">
        <v>314</v>
      </c>
      <c r="F100" s="431">
        <f>J77</f>
        <v/>
      </c>
      <c r="G100" s="427" t="n"/>
      <c r="H100" s="112" t="inlineStr">
        <is>
          <t xml:space="preserve">　　不動產、廠房及設備與遞延收入同額增加明細(+)             </t>
        </is>
      </c>
      <c r="I100" s="180" t="n"/>
      <c r="J100" s="73">
        <f>OFFSET(A573,0,$K$1-1)</f>
        <v/>
      </c>
      <c r="K100" s="369">
        <f>K101+K102</f>
        <v/>
      </c>
      <c r="L100" s="478" t="n"/>
      <c r="M100" s="478">
        <f>L100-G100</f>
        <v/>
      </c>
      <c r="N100" s="30" t="n"/>
      <c r="O100" s="425">
        <f>L101-B101</f>
        <v/>
      </c>
      <c r="P100" s="144">
        <f>J100-K100</f>
        <v/>
      </c>
      <c r="Q100" s="426">
        <f>D101-F101</f>
        <v/>
      </c>
      <c r="R100" s="30" t="n"/>
    </row>
    <row r="101">
      <c r="A101" s="50" t="n">
        <v>0</v>
      </c>
      <c r="B101" s="427" t="n"/>
      <c r="C101" s="91" t="n">
        <v>412</v>
      </c>
      <c r="D101" s="428">
        <f>-J109</f>
        <v/>
      </c>
      <c r="E101" s="87" t="n">
        <v>315</v>
      </c>
      <c r="F101" s="431">
        <f>J78</f>
        <v/>
      </c>
      <c r="G101" s="427" t="n"/>
      <c r="H101" s="211" t="inlineStr">
        <is>
          <t xml:space="preserve">　　　　機械及設備                                                  </t>
        </is>
      </c>
      <c r="I101" s="268" t="n">
        <v>407</v>
      </c>
      <c r="J101" s="73">
        <f>OFFSET(A574,0,$K$1-1)</f>
        <v/>
      </c>
      <c r="K101" s="369">
        <f>(SUMIF($C$7:$C$127,I101,$D$7:$D$127)+SUMIF($E$7:$E$127,I101,$F$7:$F$127))/2</f>
        <v/>
      </c>
      <c r="L101" s="478" t="n"/>
      <c r="M101" s="478">
        <f>L101-G101</f>
        <v/>
      </c>
      <c r="N101" s="30" t="n"/>
      <c r="O101" s="425">
        <f>L102-B102</f>
        <v/>
      </c>
      <c r="P101" s="144">
        <f>J101-K101</f>
        <v/>
      </c>
      <c r="Q101" s="426">
        <f>D102-F102</f>
        <v/>
      </c>
      <c r="R101" s="30" t="n"/>
    </row>
    <row r="102">
      <c r="A102" s="50" t="n">
        <v>0</v>
      </c>
      <c r="B102" s="427" t="n"/>
      <c r="C102" s="91" t="n">
        <v>413</v>
      </c>
      <c r="D102" s="470">
        <f>-J110</f>
        <v/>
      </c>
      <c r="E102" s="87" t="n">
        <v>409</v>
      </c>
      <c r="F102" s="432">
        <f>J105</f>
        <v/>
      </c>
      <c r="G102" s="427" t="n"/>
      <c r="H102" s="211" t="inlineStr">
        <is>
          <t xml:space="preserve">　　　　什項設備                                                    </t>
        </is>
      </c>
      <c r="I102" s="180" t="n">
        <v>408</v>
      </c>
      <c r="J102" s="73">
        <f>OFFSET(A575,0,$K$1-1)</f>
        <v/>
      </c>
      <c r="K102" s="369">
        <f>(SUMIF($C$7:$C$127,I102,$D$7:$D$127)+SUMIF($E$7:$E$127,I102,$F$7:$F$127))/2</f>
        <v/>
      </c>
      <c r="L102" s="478" t="n"/>
      <c r="M102" s="478">
        <f>L102-G102</f>
        <v/>
      </c>
      <c r="N102" s="30" t="n"/>
      <c r="O102" s="425">
        <f>L103-B103</f>
        <v/>
      </c>
      <c r="P102" s="144">
        <f>J102-K102</f>
        <v/>
      </c>
      <c r="Q102" s="426">
        <f>D103-F103</f>
        <v/>
      </c>
      <c r="R102" s="30" t="n"/>
    </row>
    <row r="103">
      <c r="A103" s="50" t="n">
        <v>0</v>
      </c>
      <c r="B103" s="427" t="n"/>
      <c r="C103" s="91" t="n">
        <v>414</v>
      </c>
      <c r="D103" s="470">
        <f>-J111</f>
        <v/>
      </c>
      <c r="E103" s="375" t="n">
        <v>410</v>
      </c>
      <c r="F103" s="431">
        <f>J106</f>
        <v/>
      </c>
      <c r="G103" s="427" t="n"/>
      <c r="H103" s="211" t="inlineStr">
        <is>
          <t xml:space="preserve">　不動產、廠房及設備與基金同額增加(+)或減少(-)之金額        </t>
        </is>
      </c>
      <c r="I103" s="180" t="n"/>
      <c r="J103" s="73">
        <f>OFFSET(A576,0,$K$1-1)</f>
        <v/>
      </c>
      <c r="K103" s="369">
        <f>K104+K108</f>
        <v/>
      </c>
      <c r="L103" s="478" t="n"/>
      <c r="M103" s="478">
        <f>L103-G103</f>
        <v/>
      </c>
      <c r="N103" s="30" t="n"/>
      <c r="O103" s="425">
        <f>L104-B104</f>
        <v/>
      </c>
      <c r="P103" s="144">
        <f>J103-K103</f>
        <v/>
      </c>
      <c r="Q103" s="426">
        <f>D104-F104</f>
        <v/>
      </c>
      <c r="R103" s="30" t="n"/>
    </row>
    <row r="104">
      <c r="A104" s="50" t="n">
        <v>0</v>
      </c>
      <c r="B104" s="427" t="n"/>
      <c r="C104" s="91" t="n">
        <v>416</v>
      </c>
      <c r="D104" s="470">
        <f>F58</f>
        <v/>
      </c>
      <c r="E104" s="375" t="n">
        <v>411</v>
      </c>
      <c r="F104" s="431">
        <f>J107</f>
        <v/>
      </c>
      <c r="G104" s="427" t="n"/>
      <c r="H104" s="211" t="inlineStr">
        <is>
          <t xml:space="preserve">　　　撥入不動產、廠房及設備明細(+)                               </t>
        </is>
      </c>
      <c r="I104" s="180" t="n"/>
      <c r="J104" s="73">
        <f>OFFSET(A577,0,$K$1-1)</f>
        <v/>
      </c>
      <c r="K104" s="369">
        <f>SUM(K105:K107)</f>
        <v/>
      </c>
      <c r="L104" s="478" t="n"/>
      <c r="M104" s="478">
        <f>L104-G104</f>
        <v/>
      </c>
      <c r="N104" s="30" t="n"/>
      <c r="O104" s="425">
        <f>L105-B105</f>
        <v/>
      </c>
      <c r="P104" s="144">
        <f>J104-K104</f>
        <v/>
      </c>
      <c r="Q104" s="426">
        <f>D105-F105</f>
        <v/>
      </c>
      <c r="R104" s="30" t="n"/>
    </row>
    <row r="105">
      <c r="A105" s="50" t="n"/>
      <c r="B105" s="50" t="n"/>
      <c r="C105" s="91" t="n"/>
      <c r="D105" s="428" t="n"/>
      <c r="E105" s="375" t="n">
        <v>415</v>
      </c>
      <c r="F105" s="90">
        <f>J113</f>
        <v/>
      </c>
      <c r="G105" s="50" t="n"/>
      <c r="H105" s="112" t="inlineStr">
        <is>
          <t xml:space="preserve">　　　　機械及設備                                                  </t>
        </is>
      </c>
      <c r="I105" s="180" t="n">
        <v>409</v>
      </c>
      <c r="J105" s="73">
        <f>OFFSET(A578,0,$K$1-1)</f>
        <v/>
      </c>
      <c r="K105" s="369">
        <f>(SUMIF($C$7:$C$127,I105,$D$7:$D$127)+SUMIF($E$7:$E$127,I105,$F$7:$F$127))/2</f>
        <v/>
      </c>
      <c r="L105" s="478" t="n"/>
      <c r="M105" s="478">
        <f>L105-G105</f>
        <v/>
      </c>
      <c r="N105" s="30" t="n"/>
      <c r="O105" s="425">
        <f>L106-B106</f>
        <v/>
      </c>
      <c r="P105" s="144">
        <f>J105-K105</f>
        <v/>
      </c>
      <c r="Q105" s="426">
        <f>D106-F106</f>
        <v/>
      </c>
      <c r="R105" s="30" t="n"/>
    </row>
    <row r="106">
      <c r="A106" s="50" t="n"/>
      <c r="B106" s="50" t="n"/>
      <c r="C106" s="375" t="n"/>
      <c r="D106" s="428" t="n"/>
      <c r="G106" s="50" t="n"/>
      <c r="H106" s="112" t="inlineStr">
        <is>
          <t xml:space="preserve">　　　　交通及運輸設備                                              </t>
        </is>
      </c>
      <c r="I106" s="180" t="n">
        <v>410</v>
      </c>
      <c r="J106" s="73">
        <f>OFFSET(A579,0,$K$1-1)</f>
        <v/>
      </c>
      <c r="K106" s="369">
        <f>(SUMIF($C$7:$C$127,I106,$D$7:$D$127)+SUMIF($E$7:$E$127,I106,$F$7:$F$127))/2</f>
        <v/>
      </c>
      <c r="L106" s="478" t="n"/>
      <c r="M106" s="478">
        <f>L106-G106</f>
        <v/>
      </c>
      <c r="N106" s="30" t="n"/>
      <c r="O106" s="425">
        <f>L107-B107</f>
        <v/>
      </c>
      <c r="P106" s="144">
        <f>J106-K106</f>
        <v/>
      </c>
      <c r="Q106" s="426">
        <f>D107-F107</f>
        <v/>
      </c>
      <c r="R106" s="30" t="n"/>
    </row>
    <row r="107">
      <c r="A107" s="50" t="n"/>
      <c r="B107" s="50" t="n"/>
      <c r="C107" s="127" t="n">
        <v>72</v>
      </c>
      <c r="D107" s="471">
        <f>IF(J119&lt;0,J119*-1,0)</f>
        <v/>
      </c>
      <c r="E107" s="472" t="n"/>
      <c r="F107" s="396" t="n"/>
      <c r="G107" s="50" t="n"/>
      <c r="H107" s="112" t="inlineStr">
        <is>
          <t xml:space="preserve">　　　　什項設備                                                    </t>
        </is>
      </c>
      <c r="I107" s="180" t="n">
        <v>411</v>
      </c>
      <c r="J107" s="73">
        <f>OFFSET(A580,0,$K$1-1)</f>
        <v/>
      </c>
      <c r="K107" s="369">
        <f>(SUMIF($C$7:$C$127,I107,$D$7:$D$127)+SUMIF($E$7:$E$127,I107,$F$7:$F$127))/2</f>
        <v/>
      </c>
      <c r="L107" s="478" t="n"/>
      <c r="M107" s="478">
        <f>L107-G107</f>
        <v/>
      </c>
      <c r="N107" s="30" t="n"/>
      <c r="O107" s="425">
        <f>L108-B108</f>
        <v/>
      </c>
      <c r="P107" s="144">
        <f>J107-K107</f>
        <v/>
      </c>
      <c r="Q107" s="426">
        <f>D108-F108</f>
        <v/>
      </c>
      <c r="R107" s="30" t="n"/>
    </row>
    <row r="108">
      <c r="A108" s="89" t="n">
        <v>0</v>
      </c>
      <c r="B108" s="427" t="n"/>
      <c r="C108" s="127" t="n"/>
      <c r="D108" s="428" t="n"/>
      <c r="E108" s="375" t="n">
        <v>72</v>
      </c>
      <c r="F108" s="396">
        <f>IF(J119&gt;0,J119,0)</f>
        <v/>
      </c>
      <c r="G108" s="427" t="n"/>
      <c r="H108" s="211" t="inlineStr">
        <is>
          <t xml:space="preserve">　　　撥出不動產、廠房及設備明細(-)                               </t>
        </is>
      </c>
      <c r="I108" s="180" t="n"/>
      <c r="J108" s="73">
        <f>OFFSET(A581,0,$K$1-1)</f>
        <v/>
      </c>
      <c r="K108" s="369">
        <f>K109+K110+K111</f>
        <v/>
      </c>
      <c r="L108" s="478" t="n"/>
      <c r="M108" s="478">
        <f>L108-G108</f>
        <v/>
      </c>
      <c r="N108" s="30" t="n"/>
      <c r="O108" s="425">
        <f>L109-B109</f>
        <v/>
      </c>
      <c r="P108" s="144">
        <f>J108-K108</f>
        <v/>
      </c>
      <c r="Q108" s="426">
        <f>D109-F109</f>
        <v/>
      </c>
      <c r="R108" s="30" t="n"/>
    </row>
    <row r="109">
      <c r="A109" s="78" t="n"/>
      <c r="B109" s="427" t="n"/>
      <c r="D109" s="428" t="n"/>
      <c r="E109" s="375" t="n"/>
      <c r="F109" s="432">
        <f>J131</f>
        <v/>
      </c>
      <c r="G109" s="427" t="n"/>
      <c r="H109" s="112" t="inlineStr">
        <is>
          <t xml:space="preserve">　　　　機械及設備                                                  </t>
        </is>
      </c>
      <c r="I109" s="180" t="n">
        <v>412</v>
      </c>
      <c r="J109" s="73">
        <f>OFFSET(A582,0,$K$1-1)</f>
        <v/>
      </c>
      <c r="K109" s="387">
        <f>(SUMIF($C$7:$C$127,I109,$D$7:$D$127)+SUMIF($E$7:$E$127,I109,$F$7:$F$127))/2*-1</f>
        <v/>
      </c>
      <c r="L109" s="478" t="n"/>
      <c r="M109" s="478">
        <f>L109-G109</f>
        <v/>
      </c>
      <c r="N109" s="30" t="n"/>
      <c r="O109" s="425">
        <f>L110-B110</f>
        <v/>
      </c>
      <c r="P109" s="144">
        <f>J109-K109</f>
        <v/>
      </c>
      <c r="Q109" s="426">
        <f>D110-F110</f>
        <v/>
      </c>
      <c r="R109" s="30" t="n"/>
    </row>
    <row r="110">
      <c r="A110" s="78" t="inlineStr">
        <is>
          <t xml:space="preserve">　公積                                                        </t>
        </is>
      </c>
      <c r="B110" s="422">
        <f>SUM(B111:B115)</f>
        <v/>
      </c>
      <c r="C110" s="375" t="n"/>
      <c r="D110" s="428" t="n"/>
      <c r="E110" s="430" t="n"/>
      <c r="F110" s="432" t="n"/>
      <c r="G110" s="423">
        <f>SUM(G111:G115)</f>
        <v/>
      </c>
      <c r="H110" s="112" t="inlineStr">
        <is>
          <t xml:space="preserve">　　　　交通及運輸設備                                              </t>
        </is>
      </c>
      <c r="I110" s="180" t="n">
        <v>413</v>
      </c>
      <c r="J110" s="73">
        <f>OFFSET(A583,0,$K$1-1)</f>
        <v/>
      </c>
      <c r="K110" s="387">
        <f>(SUMIF($C$7:$C$127,I110,$D$7:$D$127)+SUMIF($E$7:$E$127,I110,$F$7:$F$127))/2*-1</f>
        <v/>
      </c>
      <c r="L110" s="478">
        <f>VLOOKUP(A110,$A$253:$AX$305,$K$1,FALSE)</f>
        <v/>
      </c>
      <c r="M110" s="478">
        <f>L110-G110</f>
        <v/>
      </c>
      <c r="N110" s="30" t="n"/>
      <c r="O110" s="425">
        <f>L111-B111</f>
        <v/>
      </c>
      <c r="P110" s="144">
        <f>J110-K110</f>
        <v/>
      </c>
      <c r="Q110" s="426">
        <f>D111-F111</f>
        <v/>
      </c>
      <c r="R110" s="30" t="n"/>
    </row>
    <row r="111">
      <c r="A111" s="80" t="inlineStr">
        <is>
          <t xml:space="preserve">　　資本公積                                                    </t>
        </is>
      </c>
      <c r="B111" s="427">
        <f>VLOOKUP(A111,$A$423:$AX$475,$K$1,FALSE)</f>
        <v/>
      </c>
      <c r="C111" s="375" t="n"/>
      <c r="D111" s="428" t="n"/>
      <c r="E111" s="430" t="n">
        <v>417</v>
      </c>
      <c r="F111" s="432">
        <f>J115</f>
        <v/>
      </c>
      <c r="G111" s="429">
        <f>B111+SUM(F111:F113)-SUM(D111:D113)</f>
        <v/>
      </c>
      <c r="H111" s="112" t="inlineStr">
        <is>
          <t xml:space="preserve">　　　　什項設備                                                    </t>
        </is>
      </c>
      <c r="I111" s="180" t="n">
        <v>414</v>
      </c>
      <c r="J111" s="73">
        <f>OFFSET(A584,0,$K$1-1)</f>
        <v/>
      </c>
      <c r="K111" s="387">
        <f>(SUMIF($C$7:$C$127,I111,$D$7:$D$127)+SUMIF($E$7:$E$127,I111,$F$7:$F$127))/2*-1</f>
        <v/>
      </c>
      <c r="L111" s="478">
        <f>VLOOKUP(A111,$A$253:$AX$305,$K$1,FALSE)</f>
        <v/>
      </c>
      <c r="M111" s="478">
        <f>L111-G111</f>
        <v/>
      </c>
      <c r="N111" s="30" t="n"/>
      <c r="O111" s="425">
        <f>L112-B112</f>
        <v/>
      </c>
      <c r="P111" s="144">
        <f>J111-K111</f>
        <v/>
      </c>
      <c r="Q111" s="426">
        <f>D112-F112</f>
        <v/>
      </c>
      <c r="R111" s="30" t="n"/>
    </row>
    <row r="112">
      <c r="A112" s="2" t="n">
        <v>0</v>
      </c>
      <c r="B112" s="427" t="n"/>
      <c r="C112" s="473" t="n">
        <v>71</v>
      </c>
      <c r="D112" s="471">
        <f>IF(J118&lt;0,J118*-1,0)</f>
        <v/>
      </c>
      <c r="E112" s="430" t="n">
        <v>71</v>
      </c>
      <c r="F112" s="431">
        <f>IF(J133&gt;0,J133,0)</f>
        <v/>
      </c>
      <c r="G112" s="433" t="n"/>
      <c r="H112" s="211" t="inlineStr">
        <is>
          <t xml:space="preserve">　無形資產與基金同額增加(+)或減少(-)之金額                  </t>
        </is>
      </c>
      <c r="I112" s="186" t="n"/>
      <c r="J112" s="73" t="n"/>
      <c r="K112" s="369">
        <f>K113+K114</f>
        <v/>
      </c>
      <c r="L112" s="478" t="n"/>
      <c r="M112" s="478">
        <f>L112-G112</f>
        <v/>
      </c>
      <c r="N112" s="30" t="n"/>
      <c r="O112" s="425">
        <f>L113-B113</f>
        <v/>
      </c>
      <c r="P112" s="144">
        <f>J112-K112</f>
        <v/>
      </c>
      <c r="Q112" s="426">
        <f>D113-F113</f>
        <v/>
      </c>
      <c r="R112" s="30" t="n"/>
    </row>
    <row r="113">
      <c r="A113" s="3" t="n">
        <v>0</v>
      </c>
      <c r="B113" s="427" t="n"/>
      <c r="C113" s="473" t="n"/>
      <c r="D113" s="428" t="n"/>
      <c r="E113" s="439" t="n"/>
      <c r="F113" s="432" t="n"/>
      <c r="G113" s="433" t="n"/>
      <c r="H113" s="112" t="inlineStr">
        <is>
          <t xml:space="preserve">　　　無形資產與基金同額增加之金額(+)                             </t>
        </is>
      </c>
      <c r="I113" s="180" t="n">
        <v>415</v>
      </c>
      <c r="J113" s="73">
        <f>OFFSET(A585,0,$K$1-1)</f>
        <v/>
      </c>
      <c r="K113" s="369">
        <f>(SUMIF($C$7:$C$127,I113,$D$7:$D$127)+SUMIF($E$7:$E$127,I113,$F$7:$F$127))/2</f>
        <v/>
      </c>
      <c r="L113" s="478" t="n"/>
      <c r="M113" s="478">
        <f>L113-G113</f>
        <v/>
      </c>
      <c r="N113" s="30" t="n"/>
      <c r="O113" s="425">
        <f>L114-B114</f>
        <v/>
      </c>
      <c r="P113" s="144">
        <f>J113-K113</f>
        <v/>
      </c>
      <c r="Q113" s="426">
        <f>D114-F114</f>
        <v/>
      </c>
      <c r="R113" s="30" t="n"/>
    </row>
    <row r="114">
      <c r="A114" s="80" t="inlineStr">
        <is>
          <t xml:space="preserve">　　特別公積                                                    </t>
        </is>
      </c>
      <c r="B114" s="427">
        <f>VLOOKUP(A114,$A$423:$AX$475,$K$1,FALSE)</f>
        <v/>
      </c>
      <c r="C114" s="474" t="n"/>
      <c r="D114" s="428">
        <f>J131</f>
        <v/>
      </c>
      <c r="E114" s="430" t="n"/>
      <c r="F114" s="432" t="n"/>
      <c r="G114" s="429">
        <f>B114+SUM(F114:F115)-SUM(D114:D115)</f>
        <v/>
      </c>
      <c r="H114" s="112" t="inlineStr">
        <is>
          <t xml:space="preserve">　　　無形資產與基金同額減少之金額(-)                             </t>
        </is>
      </c>
      <c r="I114" s="180" t="n">
        <v>416</v>
      </c>
      <c r="J114" s="73">
        <f>OFFSET(A586,0,$K$1-1)</f>
        <v/>
      </c>
      <c r="K114" s="369">
        <f>-(SUMIF($C$7:$C$127,I114,$D$7:$D$127)+SUMIF($E$7:$E$127,I114,$F$7:$F$127))/2</f>
        <v/>
      </c>
      <c r="L114" s="478">
        <f>VLOOKUP(A114,$A$253:$AX$305,$K$1,FALSE)</f>
        <v/>
      </c>
      <c r="M114" s="478">
        <f>L114-G114</f>
        <v/>
      </c>
      <c r="N114" s="30" t="n"/>
      <c r="O114" s="425">
        <f>L115-B115</f>
        <v/>
      </c>
      <c r="P114" s="144">
        <f>J114-K114</f>
        <v/>
      </c>
      <c r="Q114" s="426">
        <f>D115-F115</f>
        <v/>
      </c>
      <c r="R114" s="30" t="n"/>
    </row>
    <row r="115">
      <c r="A115" s="3" t="n">
        <v>0</v>
      </c>
      <c r="B115" s="427" t="n"/>
      <c r="C115" s="473" t="n"/>
      <c r="D115" s="428" t="n"/>
      <c r="E115" s="439" t="n"/>
      <c r="F115" s="432" t="n"/>
      <c r="G115" s="433" t="n"/>
      <c r="H115" s="112" t="inlineStr">
        <is>
          <t xml:space="preserve">　　應付代管資產轉列受贈公積之金額                              </t>
        </is>
      </c>
      <c r="I115" s="180" t="n">
        <v>417</v>
      </c>
      <c r="J115" s="73">
        <f>OFFSET(A587,0,$K$1-1)</f>
        <v/>
      </c>
      <c r="K115" s="369">
        <f>(SUMIF($C$7:$C$127,I115,$D$7:$D$127)+SUMIF($E$7:$E$127,I115,$F$7:$F$127))/2</f>
        <v/>
      </c>
      <c r="L115" s="478" t="n"/>
      <c r="M115" s="478">
        <f>L115-G115</f>
        <v/>
      </c>
      <c r="N115" s="30" t="n"/>
      <c r="O115" s="425">
        <f>L116-B116</f>
        <v/>
      </c>
      <c r="P115" s="144">
        <f>J115-K115</f>
        <v/>
      </c>
      <c r="Q115" s="426">
        <f>D116-F116</f>
        <v/>
      </c>
      <c r="R115" s="30" t="n"/>
    </row>
    <row r="116">
      <c r="A116" s="78" t="inlineStr">
        <is>
          <t xml:space="preserve">　累積餘絀                                                    </t>
        </is>
      </c>
      <c r="B116" s="422">
        <f>SUM(B117:B121)</f>
        <v/>
      </c>
      <c r="C116" s="474" t="n"/>
      <c r="D116" s="428" t="n"/>
      <c r="E116" s="430" t="n"/>
      <c r="F116" s="432" t="n"/>
      <c r="G116" s="423">
        <f>SUM(G117:G121)</f>
        <v/>
      </c>
      <c r="H116" s="112" t="inlineStr">
        <is>
          <t xml:space="preserve">　　長期債務1年內到期部分轉列應付到期長期負債之金額             </t>
        </is>
      </c>
      <c r="I116" s="180" t="n">
        <v>418</v>
      </c>
      <c r="J116" s="73">
        <f>OFFSET(A588,0,$K$1-1)</f>
        <v/>
      </c>
      <c r="K116" s="369">
        <f>(SUMIF($C$7:$C$127,I116,$D$7:$D$127)+SUMIF($E$7:$E$127,I116,$F$7:$F$127))/2</f>
        <v/>
      </c>
      <c r="L116" s="478">
        <f>VLOOKUP(A116,$A$253:$AX$305,$K$1,FALSE)</f>
        <v/>
      </c>
      <c r="M116" s="478">
        <f>L116-G116</f>
        <v/>
      </c>
      <c r="N116" s="30" t="n"/>
      <c r="O116" s="425">
        <f>L117-B117</f>
        <v/>
      </c>
      <c r="P116" s="144">
        <f>J116-K116</f>
        <v/>
      </c>
      <c r="Q116" s="426">
        <f>D117-F117</f>
        <v/>
      </c>
      <c r="R116" s="30" t="n"/>
    </row>
    <row r="117">
      <c r="A117" s="80" t="inlineStr">
        <is>
          <t xml:space="preserve">　　累積賸餘                                                    </t>
        </is>
      </c>
      <c r="B117" s="427">
        <f>VLOOKUP(A117,$A$423:$AX$475,$K$1,FALSE)</f>
        <v/>
      </c>
      <c r="C117" s="474" t="n"/>
      <c r="D117" s="428" t="n"/>
      <c r="E117" s="375" t="inlineStr">
        <is>
          <t>A</t>
        </is>
      </c>
      <c r="F117" s="432">
        <f>IF(J7&gt;0,J7,0)</f>
        <v/>
      </c>
      <c r="G117" s="429">
        <f>B117+SUM(F117:F120)-SUM(D117:D120)</f>
        <v/>
      </c>
      <c r="H117" s="112" t="inlineStr">
        <is>
          <t xml:space="preserve">　　盈餘分配與虧損填補之金額                                    </t>
        </is>
      </c>
      <c r="I117" s="180" t="n"/>
      <c r="J117" s="73">
        <f>OFFSET(A589,0,$K$1-1)</f>
        <v/>
      </c>
      <c r="K117" s="369">
        <f>K118+K119</f>
        <v/>
      </c>
      <c r="L117" s="478">
        <f>VLOOKUP(A117,$A$253:$AX$305,$K$1,FALSE)</f>
        <v/>
      </c>
      <c r="M117" s="478">
        <f>L117-G117</f>
        <v/>
      </c>
      <c r="N117" s="30" t="n"/>
      <c r="O117" s="425">
        <f>L118-B118</f>
        <v/>
      </c>
      <c r="P117" s="144">
        <f>J117-K117</f>
        <v/>
      </c>
      <c r="Q117" s="426">
        <f>D118-F118</f>
        <v/>
      </c>
      <c r="R117" s="30" t="n"/>
    </row>
    <row r="118">
      <c r="A118" s="3" t="n">
        <v>0</v>
      </c>
      <c r="B118" s="427" t="n"/>
      <c r="C118" s="474" t="n">
        <v>71</v>
      </c>
      <c r="D118" s="428">
        <f>IF(J123&gt;0,J123,0)</f>
        <v/>
      </c>
      <c r="E118" s="375" t="n"/>
      <c r="F118" s="431" t="n"/>
      <c r="G118" s="401" t="n"/>
      <c r="H118" s="112" t="inlineStr">
        <is>
          <t xml:space="preserve">　　　提存(撥用-)公積                                             </t>
        </is>
      </c>
      <c r="I118" s="180" t="n">
        <v>71</v>
      </c>
      <c r="J118" s="73">
        <f>OFFSET(A590,0,$K$1-1)</f>
        <v/>
      </c>
      <c r="K118" s="387">
        <f>-(SUMIF($C$7:$C$127,I118,$D$7:$D$127)+SUMIF($E$7:$E$127,I118,$F$7:$F$127))/2</f>
        <v/>
      </c>
      <c r="L118" s="478" t="n"/>
      <c r="M118" s="478">
        <f>L118-G118</f>
        <v/>
      </c>
      <c r="N118" s="30" t="n"/>
      <c r="O118" s="425">
        <f>L119-B119</f>
        <v/>
      </c>
      <c r="P118" s="144">
        <f>J118-K118</f>
        <v/>
      </c>
      <c r="Q118" s="426">
        <f>D119-F119</f>
        <v/>
      </c>
      <c r="R118" s="30" t="n"/>
    </row>
    <row r="119" ht="20.4" customHeight="1" s="53" thickBot="1">
      <c r="A119" s="3" t="n"/>
      <c r="B119" s="427" t="n"/>
      <c r="C119" s="430" t="n">
        <v>72</v>
      </c>
      <c r="D119" s="471">
        <f>IF(J119&gt;0,J119,0)</f>
        <v/>
      </c>
      <c r="E119" s="434" t="n"/>
      <c r="F119" s="376" t="n"/>
      <c r="G119" s="401" t="n"/>
      <c r="H119" s="198" t="inlineStr">
        <is>
          <t xml:space="preserve">　　　賸餘撥充(折減-)基金                                         </t>
        </is>
      </c>
      <c r="I119" s="180" t="n">
        <v>72</v>
      </c>
      <c r="J119" s="73">
        <f>OFFSET(A591,0,$K$1-1)</f>
        <v/>
      </c>
      <c r="K119" s="387">
        <f>-(SUMIF($C$7:$C$127,I119,$D$7:$D$127)+SUMIF($E$7:$E$127,I119,$F$7:$F$127))/2</f>
        <v/>
      </c>
      <c r="L119" s="478" t="n"/>
      <c r="M119" s="478">
        <f>L119-G119</f>
        <v/>
      </c>
      <c r="N119" s="30" t="n"/>
      <c r="O119" s="425">
        <f>L120-B121</f>
        <v/>
      </c>
      <c r="P119" s="144">
        <f>J119-K119</f>
        <v/>
      </c>
      <c r="Q119" s="426">
        <f>D121-F121</f>
        <v/>
      </c>
      <c r="R119" s="30" t="n"/>
    </row>
    <row r="120">
      <c r="A120" s="100" t="n"/>
      <c r="B120" s="465" t="n"/>
      <c r="C120" s="430" t="n"/>
      <c r="D120" s="432" t="n"/>
      <c r="E120" s="434" t="n"/>
      <c r="F120" s="376" t="n"/>
      <c r="G120" s="401" t="n"/>
      <c r="H120" s="112" t="n"/>
      <c r="I120" s="180" t="n"/>
      <c r="J120" s="121" t="n"/>
      <c r="K120" s="369">
        <f>(SUMIF($C$7:$C$127,I120,$D$7:$D$127)+SUMIF($E$7:$E$127,I120,$F$7:$F$127))/2</f>
        <v/>
      </c>
      <c r="L120" s="478" t="n"/>
      <c r="M120" s="478">
        <f>L120-G120</f>
        <v/>
      </c>
      <c r="N120" s="30" t="n"/>
      <c r="O120" s="425">
        <f>L123-B122</f>
        <v/>
      </c>
      <c r="P120" s="30" t="n"/>
      <c r="Q120" s="426">
        <f>D122-F122</f>
        <v/>
      </c>
      <c r="R120" s="30" t="n"/>
    </row>
    <row r="121">
      <c r="A121" s="80" t="inlineStr">
        <is>
          <t xml:space="preserve">　　累積短絀                                                    </t>
        </is>
      </c>
      <c r="B121" s="427">
        <f>VLOOKUP(A121,$A$423:$AX$475,$K$1,FALSE)</f>
        <v/>
      </c>
      <c r="C121" s="375" t="inlineStr">
        <is>
          <t>A</t>
        </is>
      </c>
      <c r="D121" s="428">
        <f>IF(J7&lt;0,J7*-1,0)</f>
        <v/>
      </c>
      <c r="E121" s="430" t="n"/>
      <c r="F121" s="431" t="n"/>
      <c r="G121" s="488">
        <f>B121+SUM(F121:F124)-SUM(D121:D124)</f>
        <v/>
      </c>
      <c r="H121" s="112" t="n"/>
      <c r="I121" s="180" t="n"/>
      <c r="J121" s="121" t="n"/>
      <c r="K121" s="369">
        <f>(SUMIF($C$7:$C$127,I121,$D$7:$D$127)+SUMIF($E$7:$E$127,I121,$F$7:$F$127))/2</f>
        <v/>
      </c>
      <c r="L121" s="478">
        <f>VLOOKUP(A121,$A$253:$AX$305,$K$1,FALSE)</f>
        <v/>
      </c>
      <c r="M121" s="478">
        <f>L121-G121</f>
        <v/>
      </c>
      <c r="N121" s="30" t="n"/>
      <c r="O121" s="425">
        <f>L124-B123</f>
        <v/>
      </c>
      <c r="P121" s="30" t="n"/>
      <c r="Q121" s="426">
        <f>D123-F123</f>
        <v/>
      </c>
      <c r="R121" s="30" t="n"/>
    </row>
    <row r="122">
      <c r="A122" s="3" t="n">
        <v>0</v>
      </c>
      <c r="B122" s="427" t="n"/>
      <c r="C122" s="382" t="n"/>
      <c r="D122" s="428" t="n"/>
      <c r="E122" s="430" t="n">
        <v>71</v>
      </c>
      <c r="F122" s="432">
        <f>IF(J118&lt;0,J118*-1,0)</f>
        <v/>
      </c>
      <c r="G122" s="401" t="n"/>
      <c r="H122" s="112" t="n"/>
      <c r="I122" s="180" t="n"/>
      <c r="J122" s="121" t="n"/>
      <c r="K122" s="369">
        <f>SUM(K123:K124)</f>
        <v/>
      </c>
      <c r="L122" s="478" t="n"/>
      <c r="M122" s="478">
        <f>L122-G122</f>
        <v/>
      </c>
      <c r="N122" s="30" t="n"/>
      <c r="O122" s="425">
        <f>L125-B124</f>
        <v/>
      </c>
      <c r="P122" s="30" t="n"/>
      <c r="Q122" s="426">
        <f>D125-F125</f>
        <v/>
      </c>
      <c r="R122" s="30" t="n"/>
    </row>
    <row r="123">
      <c r="A123" s="3" t="n"/>
      <c r="B123" s="427" t="n"/>
      <c r="C123" s="382" t="n"/>
      <c r="D123" s="428" t="n"/>
      <c r="E123" s="430" t="n">
        <v>72</v>
      </c>
      <c r="F123" s="396">
        <f>IF(J119&lt;0,J119*-1,0)</f>
        <v/>
      </c>
      <c r="G123" s="401" t="n"/>
      <c r="H123" s="112" t="n"/>
      <c r="I123" s="180" t="n"/>
      <c r="J123" s="121" t="n"/>
      <c r="K123" s="369">
        <f>-(SUMIF($C$7:$C$127,I123,$D$7:$D$127)+SUMIF($E$7:$E$127,I123,$F$7:$F$127))/2</f>
        <v/>
      </c>
      <c r="L123" s="478" t="n"/>
      <c r="M123" s="478">
        <f>L123-G123</f>
        <v/>
      </c>
      <c r="N123" s="30" t="n"/>
      <c r="O123" s="425">
        <f>L126-B125</f>
        <v/>
      </c>
      <c r="P123" s="30" t="n"/>
      <c r="Q123" s="426">
        <f>D126-F126</f>
        <v/>
      </c>
    </row>
    <row r="124" ht="20.4" customHeight="1" s="53" thickBot="1">
      <c r="A124" s="100" t="n"/>
      <c r="B124" s="465" t="n"/>
      <c r="C124" s="475" t="n"/>
      <c r="D124" s="428" t="n"/>
      <c r="E124" s="434" t="n">
        <v>73</v>
      </c>
      <c r="F124" s="435">
        <f>D120</f>
        <v/>
      </c>
      <c r="G124" s="401" t="n"/>
      <c r="H124" s="198" t="n"/>
      <c r="I124" s="199" t="n"/>
      <c r="J124" s="122" t="n"/>
      <c r="K124" s="444">
        <f>-(SUMIF($C$7:$C$127,I124,$D$7:$D$127)+SUMIF($E$7:$E$127,I124,$F$7:$F$127))/2</f>
        <v/>
      </c>
      <c r="L124" s="478" t="n"/>
      <c r="M124" s="478">
        <f>L124-G124</f>
        <v/>
      </c>
      <c r="O124" s="425">
        <f>L127-B126</f>
        <v/>
      </c>
      <c r="Q124" s="426">
        <f>D127-F127</f>
        <v/>
      </c>
    </row>
    <row r="125">
      <c r="A125" s="78" t="inlineStr">
        <is>
          <t xml:space="preserve">　淨值其他項目                                                </t>
        </is>
      </c>
      <c r="B125" s="422">
        <f>SUM(B126:B127)</f>
        <v/>
      </c>
      <c r="C125" s="375" t="n"/>
      <c r="D125" s="428" t="n"/>
      <c r="E125" s="430" t="n"/>
      <c r="F125" s="432" t="n"/>
      <c r="G125" s="402">
        <f>SUM(G126:G127)</f>
        <v/>
      </c>
      <c r="H125" s="220" t="n"/>
      <c r="I125" s="180" t="n"/>
      <c r="J125" s="246" t="n"/>
      <c r="K125" s="489" t="n"/>
      <c r="L125" s="478">
        <f>VLOOKUP(A125,$A$253:$AX$305,$K$1,FALSE)</f>
        <v/>
      </c>
      <c r="M125" s="478">
        <f>L124-G124</f>
        <v/>
      </c>
      <c r="O125" s="425">
        <f>L127-B128</f>
        <v/>
      </c>
      <c r="Q125" s="426">
        <f>D128-F128</f>
        <v/>
      </c>
    </row>
    <row r="126">
      <c r="A126" s="81" t="inlineStr">
        <is>
          <t xml:space="preserve">　　累積其他綜合餘絀                                            </t>
        </is>
      </c>
      <c r="B126" s="427">
        <f>VLOOKUP(A126,$A$423:$AX$475,$K$1,FALSE)</f>
        <v/>
      </c>
      <c r="C126" s="375" t="n"/>
      <c r="D126" s="428" t="n"/>
      <c r="E126" s="430" t="n"/>
      <c r="F126" s="432" t="n"/>
      <c r="G126" s="488">
        <f>B126+F126-D126</f>
        <v/>
      </c>
      <c r="H126" s="220" t="n"/>
      <c r="I126" s="180" t="n"/>
      <c r="J126" s="246" t="n"/>
      <c r="K126" s="489" t="n"/>
      <c r="L126" s="478">
        <f>VLOOKUP(A126,$A$253:$AX$305,$K$1,FALSE)</f>
        <v/>
      </c>
      <c r="M126" s="478">
        <f>L125-G125</f>
        <v/>
      </c>
    </row>
    <row r="127">
      <c r="A127" s="80" t="n">
        <v>0</v>
      </c>
      <c r="B127" s="427" t="n"/>
      <c r="C127" s="375" t="n"/>
      <c r="D127" s="428" t="n"/>
      <c r="E127" s="430" t="n"/>
      <c r="F127" s="432" t="n"/>
      <c r="G127" s="488" t="n"/>
      <c r="H127" s="220" t="n"/>
      <c r="I127" s="180" t="n"/>
      <c r="J127" s="246" t="n"/>
      <c r="K127" s="489" t="n"/>
      <c r="L127" s="478">
        <f>VLOOKUP(A128,$A$253:$AX$305,$K$1,FALSE)</f>
        <v/>
      </c>
      <c r="M127" s="478">
        <f>L126-G126</f>
        <v/>
      </c>
    </row>
    <row r="128" ht="20.4" customHeight="1" s="53" thickBot="1">
      <c r="A128" s="83" t="inlineStr">
        <is>
          <t>合      計</t>
        </is>
      </c>
      <c r="B128" s="479">
        <f>B70+B97</f>
        <v/>
      </c>
      <c r="C128" s="480" t="n"/>
      <c r="D128" s="481" t="n"/>
      <c r="E128" s="482" t="n"/>
      <c r="F128" s="481" t="n"/>
      <c r="G128" s="490">
        <f>G70+G97</f>
        <v/>
      </c>
      <c r="H128" s="220" t="n"/>
      <c r="I128" s="180" t="n"/>
      <c r="J128" s="246" t="n"/>
      <c r="K128" s="489" t="n"/>
      <c r="M128" s="478">
        <f>L127-G128</f>
        <v/>
      </c>
    </row>
    <row r="129">
      <c r="A129" s="74" t="n"/>
      <c r="B129" s="74" t="n"/>
      <c r="C129" s="74" t="n"/>
      <c r="D129" s="74" t="n"/>
      <c r="E129" s="74" t="n"/>
      <c r="F129" s="74" t="n"/>
      <c r="G129" s="74" t="n"/>
      <c r="H129" s="220" t="n"/>
      <c r="I129" s="180" t="n"/>
      <c r="J129" s="246" t="n"/>
      <c r="K129" s="489" t="n"/>
      <c r="M129" s="478">
        <f>L131-G133</f>
        <v/>
      </c>
    </row>
    <row r="130">
      <c r="A130" s="74" t="n"/>
      <c r="D130" s="483">
        <f>SUM(D6:D127)</f>
        <v/>
      </c>
      <c r="E130" s="19" t="n"/>
      <c r="F130" s="483">
        <f>SUM(F6:F127)</f>
        <v/>
      </c>
      <c r="H130" s="220" t="n"/>
      <c r="I130" s="180" t="n"/>
      <c r="J130" s="246" t="n"/>
      <c r="K130" s="489" t="n"/>
      <c r="M130" s="478">
        <f>L132-G134</f>
        <v/>
      </c>
    </row>
    <row r="131">
      <c r="A131" s="74" t="n"/>
      <c r="C131" s="6" t="n"/>
      <c r="D131" s="483">
        <f>D130-F130</f>
        <v/>
      </c>
      <c r="E131" s="15" t="n"/>
      <c r="F131" s="483">
        <f>F130-D130</f>
        <v/>
      </c>
      <c r="H131" s="119" t="n"/>
      <c r="I131" s="115" t="n"/>
      <c r="J131" s="116" t="n"/>
      <c r="K131" s="411" t="n"/>
      <c r="M131" s="478">
        <f>L133-G135</f>
        <v/>
      </c>
    </row>
    <row r="132">
      <c r="A132" s="74" t="n"/>
      <c r="B132" s="484">
        <f>B69-B70-B97</f>
        <v/>
      </c>
      <c r="C132" s="6" t="n"/>
      <c r="E132" s="15" t="n"/>
      <c r="G132" s="484">
        <f>G69-G70-G97</f>
        <v/>
      </c>
      <c r="H132" s="119" t="n"/>
      <c r="I132" s="115" t="n"/>
      <c r="J132" s="116" t="n"/>
      <c r="K132" s="411" t="n"/>
      <c r="M132" s="478">
        <f>L134-G136</f>
        <v/>
      </c>
    </row>
    <row r="133">
      <c r="A133" s="74" t="n"/>
      <c r="C133" s="30" t="n"/>
      <c r="D133" s="30" t="n"/>
      <c r="E133" s="30" t="n"/>
      <c r="F133" s="30" t="n"/>
      <c r="G133" s="30" t="n"/>
      <c r="H133" s="119" t="n"/>
      <c r="I133" s="115" t="n"/>
      <c r="J133" s="116" t="n"/>
      <c r="K133" s="411" t="n"/>
      <c r="M133" s="478">
        <f>L135-G137</f>
        <v/>
      </c>
    </row>
    <row r="134">
      <c r="A134" s="74" t="n"/>
      <c r="B134" s="74" t="n"/>
      <c r="C134" s="74" t="n"/>
      <c r="D134" s="74" t="n"/>
      <c r="E134" s="74" t="n"/>
      <c r="F134" s="74" t="n"/>
      <c r="G134" s="74" t="n"/>
      <c r="H134" s="119" t="n"/>
      <c r="I134" s="115" t="n"/>
      <c r="J134" s="116" t="n"/>
      <c r="K134" s="411" t="n"/>
      <c r="M134" s="478">
        <f>L136-G136</f>
        <v/>
      </c>
    </row>
    <row r="135">
      <c r="A135" s="74" t="n"/>
      <c r="B135" s="74" t="n"/>
      <c r="C135" s="74" t="n"/>
      <c r="D135" s="74" t="n"/>
      <c r="E135" s="74" t="n"/>
      <c r="F135" s="74" t="n"/>
      <c r="G135" s="74" t="n"/>
      <c r="H135" s="119" t="n"/>
      <c r="I135" s="115" t="n"/>
      <c r="J135" s="116" t="n"/>
      <c r="K135" s="411" t="n"/>
    </row>
    <row r="254" ht="16.2" customHeight="1" s="53"/>
    <row r="255" ht="16.2" customHeight="1" s="53"/>
    <row r="256" ht="16.2" customHeight="1" s="53"/>
    <row r="257" ht="16.2" customHeight="1" s="53"/>
    <row r="258" ht="16.2" customHeight="1" s="53"/>
    <row r="259" ht="16.2" customHeight="1" s="53"/>
    <row r="260" ht="16.2" customHeight="1" s="53"/>
    <row r="261" ht="16.2" customHeight="1" s="53"/>
    <row r="262" ht="16.2" customHeight="1" s="53"/>
    <row r="263" ht="16.2" customHeight="1" s="53"/>
    <row r="264" ht="16.2" customHeight="1" s="53"/>
    <row r="265" ht="16.2" customHeight="1" s="53"/>
    <row r="266" ht="16.2" customHeight="1" s="53"/>
    <row r="267" ht="16.2" customHeight="1" s="53"/>
    <row r="268" ht="16.2" customHeight="1" s="53"/>
    <row r="269" ht="16.2" customHeight="1" s="53"/>
    <row r="270" ht="16.2" customHeight="1" s="53"/>
    <row r="271" ht="16.2" customHeight="1" s="53"/>
    <row r="272" ht="16.2" customHeight="1" s="53"/>
    <row r="273" ht="16.2" customHeight="1" s="53"/>
    <row r="274" ht="16.2" customHeight="1" s="53"/>
    <row r="275" ht="16.2" customHeight="1" s="53"/>
    <row r="276" ht="16.2" customHeight="1" s="53"/>
    <row r="277" ht="16.2" customHeight="1" s="53"/>
    <row r="278" ht="16.2" customHeight="1" s="53"/>
    <row r="279" ht="16.2" customHeight="1" s="53"/>
    <row r="280" ht="16.2" customHeight="1" s="53"/>
    <row r="281" ht="16.2" customHeight="1" s="53"/>
    <row r="282" ht="16.2" customHeight="1" s="53"/>
    <row r="283" ht="16.2" customHeight="1" s="53"/>
    <row r="284" ht="16.2" customHeight="1" s="53"/>
    <row r="285" ht="16.2" customHeight="1" s="53"/>
    <row r="286" ht="16.2" customHeight="1" s="53"/>
    <row r="287" ht="16.2" customHeight="1" s="53"/>
    <row r="288" ht="16.2" customHeight="1" s="53"/>
    <row r="289" ht="16.2" customHeight="1" s="53"/>
    <row r="290" ht="16.2" customHeight="1" s="53"/>
    <row r="291" ht="16.2" customHeight="1" s="53"/>
    <row r="292" ht="16.2" customHeight="1" s="53"/>
    <row r="293" ht="16.2" customHeight="1" s="53"/>
    <row r="294" ht="16.2" customHeight="1" s="53"/>
    <row r="295" ht="16.2" customHeight="1" s="53"/>
    <row r="296" ht="16.2" customHeight="1" s="53"/>
    <row r="297" ht="16.2" customHeight="1" s="53"/>
    <row r="298" ht="16.2" customHeight="1" s="53"/>
    <row r="299" ht="16.2" customHeight="1" s="53"/>
    <row r="300" ht="16.2" customHeight="1" s="53"/>
    <row r="301" ht="16.2" customHeight="1" s="53"/>
    <row r="302" ht="16.2" customHeight="1" s="53"/>
    <row r="303" ht="16.2" customHeight="1" s="53"/>
    <row r="304" ht="16.2" customHeight="1" s="53"/>
    <row r="305" ht="16.2" customHeight="1" s="53"/>
    <row r="306" ht="16.2" customHeight="1" s="53"/>
    <row r="307" ht="16.2" customHeight="1" s="53"/>
    <row r="308" ht="16.2" customHeight="1" s="53"/>
    <row r="311" ht="16.2" customHeight="1" s="53"/>
    <row r="312" ht="16.2" customHeight="1" s="53"/>
    <row r="313" ht="16.2" customHeight="1" s="53"/>
    <row r="314" ht="16.2" customHeight="1" s="53"/>
    <row r="315" ht="16.2" customHeight="1" s="53"/>
    <row r="316" ht="16.2" customHeight="1" s="53"/>
    <row r="317" ht="16.2" customHeight="1" s="53"/>
    <row r="318" ht="16.2" customHeight="1" s="53"/>
    <row r="319" ht="16.2" customHeight="1" s="53"/>
    <row r="320" ht="16.2" customHeight="1" s="53"/>
    <row r="321" ht="16.2" customHeight="1" s="53"/>
    <row r="322" ht="16.2" customHeight="1" s="53"/>
    <row r="323" ht="16.2" customHeight="1" s="53"/>
    <row r="324" ht="16.2" customHeight="1" s="53"/>
    <row r="325" ht="16.2" customHeight="1" s="53"/>
    <row r="326" ht="16.2" customHeight="1" s="53"/>
    <row r="327" ht="16.2" customHeight="1" s="53"/>
    <row r="328" ht="16.2" customHeight="1" s="53"/>
    <row r="329" ht="16.2" customHeight="1" s="53"/>
    <row r="330" ht="16.2" customHeight="1" s="53"/>
    <row r="331" ht="16.2" customHeight="1" s="53"/>
    <row r="332" ht="16.2" customHeight="1" s="53"/>
    <row r="333" ht="16.2" customHeight="1" s="53"/>
    <row r="334" ht="16.2" customHeight="1" s="53"/>
    <row r="335" ht="16.2" customHeight="1" s="53"/>
    <row r="336" ht="16.2" customHeight="1" s="53"/>
    <row r="337" ht="16.2" customHeight="1" s="53"/>
    <row r="338" ht="16.2" customHeight="1" s="53"/>
    <row r="339" ht="16.2" customHeight="1" s="53"/>
    <row r="340" ht="16.2" customHeight="1" s="53"/>
    <row r="341" ht="16.2" customHeight="1" s="53"/>
    <row r="342" ht="16.2" customHeight="1" s="53"/>
    <row r="343" ht="16.2" customHeight="1" s="53"/>
    <row r="344" ht="16.2" customHeight="1" s="53"/>
    <row r="345" ht="16.2" customHeight="1" s="53"/>
    <row r="346" ht="16.2" customHeight="1" s="53"/>
    <row r="347" ht="16.2" customHeight="1" s="53"/>
    <row r="348" ht="16.2" customHeight="1" s="53"/>
    <row r="349" ht="16.2" customHeight="1" s="53"/>
    <row r="350" ht="16.2" customHeight="1" s="53"/>
    <row r="351" ht="16.2" customHeight="1" s="53"/>
    <row r="352" ht="16.2" customHeight="1" s="53"/>
    <row r="353" ht="16.2" customHeight="1" s="53"/>
    <row r="354" ht="16.2" customHeight="1" s="53"/>
    <row r="355" ht="16.2" customHeight="1" s="53"/>
    <row r="356" ht="16.2" customHeight="1" s="53"/>
    <row r="357" ht="16.2" customHeight="1" s="53"/>
    <row r="358" ht="16.2" customHeight="1" s="53"/>
    <row r="359" ht="16.2" customHeight="1" s="53"/>
    <row r="360" ht="16.2" customHeight="1" s="53"/>
    <row r="361" ht="16.2" customHeight="1" s="53"/>
    <row r="362" ht="16.2" customHeight="1" s="53"/>
    <row r="363" ht="16.2" customHeight="1" s="53"/>
    <row r="364" ht="16.2" customHeight="1" s="53"/>
    <row r="365" ht="16.2" customHeight="1" s="53"/>
    <row r="366" ht="16.2" customHeight="1" s="53"/>
    <row r="367" ht="16.2" customHeight="1" s="53"/>
    <row r="368" ht="16.2" customHeight="1" s="53"/>
    <row r="369" ht="16.2" customHeight="1" s="53"/>
    <row r="370" ht="16.2" customHeight="1" s="53"/>
    <row r="371" ht="16.2" customHeight="1" s="53"/>
    <row r="372" ht="16.2" customHeight="1" s="53"/>
    <row r="373" ht="16.2" customHeight="1" s="53"/>
    <row r="374" ht="16.2" customHeight="1" s="53"/>
    <row r="375" ht="16.2" customHeight="1" s="53"/>
    <row r="376" ht="16.2" customHeight="1" s="53"/>
    <row r="377" ht="16.2" customHeight="1" s="53"/>
    <row r="378" ht="16.2" customHeight="1" s="53"/>
    <row r="379" ht="16.2" customHeight="1" s="53"/>
    <row r="380" ht="16.2" customHeight="1" s="53"/>
    <row r="381" ht="16.2" customHeight="1" s="53"/>
    <row r="382" ht="16.2" customHeight="1" s="53"/>
    <row r="383" ht="16.2" customHeight="1" s="53"/>
    <row r="384" ht="16.2" customHeight="1" s="53"/>
    <row r="385" ht="16.2" customHeight="1" s="53"/>
    <row r="386" ht="16.2" customHeight="1" s="53"/>
    <row r="387" ht="16.2" customHeight="1" s="53"/>
    <row r="388" ht="16.2" customHeight="1" s="53"/>
    <row r="389" ht="16.2" customHeight="1" s="53"/>
    <row r="390" ht="16.2" customHeight="1" s="53"/>
    <row r="391" ht="16.2" customHeight="1" s="53"/>
    <row r="392" ht="16.2" customHeight="1" s="53"/>
    <row r="393" ht="16.2" customHeight="1" s="53"/>
    <row r="394" ht="16.2" customHeight="1" s="53"/>
    <row r="395" ht="16.2" customHeight="1" s="53"/>
    <row r="396" ht="16.2" customHeight="1" s="53"/>
    <row r="397" ht="16.2" customHeight="1" s="53"/>
    <row r="398" ht="16.2" customHeight="1" s="53"/>
    <row r="399" ht="16.2" customHeight="1" s="53"/>
    <row r="400" ht="16.2" customHeight="1" s="53"/>
    <row r="401" ht="16.2" customHeight="1" s="53"/>
    <row r="402" ht="16.2" customHeight="1" s="53"/>
    <row r="403" ht="16.2" customHeight="1" s="53"/>
    <row r="404" ht="16.2" customHeight="1" s="53"/>
    <row r="405" ht="16.2" customHeight="1" s="53"/>
    <row r="406" ht="16.2" customHeight="1" s="53"/>
    <row r="407" ht="16.2" customHeight="1" s="53"/>
    <row r="408" ht="16.2" customHeight="1" s="53"/>
    <row r="409" ht="16.2" customHeight="1" s="53"/>
    <row r="410" ht="16.2" customHeight="1" s="53"/>
    <row r="427" ht="16.2" customHeight="1" s="53"/>
    <row r="428" ht="16.2" customHeight="1" s="53"/>
    <row r="429" ht="16.2" customHeight="1" s="53"/>
    <row r="430" ht="16.2" customHeight="1" s="53"/>
    <row r="431" ht="16.2" customHeight="1" s="53"/>
    <row r="432" ht="16.2" customHeight="1" s="53"/>
    <row r="433" ht="16.2" customHeight="1" s="53"/>
    <row r="434" ht="16.2" customHeight="1" s="53"/>
    <row r="435" ht="16.2" customHeight="1" s="53"/>
    <row r="436" ht="16.2" customHeight="1" s="53"/>
    <row r="437" ht="16.2" customHeight="1" s="53"/>
    <row r="438" ht="16.2" customHeight="1" s="53"/>
    <row r="439" ht="16.2" customHeight="1" s="53"/>
    <row r="440" ht="16.2" customHeight="1" s="53"/>
    <row r="441" ht="16.2" customHeight="1" s="53"/>
    <row r="442" ht="16.2" customHeight="1" s="53"/>
    <row r="443" ht="16.2" customHeight="1" s="53"/>
    <row r="444" ht="16.2" customHeight="1" s="53"/>
    <row r="445" ht="16.2" customHeight="1" s="53"/>
    <row r="446" ht="16.2" customHeight="1" s="53"/>
    <row r="447" ht="16.2" customHeight="1" s="53"/>
    <row r="448" ht="16.2" customHeight="1" s="53"/>
    <row r="449" ht="16.2" customHeight="1" s="53"/>
    <row r="450" ht="16.2" customHeight="1" s="53"/>
    <row r="451" ht="16.2" customHeight="1" s="53"/>
    <row r="452" ht="16.2" customHeight="1" s="53"/>
    <row r="453" ht="16.2" customHeight="1" s="53"/>
    <row r="454" ht="16.2" customHeight="1" s="53"/>
    <row r="455" ht="16.2" customHeight="1" s="53"/>
    <row r="456" ht="16.2" customHeight="1" s="53"/>
    <row r="457" ht="16.2" customHeight="1" s="53"/>
    <row r="458" ht="16.2" customHeight="1" s="53"/>
    <row r="459" ht="16.2" customHeight="1" s="53"/>
    <row r="460" ht="16.2" customHeight="1" s="53"/>
    <row r="461" ht="16.2" customHeight="1" s="53"/>
    <row r="462" ht="16.2" customHeight="1" s="53"/>
    <row r="463" ht="16.2" customHeight="1" s="53"/>
    <row r="464" ht="16.2" customHeight="1" s="53"/>
    <row r="465" ht="16.2" customHeight="1" s="53"/>
    <row r="466" ht="16.2" customHeight="1" s="53"/>
    <row r="467" ht="16.2" customHeight="1" s="53"/>
    <row r="468" ht="16.2" customHeight="1" s="53"/>
    <row r="469" ht="16.2" customHeight="1" s="53"/>
    <row r="470" ht="16.2" customHeight="1" s="53"/>
    <row r="471" ht="16.2" customHeight="1" s="53"/>
    <row r="472" ht="16.2" customHeight="1" s="53"/>
    <row r="473" ht="16.2" customHeight="1" s="53"/>
    <row r="474" ht="16.2" customHeight="1" s="53"/>
    <row r="475" ht="16.2" customHeight="1" s="53"/>
    <row r="476" ht="16.2" customHeight="1" s="53"/>
    <row r="477" ht="16.2" customHeight="1" s="53"/>
    <row r="478" ht="16.2" customHeight="1" s="53"/>
    <row r="479" ht="16.2" customHeight="1" s="53"/>
    <row r="480" ht="16.2" customHeight="1" s="53"/>
    <row r="481" ht="16.2" customHeight="1" s="53"/>
    <row r="484" ht="16.2" customHeight="1" s="53"/>
    <row r="485" ht="16.2" customHeight="1" s="53"/>
    <row r="486" ht="16.2" customHeight="1" s="53"/>
    <row r="487" ht="16.2" customHeight="1" s="53"/>
    <row r="488" ht="16.2" customHeight="1" s="53"/>
    <row r="489" ht="16.2" customHeight="1" s="53"/>
    <row r="490" ht="16.2" customHeight="1" s="53"/>
    <row r="491" ht="16.2" customHeight="1" s="53"/>
    <row r="492" ht="16.2" customHeight="1" s="53"/>
    <row r="493" ht="16.2" customHeight="1" s="53"/>
    <row r="494" ht="16.2" customHeight="1" s="53"/>
    <row r="495" ht="16.2" customHeight="1" s="53"/>
    <row r="496" ht="16.2" customHeight="1" s="53"/>
    <row r="497" ht="16.2" customHeight="1" s="53"/>
    <row r="498" ht="16.2" customHeight="1" s="53"/>
    <row r="499" ht="16.2" customHeight="1" s="53"/>
    <row r="500" ht="16.2" customHeight="1" s="53"/>
    <row r="501" ht="16.2" customHeight="1" s="53"/>
    <row r="502" ht="16.2" customHeight="1" s="53"/>
    <row r="503" ht="16.2" customHeight="1" s="53"/>
    <row r="504" ht="16.2" customHeight="1" s="53"/>
    <row r="505" ht="16.2" customHeight="1" s="53"/>
    <row r="506" ht="16.2" customHeight="1" s="53"/>
    <row r="507" ht="16.2" customHeight="1" s="53"/>
    <row r="508" ht="16.2" customHeight="1" s="53"/>
    <row r="509" ht="16.2" customHeight="1" s="53"/>
    <row r="510" ht="16.2" customHeight="1" s="53"/>
    <row r="511" ht="16.2" customHeight="1" s="53"/>
    <row r="512" ht="16.2" customHeight="1" s="53"/>
    <row r="513" ht="16.2" customHeight="1" s="53"/>
    <row r="514" ht="16.2" customHeight="1" s="53"/>
    <row r="515" ht="16.2" customHeight="1" s="53"/>
    <row r="516" ht="16.2" customHeight="1" s="53"/>
    <row r="517" ht="16.2" customHeight="1" s="53"/>
    <row r="518" ht="16.2" customHeight="1" s="53"/>
    <row r="519" ht="16.2" customHeight="1" s="53"/>
    <row r="520" ht="16.2" customHeight="1" s="53"/>
    <row r="521" ht="16.2" customHeight="1" s="53"/>
    <row r="522" ht="16.2" customHeight="1" s="53"/>
    <row r="523" ht="16.2" customHeight="1" s="53"/>
    <row r="524" ht="16.2" customHeight="1" s="53"/>
    <row r="525" ht="16.2" customHeight="1" s="53"/>
    <row r="526" ht="16.2" customHeight="1" s="53"/>
    <row r="527" ht="16.2" customHeight="1" s="53"/>
    <row r="528" ht="16.2" customHeight="1" s="53"/>
    <row r="529" ht="16.2" customHeight="1" s="53"/>
    <row r="530" ht="16.2" customHeight="1" s="53"/>
    <row r="531" ht="16.2" customHeight="1" s="53"/>
    <row r="532" ht="16.2" customHeight="1" s="53"/>
    <row r="533" ht="16.2" customHeight="1" s="53"/>
    <row r="534" ht="16.2" customHeight="1" s="53"/>
    <row r="535" ht="16.2" customHeight="1" s="53"/>
    <row r="536" ht="16.2" customHeight="1" s="53"/>
    <row r="537" ht="16.2" customHeight="1" s="53"/>
    <row r="538" ht="16.2" customHeight="1" s="53"/>
    <row r="539" ht="16.2" customHeight="1" s="53"/>
    <row r="540" ht="16.2" customHeight="1" s="53"/>
    <row r="541" ht="16.2" customHeight="1" s="53"/>
    <row r="542" ht="16.2" customHeight="1" s="53"/>
    <row r="543" ht="16.2" customHeight="1" s="53"/>
    <row r="544" ht="16.2" customHeight="1" s="53"/>
    <row r="545" ht="16.2" customHeight="1" s="53"/>
    <row r="546" ht="16.2" customHeight="1" s="53"/>
    <row r="547" ht="16.2" customHeight="1" s="53"/>
    <row r="548" ht="16.2" customHeight="1" s="53"/>
    <row r="549" ht="16.2" customHeight="1" s="53"/>
    <row r="550" ht="16.2" customHeight="1" s="53"/>
    <row r="551" ht="16.2" customHeight="1" s="53"/>
    <row r="552" ht="16.2" customHeight="1" s="53"/>
    <row r="553" ht="16.2" customHeight="1" s="53"/>
    <row r="554" ht="16.2" customHeight="1" s="53"/>
    <row r="555" ht="16.2" customHeight="1" s="53"/>
    <row r="556" ht="16.2" customHeight="1" s="53"/>
    <row r="557" ht="16.2" customHeight="1" s="53"/>
    <row r="558" ht="16.2" customHeight="1" s="53"/>
    <row r="559" ht="16.2" customHeight="1" s="53"/>
    <row r="560" ht="16.2" customHeight="1" s="53"/>
    <row r="561" ht="16.2" customHeight="1" s="53"/>
    <row r="562" ht="16.2" customHeight="1" s="53"/>
    <row r="563" ht="16.2" customHeight="1" s="53"/>
    <row r="564" ht="16.2" customHeight="1" s="53"/>
    <row r="565" ht="16.2" customHeight="1" s="53"/>
    <row r="566" ht="16.2" customHeight="1" s="53"/>
    <row r="567" ht="16.2" customHeight="1" s="53"/>
    <row r="568" ht="16.2" customHeight="1" s="53"/>
    <row r="569" ht="16.2" customHeight="1" s="53"/>
    <row r="570" ht="16.2" customHeight="1" s="53"/>
    <row r="571" ht="16.2" customHeight="1" s="53"/>
    <row r="572" ht="16.2" customHeight="1" s="53"/>
    <row r="573" ht="16.2" customHeight="1" s="53"/>
    <row r="574" ht="16.2" customHeight="1" s="53"/>
    <row r="575" ht="16.2" customHeight="1" s="53"/>
    <row r="576" ht="16.2" customHeight="1" s="53"/>
    <row r="577" ht="16.2" customHeight="1" s="53"/>
    <row r="578" ht="16.2" customHeight="1" s="53"/>
    <row r="579" ht="16.2" customHeight="1" s="53"/>
    <row r="580" ht="16.2" customHeight="1" s="53"/>
    <row r="581" ht="16.2" customHeight="1" s="53"/>
    <row r="582" ht="16.2" customHeight="1" s="53"/>
    <row r="583" ht="16.2" customHeight="1" s="53"/>
    <row r="584" ht="16.2" customHeight="1" s="53"/>
    <row r="585" ht="16.2" customHeight="1" s="53"/>
    <row r="586" ht="16.2" customHeight="1" s="53"/>
    <row r="587" ht="16.2" customHeight="1" s="53"/>
    <row r="588" ht="16.2" customHeight="1" s="53"/>
    <row r="589" ht="16.2" customHeight="1" s="53"/>
    <row r="590" ht="16.2" customHeight="1" s="53"/>
    <row r="591" ht="16.2" customHeight="1" s="53"/>
    <row r="592" ht="16.2" customHeight="1" s="53"/>
  </sheetData>
  <mergeCells count="6">
    <mergeCell ref="A1:J1"/>
    <mergeCell ref="C4:F4"/>
    <mergeCell ref="A4:A5"/>
    <mergeCell ref="A3:J3"/>
    <mergeCell ref="A2:J2"/>
    <mergeCell ref="H4:J5"/>
  </mergeCells>
  <conditionalFormatting sqref="D8:D15">
    <cfRule type="expression" priority="4" dxfId="4">
      <formula>"""=if(IF(ISBLANK(c8),0, 1) *IF(ISBLANK(d8),0, 1)=1)"""</formula>
    </cfRule>
  </conditionalFormatting>
  <conditionalFormatting sqref="J7:J136">
    <cfRule type="cellIs" priority="1" operator="notEqual" dxfId="0" stopIfTrue="1">
      <formula>$K7</formula>
    </cfRule>
  </conditionalFormatting>
  <conditionalFormatting sqref="M7:M93 M97:M134">
    <cfRule type="cellIs" priority="21" operator="notEqual" dxfId="0" stopIfTrue="1">
      <formula>0</formula>
    </cfRule>
  </conditionalFormatting>
  <printOptions horizontalCentered="1"/>
  <pageMargins left="0.5511811023622047" right="0.4724409448818898" top="0.4330708661417323" bottom="0.2755905511811024" header="0.3937007874015748" footer="0.1181102362204725"/>
  <pageSetup orientation="portrait" paperSize="9" scale="38" horizontalDpi="1200" verticalDpi="1200"/>
  <headerFooter alignWithMargins="0">
    <oddHeader/>
    <oddFooter>&amp;C&amp;16 1-1</oddFooter>
    <evenHeader/>
    <evenFooter/>
    <firstHeader/>
    <firstFooter/>
  </headerFooter>
  <legacyDrawing xmlns:r="http://schemas.openxmlformats.org/officeDocument/2006/relationships" r:id="anysvml"/>
</worksheet>
</file>

<file path=xl/worksheets/sheet29.xml><?xml version="1.0" encoding="utf-8"?>
<worksheet xmlns="http://schemas.openxmlformats.org/spreadsheetml/2006/main">
  <sheetPr codeName="Sheet33">
    <tabColor theme="0" tint="-0.1499984740745262"/>
    <outlinePr summaryBelow="1" summaryRight="1"/>
    <pageSetUpPr/>
  </sheetPr>
  <dimension ref="A1:R135"/>
  <sheetViews>
    <sheetView showZeros="0" topLeftCell="A109" zoomScale="70" zoomScaleNormal="70" zoomScaleSheetLayoutView="120" workbookViewId="0">
      <selection activeCell="N137" sqref="N137"/>
    </sheetView>
  </sheetViews>
  <sheetFormatPr baseColWidth="8" defaultColWidth="9" defaultRowHeight="19.8"/>
  <cols>
    <col width="21.6640625" customWidth="1" style="5" min="1" max="1"/>
    <col width="16" customWidth="1" style="5" min="2" max="2"/>
    <col width="5.109375" customWidth="1" style="325" min="3" max="3"/>
    <col width="11.88671875" customWidth="1" style="5" min="4" max="4"/>
    <col width="5" customWidth="1" style="325" min="5" max="5"/>
    <col width="12.21875" customWidth="1" style="5" min="6" max="6"/>
    <col width="15" customWidth="1" style="5" min="7" max="7"/>
    <col width="64.44140625" customWidth="1" style="5" min="8" max="8"/>
    <col width="5.21875" customWidth="1" style="5" min="9" max="9"/>
    <col width="10.6640625" customWidth="1" style="5" min="10" max="10"/>
    <col width="9.109375" bestFit="1" customWidth="1" style="1" min="11" max="11"/>
    <col width="12.109375" customWidth="1" style="1" min="12" max="12"/>
    <col width="19.21875" bestFit="1" customWidth="1" style="1" min="13" max="13"/>
    <col width="9" customWidth="1" style="1" min="14" max="14"/>
    <col width="20.21875" bestFit="1" customWidth="1" style="1" min="15" max="15"/>
    <col width="9" customWidth="1" style="1" min="16" max="16"/>
    <col width="15.21875" bestFit="1" customWidth="1" style="1" min="17" max="17"/>
    <col width="9" customWidth="1" style="1" min="18" max="16384"/>
  </cols>
  <sheetData>
    <row r="1" ht="22.2" customHeight="1" s="53">
      <c r="A1" s="322">
        <f>OFFSET(A139,0,K1-1)</f>
        <v/>
      </c>
      <c r="K1" s="13">
        <f>L1+2</f>
        <v/>
      </c>
      <c r="L1" s="1" t="n">
        <v>27</v>
      </c>
    </row>
    <row r="2" ht="22.2" customHeight="1" s="53">
      <c r="A2" s="322" t="inlineStr">
        <is>
          <t>預計平衡表與現金流量表勾稽底稿</t>
        </is>
      </c>
    </row>
    <row r="3" ht="20.4" customHeight="1" s="53" thickBot="1">
      <c r="A3" s="324" t="inlineStr">
        <is>
          <t>中華民國115年度</t>
        </is>
      </c>
    </row>
    <row r="4" ht="22.2" customHeight="1" s="53">
      <c r="A4" s="348" t="inlineStr">
        <is>
          <t>科目</t>
        </is>
      </c>
      <c r="B4" s="349" t="inlineStr">
        <is>
          <t>114.12.31</t>
        </is>
      </c>
      <c r="C4" s="328" t="inlineStr">
        <is>
          <t>調整項目</t>
        </is>
      </c>
      <c r="D4" s="350" t="n"/>
      <c r="E4" s="350" t="n"/>
      <c r="F4" s="351" t="n"/>
      <c r="G4" s="349" t="inlineStr">
        <is>
          <t>115.12.31</t>
        </is>
      </c>
      <c r="H4" s="329" t="inlineStr">
        <is>
          <t>現金流量表勾稽項目</t>
        </is>
      </c>
      <c r="I4" s="352" t="n"/>
      <c r="J4" s="353" t="n"/>
    </row>
    <row r="5" ht="22.8" customHeight="1" s="53" thickBot="1">
      <c r="A5" s="354" t="n"/>
      <c r="B5" s="75" t="inlineStr">
        <is>
          <t>預計數</t>
        </is>
      </c>
      <c r="C5" s="485" t="n"/>
      <c r="D5" s="486" t="inlineStr">
        <is>
          <t>借方</t>
        </is>
      </c>
      <c r="E5" s="487" t="n"/>
      <c r="F5" s="486" t="inlineStr">
        <is>
          <t>貸方</t>
        </is>
      </c>
      <c r="G5" s="77" t="inlineStr">
        <is>
          <t>預計數</t>
        </is>
      </c>
      <c r="H5" s="358" t="n"/>
      <c r="I5" s="359" t="n"/>
      <c r="J5" s="360" t="n"/>
    </row>
    <row r="6">
      <c r="A6" s="4" t="inlineStr">
        <is>
          <t xml:space="preserve">資產                                                        </t>
        </is>
      </c>
      <c r="B6" s="419" t="n"/>
      <c r="C6" s="367" t="n"/>
      <c r="D6" s="420" t="n"/>
      <c r="E6" s="368" t="n"/>
      <c r="F6" s="420" t="n"/>
      <c r="G6" s="421" t="n"/>
      <c r="H6" s="111" t="inlineStr">
        <is>
          <t xml:space="preserve">▼業務活動之現金流量                                          </t>
        </is>
      </c>
      <c r="I6" s="129" t="n"/>
      <c r="J6" s="130" t="n"/>
      <c r="L6" s="30" t="inlineStr">
        <is>
          <t>114年12月</t>
        </is>
      </c>
      <c r="M6" s="27" t="inlineStr">
        <is>
          <t>差異數要再加(減)</t>
        </is>
      </c>
      <c r="N6" s="30" t="n"/>
      <c r="O6" s="27" t="inlineStr">
        <is>
          <t>比較增減</t>
        </is>
      </c>
      <c r="P6" s="30" t="n"/>
      <c r="Q6" s="27" t="inlineStr">
        <is>
          <t>調整項目</t>
        </is>
      </c>
      <c r="R6" s="30" t="n"/>
    </row>
    <row r="7">
      <c r="A7" s="78" t="inlineStr">
        <is>
          <t xml:space="preserve">　流動資產                                                    </t>
        </is>
      </c>
      <c r="B7" s="422">
        <f>SUM(B8:B16)</f>
        <v/>
      </c>
      <c r="C7" s="367" t="n"/>
      <c r="D7" s="420" t="n"/>
      <c r="E7" s="368" t="n"/>
      <c r="F7" s="420" t="n"/>
      <c r="G7" s="423">
        <f>SUM(G8:G16)</f>
        <v/>
      </c>
      <c r="H7" s="112" t="inlineStr">
        <is>
          <t xml:space="preserve">　　本期賸餘（短絀）                                            </t>
        </is>
      </c>
      <c r="I7" s="8" t="inlineStr">
        <is>
          <t>A</t>
        </is>
      </c>
      <c r="J7" s="73">
        <f>OFFSET(A480,0,$K$1-1)</f>
        <v/>
      </c>
      <c r="K7" s="369">
        <f>-SUMIF($C$7:$C$127,I7,$D$7:$D$127)+SUMIF($E$7:$E$127,I7,$F$7:$F$127)</f>
        <v/>
      </c>
      <c r="L7" s="478">
        <f>VLOOKUP(A7,$A$140:$AX$249,$K$1,FALSE)</f>
        <v/>
      </c>
      <c r="M7" s="478">
        <f>L7-G7</f>
        <v/>
      </c>
      <c r="N7" s="30" t="n"/>
      <c r="O7" s="425">
        <f>L7-B7</f>
        <v/>
      </c>
      <c r="P7" s="144">
        <f>J7-K7</f>
        <v/>
      </c>
      <c r="Q7" s="426">
        <f>D7-F7</f>
        <v/>
      </c>
      <c r="R7" s="30" t="n"/>
    </row>
    <row r="8">
      <c r="A8" s="79" t="inlineStr">
        <is>
          <t xml:space="preserve">　　現金                                                        </t>
        </is>
      </c>
      <c r="B8" s="427">
        <f>VLOOKUP(A8,$A$309:$AX$418,$K$1,FALSE)</f>
        <v/>
      </c>
      <c r="C8" s="367" t="inlineStr">
        <is>
          <t>B</t>
        </is>
      </c>
      <c r="D8" s="428">
        <f>IF(G8-B8&gt;0,G8-B8,"0")</f>
        <v/>
      </c>
      <c r="E8" s="375" t="inlineStr">
        <is>
          <t>B</t>
        </is>
      </c>
      <c r="F8" s="428">
        <f>IF(G8-B8&lt;0,B8-G8,"0")</f>
        <v/>
      </c>
      <c r="G8" s="429">
        <f>J87</f>
        <v/>
      </c>
      <c r="H8" s="112" t="inlineStr">
        <is>
          <t xml:space="preserve">　　利息股利之調整                                              </t>
        </is>
      </c>
      <c r="I8" s="8" t="n"/>
      <c r="J8" s="73">
        <f>OFFSET(A481,0,$K$1-1)</f>
        <v/>
      </c>
      <c r="K8" s="369">
        <f>SUM(K9:K11)</f>
        <v/>
      </c>
      <c r="L8" s="478">
        <f>VLOOKUP(A8,$A$140:$AX$249,$K$1,FALSE)</f>
        <v/>
      </c>
      <c r="M8" s="478">
        <f>L8-G8</f>
        <v/>
      </c>
      <c r="N8" s="30" t="n"/>
      <c r="O8" s="425">
        <f>L8-B8</f>
        <v/>
      </c>
      <c r="P8" s="144">
        <f>J8-K8</f>
        <v/>
      </c>
      <c r="Q8" s="426">
        <f>D8-F8</f>
        <v/>
      </c>
      <c r="R8" s="30" t="n"/>
    </row>
    <row r="9" ht="32.4" customHeight="1" s="53">
      <c r="A9" s="79" t="inlineStr">
        <is>
          <t xml:space="preserve">　　流動金融資產                                                </t>
        </is>
      </c>
      <c r="B9" s="427">
        <f>VLOOKUP(A9,$A$309:$AX$418,$K$1,FALSE)</f>
        <v/>
      </c>
      <c r="C9" s="375" t="n">
        <v>231</v>
      </c>
      <c r="D9" s="428">
        <f>J50*-1</f>
        <v/>
      </c>
      <c r="E9" s="430" t="n">
        <v>211</v>
      </c>
      <c r="F9" s="431">
        <f>J42</f>
        <v/>
      </c>
      <c r="G9" s="429">
        <f>B9+D9-F9+D10-F10</f>
        <v/>
      </c>
      <c r="H9" s="112" t="inlineStr">
        <is>
          <t xml:space="preserve">　　　利息收入                                                    </t>
        </is>
      </c>
      <c r="I9" s="8" t="n"/>
      <c r="J9" s="73">
        <f>OFFSET(A482,0,$K$1-1)</f>
        <v/>
      </c>
      <c r="K9" s="369">
        <f>J9</f>
        <v/>
      </c>
      <c r="L9" s="478">
        <f>VLOOKUP(A9,$A$140:$AX$249,$K$1,FALSE)</f>
        <v/>
      </c>
      <c r="M9" s="478">
        <f>L9-G9</f>
        <v/>
      </c>
      <c r="N9" s="30" t="n"/>
      <c r="O9" s="425">
        <f>L9-B9</f>
        <v/>
      </c>
      <c r="P9" s="144">
        <f>J9-K9</f>
        <v/>
      </c>
      <c r="Q9" s="426">
        <f>D9-F9</f>
        <v/>
      </c>
      <c r="R9" s="30" t="n"/>
    </row>
    <row r="10">
      <c r="A10" s="79" t="n"/>
      <c r="B10" s="427" t="n"/>
      <c r="C10" s="375" t="n">
        <v>125</v>
      </c>
      <c r="D10" s="428" t="n"/>
      <c r="E10" s="430" t="n"/>
      <c r="F10" s="432" t="n"/>
      <c r="G10" s="429" t="n"/>
      <c r="H10" s="112" t="inlineStr">
        <is>
          <t xml:space="preserve">　　　股利收入                                                    </t>
        </is>
      </c>
      <c r="I10" s="8" t="n"/>
      <c r="J10" s="73">
        <f>OFFSET(A483,0,$K$1-1)</f>
        <v/>
      </c>
      <c r="K10" s="369">
        <f>J10</f>
        <v/>
      </c>
      <c r="L10" s="478" t="n"/>
      <c r="M10" s="478">
        <f>L10-G10</f>
        <v/>
      </c>
      <c r="N10" s="30" t="n"/>
      <c r="O10" s="425">
        <f>L10-B10</f>
        <v/>
      </c>
      <c r="P10" s="144">
        <f>J10-K10</f>
        <v/>
      </c>
      <c r="Q10" s="426">
        <f>D10-F10</f>
        <v/>
      </c>
      <c r="R10" s="30" t="n"/>
    </row>
    <row r="11">
      <c r="A11" s="79" t="inlineStr">
        <is>
          <t xml:space="preserve">　　應收款項                                                    </t>
        </is>
      </c>
      <c r="B11" s="427">
        <f>VLOOKUP(A11,$A$309:$AX$418,$K$1,FALSE)</f>
        <v/>
      </c>
      <c r="C11" s="375" t="n">
        <v>151</v>
      </c>
      <c r="D11" s="428" t="n"/>
      <c r="E11" s="430" t="n">
        <v>151</v>
      </c>
      <c r="F11" s="432" t="n"/>
      <c r="G11" s="429">
        <f>B11+D11-F11</f>
        <v/>
      </c>
      <c r="H11" s="112" t="inlineStr">
        <is>
          <t xml:space="preserve">　　　利息費用                                                    </t>
        </is>
      </c>
      <c r="I11" s="8" t="n"/>
      <c r="J11" s="73">
        <f>OFFSET(A484,0,$K$1-1)</f>
        <v/>
      </c>
      <c r="K11" s="369">
        <f>J11</f>
        <v/>
      </c>
      <c r="L11" s="478">
        <f>VLOOKUP(A11,$A$140:$AX$249,$K$1,FALSE)</f>
        <v/>
      </c>
      <c r="M11" s="478">
        <f>L11-G11</f>
        <v/>
      </c>
      <c r="N11" s="30" t="n"/>
      <c r="O11" s="425">
        <f>L11-B11</f>
        <v/>
      </c>
      <c r="P11" s="144">
        <f>J11-K11</f>
        <v/>
      </c>
      <c r="Q11" s="426">
        <f>D11-F11</f>
        <v/>
      </c>
      <c r="R11" s="30" t="n"/>
    </row>
    <row r="12">
      <c r="A12" s="2" t="n">
        <v>0</v>
      </c>
      <c r="B12" s="427" t="n"/>
      <c r="C12" s="375" t="n"/>
      <c r="D12" s="428" t="n"/>
      <c r="E12" s="430" t="n"/>
      <c r="F12" s="432" t="n"/>
      <c r="G12" s="433" t="n"/>
      <c r="H12" s="112" t="inlineStr">
        <is>
          <t xml:space="preserve">　　未計利息股利之本期賸餘（短絀）                              </t>
        </is>
      </c>
      <c r="I12" s="8" t="n"/>
      <c r="J12" s="73">
        <f>OFFSET(A485,0,$K$1-1)</f>
        <v/>
      </c>
      <c r="K12" s="369">
        <f>K7+K8</f>
        <v/>
      </c>
      <c r="L12" s="478" t="n"/>
      <c r="M12" s="478">
        <f>L12-G12</f>
        <v/>
      </c>
      <c r="N12" s="30" t="n"/>
      <c r="O12" s="425">
        <f>L12-B12</f>
        <v/>
      </c>
      <c r="P12" s="144">
        <f>J12-K12</f>
        <v/>
      </c>
      <c r="Q12" s="426">
        <f>D12-F12</f>
        <v/>
      </c>
      <c r="R12" s="30" t="n"/>
    </row>
    <row r="13">
      <c r="A13" s="80" t="inlineStr">
        <is>
          <t xml:space="preserve">　　存貨                                                        </t>
        </is>
      </c>
      <c r="B13" s="427">
        <f>VLOOKUP(A13,$A$309:$AX$418,$K$1,FALSE)</f>
        <v/>
      </c>
      <c r="C13" s="375" t="n">
        <v>151</v>
      </c>
      <c r="D13" s="428" t="n"/>
      <c r="E13" s="430" t="n">
        <v>151</v>
      </c>
      <c r="F13" s="432" t="n"/>
      <c r="G13" s="429">
        <f>B13+D13-F13</f>
        <v/>
      </c>
      <c r="H13" s="112" t="inlineStr">
        <is>
          <t xml:space="preserve">　　調整項目                                                    </t>
        </is>
      </c>
      <c r="I13" s="8" t="n"/>
      <c r="J13" s="73">
        <f>OFFSET(A486,0,$K$1-1)</f>
        <v/>
      </c>
      <c r="K13" s="369">
        <f>SUM(K14,K24,K27,K34,K33)</f>
        <v/>
      </c>
      <c r="L13" s="478">
        <f>VLOOKUP(A13,$A$140:$AX$249,$K$1,FALSE)</f>
        <v/>
      </c>
      <c r="M13" s="478">
        <f>L13-G13</f>
        <v/>
      </c>
      <c r="N13" s="30" t="n"/>
      <c r="O13" s="425">
        <f>L13-B13</f>
        <v/>
      </c>
      <c r="P13" s="144">
        <f>J13-K13</f>
        <v/>
      </c>
      <c r="Q13" s="426">
        <f>D13-F13</f>
        <v/>
      </c>
      <c r="R13" s="30" t="n"/>
    </row>
    <row r="14">
      <c r="A14" s="81" t="inlineStr">
        <is>
          <t xml:space="preserve">　　生產性生物資產－流動                                        </t>
        </is>
      </c>
      <c r="B14" s="427">
        <f>VLOOKUP(A14,$A$309:$AX$418,$K$1,FALSE)</f>
        <v/>
      </c>
      <c r="C14" s="375" t="n">
        <v>151</v>
      </c>
      <c r="D14" s="428" t="n"/>
      <c r="E14" s="430" t="n">
        <v>151</v>
      </c>
      <c r="F14" s="432" t="n"/>
      <c r="G14" s="429">
        <f>B14+D14-F14</f>
        <v/>
      </c>
      <c r="H14" s="112" t="inlineStr">
        <is>
          <t xml:space="preserve">　　　折舊、減損及折耗                                            </t>
        </is>
      </c>
      <c r="I14" s="8" t="n"/>
      <c r="J14" s="73">
        <f>OFFSET(A487,0,$K$1-1)</f>
        <v/>
      </c>
      <c r="K14" s="369">
        <f>SUM(K15:K23)</f>
        <v/>
      </c>
      <c r="L14" s="478">
        <f>VLOOKUP(A14,$A$140:$AX$249,$K$1,FALSE)</f>
        <v/>
      </c>
      <c r="M14" s="478">
        <f>L14-G14</f>
        <v/>
      </c>
      <c r="N14" s="30" t="n"/>
      <c r="O14" s="425">
        <f>L14-B14</f>
        <v/>
      </c>
      <c r="P14" s="144">
        <f>J14-K14</f>
        <v/>
      </c>
      <c r="Q14" s="426">
        <f>D14-F14</f>
        <v/>
      </c>
      <c r="R14" s="30" t="n"/>
    </row>
    <row r="15">
      <c r="A15" s="80" t="inlineStr">
        <is>
          <t xml:space="preserve">　　預付款項                                                    </t>
        </is>
      </c>
      <c r="B15" s="427">
        <f>VLOOKUP(A15,$A$309:$AX$418,$K$1,FALSE)</f>
        <v/>
      </c>
      <c r="C15" s="375" t="n">
        <v>151</v>
      </c>
      <c r="D15" s="428" t="n"/>
      <c r="E15" s="430" t="n">
        <v>151</v>
      </c>
      <c r="F15" s="432" t="n"/>
      <c r="G15" s="429">
        <f>B15+D15-F15</f>
        <v/>
      </c>
      <c r="H15" s="112" t="inlineStr">
        <is>
          <t xml:space="preserve">　　　　土地改良物                                                  </t>
        </is>
      </c>
      <c r="I15" s="91" t="n">
        <v>101</v>
      </c>
      <c r="J15" s="121">
        <f>OFFSET(A488,0,$K$1-1)</f>
        <v/>
      </c>
      <c r="K15" s="369">
        <f>-SUMIF($C$7:$C$127,I15,$D$7:$D$127)+SUMIF($E$7:$E$127,I15,$F$7:$F$127)</f>
        <v/>
      </c>
      <c r="L15" s="478">
        <f>VLOOKUP(A15,$A$140:$AX$249,$K$1,FALSE)</f>
        <v/>
      </c>
      <c r="M15" s="478">
        <f>L15-G15</f>
        <v/>
      </c>
      <c r="N15" s="30" t="n"/>
      <c r="O15" s="425">
        <f>L15-B15</f>
        <v/>
      </c>
      <c r="P15" s="144">
        <f>J15-K15</f>
        <v/>
      </c>
      <c r="Q15" s="426">
        <f>D15-F15</f>
        <v/>
      </c>
      <c r="R15" s="30" t="n"/>
    </row>
    <row r="16">
      <c r="A16" s="80" t="inlineStr">
        <is>
          <t xml:space="preserve">　　短期貸墊款                                                  </t>
        </is>
      </c>
      <c r="B16" s="427">
        <f>VLOOKUP(A16,$A$309:$AX$418,$K$1,FALSE)</f>
        <v/>
      </c>
      <c r="C16" s="375" t="n">
        <v>151</v>
      </c>
      <c r="D16" s="428" t="n"/>
      <c r="E16" s="430" t="n">
        <v>212</v>
      </c>
      <c r="F16" s="432">
        <f>J43</f>
        <v/>
      </c>
      <c r="G16" s="429">
        <f>B16+D16-F16</f>
        <v/>
      </c>
      <c r="H16" s="112" t="inlineStr">
        <is>
          <t xml:space="preserve">　　　　房屋及建築                                                  </t>
        </is>
      </c>
      <c r="I16" s="91" t="n">
        <v>102</v>
      </c>
      <c r="J16" s="121">
        <f>OFFSET(A489,0,$K$1-1)</f>
        <v/>
      </c>
      <c r="K16" s="369">
        <f>-SUMIF($C$7:$C$127,I16,$D$7:$D$127)+SUMIF($E$7:$E$127,I16,$F$7:$F$127)</f>
        <v/>
      </c>
      <c r="L16" s="478">
        <f>VLOOKUP(A16,$A$140:$AX$249,$K$1,FALSE)</f>
        <v/>
      </c>
      <c r="M16" s="478">
        <f>L16-G16</f>
        <v/>
      </c>
      <c r="N16" s="30" t="n"/>
      <c r="O16" s="425">
        <f>L16-B16</f>
        <v/>
      </c>
      <c r="P16" s="144">
        <f>J16-K16</f>
        <v/>
      </c>
      <c r="Q16" s="426">
        <f>D16-F16</f>
        <v/>
      </c>
      <c r="R16" s="30" t="n"/>
    </row>
    <row r="17" ht="48.6" customHeight="1" s="53">
      <c r="A17" s="78" t="inlineStr">
        <is>
          <t xml:space="preserve">　投資、長期應收款、貸墊款及準備金                            </t>
        </is>
      </c>
      <c r="B17" s="422">
        <f>SUM(B18:B21)</f>
        <v/>
      </c>
      <c r="C17" s="380" t="n"/>
      <c r="D17" s="374" t="n"/>
      <c r="E17" s="434" t="n"/>
      <c r="F17" s="435" t="n"/>
      <c r="G17" s="423">
        <f>SUM(G18:G21)</f>
        <v/>
      </c>
      <c r="H17" s="112" t="inlineStr">
        <is>
          <t xml:space="preserve">　　　　機械及設備                                                  </t>
        </is>
      </c>
      <c r="I17" s="91" t="n">
        <v>103</v>
      </c>
      <c r="J17" s="121">
        <f>OFFSET(A490,0,$K$1-1)</f>
        <v/>
      </c>
      <c r="K17" s="369">
        <f>-SUMIF($C$7:$C$127,I17,$D$7:$D$127)+SUMIF($E$7:$E$127,I17,$F$7:$F$127)</f>
        <v/>
      </c>
      <c r="L17" s="478">
        <f>VLOOKUP(A17,$A$140:$AX$249,$K$1,FALSE)</f>
        <v/>
      </c>
      <c r="M17" s="478">
        <f>L17-G17</f>
        <v/>
      </c>
      <c r="N17" s="30" t="n"/>
      <c r="O17" s="425">
        <f>L17-B17</f>
        <v/>
      </c>
      <c r="P17" s="144">
        <f>J17-K17</f>
        <v/>
      </c>
      <c r="Q17" s="426">
        <f>D17-F17</f>
        <v/>
      </c>
      <c r="R17" s="30" t="n"/>
    </row>
    <row r="18" ht="32.4" customHeight="1" s="53">
      <c r="A18" s="80" t="inlineStr">
        <is>
          <t xml:space="preserve">　　採權益法之投資                                              </t>
        </is>
      </c>
      <c r="B18" s="427">
        <f>VLOOKUP(A18,$A$309:$AX$418,$K$1,FALSE)</f>
        <v/>
      </c>
      <c r="C18" s="380" t="n"/>
      <c r="D18" s="126" t="n"/>
      <c r="E18" s="127" t="n"/>
      <c r="F18" s="126" t="n"/>
      <c r="G18" s="429">
        <f>D18+F18+B18</f>
        <v/>
      </c>
      <c r="H18" s="112" t="inlineStr">
        <is>
          <t xml:space="preserve">　　　　交通及運輸設備                                              </t>
        </is>
      </c>
      <c r="I18" s="91" t="n">
        <v>104</v>
      </c>
      <c r="J18" s="121">
        <f>OFFSET(A491,0,$K$1-1)</f>
        <v/>
      </c>
      <c r="K18" s="369">
        <f>-SUMIF($C$7:$C$127,I18,$D$7:$D$127)+SUMIF($E$7:$E$127,I18,$F$7:$F$127)</f>
        <v/>
      </c>
      <c r="L18" s="478">
        <f>VLOOKUP(A18,$A$140:$AX$249,$K$1,FALSE)</f>
        <v/>
      </c>
      <c r="M18" s="478">
        <f>L18-G18</f>
        <v/>
      </c>
      <c r="N18" s="30" t="n"/>
      <c r="O18" s="425">
        <f>L18-B18</f>
        <v/>
      </c>
      <c r="P18" s="144">
        <f>J18-K18</f>
        <v/>
      </c>
      <c r="Q18" s="426">
        <f>D18-F18</f>
        <v/>
      </c>
      <c r="R18" s="30" t="n"/>
    </row>
    <row r="19" ht="32.4" customHeight="1" s="53">
      <c r="A19" s="80" t="inlineStr">
        <is>
          <t xml:space="preserve">　　非流動金融資產                                              </t>
        </is>
      </c>
      <c r="B19" s="427">
        <f>VLOOKUP(A19,$A$309:$AX$418,$K$1,FALSE)</f>
        <v/>
      </c>
      <c r="C19" s="381" t="n">
        <v>241</v>
      </c>
      <c r="D19" s="436">
        <f>J52*-1</f>
        <v/>
      </c>
      <c r="E19" s="437" t="n">
        <v>221</v>
      </c>
      <c r="F19" s="438">
        <f>J45</f>
        <v/>
      </c>
      <c r="G19" s="429">
        <f>B19+D19-F19</f>
        <v/>
      </c>
      <c r="H19" s="112" t="inlineStr">
        <is>
          <t xml:space="preserve">　　　　什項設備                                                    </t>
        </is>
      </c>
      <c r="I19" s="91" t="n">
        <v>105</v>
      </c>
      <c r="J19" s="121">
        <f>OFFSET(A492,0,$K$1-1)</f>
        <v/>
      </c>
      <c r="K19" s="369">
        <f>-SUMIF($C$7:$C$127,I19,$D$7:$D$127)+SUMIF($E$7:$E$127,I19,$F$7:$F$127)</f>
        <v/>
      </c>
      <c r="L19" s="478">
        <f>VLOOKUP(A19,$A$140:$AX$249,$K$1,FALSE)</f>
        <v/>
      </c>
      <c r="M19" s="478">
        <f>L19-G19</f>
        <v/>
      </c>
      <c r="N19" s="30" t="n"/>
      <c r="O19" s="425">
        <f>L19-B19</f>
        <v/>
      </c>
      <c r="P19" s="144">
        <f>J19-K19</f>
        <v/>
      </c>
      <c r="Q19" s="426">
        <f>D19-F19</f>
        <v/>
      </c>
      <c r="R19" s="30" t="n"/>
    </row>
    <row r="20">
      <c r="A20" s="80" t="inlineStr">
        <is>
          <t xml:space="preserve">　　長期應收款                                                  </t>
        </is>
      </c>
      <c r="B20" s="427">
        <f>VLOOKUP(A20,$A$309:$AX$418,$K$1,FALSE)</f>
        <v/>
      </c>
      <c r="C20" s="380" t="n"/>
      <c r="D20" s="374" t="n"/>
      <c r="E20" s="434" t="n"/>
      <c r="F20" s="435" t="n"/>
      <c r="G20" s="433">
        <f>B20+D20-F20</f>
        <v/>
      </c>
      <c r="H20" s="112" t="inlineStr">
        <is>
          <t xml:space="preserve">　　　　租賃資產                                                    </t>
        </is>
      </c>
      <c r="I20" s="91" t="n">
        <v>106</v>
      </c>
      <c r="J20" s="121">
        <f>OFFSET(A493,0,$K$1-1)</f>
        <v/>
      </c>
      <c r="K20" s="369">
        <f>-SUMIF($C$7:$C$127,I20,$D$7:$D$127)+SUMIF($E$7:$E$127,I20,$F$7:$F$127)</f>
        <v/>
      </c>
      <c r="L20" s="478">
        <f>VLOOKUP(A20,$A$140:$AX$249,$K$1,FALSE)</f>
        <v/>
      </c>
      <c r="M20" s="478">
        <f>L20-G20</f>
        <v/>
      </c>
      <c r="N20" s="30" t="n"/>
      <c r="O20" s="425">
        <f>L20-B20</f>
        <v/>
      </c>
      <c r="P20" s="144">
        <f>J20-K20</f>
        <v/>
      </c>
      <c r="Q20" s="426">
        <f>D20-F20</f>
        <v/>
      </c>
      <c r="R20" s="30" t="n"/>
    </row>
    <row r="21">
      <c r="A21" s="80" t="inlineStr">
        <is>
          <t xml:space="preserve">　　準備金                                                      </t>
        </is>
      </c>
      <c r="B21" s="427">
        <f>VLOOKUP(A21,$A$309:$AX$418,$K$1,FALSE)</f>
        <v/>
      </c>
      <c r="C21" s="380" t="n">
        <v>242</v>
      </c>
      <c r="D21" s="374">
        <f>J53*-1</f>
        <v/>
      </c>
      <c r="E21" s="434" t="n">
        <v>222</v>
      </c>
      <c r="F21" s="435">
        <f>J46</f>
        <v/>
      </c>
      <c r="G21" s="429">
        <f>B21+SUM(D21:D25)-SUM(F21:F25)</f>
        <v/>
      </c>
      <c r="H21" s="112" t="inlineStr">
        <is>
          <t xml:space="preserve">　　　　租賃權益改良                                                </t>
        </is>
      </c>
      <c r="I21" s="91" t="n">
        <v>107</v>
      </c>
      <c r="J21" s="121">
        <f>OFFSET(A494,0,$K$1-1)</f>
        <v/>
      </c>
      <c r="K21" s="369">
        <f>-SUMIF($C$7:$C$127,I21,$D$7:$D$127)+SUMIF($E$7:$E$127,I21,$F$7:$F$127)</f>
        <v/>
      </c>
      <c r="L21" s="478">
        <f>VLOOKUP(A21,$A$140:$AX$249,$K$1,FALSE)</f>
        <v/>
      </c>
      <c r="M21" s="478">
        <f>L21-G21</f>
        <v/>
      </c>
      <c r="N21" s="30" t="n"/>
      <c r="O21" s="425">
        <f>L21-B21</f>
        <v/>
      </c>
      <c r="P21" s="144">
        <f>J21-K21</f>
        <v/>
      </c>
      <c r="Q21" s="426">
        <f>D21-F21</f>
        <v/>
      </c>
      <c r="R21" s="30" t="n"/>
    </row>
    <row r="22">
      <c r="A22" s="3" t="n">
        <v>0</v>
      </c>
      <c r="B22" s="427" t="n"/>
      <c r="C22" s="382" t="n">
        <v>401</v>
      </c>
      <c r="D22" s="428">
        <f>J90</f>
        <v/>
      </c>
      <c r="E22" s="439" t="n">
        <v>402</v>
      </c>
      <c r="F22" s="432">
        <f>-J91</f>
        <v/>
      </c>
      <c r="G22" s="433" t="n"/>
      <c r="H22" s="112" t="inlineStr">
        <is>
          <t xml:space="preserve">　　　　代管資產                                                    </t>
        </is>
      </c>
      <c r="I22" s="91" t="n">
        <v>108</v>
      </c>
      <c r="J22" s="121">
        <f>OFFSET(A495,0,$K$1-1)</f>
        <v/>
      </c>
      <c r="K22" s="369">
        <f>-SUMIF($C$7:$C$127,I22,$D$7:$D$127)+SUMIF($E$7:$E$127,I22,$F$7:$F$127)</f>
        <v/>
      </c>
      <c r="L22" s="478" t="n"/>
      <c r="M22" s="478">
        <f>L22-G22</f>
        <v/>
      </c>
      <c r="N22" s="30" t="n"/>
      <c r="O22" s="425">
        <f>L22-B22</f>
        <v/>
      </c>
      <c r="P22" s="144">
        <f>J22-K22</f>
        <v/>
      </c>
      <c r="Q22" s="426">
        <f>D22-F22</f>
        <v/>
      </c>
      <c r="R22" s="30" t="n"/>
    </row>
    <row r="23">
      <c r="A23" s="3" t="n">
        <v>0</v>
      </c>
      <c r="B23" s="427" t="n"/>
      <c r="C23" s="382" t="n">
        <v>403</v>
      </c>
      <c r="D23" s="428">
        <f>J93</f>
        <v/>
      </c>
      <c r="E23" s="439" t="n"/>
      <c r="F23" s="431" t="n"/>
      <c r="G23" s="433" t="n"/>
      <c r="H23" s="112" t="inlineStr">
        <is>
          <t xml:space="preserve">　　　　生產性生物資產－非流動                                      </t>
        </is>
      </c>
      <c r="I23" s="91" t="n">
        <v>109</v>
      </c>
      <c r="J23" s="121">
        <f>OFFSET(A496,0,$K$1-1)</f>
        <v/>
      </c>
      <c r="K23" s="369">
        <f>-SUMIF($C$7:$C$127,I23,$D$7:$D$127)+SUMIF($E$7:$E$127,I23,$F$7:$F$127)</f>
        <v/>
      </c>
      <c r="L23" s="478" t="n"/>
      <c r="M23" s="478">
        <f>L23-G23</f>
        <v/>
      </c>
      <c r="N23" s="30" t="n"/>
      <c r="O23" s="425">
        <f>L23-B23</f>
        <v/>
      </c>
      <c r="P23" s="144">
        <f>J23-K23</f>
        <v/>
      </c>
      <c r="Q23" s="426">
        <f>D23-F23</f>
        <v/>
      </c>
      <c r="R23" s="30" t="n"/>
    </row>
    <row r="24">
      <c r="A24" s="3" t="n">
        <v>0</v>
      </c>
      <c r="B24" s="427" t="n"/>
      <c r="C24" s="382" t="n"/>
      <c r="D24" s="428" t="n"/>
      <c r="E24" s="439" t="n"/>
      <c r="F24" s="432" t="n"/>
      <c r="G24" s="433" t="n"/>
      <c r="H24" s="112" t="inlineStr">
        <is>
          <t xml:space="preserve">　　　攤銷                                                        </t>
        </is>
      </c>
      <c r="I24" s="91" t="n"/>
      <c r="J24" s="121">
        <f>OFFSET(A497,0,$K$1-1)</f>
        <v/>
      </c>
      <c r="K24" s="369">
        <f>SUM(K25:K26)</f>
        <v/>
      </c>
      <c r="L24" s="478" t="n"/>
      <c r="M24" s="478">
        <f>L24-G24</f>
        <v/>
      </c>
      <c r="N24" s="30" t="n"/>
      <c r="O24" s="425">
        <f>L24-B24</f>
        <v/>
      </c>
      <c r="P24" s="144">
        <f>J24-K24</f>
        <v/>
      </c>
      <c r="Q24" s="426">
        <f>D24-F24</f>
        <v/>
      </c>
      <c r="R24" s="30" t="n"/>
    </row>
    <row r="25">
      <c r="A25" s="78" t="n"/>
      <c r="B25" s="427" t="n"/>
      <c r="C25" s="382" t="n">
        <v>125</v>
      </c>
      <c r="D25" s="428">
        <f>J32*-1</f>
        <v/>
      </c>
      <c r="E25" s="439" t="n"/>
      <c r="F25" s="432" t="n"/>
      <c r="G25" s="433" t="n"/>
      <c r="H25" s="112" t="inlineStr">
        <is>
          <t xml:space="preserve">　　　　攤銷電腦軟體                                                </t>
        </is>
      </c>
      <c r="I25" s="8" t="n">
        <v>111</v>
      </c>
      <c r="J25" s="73">
        <f>OFFSET(A498,0,$K$1-1)</f>
        <v/>
      </c>
      <c r="K25" s="369">
        <f>-SUMIF($C$7:$C$127,I25,$D$7:$D$127)+SUMIF($E$7:$E$127,I25,$F$7:$F$127)</f>
        <v/>
      </c>
      <c r="L25" s="478" t="n"/>
      <c r="M25" s="478">
        <f>L25-G25</f>
        <v/>
      </c>
      <c r="N25" s="30" t="n"/>
      <c r="O25" s="425">
        <f>L25-B25</f>
        <v/>
      </c>
      <c r="P25" s="144">
        <f>J25-K25</f>
        <v/>
      </c>
      <c r="Q25" s="426">
        <f>D25-F25</f>
        <v/>
      </c>
      <c r="R25" s="30" t="n"/>
    </row>
    <row r="26" ht="32.4" customHeight="1" s="53">
      <c r="A26" s="78" t="inlineStr">
        <is>
          <t xml:space="preserve">　不動產、廠房及設備                                          </t>
        </is>
      </c>
      <c r="B26" s="422">
        <f>SUM(B27:B52)</f>
        <v/>
      </c>
      <c r="C26" s="375" t="n"/>
      <c r="D26" s="428" t="n"/>
      <c r="E26" s="430" t="n"/>
      <c r="F26" s="432" t="n"/>
      <c r="G26" s="423">
        <f>SUM(G27:G52)</f>
        <v/>
      </c>
      <c r="H26" s="112" t="inlineStr">
        <is>
          <t xml:space="preserve">　　　　其他攤銷費用                                                </t>
        </is>
      </c>
      <c r="I26" s="8" t="n">
        <v>112</v>
      </c>
      <c r="J26" s="73">
        <f>OFFSET(A499,0,$K$1-1)</f>
        <v/>
      </c>
      <c r="K26" s="369">
        <f>-SUMIF($C$7:$C$127,I26,$D$7:$D$127)+SUMIF($E$7:$E$127,I26,$F$7:$F$127)</f>
        <v/>
      </c>
      <c r="L26" s="478">
        <f>VLOOKUP(A26,$A$140:$AX$249,$K$1,FALSE)</f>
        <v/>
      </c>
      <c r="M26" s="478">
        <f>L26-G26</f>
        <v/>
      </c>
      <c r="N26" s="30" t="n"/>
      <c r="O26" s="425">
        <f>L26-B26</f>
        <v/>
      </c>
      <c r="P26" s="144">
        <f>J26-K26</f>
        <v/>
      </c>
      <c r="Q26" s="426">
        <f>D26-F26</f>
        <v/>
      </c>
      <c r="R26" s="30" t="n"/>
    </row>
    <row r="27">
      <c r="A27" s="80" t="inlineStr">
        <is>
          <t xml:space="preserve">　　土地                                                        </t>
        </is>
      </c>
      <c r="B27" s="427">
        <f>VLOOKUP(A27,$A$309:$AX$418,$K$1,FALSE)</f>
        <v/>
      </c>
      <c r="C27" s="384" t="n">
        <v>121</v>
      </c>
      <c r="D27" s="440" t="n"/>
      <c r="E27" s="441" t="n"/>
      <c r="F27" s="442" t="n"/>
      <c r="G27" s="429">
        <f>B27+SUM(D27)-SUM(F27)</f>
        <v/>
      </c>
      <c r="H27" s="112" t="inlineStr">
        <is>
          <t xml:space="preserve">　　　其他                                                        </t>
        </is>
      </c>
      <c r="I27" s="8" t="n"/>
      <c r="J27" s="73">
        <f>OFFSET(A500,0,$K$1-1)</f>
        <v/>
      </c>
      <c r="K27" s="369">
        <f>K28+K29+K32</f>
        <v/>
      </c>
      <c r="L27" s="478">
        <f>VLOOKUP(A27,$A$140:$AX$249,$K$1,FALSE)</f>
        <v/>
      </c>
      <c r="M27" s="478">
        <f>L27-G27</f>
        <v/>
      </c>
      <c r="N27" s="30" t="n"/>
      <c r="O27" s="425">
        <f>L27-B27</f>
        <v/>
      </c>
      <c r="P27" s="144">
        <f>J27-K27</f>
        <v/>
      </c>
      <c r="Q27" s="426">
        <f>D27-F27</f>
        <v/>
      </c>
      <c r="R27" s="30" t="n"/>
    </row>
    <row r="28">
      <c r="A28" s="2" t="n">
        <v>0</v>
      </c>
      <c r="B28" s="427" t="n"/>
      <c r="C28" s="384" t="n"/>
      <c r="D28" s="440" t="n"/>
      <c r="E28" s="441" t="n"/>
      <c r="F28" s="442" t="n"/>
      <c r="G28" s="433" t="n"/>
      <c r="H28" s="214" t="inlineStr">
        <is>
          <t xml:space="preserve">　　　　應付退休及離職金                                            </t>
        </is>
      </c>
      <c r="I28" s="215" t="n">
        <v>122</v>
      </c>
      <c r="J28" s="73">
        <f>OFFSET(A501,0,$K$1-1)</f>
        <v/>
      </c>
      <c r="K28" s="369">
        <f>-SUMIF($C$7:$C$127,I28,$D$7:$D$127)+SUMIF($E$7:$E$127,I28,$F$7:$F$127)</f>
        <v/>
      </c>
      <c r="L28" s="478" t="n"/>
      <c r="M28" s="478">
        <f>L28-G28</f>
        <v/>
      </c>
      <c r="N28" s="30" t="n"/>
      <c r="O28" s="425">
        <f>L28-B28</f>
        <v/>
      </c>
      <c r="P28" s="144">
        <f>J28-K28</f>
        <v/>
      </c>
      <c r="Q28" s="426">
        <f>D28-F28</f>
        <v/>
      </c>
      <c r="R28" s="30" t="n"/>
    </row>
    <row r="29">
      <c r="A29" s="80" t="inlineStr">
        <is>
          <t xml:space="preserve">　　土地改良物                                                  </t>
        </is>
      </c>
      <c r="B29" s="427">
        <f>VLOOKUP(A29,$A$309:$AX$418,$K$1,FALSE)</f>
        <v/>
      </c>
      <c r="C29" s="384" t="n">
        <v>251</v>
      </c>
      <c r="D29" s="440">
        <f>J57*-1</f>
        <v/>
      </c>
      <c r="E29" s="441" t="n">
        <v>101</v>
      </c>
      <c r="F29" s="442">
        <f>J15</f>
        <v/>
      </c>
      <c r="G29" s="429">
        <f>B29+SUM(D29:D32)-SUM(F29:F32)</f>
        <v/>
      </c>
      <c r="H29" s="214" t="inlineStr">
        <is>
          <t xml:space="preserve">　　　　遞延收入                                                    </t>
        </is>
      </c>
      <c r="I29" s="215" t="n"/>
      <c r="J29" s="73">
        <f>OFFSET(A502,0,$K$1-1)</f>
        <v/>
      </c>
      <c r="K29" s="369">
        <f>SUM(K30:K31)</f>
        <v/>
      </c>
      <c r="L29" s="478">
        <f>VLOOKUP(A29,$A$140:$AX$249,$K$1,FALSE)</f>
        <v/>
      </c>
      <c r="M29" s="478">
        <f>L29-G29</f>
        <v/>
      </c>
      <c r="N29" s="30" t="n"/>
      <c r="O29" s="425">
        <f>L29-B29</f>
        <v/>
      </c>
      <c r="P29" s="144">
        <f>J29-K29</f>
        <v/>
      </c>
      <c r="Q29" s="426">
        <f>D29-F29</f>
        <v/>
      </c>
      <c r="R29" s="30" t="n"/>
    </row>
    <row r="30">
      <c r="A30" s="80" t="n">
        <v>0</v>
      </c>
      <c r="B30" s="427" t="n"/>
      <c r="C30" s="384" t="n">
        <v>404</v>
      </c>
      <c r="D30" s="440">
        <f>J96</f>
        <v/>
      </c>
      <c r="E30" s="441" t="n"/>
      <c r="F30" s="442" t="n"/>
      <c r="G30" s="433" t="n"/>
      <c r="H30" s="214" t="inlineStr">
        <is>
          <t xml:space="preserve">　　　　　遞延收入-其他補助收入                                       </t>
        </is>
      </c>
      <c r="I30" s="215" t="n">
        <v>123</v>
      </c>
      <c r="J30" s="73">
        <f>OFFSET(A503,0,$K$1-1)</f>
        <v/>
      </c>
      <c r="K30" s="369">
        <f>-SUMIF($C$7:$C$127,I30,$D$7:$D$127)+SUMIF($E$7:$E$127,I30,$F$7:$F$127)</f>
        <v/>
      </c>
      <c r="L30" s="478" t="n"/>
      <c r="M30" s="478">
        <f>L30-G30</f>
        <v/>
      </c>
      <c r="N30" s="30" t="n"/>
      <c r="O30" s="425">
        <f>L30-B30</f>
        <v/>
      </c>
      <c r="P30" s="144">
        <f>J30-K30</f>
        <v/>
      </c>
      <c r="Q30" s="426">
        <f>D30-F30</f>
        <v/>
      </c>
      <c r="R30" s="30" t="n"/>
    </row>
    <row r="31">
      <c r="A31" s="2" t="n">
        <v>0</v>
      </c>
      <c r="B31" s="427" t="n"/>
      <c r="C31" s="384" t="n"/>
      <c r="D31" s="440" t="n"/>
      <c r="E31" s="441" t="n"/>
      <c r="F31" s="442" t="n"/>
      <c r="G31" s="433" t="n"/>
      <c r="H31" s="214" t="inlineStr">
        <is>
          <t xml:space="preserve">　　　　　遞延收入-受贈收入                                           </t>
        </is>
      </c>
      <c r="I31" s="215" t="n">
        <v>124</v>
      </c>
      <c r="J31" s="73">
        <f>OFFSET(A504,0,$K$1-1)</f>
        <v/>
      </c>
      <c r="K31" s="369">
        <f>-SUMIF($C$7:$C$127,I31,$D$7:$D$127)+SUMIF($E$7:$E$127,I31,$F$7:$F$127)</f>
        <v/>
      </c>
      <c r="L31" s="478" t="n"/>
      <c r="M31" s="478">
        <f>L31-G31</f>
        <v/>
      </c>
      <c r="N31" s="30" t="n"/>
      <c r="O31" s="425">
        <f>L31-B31</f>
        <v/>
      </c>
      <c r="P31" s="144">
        <f>J31-K31</f>
        <v/>
      </c>
      <c r="Q31" s="426">
        <f>D31-F31</f>
        <v/>
      </c>
      <c r="R31" s="30" t="n"/>
    </row>
    <row r="32">
      <c r="A32" s="3" t="n">
        <v>0</v>
      </c>
      <c r="B32" s="427" t="n"/>
      <c r="C32" s="385" t="n"/>
      <c r="D32" s="440" t="n"/>
      <c r="E32" s="443" t="n"/>
      <c r="F32" s="442" t="n"/>
      <c r="G32" s="433" t="n"/>
      <c r="H32" s="214" t="inlineStr">
        <is>
          <t xml:space="preserve">　　　　其他                                                        </t>
        </is>
      </c>
      <c r="I32" s="215" t="n">
        <v>125</v>
      </c>
      <c r="J32" s="73">
        <f>OFFSET(A505,0,$K$1-1)</f>
        <v/>
      </c>
      <c r="K32" s="369" t="n"/>
      <c r="L32" s="478" t="n"/>
      <c r="M32" s="478">
        <f>L32-G32</f>
        <v/>
      </c>
      <c r="N32" s="30" t="n"/>
      <c r="O32" s="425">
        <f>L32-B32</f>
        <v/>
      </c>
      <c r="P32" s="144">
        <f>J32-K32</f>
        <v/>
      </c>
      <c r="Q32" s="426">
        <f>D32-F32</f>
        <v/>
      </c>
      <c r="R32" s="30" t="n"/>
    </row>
    <row r="33">
      <c r="A33" s="80" t="inlineStr">
        <is>
          <t xml:space="preserve">　　房屋及建築                                                  </t>
        </is>
      </c>
      <c r="B33" s="427">
        <f>VLOOKUP(A33,$A$309:$AX$418,$K$1,FALSE)</f>
        <v/>
      </c>
      <c r="C33" s="384" t="n">
        <v>252</v>
      </c>
      <c r="D33" s="440">
        <f>J58*-1</f>
        <v/>
      </c>
      <c r="E33" s="441" t="n">
        <v>102</v>
      </c>
      <c r="F33" s="442">
        <f>J16</f>
        <v/>
      </c>
      <c r="G33" s="429">
        <f>B33+SUM(D33:D36)-SUM(F33:F36)</f>
        <v/>
      </c>
      <c r="H33" s="214" t="inlineStr">
        <is>
          <t xml:space="preserve">　　　流動資產淨減（淨增）                                        </t>
        </is>
      </c>
      <c r="I33" s="215" t="n">
        <v>151</v>
      </c>
      <c r="J33" s="73">
        <f>OFFSET(A506,0,$K$1-1)</f>
        <v/>
      </c>
      <c r="K33" s="369">
        <f>-SUMIF($C$7:$C$127,I33,$D$7:$D$127)+SUMIF($E$7:$E$127,I33,$F$7:$F$127)</f>
        <v/>
      </c>
      <c r="L33" s="478">
        <f>VLOOKUP(A33,$A$140:$AX$249,$K$1,FALSE)</f>
        <v/>
      </c>
      <c r="M33" s="478">
        <f>L33-G33</f>
        <v/>
      </c>
      <c r="N33" s="30" t="n"/>
      <c r="O33" s="425">
        <f>L33-B33</f>
        <v/>
      </c>
      <c r="P33" s="144">
        <f>J33-K33</f>
        <v/>
      </c>
      <c r="Q33" s="426">
        <f>D33-F33</f>
        <v/>
      </c>
      <c r="R33" s="30" t="n"/>
    </row>
    <row r="34">
      <c r="A34" s="2" t="n">
        <v>0</v>
      </c>
      <c r="B34" s="427" t="n"/>
      <c r="C34" s="384" t="n">
        <v>405</v>
      </c>
      <c r="D34" s="440">
        <f>J97</f>
        <v/>
      </c>
      <c r="E34" s="441" t="n"/>
      <c r="F34" s="442" t="n"/>
      <c r="G34" s="433" t="n"/>
      <c r="H34" s="214" t="inlineStr">
        <is>
          <t xml:space="preserve">　　　流動負債淨增（淨減）                                        </t>
        </is>
      </c>
      <c r="I34" s="215" t="n">
        <v>161</v>
      </c>
      <c r="J34" s="73">
        <f>OFFSET(A507,0,$K$1-1)</f>
        <v/>
      </c>
      <c r="K34" s="369">
        <f>-SUMIF($C$7:$C$127,I34,$D$7:$D$127)+SUMIF($E$7:$E$127,I34,$F$7:$F$127)</f>
        <v/>
      </c>
      <c r="L34" s="478" t="n"/>
      <c r="M34" s="478">
        <f>L34-G34</f>
        <v/>
      </c>
      <c r="N34" s="30" t="n"/>
      <c r="O34" s="425">
        <f>L34-B34</f>
        <v/>
      </c>
      <c r="P34" s="144">
        <f>J34-K34</f>
        <v/>
      </c>
      <c r="Q34" s="426">
        <f>D34-F34</f>
        <v/>
      </c>
      <c r="R34" s="30" t="n"/>
    </row>
    <row r="35">
      <c r="A35" s="2" t="n">
        <v>0</v>
      </c>
      <c r="B35" s="427" t="n"/>
      <c r="C35" s="384" t="n"/>
      <c r="D35" s="440" t="n"/>
      <c r="E35" s="441" t="n"/>
      <c r="F35" s="442" t="n"/>
      <c r="G35" s="433" t="n"/>
      <c r="H35" s="214" t="inlineStr">
        <is>
          <t xml:space="preserve">　　未計利息股利之現金流入（流出）                              </t>
        </is>
      </c>
      <c r="I35" s="215" t="n"/>
      <c r="J35" s="73">
        <f>OFFSET(A508,0,$K$1-1)</f>
        <v/>
      </c>
      <c r="K35" s="369">
        <f>K12+K13</f>
        <v/>
      </c>
      <c r="L35" s="478" t="n"/>
      <c r="M35" s="478">
        <f>L35-G35</f>
        <v/>
      </c>
      <c r="N35" s="30" t="n"/>
      <c r="O35" s="425">
        <f>L35-B35</f>
        <v/>
      </c>
      <c r="P35" s="144">
        <f>J35-K35</f>
        <v/>
      </c>
      <c r="Q35" s="426">
        <f>D35-F35</f>
        <v/>
      </c>
      <c r="R35" s="30" t="n"/>
    </row>
    <row r="36">
      <c r="A36" s="3" t="n">
        <v>0</v>
      </c>
      <c r="B36" s="427" t="n"/>
      <c r="C36" s="385" t="n"/>
      <c r="D36" s="440" t="n"/>
      <c r="E36" s="443" t="n"/>
      <c r="F36" s="442" t="n"/>
      <c r="G36" s="433" t="n"/>
      <c r="H36" s="112" t="inlineStr">
        <is>
          <t xml:space="preserve">　　收取利息                                                    </t>
        </is>
      </c>
      <c r="I36" s="180" t="n"/>
      <c r="J36" s="73">
        <f>OFFSET(A509,0,$K$1-1)</f>
        <v/>
      </c>
      <c r="K36" s="369">
        <f>J36</f>
        <v/>
      </c>
      <c r="L36" s="478" t="n"/>
      <c r="M36" s="478">
        <f>L36-G36</f>
        <v/>
      </c>
      <c r="N36" s="30" t="n"/>
      <c r="O36" s="425">
        <f>L36-B36</f>
        <v/>
      </c>
      <c r="P36" s="144">
        <f>J36-K36</f>
        <v/>
      </c>
      <c r="Q36" s="426">
        <f>D36-F36</f>
        <v/>
      </c>
      <c r="R36" s="30" t="n"/>
    </row>
    <row r="37">
      <c r="A37" s="80" t="inlineStr">
        <is>
          <t xml:space="preserve">　　機械及設備                                                  </t>
        </is>
      </c>
      <c r="B37" s="427">
        <f>VLOOKUP(A37,$A$309:$AX$418,$K$1,FALSE)</f>
        <v/>
      </c>
      <c r="C37" s="384" t="n">
        <v>253</v>
      </c>
      <c r="D37" s="440">
        <f>J59*-1</f>
        <v/>
      </c>
      <c r="E37" s="441" t="n">
        <v>103</v>
      </c>
      <c r="F37" s="442">
        <f>J17</f>
        <v/>
      </c>
      <c r="G37" s="429">
        <f>B37+SUM(D37:D41)-SUM(F37:F41)</f>
        <v/>
      </c>
      <c r="H37" s="112" t="inlineStr">
        <is>
          <t xml:space="preserve">　　收取股利                                                    </t>
        </is>
      </c>
      <c r="I37" s="180" t="n"/>
      <c r="J37" s="73">
        <f>OFFSET(A510,0,$K$1-1)</f>
        <v/>
      </c>
      <c r="K37" s="369">
        <f>J37</f>
        <v/>
      </c>
      <c r="L37" s="478">
        <f>VLOOKUP(A37,$A$140:$AX$249,$K$1,FALSE)</f>
        <v/>
      </c>
      <c r="M37" s="478">
        <f>L37-G37</f>
        <v/>
      </c>
      <c r="N37" s="30" t="n"/>
      <c r="O37" s="425">
        <f>L37-B37</f>
        <v/>
      </c>
      <c r="P37" s="144">
        <f>J37-K37</f>
        <v/>
      </c>
      <c r="Q37" s="426">
        <f>D37-F37</f>
        <v/>
      </c>
      <c r="R37" s="30" t="n"/>
    </row>
    <row r="38" ht="20.4" customHeight="1" s="53" thickBot="1">
      <c r="A38" s="2" t="n">
        <v>0</v>
      </c>
      <c r="B38" s="427" t="n"/>
      <c r="C38" s="385" t="n">
        <v>407</v>
      </c>
      <c r="D38" s="440">
        <f>J101</f>
        <v/>
      </c>
      <c r="E38" s="441" t="n"/>
      <c r="F38" s="442" t="n"/>
      <c r="G38" s="433" t="n"/>
      <c r="H38" s="112" t="inlineStr">
        <is>
          <t xml:space="preserve">　　支付利息                                                    </t>
        </is>
      </c>
      <c r="I38" s="180" t="n"/>
      <c r="J38" s="73">
        <f>OFFSET(A511,0,$K$1-1)</f>
        <v/>
      </c>
      <c r="K38" s="444">
        <f>J38</f>
        <v/>
      </c>
      <c r="L38" s="478" t="n"/>
      <c r="M38" s="478">
        <f>L38-G38</f>
        <v/>
      </c>
      <c r="N38" s="30" t="n"/>
      <c r="O38" s="425">
        <f>L38-B38</f>
        <v/>
      </c>
      <c r="P38" s="144">
        <f>J38-K38</f>
        <v/>
      </c>
      <c r="Q38" s="426">
        <f>D38-F38</f>
        <v/>
      </c>
      <c r="R38" s="30" t="n"/>
    </row>
    <row r="39">
      <c r="A39" s="3" t="n">
        <v>0</v>
      </c>
      <c r="B39" s="427" t="n"/>
      <c r="C39" s="385" t="n">
        <v>409</v>
      </c>
      <c r="D39" s="440">
        <f>J105</f>
        <v/>
      </c>
      <c r="E39" s="443" t="n">
        <v>412</v>
      </c>
      <c r="F39" s="442">
        <f>-J109</f>
        <v/>
      </c>
      <c r="G39" s="433" t="n"/>
      <c r="H39" s="111" t="inlineStr">
        <is>
          <t xml:space="preserve">▼業務活動之淨現金流入（流出）                                </t>
        </is>
      </c>
      <c r="I39" s="180" t="n"/>
      <c r="J39" s="73">
        <f>OFFSET(A512,0,$K$1-1)</f>
        <v/>
      </c>
      <c r="K39" s="445">
        <f>K36+K37+K38+K35</f>
        <v/>
      </c>
      <c r="L39" s="478" t="n"/>
      <c r="M39" s="478">
        <f>L39-G39</f>
        <v/>
      </c>
      <c r="N39" s="30" t="n"/>
      <c r="O39" s="425">
        <f>L39-B39</f>
        <v/>
      </c>
      <c r="P39" s="144">
        <f>J39-K39</f>
        <v/>
      </c>
      <c r="Q39" s="426">
        <f>D39-F39</f>
        <v/>
      </c>
      <c r="R39" s="30" t="n"/>
    </row>
    <row r="40">
      <c r="A40" s="3" t="n">
        <v>0</v>
      </c>
      <c r="B40" s="427" t="n"/>
      <c r="C40" s="261" t="n"/>
      <c r="D40" s="186" t="n"/>
      <c r="E40" s="446" t="n"/>
      <c r="F40" s="447" t="n"/>
      <c r="G40" s="433" t="n"/>
      <c r="H40" s="111" t="inlineStr">
        <is>
          <t xml:space="preserve">▼投資活動之現金流量                                          </t>
        </is>
      </c>
      <c r="I40" s="180" t="n"/>
      <c r="J40" s="73">
        <f>OFFSET(A513,0,$K$1-1)</f>
        <v/>
      </c>
      <c r="K40" s="448">
        <f>SUM(K41,K44,K47,K48,K49,K51,K54,K64)</f>
        <v/>
      </c>
      <c r="L40" s="478" t="n"/>
      <c r="M40" s="478">
        <f>L40-G40</f>
        <v/>
      </c>
      <c r="N40" s="30" t="n"/>
      <c r="O40" s="425">
        <f>L40-B40</f>
        <v/>
      </c>
      <c r="P40" s="144">
        <f>J40-K40</f>
        <v/>
      </c>
      <c r="Q40" s="426">
        <f>D40-F40</f>
        <v/>
      </c>
      <c r="R40" s="30" t="n"/>
    </row>
    <row r="41">
      <c r="A41" s="50" t="n"/>
      <c r="B41" s="50" t="n"/>
      <c r="C41" s="232" t="n"/>
      <c r="D41" s="440" t="n"/>
      <c r="E41" s="232" t="n"/>
      <c r="F41" s="233" t="n"/>
      <c r="H41" s="112" t="inlineStr">
        <is>
          <t xml:space="preserve">　　減少流動金融資產及短期貸墊款                                </t>
        </is>
      </c>
      <c r="I41" s="180" t="n"/>
      <c r="J41" s="73">
        <f>OFFSET(A514,0,$K$1-1)</f>
        <v/>
      </c>
      <c r="K41" s="449">
        <f>K42+K43</f>
        <v/>
      </c>
      <c r="L41" s="478" t="n"/>
      <c r="M41" s="478">
        <f>L41-G41</f>
        <v/>
      </c>
      <c r="N41" s="30" t="n"/>
      <c r="O41" s="425">
        <f>L41-B41</f>
        <v/>
      </c>
      <c r="P41" s="144">
        <f>J41-K41</f>
        <v/>
      </c>
      <c r="Q41" s="426">
        <f>D41-F41</f>
        <v/>
      </c>
      <c r="R41" s="30" t="n"/>
    </row>
    <row r="42" ht="20.4" customHeight="1" s="53" thickBot="1">
      <c r="A42" s="50" t="inlineStr">
        <is>
          <t xml:space="preserve">　　交通及運輸設備                                              </t>
        </is>
      </c>
      <c r="B42" s="427">
        <f>VLOOKUP(A42,$A$309:$AX$418,$K$1,FALSE)</f>
        <v/>
      </c>
      <c r="C42" s="384" t="n">
        <v>254</v>
      </c>
      <c r="D42" s="440">
        <f>J60*-1</f>
        <v/>
      </c>
      <c r="E42" s="441" t="n">
        <v>104</v>
      </c>
      <c r="F42" s="442">
        <f>J18</f>
        <v/>
      </c>
      <c r="G42" s="450">
        <f>B42+SUM(D42:D44)-SUM(F42:F44)</f>
        <v/>
      </c>
      <c r="H42" s="214" t="inlineStr">
        <is>
          <t xml:space="preserve">　　　減少流動金融資產                                            </t>
        </is>
      </c>
      <c r="I42" s="215" t="n">
        <v>211</v>
      </c>
      <c r="J42" s="73">
        <f>OFFSET(A515,0,$K$1-1)</f>
        <v/>
      </c>
      <c r="K42" s="451">
        <f>-SUMIF($C$7:$C$127,I42,$D$7:$D$127)+SUMIF($E$7:$E$135,I42,$F$7:$F$127)</f>
        <v/>
      </c>
      <c r="L42" s="478">
        <f>VLOOKUP(A42,$A$140:$AX$249,$K$1,FALSE)</f>
        <v/>
      </c>
      <c r="M42" s="478">
        <f>L42-G42</f>
        <v/>
      </c>
      <c r="N42" s="30" t="n"/>
      <c r="O42" s="425">
        <f>L42-B42</f>
        <v/>
      </c>
      <c r="P42" s="144">
        <f>J42-K42</f>
        <v/>
      </c>
      <c r="Q42" s="426">
        <f>D42-F42</f>
        <v/>
      </c>
      <c r="R42" s="30" t="n"/>
    </row>
    <row r="43">
      <c r="A43" s="50" t="n"/>
      <c r="B43" s="427" t="n"/>
      <c r="C43" s="385" t="n">
        <v>410</v>
      </c>
      <c r="D43" s="440">
        <f>J106</f>
        <v/>
      </c>
      <c r="E43" s="443" t="n">
        <v>413</v>
      </c>
      <c r="F43" s="442">
        <f>J110*-1</f>
        <v/>
      </c>
      <c r="G43" s="452" t="n"/>
      <c r="H43" s="216" t="inlineStr">
        <is>
          <t xml:space="preserve">　　　減少短期墊款                                                </t>
        </is>
      </c>
      <c r="I43" s="217" t="n">
        <v>212</v>
      </c>
      <c r="J43" s="73">
        <f>OFFSET(A516,0,$K$1-1)</f>
        <v/>
      </c>
      <c r="K43" s="453">
        <f>-SUMIF($C$7:$C$127,I43,$D$7:$D$127)+SUMIF($E$7:$E$135,I43,$F$7:$F$127)</f>
        <v/>
      </c>
      <c r="L43" s="478" t="n"/>
      <c r="M43" s="478">
        <f>L43-G43</f>
        <v/>
      </c>
      <c r="N43" s="30" t="n"/>
      <c r="O43" s="425">
        <f>L43-B43</f>
        <v/>
      </c>
      <c r="P43" s="144">
        <f>J43-K43</f>
        <v/>
      </c>
      <c r="Q43" s="426">
        <f>D43-F43</f>
        <v/>
      </c>
      <c r="R43" s="30" t="n"/>
    </row>
    <row r="44">
      <c r="A44" s="50" t="n"/>
      <c r="B44" s="427" t="n"/>
      <c r="C44" s="385" t="n"/>
      <c r="D44" s="440" t="n"/>
      <c r="E44" s="443" t="n"/>
      <c r="F44" s="442" t="n"/>
      <c r="G44" s="452" t="n"/>
      <c r="H44" s="112" t="inlineStr">
        <is>
          <t xml:space="preserve">　　減少投資、長期應收款、貸墊款及準備金                        </t>
        </is>
      </c>
      <c r="I44" s="180" t="n"/>
      <c r="J44" s="73">
        <f>OFFSET(A517,0,$K$1-1)</f>
        <v/>
      </c>
      <c r="K44" s="369">
        <f>SUM(K45:K46)</f>
        <v/>
      </c>
      <c r="L44" s="478" t="n"/>
      <c r="M44" s="478">
        <f>L44-G44</f>
        <v/>
      </c>
      <c r="N44" s="30" t="n"/>
      <c r="O44" s="425">
        <f>L44-B44</f>
        <v/>
      </c>
      <c r="P44" s="144">
        <f>J44-K44</f>
        <v/>
      </c>
      <c r="Q44" s="426">
        <f>D44-F44</f>
        <v/>
      </c>
      <c r="R44" s="30" t="n"/>
    </row>
    <row r="45">
      <c r="A45" s="80" t="inlineStr">
        <is>
          <t xml:space="preserve">　　什項設備                                                    </t>
        </is>
      </c>
      <c r="B45" s="427">
        <f>VLOOKUP(A45,$A$309:$AX$418,$K$1,FALSE)</f>
        <v/>
      </c>
      <c r="C45" s="384" t="n">
        <v>255</v>
      </c>
      <c r="D45" s="440">
        <f>J61*-1</f>
        <v/>
      </c>
      <c r="E45" s="441" t="n">
        <v>105</v>
      </c>
      <c r="F45" s="442">
        <f>J19</f>
        <v/>
      </c>
      <c r="G45" s="429">
        <f>B45+SUM(D45:D48)-SUM(F45:F48)</f>
        <v/>
      </c>
      <c r="H45" s="112" t="inlineStr">
        <is>
          <t xml:space="preserve">　　　減少投資                                                    </t>
        </is>
      </c>
      <c r="I45" s="180" t="n">
        <v>221</v>
      </c>
      <c r="J45" s="73">
        <f>OFFSET(A518,0,$K$1-1)</f>
        <v/>
      </c>
      <c r="K45" s="369">
        <f>-SUMIF($C$7:$C$127,I45,$D$7:$D$127)+SUMIF($E$7:$E$135,I45,$F$7:$F$127)</f>
        <v/>
      </c>
      <c r="L45" s="478">
        <f>VLOOKUP(A45,$A$140:$AX$249,$K$1,FALSE)</f>
        <v/>
      </c>
      <c r="M45" s="478">
        <f>L45-G45</f>
        <v/>
      </c>
      <c r="N45" s="30" t="n"/>
      <c r="O45" s="425">
        <f>L45-B45</f>
        <v/>
      </c>
      <c r="P45" s="144">
        <f>J45-K45</f>
        <v/>
      </c>
      <c r="Q45" s="426">
        <f>D45-F45</f>
        <v/>
      </c>
      <c r="R45" s="30" t="n"/>
    </row>
    <row r="46">
      <c r="A46" s="3" t="n">
        <v>0</v>
      </c>
      <c r="B46" s="427" t="n"/>
      <c r="C46" s="385" t="n">
        <v>408</v>
      </c>
      <c r="D46" s="440">
        <f>J102</f>
        <v/>
      </c>
      <c r="E46" s="443" t="n"/>
      <c r="F46" s="442" t="n"/>
      <c r="G46" s="433" t="n"/>
      <c r="H46" s="112" t="inlineStr">
        <is>
          <t xml:space="preserve">　　　減少準備金                                                  </t>
        </is>
      </c>
      <c r="I46" s="180" t="n">
        <v>222</v>
      </c>
      <c r="J46" s="73">
        <f>OFFSET(A519,0,$K$1-1)</f>
        <v/>
      </c>
      <c r="K46" s="369">
        <f>-SUMIF($C$7:$C$127,I46,$D$7:$D$127)+SUMIF($E$7:$E$135,I46,$F$7:$F$127)</f>
        <v/>
      </c>
      <c r="L46" s="478" t="n"/>
      <c r="M46" s="478">
        <f>L46-G46</f>
        <v/>
      </c>
      <c r="N46" s="30" t="n"/>
      <c r="O46" s="425">
        <f>L46-B46</f>
        <v/>
      </c>
      <c r="P46" s="144">
        <f>J46-K46</f>
        <v/>
      </c>
      <c r="Q46" s="426">
        <f>D46-F46</f>
        <v/>
      </c>
      <c r="R46" s="30" t="n"/>
    </row>
    <row r="47">
      <c r="A47" s="3" t="n">
        <v>0</v>
      </c>
      <c r="B47" s="427" t="n"/>
      <c r="C47" s="385" t="n">
        <v>411</v>
      </c>
      <c r="D47" s="440">
        <f>J107</f>
        <v/>
      </c>
      <c r="E47" s="443" t="n">
        <v>414</v>
      </c>
      <c r="F47" s="442">
        <f>-J111</f>
        <v/>
      </c>
      <c r="G47" s="433" t="n"/>
      <c r="H47" s="112" t="inlineStr">
        <is>
          <t xml:space="preserve">　　收取利息                                                    </t>
        </is>
      </c>
      <c r="I47" s="180" t="n"/>
      <c r="J47" s="73">
        <f>OFFSET(A520,0,$K$1-1)</f>
        <v/>
      </c>
      <c r="K47" s="369">
        <f>J47</f>
        <v/>
      </c>
      <c r="L47" s="478" t="n"/>
      <c r="M47" s="478">
        <f>L47-G47</f>
        <v/>
      </c>
      <c r="N47" s="30" t="n"/>
      <c r="O47" s="425">
        <f>L47-B47</f>
        <v/>
      </c>
      <c r="P47" s="144">
        <f>J47-K47</f>
        <v/>
      </c>
      <c r="Q47" s="426">
        <f>D47-F47</f>
        <v/>
      </c>
      <c r="R47" s="30" t="n"/>
    </row>
    <row r="48">
      <c r="A48" s="3" t="n">
        <v>0</v>
      </c>
      <c r="B48" s="427" t="n"/>
      <c r="C48" s="385" t="n">
        <v>406</v>
      </c>
      <c r="D48" s="440">
        <f>J98</f>
        <v/>
      </c>
      <c r="E48" s="443" t="n"/>
      <c r="F48" s="442" t="n"/>
      <c r="G48" s="433" t="n"/>
      <c r="H48" s="112" t="inlineStr">
        <is>
          <t xml:space="preserve">　　收取股利                                                    </t>
        </is>
      </c>
      <c r="I48" s="186" t="n"/>
      <c r="J48" s="73">
        <f>OFFSET(A521,0,$K$1-1)</f>
        <v/>
      </c>
      <c r="K48" s="369">
        <f>J48</f>
        <v/>
      </c>
      <c r="L48" s="478" t="n"/>
      <c r="M48" s="478">
        <f>L48-G48</f>
        <v/>
      </c>
      <c r="N48" s="30" t="n"/>
      <c r="O48" s="425">
        <f>L48-B48</f>
        <v/>
      </c>
      <c r="P48" s="144">
        <f>J48-K48</f>
        <v/>
      </c>
      <c r="Q48" s="426">
        <f>D48-F48</f>
        <v/>
      </c>
      <c r="R48" s="30" t="n"/>
    </row>
    <row r="49">
      <c r="A49" s="80" t="inlineStr">
        <is>
          <t xml:space="preserve">　　租賃資產                                                    </t>
        </is>
      </c>
      <c r="B49" s="427">
        <f>VLOOKUP(A49,$A$309:$AX$413,$K$1,FALSE)</f>
        <v/>
      </c>
      <c r="C49" s="384" t="n"/>
      <c r="D49" s="440" t="n"/>
      <c r="E49" s="441" t="n">
        <v>106</v>
      </c>
      <c r="F49" s="442">
        <f>J20</f>
        <v/>
      </c>
      <c r="G49" s="433">
        <f>B49+D49-F49</f>
        <v/>
      </c>
      <c r="H49" s="112" t="inlineStr">
        <is>
          <t xml:space="preserve">　　增加流動金融資產及短期貸墊款                                </t>
        </is>
      </c>
      <c r="I49" s="186" t="n"/>
      <c r="J49" s="121">
        <f>OFFSET(A522,0,$K$1-1)</f>
        <v/>
      </c>
      <c r="K49" s="369">
        <f>K50</f>
        <v/>
      </c>
      <c r="L49" s="478">
        <f>VLOOKUP(A49,$A$140:$AX$249,$K$1,FALSE)</f>
        <v/>
      </c>
      <c r="M49" s="478">
        <f>L49-G49</f>
        <v/>
      </c>
      <c r="N49" s="30" t="n"/>
      <c r="O49" s="425">
        <f>L49-B49</f>
        <v/>
      </c>
      <c r="P49" s="144">
        <f>J49-K49</f>
        <v/>
      </c>
      <c r="Q49" s="426">
        <f>D49-F49</f>
        <v/>
      </c>
      <c r="R49" s="30" t="n"/>
    </row>
    <row r="50" ht="32.4" customHeight="1" s="53">
      <c r="A50" s="80" t="inlineStr">
        <is>
          <t xml:space="preserve">　　租賃權益改良                                                </t>
        </is>
      </c>
      <c r="B50" s="427">
        <f>VLOOKUP(A50,$A$309:$AX$418,$K$1,FALSE)</f>
        <v/>
      </c>
      <c r="C50" s="384" t="n">
        <v>257</v>
      </c>
      <c r="D50" s="454">
        <f>J63*-1</f>
        <v/>
      </c>
      <c r="E50" s="441" t="n">
        <v>107</v>
      </c>
      <c r="F50" s="442">
        <f>J21</f>
        <v/>
      </c>
      <c r="G50" s="433">
        <f>B50+D50-F50</f>
        <v/>
      </c>
      <c r="H50" s="112" t="inlineStr">
        <is>
          <t xml:space="preserve">　　　增加流動金融資產                                            </t>
        </is>
      </c>
      <c r="I50" s="181" t="n">
        <v>231</v>
      </c>
      <c r="J50" s="121">
        <f>OFFSET(A523,0,$K$1-1)</f>
        <v/>
      </c>
      <c r="K50" s="369">
        <f>-SUMIF($C$7:$C$127,I50,$D$7:$D$127)+SUMIF($E$7:$E$135,I50,$F$7:$F$127)</f>
        <v/>
      </c>
      <c r="L50" s="478">
        <f>VLOOKUP(A50,$A$140:$AX$249,$K$1,FALSE)</f>
        <v/>
      </c>
      <c r="M50" s="478">
        <f>L50-G50</f>
        <v/>
      </c>
      <c r="N50" s="30" t="n"/>
      <c r="O50" s="425">
        <f>L50-B49</f>
        <v/>
      </c>
      <c r="P50" s="144">
        <f>J50-K50</f>
        <v/>
      </c>
      <c r="Q50" s="426">
        <f>D49-F49</f>
        <v/>
      </c>
      <c r="R50" s="30" t="n"/>
    </row>
    <row r="51" ht="32.4" customHeight="1" s="53">
      <c r="A51" s="79" t="inlineStr">
        <is>
          <t xml:space="preserve">　　購建中固定資產                                              </t>
        </is>
      </c>
      <c r="B51" s="427">
        <f>VLOOKUP(A51,$A$309:$AX$418,$K$1,FALSE)</f>
        <v/>
      </c>
      <c r="C51" s="384" t="n">
        <v>256</v>
      </c>
      <c r="D51" s="440">
        <f>J62*-1</f>
        <v/>
      </c>
      <c r="E51" s="441" t="n">
        <v>404</v>
      </c>
      <c r="F51" s="442">
        <f>J96</f>
        <v/>
      </c>
      <c r="G51" s="429">
        <f>B51+SUM(D51:D53)-SUM(F51:F53)</f>
        <v/>
      </c>
      <c r="H51" s="112" t="inlineStr">
        <is>
          <t xml:space="preserve">　　增加投資、長期應收款、貸墊款及準備金                        </t>
        </is>
      </c>
      <c r="I51" s="180" t="n"/>
      <c r="J51" s="73">
        <f>OFFSET(A524,0,$K$1-1)</f>
        <v/>
      </c>
      <c r="K51" s="369">
        <f>SUM(K52:K53)</f>
        <v/>
      </c>
      <c r="L51" s="478">
        <f>VLOOKUP(A51,$A$140:$AX$249,$K$1,FALSE)</f>
        <v/>
      </c>
      <c r="M51" s="478">
        <f>L51-G51</f>
        <v/>
      </c>
      <c r="N51" s="30" t="n"/>
      <c r="O51" s="425">
        <f>L51-B50</f>
        <v/>
      </c>
      <c r="P51" s="144">
        <f>J51-K51</f>
        <v/>
      </c>
      <c r="Q51" s="426">
        <f>D50-F50</f>
        <v/>
      </c>
      <c r="R51" s="30" t="n"/>
    </row>
    <row r="52">
      <c r="A52" s="3" t="n"/>
      <c r="B52" s="427" t="n"/>
      <c r="C52" s="385" t="n"/>
      <c r="D52" s="440" t="n"/>
      <c r="E52" s="441" t="n">
        <v>405</v>
      </c>
      <c r="F52" s="442">
        <f>J97</f>
        <v/>
      </c>
      <c r="G52" s="433" t="n"/>
      <c r="H52" s="112" t="inlineStr">
        <is>
          <t xml:space="preserve">　　　增加投資                                                    </t>
        </is>
      </c>
      <c r="I52" s="180" t="n">
        <v>241</v>
      </c>
      <c r="J52" s="73">
        <f>OFFSET(A525,0,$K$1-1)</f>
        <v/>
      </c>
      <c r="K52" s="369">
        <f>-SUMIF($C$7:$C$127,I52,$D$7:$D$127)+SUMIF($E$7:$E$135,I52,$F$7:$F$127)</f>
        <v/>
      </c>
      <c r="L52" s="478" t="n"/>
      <c r="M52" s="478">
        <f>L52-G52</f>
        <v/>
      </c>
      <c r="N52" s="30" t="n"/>
      <c r="O52" s="425">
        <f>L52-B51</f>
        <v/>
      </c>
      <c r="P52" s="144">
        <f>J52-K52</f>
        <v/>
      </c>
      <c r="Q52" s="426">
        <f>D51-F51</f>
        <v/>
      </c>
      <c r="R52" s="30" t="n"/>
    </row>
    <row r="53">
      <c r="A53" s="126" t="n"/>
      <c r="B53" s="126" t="n"/>
      <c r="C53" s="236" t="n"/>
      <c r="D53" s="455" t="n"/>
      <c r="E53" s="236" t="n">
        <v>406</v>
      </c>
      <c r="F53" s="238">
        <f>J98</f>
        <v/>
      </c>
      <c r="G53" s="126" t="n"/>
      <c r="H53" s="112" t="inlineStr">
        <is>
          <t xml:space="preserve">　　　增加準備金                                                  </t>
        </is>
      </c>
      <c r="I53" s="180" t="n">
        <v>242</v>
      </c>
      <c r="J53" s="73">
        <f>OFFSET(A526,0,$K$1-1)</f>
        <v/>
      </c>
      <c r="K53" s="369">
        <f>-SUMIF($C$7:$C$127,I53,$D$7:$D$127)+SUMIF($E$7:$E$135,I53,$F$7:$F$127)</f>
        <v/>
      </c>
      <c r="L53" s="478" t="n"/>
      <c r="M53" s="478">
        <f>L53-G52</f>
        <v/>
      </c>
      <c r="N53" s="30" t="n"/>
      <c r="O53" s="425">
        <f>L53-B52</f>
        <v/>
      </c>
      <c r="P53" s="144">
        <f>J53-K53</f>
        <v/>
      </c>
      <c r="Q53" s="426">
        <f>D52-F52</f>
        <v/>
      </c>
      <c r="R53" s="30" t="n"/>
    </row>
    <row r="54" ht="32.4" customHeight="1" s="53">
      <c r="A54" s="78" t="inlineStr">
        <is>
          <t xml:space="preserve">　生物資產－非流動                                            </t>
        </is>
      </c>
      <c r="B54" s="422">
        <f>SUM(B55)</f>
        <v/>
      </c>
      <c r="C54" s="384" t="n"/>
      <c r="D54" s="440" t="n"/>
      <c r="E54" s="441" t="n"/>
      <c r="F54" s="442" t="n"/>
      <c r="G54" s="423">
        <f>SUM(G55)</f>
        <v/>
      </c>
      <c r="H54" s="112" t="inlineStr">
        <is>
          <t xml:space="preserve">　　增加不動產、廠房及設備、礦產資源                            </t>
        </is>
      </c>
      <c r="I54" s="180" t="n"/>
      <c r="J54" s="73">
        <f>OFFSET(A527,0,$K$1-1)</f>
        <v/>
      </c>
      <c r="K54" s="369">
        <f>K55</f>
        <v/>
      </c>
      <c r="L54" s="478">
        <f>VLOOKUP(A54,$A$140:$AX$249,$K$1,FALSE)</f>
        <v/>
      </c>
      <c r="M54" s="478">
        <f>L54-G54</f>
        <v/>
      </c>
      <c r="N54" s="30" t="n"/>
      <c r="O54" s="425">
        <f>L54-B54</f>
        <v/>
      </c>
      <c r="P54" s="144">
        <f>J54-K54</f>
        <v/>
      </c>
      <c r="Q54" s="426">
        <f>D54-F54</f>
        <v/>
      </c>
      <c r="R54" s="30" t="n"/>
    </row>
    <row r="55" ht="27.6" customHeight="1" s="53">
      <c r="A55" s="82" t="inlineStr">
        <is>
          <t xml:space="preserve">　　生產性生物資產－非流動                                      </t>
        </is>
      </c>
      <c r="B55" s="427">
        <f>VLOOKUP(A55,$A$309:$AX$418,$K$1,FALSE)</f>
        <v/>
      </c>
      <c r="C55" s="384" t="n"/>
      <c r="D55" s="440" t="n"/>
      <c r="E55" s="441" t="n">
        <v>109</v>
      </c>
      <c r="F55" s="442">
        <f>J23</f>
        <v/>
      </c>
      <c r="G55" s="429">
        <f>B55+SUM(D55:D55)-SUM(F55:F55)</f>
        <v/>
      </c>
      <c r="H55" s="112" t="inlineStr">
        <is>
          <t xml:space="preserve">　　　增加不動產、廠房及設備                                      </t>
        </is>
      </c>
      <c r="I55" s="180" t="n"/>
      <c r="J55" s="73">
        <f>OFFSET(A528,0,$K$1-1)</f>
        <v/>
      </c>
      <c r="K55" s="369">
        <f>K56</f>
        <v/>
      </c>
      <c r="L55" s="478">
        <f>VLOOKUP(A55,$A$140:$AX$249,$K$1,FALSE)</f>
        <v/>
      </c>
      <c r="M55" s="478">
        <f>L55-G55</f>
        <v/>
      </c>
      <c r="N55" s="30" t="n"/>
      <c r="O55" s="425">
        <f>L55-B55</f>
        <v/>
      </c>
      <c r="P55" s="144">
        <f>J55-K55</f>
        <v/>
      </c>
      <c r="Q55" s="426">
        <f>D55-F55</f>
        <v/>
      </c>
      <c r="R55" s="30" t="n"/>
    </row>
    <row r="56">
      <c r="A56" s="78" t="inlineStr">
        <is>
          <t xml:space="preserve">　無形資產                                                    </t>
        </is>
      </c>
      <c r="B56" s="422">
        <f>SUM(B57)</f>
        <v/>
      </c>
      <c r="C56" s="384" t="n"/>
      <c r="D56" s="440" t="n"/>
      <c r="E56" s="441" t="n"/>
      <c r="F56" s="442" t="n"/>
      <c r="G56" s="423">
        <f>SUM(G57)</f>
        <v/>
      </c>
      <c r="H56" s="112" t="inlineStr">
        <is>
          <t xml:space="preserve">　　　　固定資產之增置                                              </t>
        </is>
      </c>
      <c r="I56" s="180" t="n"/>
      <c r="J56" s="73">
        <f>OFFSET(A529,0,$K$1-1)</f>
        <v/>
      </c>
      <c r="K56" s="369">
        <f>SUM(K57:K63)</f>
        <v/>
      </c>
      <c r="L56" s="478">
        <f>VLOOKUP(A56,$A$140:$AX$249,$K$1,FALSE)</f>
        <v/>
      </c>
      <c r="M56" s="478">
        <f>L56-G56</f>
        <v/>
      </c>
      <c r="N56" s="30" t="n"/>
      <c r="O56" s="425">
        <f>L56-B56</f>
        <v/>
      </c>
      <c r="P56" s="144">
        <f>J56-K56</f>
        <v/>
      </c>
      <c r="Q56" s="426">
        <f>D56-F56</f>
        <v/>
      </c>
      <c r="R56" s="30" t="n"/>
    </row>
    <row r="57">
      <c r="A57" s="80" t="inlineStr">
        <is>
          <t xml:space="preserve">　　無形資產                                                    </t>
        </is>
      </c>
      <c r="B57" s="427">
        <f>VLOOKUP(A57,$A$309:$AX$418,$K$1,FALSE)</f>
        <v/>
      </c>
      <c r="C57" s="384" t="n"/>
      <c r="D57" s="440" t="n"/>
      <c r="E57" s="441" t="n">
        <v>111</v>
      </c>
      <c r="F57" s="442">
        <f>J25</f>
        <v/>
      </c>
      <c r="G57" s="429">
        <f>B57+SUM(D57:D59)-SUM(F57:F59)</f>
        <v/>
      </c>
      <c r="H57" s="112" t="inlineStr">
        <is>
          <t xml:space="preserve">　　　　　土地改良物                                                  </t>
        </is>
      </c>
      <c r="I57" s="180" t="n">
        <v>251</v>
      </c>
      <c r="J57" s="73">
        <f>OFFSET(A530,0,$K$1-1)</f>
        <v/>
      </c>
      <c r="K57" s="369">
        <f>-SUMIF($C$7:$C$127,I57,$D$7:$D$127)+SUMIF($E$7:$E$127,I57,$F$7:$F$127)</f>
        <v/>
      </c>
      <c r="L57" s="478">
        <f>VLOOKUP(A57,$A$140:$AX$249,$K$1,FALSE)</f>
        <v/>
      </c>
      <c r="M57" s="478">
        <f>L57-G57</f>
        <v/>
      </c>
      <c r="N57" s="30" t="n"/>
      <c r="O57" s="425">
        <f>L57-B57</f>
        <v/>
      </c>
      <c r="P57" s="144">
        <f>J57-K57</f>
        <v/>
      </c>
      <c r="Q57" s="426">
        <f>D57-F57</f>
        <v/>
      </c>
      <c r="R57" s="30" t="n"/>
    </row>
    <row r="58">
      <c r="A58" s="2" t="n">
        <v>0</v>
      </c>
      <c r="B58" s="427" t="n"/>
      <c r="C58" s="384" t="n">
        <v>415</v>
      </c>
      <c r="D58" s="440">
        <f>J113</f>
        <v/>
      </c>
      <c r="E58" s="441" t="n">
        <v>416</v>
      </c>
      <c r="F58" s="442">
        <f>J114*-1</f>
        <v/>
      </c>
      <c r="G58" s="433" t="n"/>
      <c r="H58" s="112" t="inlineStr">
        <is>
          <t xml:space="preserve">　　　　　房屋及建築                                                  </t>
        </is>
      </c>
      <c r="I58" s="180" t="n">
        <v>252</v>
      </c>
      <c r="J58" s="73">
        <f>OFFSET(A531,0,$K$1-1)</f>
        <v/>
      </c>
      <c r="K58" s="369">
        <f>-SUMIF($C$7:$C$127,I58,$D$7:$D$127)+SUMIF($E$7:$E$127,I58,$F$7:$F$127)</f>
        <v/>
      </c>
      <c r="L58" s="478" t="n"/>
      <c r="M58" s="478">
        <f>L58-G58</f>
        <v/>
      </c>
      <c r="N58" s="30" t="n"/>
      <c r="O58" s="425">
        <f>L58-B58</f>
        <v/>
      </c>
      <c r="P58" s="144">
        <f>J58-K58</f>
        <v/>
      </c>
      <c r="Q58" s="426">
        <f>D58-F58</f>
        <v/>
      </c>
      <c r="R58" s="30" t="n"/>
    </row>
    <row r="59">
      <c r="A59" s="3" t="n">
        <v>0</v>
      </c>
      <c r="B59" s="427" t="n"/>
      <c r="C59" s="385" t="n">
        <v>258</v>
      </c>
      <c r="D59" s="440">
        <f>J65*-1</f>
        <v/>
      </c>
      <c r="E59" s="443" t="n">
        <v>112</v>
      </c>
      <c r="F59" s="456" t="n"/>
      <c r="G59" s="433" t="n"/>
      <c r="H59" s="112" t="inlineStr">
        <is>
          <t xml:space="preserve">　　　　　機械及設備                                                  </t>
        </is>
      </c>
      <c r="I59" s="180" t="n">
        <v>253</v>
      </c>
      <c r="J59" s="73">
        <f>OFFSET(A532,0,$K$1-1)</f>
        <v/>
      </c>
      <c r="K59" s="369">
        <f>-SUMIF($C$7:$C$127,I59,$D$7:$D$127)+SUMIF($E$7:$E$127,I59,$F$7:$F$127)</f>
        <v/>
      </c>
      <c r="L59" s="478" t="n"/>
      <c r="M59" s="478">
        <f>L59-G59</f>
        <v/>
      </c>
      <c r="N59" s="30" t="n"/>
      <c r="O59" s="425">
        <f>L59-B59</f>
        <v/>
      </c>
      <c r="P59" s="144">
        <f>J59-K59</f>
        <v/>
      </c>
      <c r="Q59" s="426">
        <f>D59-F59</f>
        <v/>
      </c>
      <c r="R59" s="30" t="n"/>
    </row>
    <row r="60">
      <c r="A60" s="3" t="n">
        <v>0</v>
      </c>
      <c r="B60" s="427" t="n"/>
      <c r="C60" s="385" t="n"/>
      <c r="D60" s="440" t="n"/>
      <c r="E60" s="443" t="n"/>
      <c r="F60" s="442" t="n"/>
      <c r="G60" s="433" t="n"/>
      <c r="H60" s="112" t="inlineStr">
        <is>
          <t xml:space="preserve">　　　　　交通及運輸設備                                              </t>
        </is>
      </c>
      <c r="I60" s="180" t="n">
        <v>254</v>
      </c>
      <c r="J60" s="73">
        <f>OFFSET(A533,0,$K$1-1)</f>
        <v/>
      </c>
      <c r="K60" s="369">
        <f>-SUMIF($C$7:$C$127,I60,$D$7:$D$127)+SUMIF($E$7:$E$127,I60,$F$7:$F$127)</f>
        <v/>
      </c>
      <c r="L60" s="478" t="n"/>
      <c r="M60" s="478">
        <f>L60-G60</f>
        <v/>
      </c>
      <c r="N60" s="30" t="n"/>
      <c r="O60" s="425">
        <f>L60-B60</f>
        <v/>
      </c>
      <c r="P60" s="144">
        <f>J60-K60</f>
        <v/>
      </c>
      <c r="Q60" s="426">
        <f>D60-F60</f>
        <v/>
      </c>
      <c r="R60" s="30" t="n"/>
    </row>
    <row r="61" ht="20.4" customHeight="1" s="53">
      <c r="A61" s="78" t="inlineStr">
        <is>
          <t xml:space="preserve">　其他資產                                                    </t>
        </is>
      </c>
      <c r="B61" s="457">
        <f>SUM(B62,B65,B68)</f>
        <v/>
      </c>
      <c r="C61" s="384" t="n"/>
      <c r="D61" s="440" t="n"/>
      <c r="E61" s="441" t="n"/>
      <c r="F61" s="442" t="n"/>
      <c r="G61" s="457">
        <f>SUM(G62,G65,G68)</f>
        <v/>
      </c>
      <c r="H61" s="112" t="inlineStr">
        <is>
          <t xml:space="preserve">　　　　　什項設備                                                    </t>
        </is>
      </c>
      <c r="I61" s="180" t="n">
        <v>255</v>
      </c>
      <c r="J61" s="73">
        <f>OFFSET(A534,0,$K$1-1)</f>
        <v/>
      </c>
      <c r="K61" s="369">
        <f>-SUMIF($C$7:$C$127,I61,$D$7:$D$127)+SUMIF($E$7:$E$127,I61,$F$7:$F$127)</f>
        <v/>
      </c>
      <c r="L61" s="478">
        <f>VLOOKUP(A61,$A$140:$AX$249,$K$1,FALSE)</f>
        <v/>
      </c>
      <c r="M61" s="478">
        <f>L61-G61</f>
        <v/>
      </c>
      <c r="N61" s="30" t="n"/>
      <c r="O61" s="425">
        <f>L61-B61</f>
        <v/>
      </c>
      <c r="P61" s="144">
        <f>J61-K61</f>
        <v/>
      </c>
      <c r="Q61" s="426">
        <f>D61-F61</f>
        <v/>
      </c>
      <c r="R61" s="30" t="n"/>
    </row>
    <row r="62">
      <c r="A62" s="80" t="inlineStr">
        <is>
          <t xml:space="preserve">　　遞延資產                                                    </t>
        </is>
      </c>
      <c r="B62" s="427">
        <f>VLOOKUP(A62,$A$309:$AX$418,$K$1,FALSE)</f>
        <v/>
      </c>
      <c r="C62" s="384" t="n"/>
      <c r="D62" s="440" t="n"/>
      <c r="E62" s="441" t="n">
        <v>112</v>
      </c>
      <c r="F62" s="442">
        <f>J26-F59</f>
        <v/>
      </c>
      <c r="G62" s="429">
        <f>B62+SUM(D62:D64)-SUM(F62:F64)</f>
        <v/>
      </c>
      <c r="H62" s="112" t="inlineStr">
        <is>
          <t xml:space="preserve">　　　　　購建中固定資產                                              </t>
        </is>
      </c>
      <c r="I62" s="180" t="n">
        <v>256</v>
      </c>
      <c r="J62" s="73">
        <f>OFFSET(A535,0,$K$1-1)</f>
        <v/>
      </c>
      <c r="K62" s="369">
        <f>-SUMIF($C$7:$C$127,I62,$D$7:$D$127)+SUMIF($E$7:$E$127,I62,$F$7:$F$127)</f>
        <v/>
      </c>
      <c r="L62" s="478">
        <f>VLOOKUP(A62,$A$140:$AX$249,$K$1,FALSE)</f>
        <v/>
      </c>
      <c r="M62" s="478">
        <f>L62-G62</f>
        <v/>
      </c>
      <c r="N62" s="30" t="n"/>
      <c r="O62" s="425">
        <f>L62-B62</f>
        <v/>
      </c>
      <c r="P62" s="144">
        <f>J62-K62</f>
        <v/>
      </c>
      <c r="Q62" s="426">
        <f>D62-F62</f>
        <v/>
      </c>
      <c r="R62" s="30" t="n"/>
    </row>
    <row r="63">
      <c r="A63" s="2" t="n">
        <v>0</v>
      </c>
      <c r="B63" s="427" t="n"/>
      <c r="C63" s="384" t="n"/>
      <c r="D63" s="440">
        <f>J126</f>
        <v/>
      </c>
      <c r="E63" s="441" t="n"/>
      <c r="F63" s="442">
        <f>J127*-1</f>
        <v/>
      </c>
      <c r="G63" s="429" t="n"/>
      <c r="H63" s="112" t="inlineStr">
        <is>
          <t xml:space="preserve">　　　　　租賃權益改良                                                </t>
        </is>
      </c>
      <c r="I63" s="180" t="n">
        <v>257</v>
      </c>
      <c r="J63" s="73">
        <f>OFFSET(A536,0,$K$1-1)</f>
        <v/>
      </c>
      <c r="K63" s="369">
        <f>-SUMIF($C$7:$C$127,I63,$D$7:$D$127)+SUMIF($E$7:$E$127,I63,$F$7:$F$127)</f>
        <v/>
      </c>
      <c r="L63" s="478" t="n"/>
      <c r="M63" s="478">
        <f>L63-G63</f>
        <v/>
      </c>
      <c r="N63" s="30" t="n"/>
      <c r="O63" s="425">
        <f>L63-B63</f>
        <v/>
      </c>
      <c r="P63" s="144">
        <f>J63-K63</f>
        <v/>
      </c>
      <c r="Q63" s="426">
        <f>D63-F63</f>
        <v/>
      </c>
      <c r="R63" s="30" t="n"/>
    </row>
    <row r="64">
      <c r="A64" s="2" t="n">
        <v>0</v>
      </c>
      <c r="B64" s="427" t="n"/>
      <c r="C64" s="384" t="n">
        <v>259</v>
      </c>
      <c r="D64" s="440">
        <f>J67*-1</f>
        <v/>
      </c>
      <c r="E64" s="441" t="n"/>
      <c r="F64" s="442" t="n"/>
      <c r="G64" s="429" t="n"/>
      <c r="H64" s="112" t="inlineStr">
        <is>
          <t xml:space="preserve">　　增加無形資產及其他資產                                      </t>
        </is>
      </c>
      <c r="I64" s="180" t="n"/>
      <c r="J64" s="73">
        <f>OFFSET(A537,0,$K$1-1)</f>
        <v/>
      </c>
      <c r="K64" s="369">
        <f>K65+K66</f>
        <v/>
      </c>
      <c r="L64" s="478" t="n"/>
      <c r="M64" s="478">
        <f>L64-G64</f>
        <v/>
      </c>
      <c r="N64" s="30" t="n"/>
      <c r="O64" s="425">
        <f>L64-B64</f>
        <v/>
      </c>
      <c r="P64" s="144">
        <f>J64-K64</f>
        <v/>
      </c>
      <c r="Q64" s="426">
        <f>D64-F64</f>
        <v/>
      </c>
      <c r="R64" s="30" t="n"/>
    </row>
    <row r="65">
      <c r="A65" s="80" t="inlineStr">
        <is>
          <t xml:space="preserve">　　什項資產                                                    </t>
        </is>
      </c>
      <c r="B65" s="427">
        <f>VLOOKUP(A65,$A$309:$AX$418,$K$1,FALSE)</f>
        <v/>
      </c>
      <c r="C65" s="384" t="n">
        <v>417</v>
      </c>
      <c r="D65" s="440">
        <f>F111</f>
        <v/>
      </c>
      <c r="E65" s="441" t="n">
        <v>108</v>
      </c>
      <c r="F65" s="442">
        <f>J22</f>
        <v/>
      </c>
      <c r="G65" s="429">
        <f>B65+SUM(D65:D67)-SUM(F65:F67)</f>
        <v/>
      </c>
      <c r="H65" s="112" t="inlineStr">
        <is>
          <t xml:space="preserve">　　　增加無形資產                                                </t>
        </is>
      </c>
      <c r="I65" s="180" t="n">
        <v>258</v>
      </c>
      <c r="J65" s="73">
        <f>OFFSET(A538,0,$K$1-1)</f>
        <v/>
      </c>
      <c r="K65" s="369">
        <f>-SUMIF($C$7:$C$127,I65,$D$7:$D$127)+SUMIF($E$7:$E$127,I65,$F$7:$F$127)</f>
        <v/>
      </c>
      <c r="L65" s="478">
        <f>VLOOKUP(A65,$A$140:$AX$249,$K$1,FALSE)</f>
        <v/>
      </c>
      <c r="M65" s="478">
        <f>L65-G65</f>
        <v/>
      </c>
      <c r="N65" s="30" t="n"/>
      <c r="O65" s="425">
        <f>L65-B65</f>
        <v/>
      </c>
      <c r="P65" s="144">
        <f>J65-K65</f>
        <v/>
      </c>
      <c r="Q65" s="426">
        <f>D65-F65</f>
        <v/>
      </c>
      <c r="R65" s="30" t="n"/>
    </row>
    <row r="66">
      <c r="A66" s="4" t="n">
        <v>0</v>
      </c>
      <c r="B66" s="427" t="n"/>
      <c r="C66" s="384" t="n"/>
      <c r="D66" s="440" t="n"/>
      <c r="E66" s="441" t="n"/>
      <c r="F66" s="442" t="n"/>
      <c r="G66" s="433" t="n"/>
      <c r="H66" s="112" t="inlineStr">
        <is>
          <t xml:space="preserve">　　　增加其他資產                                                </t>
        </is>
      </c>
      <c r="I66" s="180" t="n"/>
      <c r="J66" s="73">
        <f>OFFSET(A539,0,$K$1-1)</f>
        <v/>
      </c>
      <c r="K66" s="369">
        <f>K67</f>
        <v/>
      </c>
      <c r="L66" s="478" t="n"/>
      <c r="M66" s="478">
        <f>L66-G66</f>
        <v/>
      </c>
      <c r="N66" s="30" t="n"/>
      <c r="O66" s="425">
        <f>L66-B66</f>
        <v/>
      </c>
      <c r="P66" s="144">
        <f>J66-K66</f>
        <v/>
      </c>
      <c r="Q66" s="426">
        <f>D66-F66</f>
        <v/>
      </c>
      <c r="R66" s="30" t="n"/>
    </row>
    <row r="67">
      <c r="A67" s="3" t="n">
        <v>0</v>
      </c>
      <c r="B67" s="427" t="n"/>
      <c r="C67" s="385" t="n"/>
      <c r="D67" s="440" t="n"/>
      <c r="E67" s="443" t="n"/>
      <c r="F67" s="442" t="n"/>
      <c r="G67" s="433" t="n"/>
      <c r="H67" s="112" t="inlineStr">
        <is>
          <t xml:space="preserve">　　　　增加遞延費用                                                </t>
        </is>
      </c>
      <c r="I67" s="180" t="n">
        <v>259</v>
      </c>
      <c r="J67" s="73">
        <f>OFFSET(A540,0,$K$1-1)</f>
        <v/>
      </c>
      <c r="K67" s="369">
        <f>-SUMIF($C$7:$C$127,I67,$D$7:$D$127)+SUMIF($E$7:$E$127,I67,$F$7:$F$127)</f>
        <v/>
      </c>
      <c r="L67" s="478" t="n"/>
      <c r="M67" s="478">
        <f>L67-G67</f>
        <v/>
      </c>
      <c r="N67" s="30" t="n"/>
      <c r="O67" s="425">
        <f>L67-B67</f>
        <v/>
      </c>
      <c r="P67" s="144">
        <f>J67-K67</f>
        <v/>
      </c>
      <c r="Q67" s="426">
        <f>D67-F67</f>
        <v/>
      </c>
      <c r="R67" s="30" t="n"/>
    </row>
    <row r="68">
      <c r="A68" s="80" t="n"/>
      <c r="B68" s="427" t="n"/>
      <c r="C68" s="384" t="n"/>
      <c r="D68" s="440" t="n"/>
      <c r="E68" s="441" t="n"/>
      <c r="F68" s="442" t="n"/>
      <c r="G68" s="433">
        <f>B68+D68-F68</f>
        <v/>
      </c>
      <c r="H68" s="111" t="inlineStr">
        <is>
          <t xml:space="preserve">▼投資活動之淨現金流入（流出）                                </t>
        </is>
      </c>
      <c r="I68" s="180" t="n"/>
      <c r="J68" s="73">
        <f>OFFSET(A541,0,$K$1-1)</f>
        <v/>
      </c>
      <c r="K68" s="369">
        <f>K40</f>
        <v/>
      </c>
      <c r="L68" s="478" t="n"/>
      <c r="M68" s="478" t="n"/>
      <c r="N68" s="30" t="n"/>
      <c r="O68" s="425" t="n"/>
      <c r="P68" s="144">
        <f>J68-K68</f>
        <v/>
      </c>
      <c r="Q68" s="426">
        <f>D68-F68</f>
        <v/>
      </c>
      <c r="R68" s="30" t="n"/>
    </row>
    <row r="69">
      <c r="A69" s="4" t="inlineStr">
        <is>
          <t>合      計</t>
        </is>
      </c>
      <c r="B69" s="422">
        <f>B7+B17+B26+B54+B56+B61</f>
        <v/>
      </c>
      <c r="C69" s="384" t="n"/>
      <c r="D69" s="440" t="n"/>
      <c r="E69" s="441" t="n"/>
      <c r="F69" s="442" t="n"/>
      <c r="G69" s="458">
        <f>G7+G17+G26+G54+G56+G61</f>
        <v/>
      </c>
      <c r="H69" s="111" t="inlineStr">
        <is>
          <t xml:space="preserve">▼籌資活動之現金流量                                          </t>
        </is>
      </c>
      <c r="I69" s="180" t="n"/>
      <c r="J69" s="73">
        <f>OFFSET(A542,0,$K$1-1)</f>
        <v/>
      </c>
      <c r="K69" s="369">
        <f>K70+K72+K74+K81+K79+K83</f>
        <v/>
      </c>
      <c r="L69" s="478">
        <f>VLOOKUP(A69,$A$140:$AX$249,$K$1,FALSE)</f>
        <v/>
      </c>
      <c r="M69" s="478">
        <f>L69-G69</f>
        <v/>
      </c>
      <c r="N69" s="30" t="n"/>
      <c r="O69" s="425">
        <f>L69-B69</f>
        <v/>
      </c>
      <c r="P69" s="144">
        <f>J69-K69</f>
        <v/>
      </c>
      <c r="Q69" s="426">
        <f>D69-F69</f>
        <v/>
      </c>
      <c r="R69" s="30" t="n"/>
    </row>
    <row r="70">
      <c r="A70" s="4" t="inlineStr">
        <is>
          <t xml:space="preserve">負債                                                        </t>
        </is>
      </c>
      <c r="B70" s="422">
        <f>B71+B78+B83</f>
        <v/>
      </c>
      <c r="C70" s="384" t="n"/>
      <c r="D70" s="440" t="n"/>
      <c r="E70" s="441" t="n"/>
      <c r="F70" s="442" t="n"/>
      <c r="G70" s="423">
        <f>G71+G78+G83</f>
        <v/>
      </c>
      <c r="H70" s="112" t="inlineStr">
        <is>
          <t xml:space="preserve">　　增加短期債務、流動金融負債及其他負債                        </t>
        </is>
      </c>
      <c r="I70" s="180" t="n"/>
      <c r="J70" s="73">
        <f>OFFSET(A543,0,$K$1-1)</f>
        <v/>
      </c>
      <c r="K70" s="369">
        <f>K71</f>
        <v/>
      </c>
      <c r="L70" s="478">
        <f>VLOOKUP(A70,$A$253:$AX$305,$K$1,FALSE)</f>
        <v/>
      </c>
      <c r="M70" s="478">
        <f>L70-G70</f>
        <v/>
      </c>
      <c r="N70" s="30" t="n"/>
      <c r="O70" s="425">
        <f>L70-B70</f>
        <v/>
      </c>
      <c r="P70" s="144">
        <f>J70-K70</f>
        <v/>
      </c>
      <c r="Q70" s="426">
        <f>D70-F70</f>
        <v/>
      </c>
      <c r="R70" s="30" t="n"/>
    </row>
    <row r="71">
      <c r="A71" s="78" t="inlineStr">
        <is>
          <t xml:space="preserve">　流動負債                                                    </t>
        </is>
      </c>
      <c r="B71" s="422">
        <f>SUM(B72:B77)</f>
        <v/>
      </c>
      <c r="C71" s="384" t="n"/>
      <c r="D71" s="440" t="n"/>
      <c r="E71" s="441" t="n"/>
      <c r="F71" s="442" t="n"/>
      <c r="G71" s="423">
        <f>SUM(G72:G77)</f>
        <v/>
      </c>
      <c r="H71" s="112" t="inlineStr">
        <is>
          <t xml:space="preserve">　　　增加其他負債                                                </t>
        </is>
      </c>
      <c r="I71" s="180" t="n">
        <v>311</v>
      </c>
      <c r="J71" s="73">
        <f>OFFSET(A544,0,$K$1-1)</f>
        <v/>
      </c>
      <c r="K71" s="369">
        <f>-SUMIF($C$7:$C$127,I71,$D$7:$D$127)+SUMIF($E$7:$E$127,I71,$F$7:$F$127)</f>
        <v/>
      </c>
      <c r="L71" s="478">
        <f>VLOOKUP(A71,$A$253:$AX$305,$K$1,FALSE)</f>
        <v/>
      </c>
      <c r="M71" s="478">
        <f>L71-G71</f>
        <v/>
      </c>
      <c r="N71" s="30" t="n"/>
      <c r="O71" s="425">
        <f>L71-B71</f>
        <v/>
      </c>
      <c r="P71" s="144">
        <f>J71-K71</f>
        <v/>
      </c>
      <c r="Q71" s="426">
        <f>D71-F71</f>
        <v/>
      </c>
      <c r="R71" s="30" t="n"/>
    </row>
    <row r="72">
      <c r="A72" s="80" t="inlineStr">
        <is>
          <t xml:space="preserve">　　短期債務                                                    </t>
        </is>
      </c>
      <c r="B72" s="427">
        <f>VLOOKUP(A72,$A$423:$AX$475,$K$1,FALSE)</f>
        <v/>
      </c>
      <c r="C72" s="385" t="n">
        <v>322</v>
      </c>
      <c r="D72" s="454">
        <f>J82*-1</f>
        <v/>
      </c>
      <c r="E72" s="441" t="n">
        <v>418</v>
      </c>
      <c r="F72" s="442">
        <f>D81</f>
        <v/>
      </c>
      <c r="G72" s="429">
        <f>B72+SUM(F72:F73)-SUM(D72:D73)</f>
        <v/>
      </c>
      <c r="H72" s="112" t="inlineStr">
        <is>
          <t xml:space="preserve">　　增加長期負債                                                </t>
        </is>
      </c>
      <c r="I72" s="180" t="n"/>
      <c r="J72" s="73">
        <f>OFFSET(A545,0,$K$1-1)</f>
        <v/>
      </c>
      <c r="K72" s="369">
        <f>K73</f>
        <v/>
      </c>
      <c r="L72" s="478">
        <f>VLOOKUP(A72,$A$253:$AX$305,$K$1,FALSE)</f>
        <v/>
      </c>
      <c r="M72" s="478">
        <f>L72-G72</f>
        <v/>
      </c>
      <c r="N72" s="30" t="n"/>
      <c r="O72" s="425">
        <f>L72-B72</f>
        <v/>
      </c>
      <c r="P72" s="144">
        <f>J72-K72</f>
        <v/>
      </c>
      <c r="Q72" s="426">
        <f>D72-F72</f>
        <v/>
      </c>
      <c r="R72" s="30" t="n"/>
    </row>
    <row r="73" ht="20.25" customHeight="1" s="53">
      <c r="A73" s="3" t="n">
        <v>0</v>
      </c>
      <c r="B73" s="427" t="n"/>
      <c r="C73" s="385" t="n">
        <v>316</v>
      </c>
      <c r="D73" s="440" t="n"/>
      <c r="E73" s="443" t="n"/>
      <c r="F73" s="442" t="n"/>
      <c r="G73" s="433" t="n"/>
      <c r="H73" s="112" t="inlineStr">
        <is>
          <t xml:space="preserve">　　　增加長期債務                                                </t>
        </is>
      </c>
      <c r="I73" s="180" t="n">
        <v>312</v>
      </c>
      <c r="J73" s="73">
        <f>OFFSET(A546,0,$K$1-1)</f>
        <v/>
      </c>
      <c r="K73" s="369">
        <f>-SUMIF($C$7:$C$127,I73,$D$7:$D$127)+SUMIF($E$7:$E$127,I73,$F$7:$F$127)</f>
        <v/>
      </c>
      <c r="L73" s="478" t="n"/>
      <c r="M73" s="478">
        <f>L73-G73</f>
        <v/>
      </c>
      <c r="N73" s="30" t="n"/>
      <c r="O73" s="425">
        <f>L73-B73</f>
        <v/>
      </c>
      <c r="P73" s="144">
        <f>J73-K73</f>
        <v/>
      </c>
      <c r="Q73" s="426">
        <f>D73-F73</f>
        <v/>
      </c>
      <c r="R73" s="30" t="n"/>
    </row>
    <row r="74" ht="21" customHeight="1" s="53">
      <c r="A74" s="80" t="inlineStr">
        <is>
          <t xml:space="preserve">　　應付款項                                                    </t>
        </is>
      </c>
      <c r="B74" s="427">
        <f>VLOOKUP(A74,$A$423:$AX$475,$K$1,FALSE)</f>
        <v/>
      </c>
      <c r="C74" s="384" t="n"/>
      <c r="D74" s="440" t="n"/>
      <c r="E74" s="441" t="n">
        <v>161</v>
      </c>
      <c r="F74" s="442" t="n"/>
      <c r="G74" s="429">
        <f>B74+SUM(F74:F75)-SUM(D74:D75)</f>
        <v/>
      </c>
      <c r="H74" s="112" t="inlineStr">
        <is>
          <t xml:space="preserve">　　增加基金、公積及填補短絀                                    </t>
        </is>
      </c>
      <c r="I74" s="180" t="n"/>
      <c r="J74" s="73">
        <f>OFFSET(A547,0,$K$1-1)</f>
        <v/>
      </c>
      <c r="K74" s="369">
        <f>SUM(K75)</f>
        <v/>
      </c>
      <c r="L74" s="478">
        <f>VLOOKUP(A74,$A$253:$AX$305,$K$1,FALSE)</f>
        <v/>
      </c>
      <c r="M74" s="478">
        <f>L74-G74</f>
        <v/>
      </c>
      <c r="N74" s="30" t="n"/>
      <c r="O74" s="425">
        <f>L74-B74</f>
        <v/>
      </c>
      <c r="P74" s="144">
        <f>J74-K74</f>
        <v/>
      </c>
      <c r="Q74" s="426">
        <f>D74-F74</f>
        <v/>
      </c>
      <c r="R74" s="30" t="n"/>
    </row>
    <row r="75" ht="18.75" customHeight="1" s="53">
      <c r="A75" s="3" t="n">
        <v>0</v>
      </c>
      <c r="B75" s="427" t="n"/>
      <c r="C75" s="385" t="n"/>
      <c r="D75" s="440" t="n"/>
      <c r="E75" s="443" t="n"/>
      <c r="F75" s="442" t="n"/>
      <c r="G75" s="433" t="n"/>
      <c r="H75" s="112" t="inlineStr">
        <is>
          <t xml:space="preserve">　　　增加基金                                                    </t>
        </is>
      </c>
      <c r="I75" s="180" t="n"/>
      <c r="J75" s="73">
        <f>OFFSET(A548,0,$K$1-1)</f>
        <v/>
      </c>
      <c r="K75" s="369">
        <f>SUM(K76:K78)</f>
        <v/>
      </c>
      <c r="L75" s="478" t="n"/>
      <c r="M75" s="478">
        <f>L75-G75</f>
        <v/>
      </c>
      <c r="N75" s="30" t="n"/>
      <c r="O75" s="425">
        <f>L75-B75</f>
        <v/>
      </c>
      <c r="P75" s="144">
        <f>J75-K75</f>
        <v/>
      </c>
      <c r="Q75" s="426">
        <f>D75-F75</f>
        <v/>
      </c>
      <c r="R75" s="30" t="n"/>
    </row>
    <row r="76" ht="20.25" customHeight="1" s="53">
      <c r="A76" s="80" t="inlineStr">
        <is>
          <t xml:space="preserve">　　預收款項                                                    </t>
        </is>
      </c>
      <c r="B76" s="427">
        <f>VLOOKUP(A76,$A$423:$AX$475,$K$1,FALSE)</f>
        <v/>
      </c>
      <c r="C76" s="384" t="n"/>
      <c r="D76" s="440" t="n"/>
      <c r="E76" s="441" t="n">
        <v>161</v>
      </c>
      <c r="F76" s="442">
        <f>J34</f>
        <v/>
      </c>
      <c r="G76" s="429">
        <f>B76+SUM(F76:F77)-SUM(D76:D77)</f>
        <v/>
      </c>
      <c r="H76" s="112" t="inlineStr">
        <is>
          <t xml:space="preserve">　　　　國庫撥款增置固定資產                                        </t>
        </is>
      </c>
      <c r="I76" s="180" t="n">
        <v>313</v>
      </c>
      <c r="J76" s="73">
        <f>OFFSET(A549,0,$K$1-1)</f>
        <v/>
      </c>
      <c r="K76" s="369">
        <f>-SUMIF($C$7:$C$127,I76,$D$7:$D$127)+SUMIF($E$7:$E$127,I76,$F$7:$F$127)</f>
        <v/>
      </c>
      <c r="L76" s="478">
        <f>VLOOKUP(A76,$A$253:$AX$305,$K$1,FALSE)</f>
        <v/>
      </c>
      <c r="M76" s="478">
        <f>L76-G76</f>
        <v/>
      </c>
      <c r="N76" s="30" t="n"/>
      <c r="O76" s="425">
        <f>L76-B76</f>
        <v/>
      </c>
      <c r="P76" s="144">
        <f>J76-K76</f>
        <v/>
      </c>
      <c r="Q76" s="426">
        <f>D76-F76</f>
        <v/>
      </c>
      <c r="R76" s="30" t="n"/>
    </row>
    <row r="77">
      <c r="A77" s="3" t="n">
        <v>0</v>
      </c>
      <c r="B77" s="427" t="n"/>
      <c r="C77" s="385" t="n"/>
      <c r="D77" s="440" t="n"/>
      <c r="E77" s="443" t="n"/>
      <c r="F77" s="442" t="n"/>
      <c r="G77" s="433" t="n"/>
      <c r="H77" s="112" t="inlineStr">
        <is>
          <t xml:space="preserve">　　　　國庫增撥無形資產                                            </t>
        </is>
      </c>
      <c r="I77" s="180" t="n">
        <v>314</v>
      </c>
      <c r="J77" s="73">
        <f>OFFSET(A550,0,$K$1-1)</f>
        <v/>
      </c>
      <c r="K77" s="369">
        <f>-SUMIF($C$7:$C$127,I77,$D$7:$D$127)+SUMIF($E$7:$E$127,I77,$F$7:$F$127)</f>
        <v/>
      </c>
      <c r="L77" s="478" t="n"/>
      <c r="M77" s="478">
        <f>L77-G77</f>
        <v/>
      </c>
      <c r="N77" s="30" t="n"/>
      <c r="O77" s="425">
        <f>L77-B77</f>
        <v/>
      </c>
      <c r="P77" s="144">
        <f>J77-K77</f>
        <v/>
      </c>
      <c r="Q77" s="426">
        <f>D77-F77</f>
        <v/>
      </c>
      <c r="R77" s="30" t="n"/>
    </row>
    <row r="78">
      <c r="A78" s="78" t="inlineStr">
        <is>
          <t xml:space="preserve">　長期負債                                                    </t>
        </is>
      </c>
      <c r="B78" s="459">
        <f>SUM(B81)</f>
        <v/>
      </c>
      <c r="C78" s="384" t="n"/>
      <c r="D78" s="440" t="n"/>
      <c r="E78" s="441" t="n"/>
      <c r="F78" s="442" t="n"/>
      <c r="G78" s="460">
        <f>SUM(G81)</f>
        <v/>
      </c>
      <c r="H78" s="112" t="inlineStr">
        <is>
          <t xml:space="preserve">　　　　國庫增撥遞延資產                                            </t>
        </is>
      </c>
      <c r="I78" s="180" t="n">
        <v>315</v>
      </c>
      <c r="J78" s="73">
        <f>OFFSET(A551,0,$K$1-1)</f>
        <v/>
      </c>
      <c r="K78" s="369">
        <f>-SUMIF($C$7:$C$127,I78,$D$7:$D$127)+SUMIF($E$7:$E$127,I78,$F$7:$F$127)</f>
        <v/>
      </c>
      <c r="L78" s="478">
        <f>VLOOKUP(A78,$A$253:$AX$305,$K$1,FALSE)</f>
        <v/>
      </c>
      <c r="M78" s="478">
        <f>L78-G78</f>
        <v/>
      </c>
      <c r="N78" s="30" t="n"/>
      <c r="O78" s="425">
        <f>L78-B78</f>
        <v/>
      </c>
      <c r="P78" s="144">
        <f>J78-K78</f>
        <v/>
      </c>
      <c r="Q78" s="426">
        <f>D78-F78</f>
        <v/>
      </c>
      <c r="R78" s="30" t="n"/>
    </row>
    <row r="79">
      <c r="A79" s="169" t="n"/>
      <c r="B79" s="461" t="n"/>
      <c r="C79" s="395" t="n"/>
      <c r="D79" s="462" t="n"/>
      <c r="E79" s="463" t="n"/>
      <c r="F79" s="447" t="n"/>
      <c r="G79" s="394" t="n"/>
      <c r="H79" s="112" t="inlineStr">
        <is>
          <t xml:space="preserve">　　減少短期債務、流動金融負債及其他負債                        </t>
        </is>
      </c>
      <c r="I79" s="180" t="n"/>
      <c r="J79" s="73">
        <f>OFFSET(A552,0,$K$1-1)</f>
        <v/>
      </c>
      <c r="K79" s="387" t="n"/>
      <c r="L79" s="478" t="n"/>
      <c r="M79" s="478" t="n"/>
      <c r="N79" s="30" t="n"/>
      <c r="O79" s="425" t="n"/>
      <c r="P79" s="144" t="n"/>
      <c r="Q79" s="426" t="n"/>
      <c r="R79" s="30" t="n"/>
    </row>
    <row r="80">
      <c r="A80" s="169" t="n"/>
      <c r="B80" s="461" t="n"/>
      <c r="C80" s="395" t="n"/>
      <c r="D80" s="462" t="n"/>
      <c r="E80" s="463" t="n"/>
      <c r="F80" s="447" t="n"/>
      <c r="G80" s="394" t="n"/>
      <c r="H80" s="112" t="inlineStr">
        <is>
          <t xml:space="preserve">　　　減少短期債務                                                </t>
        </is>
      </c>
      <c r="I80" s="180" t="n">
        <v>316</v>
      </c>
      <c r="J80" s="73">
        <f>OFFSET(A553,0,$K$1-1)</f>
        <v/>
      </c>
      <c r="K80" s="369">
        <f>-SUMIF($C$7:$C$127,I80,$D$7:$D$127)+SUMIF($E$7:$E$127,I80,$F$7:$F$127)</f>
        <v/>
      </c>
      <c r="L80" s="478" t="n"/>
      <c r="M80" s="478" t="n"/>
      <c r="N80" s="30" t="n"/>
      <c r="O80" s="425" t="n"/>
      <c r="P80" s="144" t="n"/>
      <c r="Q80" s="426" t="n"/>
      <c r="R80" s="30" t="n"/>
    </row>
    <row r="81">
      <c r="A81" s="80" t="inlineStr">
        <is>
          <t xml:space="preserve">　　長期債務                                                    </t>
        </is>
      </c>
      <c r="B81" s="427">
        <f>VLOOKUP(A81,$A$423:$AX$475,$K$1,FALSE)</f>
        <v/>
      </c>
      <c r="C81" s="384" t="n">
        <v>418</v>
      </c>
      <c r="D81" s="440">
        <f>J116</f>
        <v/>
      </c>
      <c r="E81" s="441" t="n">
        <v>312</v>
      </c>
      <c r="F81" s="442">
        <f>J73</f>
        <v/>
      </c>
      <c r="G81" s="429">
        <f>B81+SUM(F81:F82)-SUM(D81:D82)</f>
        <v/>
      </c>
      <c r="H81" s="112" t="inlineStr">
        <is>
          <t xml:space="preserve">　　減少長期負債                                                </t>
        </is>
      </c>
      <c r="I81" s="180" t="n"/>
      <c r="J81" s="73">
        <f>OFFSET(A554,0,$K$1-1)</f>
        <v/>
      </c>
      <c r="K81" s="369">
        <f>K82</f>
        <v/>
      </c>
      <c r="L81" s="478">
        <f>VLOOKUP(A81,$A$253:$AX$305,$K$1,FALSE)</f>
        <v/>
      </c>
      <c r="M81" s="478">
        <f>L81-G81</f>
        <v/>
      </c>
      <c r="N81" s="30" t="n"/>
      <c r="O81" s="425">
        <f>L81-B81</f>
        <v/>
      </c>
      <c r="P81" s="144">
        <f>J81-K81</f>
        <v/>
      </c>
      <c r="Q81" s="426">
        <f>D81-F81</f>
        <v/>
      </c>
      <c r="R81" s="30" t="n"/>
    </row>
    <row r="82">
      <c r="A82" s="3" t="n">
        <v>0</v>
      </c>
      <c r="B82" s="427" t="n"/>
      <c r="C82" s="385" t="n">
        <v>322</v>
      </c>
      <c r="D82" s="440" t="n"/>
      <c r="E82" s="443" t="n"/>
      <c r="F82" s="442" t="n"/>
      <c r="G82" s="433" t="n"/>
      <c r="H82" s="112" t="inlineStr">
        <is>
          <t xml:space="preserve">　　　減少長期債務                                                </t>
        </is>
      </c>
      <c r="I82" s="180" t="n">
        <v>322</v>
      </c>
      <c r="J82" s="73">
        <f>OFFSET(A555,0,$K$1-1)</f>
        <v/>
      </c>
      <c r="K82" s="369">
        <f>-SUMIF($C$7:$C$127,I82,$D$7:$D$127)+SUMIF($E$7:$E$127,I82,$F$7:$F$127)</f>
        <v/>
      </c>
      <c r="L82" s="478" t="n"/>
      <c r="M82" s="478">
        <f>L82-G82</f>
        <v/>
      </c>
      <c r="N82" s="30" t="n"/>
      <c r="O82" s="425">
        <f>L82-B82</f>
        <v/>
      </c>
      <c r="P82" s="144">
        <f>J82-K82</f>
        <v/>
      </c>
      <c r="Q82" s="426">
        <f>D72-F82</f>
        <v/>
      </c>
      <c r="R82" s="30" t="n"/>
    </row>
    <row r="83">
      <c r="A83" s="78" t="inlineStr">
        <is>
          <t xml:space="preserve">　其他負債                                                    </t>
        </is>
      </c>
      <c r="B83" s="422">
        <f>SUM(B84,B90)</f>
        <v/>
      </c>
      <c r="C83" s="384" t="n"/>
      <c r="D83" s="440" t="n"/>
      <c r="E83" s="441" t="n"/>
      <c r="F83" s="442" t="n"/>
      <c r="G83" s="460">
        <f>SUM(G84,G90)</f>
        <v/>
      </c>
      <c r="H83" s="112" t="inlineStr">
        <is>
          <t xml:space="preserve">　　支付利息                                                    </t>
        </is>
      </c>
      <c r="I83" s="180" t="n"/>
      <c r="J83" s="73">
        <f>OFFSET(A556,0,$K$1-1)</f>
        <v/>
      </c>
      <c r="K83" s="369">
        <f>J83</f>
        <v/>
      </c>
      <c r="L83" s="478">
        <f>VLOOKUP(A83,$A$253:$AX$305,$K$1,FALSE)</f>
        <v/>
      </c>
      <c r="M83" s="478">
        <f>L83-G83</f>
        <v/>
      </c>
      <c r="N83" s="30" t="n"/>
      <c r="O83" s="425">
        <f>L83-B83</f>
        <v/>
      </c>
      <c r="P83" s="144">
        <f>J83-K83</f>
        <v/>
      </c>
      <c r="Q83" s="426">
        <f>D83-F83</f>
        <v/>
      </c>
      <c r="R83" s="30" t="n"/>
    </row>
    <row r="84">
      <c r="A84" s="80" t="inlineStr">
        <is>
          <t xml:space="preserve">　　什項負債                                                    </t>
        </is>
      </c>
      <c r="B84" s="427">
        <f>VLOOKUP(A84,$A$423:$AX$475,$K$1,FALSE)</f>
        <v/>
      </c>
      <c r="C84" s="384" t="n">
        <v>321</v>
      </c>
      <c r="D84" s="440" t="n"/>
      <c r="E84" s="441" t="n"/>
      <c r="F84" s="442" t="n"/>
      <c r="G84" s="429">
        <f>B84+SUM(F84:F89)-SUM(D84:D89)</f>
        <v/>
      </c>
      <c r="H84" s="111" t="inlineStr">
        <is>
          <t xml:space="preserve">▼籌資活動之淨現金流入（流出）                                </t>
        </is>
      </c>
      <c r="I84" s="180" t="n"/>
      <c r="J84" s="73">
        <f>OFFSET(A557,0,$K$1-1)</f>
        <v/>
      </c>
      <c r="K84" s="369">
        <f>K69</f>
        <v/>
      </c>
      <c r="L84" s="478">
        <f>VLOOKUP(A84,$A$253:$AX$305,$K$1,FALSE)</f>
        <v/>
      </c>
      <c r="M84" s="478">
        <f>L84-G84</f>
        <v/>
      </c>
      <c r="N84" s="30" t="n"/>
      <c r="O84" s="425">
        <f>L84-B84</f>
        <v/>
      </c>
      <c r="P84" s="144">
        <f>J84-K84</f>
        <v/>
      </c>
      <c r="Q84" s="426">
        <f>D84-F84</f>
        <v/>
      </c>
      <c r="R84" s="30" t="n"/>
    </row>
    <row r="85">
      <c r="A85" s="4" t="n">
        <v>0</v>
      </c>
      <c r="B85" s="427" t="n"/>
      <c r="C85" s="384" t="n">
        <v>402</v>
      </c>
      <c r="D85" s="440">
        <f>J91*-1</f>
        <v/>
      </c>
      <c r="E85" s="384" t="n">
        <v>122</v>
      </c>
      <c r="F85" s="442">
        <f>J28</f>
        <v/>
      </c>
      <c r="G85" s="433" t="n"/>
      <c r="H85" s="111" t="inlineStr">
        <is>
          <t xml:space="preserve">▼現金及約當現金之淨增（淨減）                                </t>
        </is>
      </c>
      <c r="I85" s="180" t="inlineStr">
        <is>
          <t>B</t>
        </is>
      </c>
      <c r="J85" s="73">
        <f>OFFSET(A558,0,$K$1-1)</f>
        <v/>
      </c>
      <c r="K85" s="369">
        <f>J85</f>
        <v/>
      </c>
      <c r="L85" s="478" t="n"/>
      <c r="M85" s="478">
        <f>L85-G85</f>
        <v/>
      </c>
      <c r="N85" s="30" t="n"/>
      <c r="O85" s="425">
        <f>L85-B85</f>
        <v/>
      </c>
      <c r="P85" s="144">
        <f>J85-K85</f>
        <v/>
      </c>
      <c r="Q85" s="426">
        <f>D85-F85</f>
        <v/>
      </c>
      <c r="R85" s="30" t="n"/>
    </row>
    <row r="86">
      <c r="A86" s="3" t="n">
        <v>0</v>
      </c>
      <c r="B86" s="427" t="n"/>
      <c r="C86" s="385" t="n"/>
      <c r="D86" s="440" t="n"/>
      <c r="E86" s="443" t="n">
        <v>401</v>
      </c>
      <c r="F86" s="442">
        <f>J90</f>
        <v/>
      </c>
      <c r="G86" s="433" t="n"/>
      <c r="H86" s="111" t="inlineStr">
        <is>
          <t xml:space="preserve">▼期初現金及約當現金                                          </t>
        </is>
      </c>
      <c r="I86" s="180" t="n"/>
      <c r="J86" s="73">
        <f>OFFSET(A559,0,$K$1-1)</f>
        <v/>
      </c>
      <c r="K86" s="369">
        <f>B8</f>
        <v/>
      </c>
      <c r="L86" s="478" t="n"/>
      <c r="M86" s="478">
        <f>L86-G86</f>
        <v/>
      </c>
      <c r="N86" s="30" t="n"/>
      <c r="O86" s="425">
        <f>L86-B86</f>
        <v/>
      </c>
      <c r="P86" s="144">
        <f>J86-K86</f>
        <v/>
      </c>
      <c r="Q86" s="426">
        <f>D86-F86</f>
        <v/>
      </c>
      <c r="R86" s="30" t="n"/>
    </row>
    <row r="87">
      <c r="A87" s="3" t="n">
        <v>0</v>
      </c>
      <c r="B87" s="427" t="n"/>
      <c r="C87" s="385" t="n"/>
      <c r="D87" s="440" t="n"/>
      <c r="E87" s="443" t="n"/>
      <c r="F87" s="442" t="n"/>
      <c r="G87" s="433" t="n"/>
      <c r="H87" s="111" t="inlineStr">
        <is>
          <t xml:space="preserve">▼期末現金及約當現金                                          </t>
        </is>
      </c>
      <c r="I87" s="180" t="n"/>
      <c r="J87" s="73">
        <f>OFFSET(A560,0,$K$1-1)</f>
        <v/>
      </c>
      <c r="K87" s="369">
        <f>G8</f>
        <v/>
      </c>
      <c r="L87" s="478" t="n"/>
      <c r="M87" s="478">
        <f>L87-G87</f>
        <v/>
      </c>
      <c r="N87" s="30" t="n"/>
      <c r="O87" s="425">
        <f>L87-B87</f>
        <v/>
      </c>
      <c r="P87" s="144">
        <f>J87-K87</f>
        <v/>
      </c>
      <c r="Q87" s="426">
        <f>D87-F87</f>
        <v/>
      </c>
      <c r="R87" s="30" t="n"/>
    </row>
    <row r="88">
      <c r="A88" s="3" t="n">
        <v>0</v>
      </c>
      <c r="B88" s="427" t="n"/>
      <c r="C88" s="385" t="n"/>
      <c r="D88" s="440" t="n"/>
      <c r="E88" s="443" t="n"/>
      <c r="F88" s="442" t="n"/>
      <c r="G88" s="433" t="n"/>
      <c r="H88" s="111" t="inlineStr">
        <is>
          <t xml:space="preserve">▼不影響現金流量之投資與籌資活動                              </t>
        </is>
      </c>
      <c r="J88" s="73">
        <f>OFFSET(A561,0,$K$1-1)</f>
        <v/>
      </c>
      <c r="K88" s="369" t="n"/>
      <c r="L88" s="478" t="n"/>
      <c r="M88" s="478">
        <f>L88-G88</f>
        <v/>
      </c>
      <c r="N88" s="30" t="n"/>
      <c r="O88" s="425">
        <f>L88-B88</f>
        <v/>
      </c>
      <c r="P88" s="144">
        <f>J88-K88</f>
        <v/>
      </c>
      <c r="Q88" s="426">
        <f>D88-F88</f>
        <v/>
      </c>
      <c r="R88" s="30" t="n"/>
    </row>
    <row r="89" ht="32.4" customHeight="1" s="53">
      <c r="A89" s="3" t="n">
        <v>0</v>
      </c>
      <c r="B89" s="427" t="n"/>
      <c r="C89" s="385" t="n"/>
      <c r="D89" s="440" t="n"/>
      <c r="E89" s="443" t="n"/>
      <c r="F89" s="442" t="n"/>
      <c r="G89" s="433" t="n"/>
      <c r="H89" s="112" t="inlineStr">
        <is>
          <t xml:space="preserve">　　退休離職準備金與應付退休及離職金同額增加(+)或減少(-)之金額  </t>
        </is>
      </c>
      <c r="I89" s="180" t="n"/>
      <c r="J89" s="73">
        <f>OFFSET(A562,0,$K$1-1)</f>
        <v/>
      </c>
      <c r="K89" s="369">
        <f>K90+K91</f>
        <v/>
      </c>
      <c r="L89" s="478" t="n"/>
      <c r="M89" s="478">
        <f>L89-G89</f>
        <v/>
      </c>
      <c r="N89" s="30" t="n"/>
      <c r="O89" s="425">
        <f>L89-B89</f>
        <v/>
      </c>
      <c r="P89" s="144">
        <f>J89-K89</f>
        <v/>
      </c>
      <c r="Q89" s="426">
        <f>D89-F89</f>
        <v/>
      </c>
      <c r="R89" s="30" t="n"/>
    </row>
    <row r="90">
      <c r="A90" s="80" t="inlineStr">
        <is>
          <t xml:space="preserve">　　遞延負債                                                    </t>
        </is>
      </c>
      <c r="B90" s="427">
        <f>VLOOKUP(A90,$A$423:$AX$475,$K$1,FALSE)</f>
        <v/>
      </c>
      <c r="C90" s="385" t="n">
        <v>124</v>
      </c>
      <c r="D90" s="440">
        <f>J31*-1</f>
        <v/>
      </c>
      <c r="E90" s="464" t="n">
        <v>311</v>
      </c>
      <c r="F90" s="442">
        <f>J71</f>
        <v/>
      </c>
      <c r="G90" s="429">
        <f>B90+SUM(F90:F96)-SUM(D90:D96)</f>
        <v/>
      </c>
      <c r="H90" s="112" t="inlineStr">
        <is>
          <t xml:space="preserve">　　　退休離職準備金與應付退休及離職金同額增加之金額(+)           </t>
        </is>
      </c>
      <c r="I90" s="180" t="n">
        <v>401</v>
      </c>
      <c r="J90" s="73">
        <f>OFFSET(A563,0,$K$1-1)</f>
        <v/>
      </c>
      <c r="K90" s="369">
        <f>(SUMIF($C$7:$C$127,I90,$D$7:$D$127)+SUMIF($E$7:$E$127,I90,$F$7:$F$127))/2</f>
        <v/>
      </c>
      <c r="L90" s="478">
        <f>VLOOKUP(A90,$A$253:$AX$305,$K$1,FALSE)</f>
        <v/>
      </c>
      <c r="M90" s="478">
        <f>L90-G90</f>
        <v/>
      </c>
      <c r="N90" s="30" t="n"/>
      <c r="O90" s="425">
        <f>L90-B90</f>
        <v/>
      </c>
      <c r="P90" s="144">
        <f>J90-K90</f>
        <v/>
      </c>
      <c r="Q90" s="426">
        <f>D90-F90</f>
        <v/>
      </c>
      <c r="R90" s="30" t="n"/>
    </row>
    <row r="91">
      <c r="A91" s="3" t="n">
        <v>0</v>
      </c>
      <c r="B91" s="427" t="n"/>
      <c r="C91" s="241" t="n">
        <v>123</v>
      </c>
      <c r="D91" s="440">
        <f>-J30</f>
        <v/>
      </c>
      <c r="E91" s="464" t="n">
        <v>403</v>
      </c>
      <c r="F91" s="442">
        <f>J93</f>
        <v/>
      </c>
      <c r="G91" s="433" t="n"/>
      <c r="H91" s="112" t="inlineStr">
        <is>
          <t xml:space="preserve">　　　退休離職準備金與應付退休及離職金同額減少之金額(-)           </t>
        </is>
      </c>
      <c r="I91" s="180" t="n">
        <v>402</v>
      </c>
      <c r="J91" s="73">
        <f>OFFSET(A564,0,$K$1-1)</f>
        <v/>
      </c>
      <c r="K91" s="387">
        <f>(SUMIF($C$7:$C$127,I91,$D$7:$D$127)+SUMIF($E$7:$E$127,I91,$F$7:$F$127))/2*-1</f>
        <v/>
      </c>
      <c r="L91" s="478" t="n"/>
      <c r="M91" s="478">
        <f>L91-G91</f>
        <v/>
      </c>
      <c r="N91" s="30" t="n"/>
      <c r="O91" s="425">
        <f>L91-B91</f>
        <v/>
      </c>
      <c r="P91" s="144">
        <f>J91-K91</f>
        <v/>
      </c>
      <c r="Q91" s="426">
        <f>D91-F91</f>
        <v/>
      </c>
      <c r="R91" s="30" t="n"/>
    </row>
    <row r="92">
      <c r="A92" s="3" t="n">
        <v>0</v>
      </c>
      <c r="B92" s="427" t="n"/>
      <c r="C92" s="385" t="n"/>
      <c r="D92" s="440" t="n"/>
      <c r="E92" s="325" t="n">
        <v>407</v>
      </c>
      <c r="F92" s="262">
        <f>J101</f>
        <v/>
      </c>
      <c r="G92" s="433" t="n"/>
      <c r="H92" s="112" t="inlineStr">
        <is>
          <t xml:space="preserve">　　其他準備金與遞延收入同額增加之金額                          </t>
        </is>
      </c>
      <c r="I92" s="180" t="n"/>
      <c r="J92" s="73">
        <f>OFFSET(A565,0,$K$1-1)</f>
        <v/>
      </c>
      <c r="K92" s="369">
        <f>K93</f>
        <v/>
      </c>
      <c r="L92" s="478" t="n"/>
      <c r="M92" s="478">
        <f>L92-G92</f>
        <v/>
      </c>
      <c r="N92" s="30" t="n"/>
      <c r="O92" s="425">
        <f>L92-B92</f>
        <v/>
      </c>
      <c r="P92" s="144">
        <f>J92-K92</f>
        <v/>
      </c>
      <c r="Q92" s="426">
        <f>D92-F92</f>
        <v/>
      </c>
      <c r="R92" s="30" t="n"/>
    </row>
    <row r="93">
      <c r="A93" s="3" t="n">
        <v>0</v>
      </c>
      <c r="B93" s="427" t="n"/>
      <c r="C93" s="385" t="n"/>
      <c r="D93" s="440" t="n"/>
      <c r="E93" s="464" t="n">
        <v>408</v>
      </c>
      <c r="F93" s="442">
        <f>J102</f>
        <v/>
      </c>
      <c r="G93" s="433" t="n"/>
      <c r="H93" s="112" t="inlineStr">
        <is>
          <t xml:space="preserve">　　　其他準備金與遞延收入同額增加之金額                          </t>
        </is>
      </c>
      <c r="I93" s="180" t="n">
        <v>403</v>
      </c>
      <c r="J93" s="73">
        <f>OFFSET(A566,0,$K$1-1)</f>
        <v/>
      </c>
      <c r="K93" s="369">
        <f>(SUMIF($C$7:$C$127,I93,$D$7:$D$127)+SUMIF($E$7:$E$127,I93,$F$7:$F$127))/2</f>
        <v/>
      </c>
      <c r="L93" s="478" t="n"/>
      <c r="M93" s="478">
        <f>L93-G93</f>
        <v/>
      </c>
      <c r="N93" s="30" t="n"/>
      <c r="O93" s="425">
        <f>L93-B93</f>
        <v/>
      </c>
      <c r="P93" s="144">
        <f>J93-K93</f>
        <v/>
      </c>
      <c r="Q93" s="426">
        <f>D93-F93</f>
        <v/>
      </c>
      <c r="R93" s="30" t="n"/>
    </row>
    <row r="94" ht="32.4" customHeight="1" s="53">
      <c r="A94" s="105" t="n"/>
      <c r="B94" s="465" t="n"/>
      <c r="C94" s="398" t="n"/>
      <c r="D94" s="455" t="n"/>
      <c r="E94" s="466" t="n">
        <v>410</v>
      </c>
      <c r="F94" s="467" t="n"/>
      <c r="G94" s="378" t="n"/>
      <c r="H94" s="112" t="inlineStr">
        <is>
          <t xml:space="preserve">　　以前年度購建中固定資產科目，調整轉入不動產、廠房及設備科目之</t>
        </is>
      </c>
      <c r="I94" s="180" t="n"/>
      <c r="J94" s="73">
        <f>OFFSET(A567,0,$K$1-1)</f>
        <v/>
      </c>
      <c r="K94" s="369">
        <f>K95</f>
        <v/>
      </c>
      <c r="P94" s="144">
        <f>J94-K94</f>
        <v/>
      </c>
    </row>
    <row r="95">
      <c r="A95" s="105" t="n"/>
      <c r="B95" s="465" t="n"/>
      <c r="C95" s="398" t="n"/>
      <c r="D95" s="455" t="n"/>
      <c r="E95" s="468" t="n"/>
      <c r="F95" s="447" t="n"/>
      <c r="G95" s="378" t="n"/>
      <c r="H95" s="112" t="inlineStr">
        <is>
          <t xml:space="preserve">　　　調整轉入不動產、廠房及設備科目明細                          </t>
        </is>
      </c>
      <c r="I95" s="180" t="n"/>
      <c r="J95" s="73">
        <f>OFFSET(A568,0,$K$1-1)</f>
        <v/>
      </c>
      <c r="K95" s="369">
        <f>K96+K97+K98</f>
        <v/>
      </c>
      <c r="L95" s="478" t="n"/>
      <c r="N95" s="30" t="n"/>
      <c r="O95" s="425">
        <f>L95-B96</f>
        <v/>
      </c>
      <c r="P95" s="144">
        <f>J95-K95</f>
        <v/>
      </c>
      <c r="Q95" s="426">
        <f>D96-F96</f>
        <v/>
      </c>
      <c r="R95" s="30" t="n"/>
    </row>
    <row r="96">
      <c r="A96" s="3" t="n">
        <v>0</v>
      </c>
      <c r="B96" s="427" t="n"/>
      <c r="C96" s="385" t="n"/>
      <c r="D96" s="440" t="n"/>
      <c r="E96" s="261" t="n"/>
      <c r="F96" s="186" t="n"/>
      <c r="G96" s="433" t="n"/>
      <c r="H96" s="112" t="inlineStr">
        <is>
          <t xml:space="preserve">　　　　土地改良物                                                  </t>
        </is>
      </c>
      <c r="I96" s="180" t="n">
        <v>404</v>
      </c>
      <c r="J96" s="73">
        <f>OFFSET(A569,0,$K$1-1)</f>
        <v/>
      </c>
      <c r="K96" s="369">
        <f>(SUMIF($C$7:$C$127,I96,$D$7:$D$127)+SUMIF($E$7:$E$127,I96,$F$7:$F$127))/2</f>
        <v/>
      </c>
      <c r="N96" s="30" t="n"/>
      <c r="O96" s="425">
        <f>L97-B97</f>
        <v/>
      </c>
      <c r="P96" s="144">
        <f>J96-K96</f>
        <v/>
      </c>
      <c r="Q96" s="426">
        <f>D97-F97</f>
        <v/>
      </c>
      <c r="R96" s="30" t="n"/>
    </row>
    <row r="97">
      <c r="A97" s="84" t="inlineStr">
        <is>
          <t xml:space="preserve">淨值                                                        </t>
        </is>
      </c>
      <c r="B97" s="422">
        <f>B98+B110+B116+B125</f>
        <v/>
      </c>
      <c r="C97" s="384" t="n"/>
      <c r="D97" s="440" t="n"/>
      <c r="E97" s="441" t="n"/>
      <c r="F97" s="442" t="n"/>
      <c r="G97" s="422">
        <f>G98+G110+G116+G125</f>
        <v/>
      </c>
      <c r="H97" s="112" t="inlineStr">
        <is>
          <t xml:space="preserve">　　　　房屋及建築                                                  </t>
        </is>
      </c>
      <c r="I97" s="180" t="n">
        <v>405</v>
      </c>
      <c r="J97" s="73">
        <f>OFFSET(A570,0,$K$1-1)</f>
        <v/>
      </c>
      <c r="K97" s="369">
        <f>(SUMIF($C$7:$C$127,I97,$D$7:$D$127)+SUMIF($E$7:$E$127,I97,$F$7:$F$127))/2</f>
        <v/>
      </c>
      <c r="L97" s="478">
        <f>VLOOKUP(A97,$A$253:$AX$305,$K$1,FALSE)</f>
        <v/>
      </c>
      <c r="M97" s="478">
        <f>L97-G97</f>
        <v/>
      </c>
      <c r="N97" s="30" t="n"/>
      <c r="O97" s="425">
        <f>L98-B98</f>
        <v/>
      </c>
      <c r="P97" s="144">
        <f>J97-K97</f>
        <v/>
      </c>
      <c r="Q97" s="426">
        <f>D98-F98</f>
        <v/>
      </c>
      <c r="R97" s="30" t="n"/>
    </row>
    <row r="98">
      <c r="A98" s="85" t="inlineStr">
        <is>
          <t xml:space="preserve">　基金                                                        </t>
        </is>
      </c>
      <c r="B98" s="422">
        <f>SUM(B99:B101)</f>
        <v/>
      </c>
      <c r="C98" s="384" t="n"/>
      <c r="D98" s="440" t="n"/>
      <c r="E98" s="441" t="n"/>
      <c r="F98" s="442" t="n"/>
      <c r="G98" s="422">
        <f>SUM(G99:G101)</f>
        <v/>
      </c>
      <c r="H98" s="220" t="inlineStr">
        <is>
          <t xml:space="preserve">　　　　什項設備                                                    </t>
        </is>
      </c>
      <c r="I98" s="267" t="n">
        <v>406</v>
      </c>
      <c r="J98" s="73">
        <f>OFFSET(A571,0,$K$1-1)</f>
        <v/>
      </c>
      <c r="K98" s="369">
        <f>(SUMIF($C$7:$C$127,I98,$D$7:$D$127)+SUMIF($E$7:$E$127,I98,$F$7:$F$127))/2</f>
        <v/>
      </c>
      <c r="L98" s="478">
        <f>VLOOKUP(A98,$A$253:$AX$305,$K$1,FALSE)</f>
        <v/>
      </c>
      <c r="M98" s="478">
        <f>L98-G98</f>
        <v/>
      </c>
      <c r="N98" s="30" t="n"/>
      <c r="O98" s="425">
        <f>L99-B99</f>
        <v/>
      </c>
      <c r="P98" s="144">
        <f>J98-K98</f>
        <v/>
      </c>
      <c r="Q98" s="426">
        <f>D99-F99</f>
        <v/>
      </c>
      <c r="R98" s="30" t="n"/>
    </row>
    <row r="99">
      <c r="A99" s="86" t="inlineStr">
        <is>
          <t xml:space="preserve">　　基金                                                        </t>
        </is>
      </c>
      <c r="B99" s="427">
        <f>VLOOKUP(A99,$A$423:$AX$475,$K$1,FALSE)</f>
        <v/>
      </c>
      <c r="C99" s="245" t="n"/>
      <c r="D99" s="440" t="n"/>
      <c r="E99" s="384" t="n">
        <v>313</v>
      </c>
      <c r="F99" s="442">
        <f>J76</f>
        <v/>
      </c>
      <c r="G99" s="469">
        <f>B99+SUM(F99:F109)-SUM(D99:D109)</f>
        <v/>
      </c>
      <c r="H99" s="112" t="inlineStr">
        <is>
          <t xml:space="preserve">　不動產、廠房及設備與遞延收入同額增加(+)或減少(-)之金額    </t>
        </is>
      </c>
      <c r="I99" s="180" t="n"/>
      <c r="J99" s="73">
        <f>OFFSET(A572,0,$K$1-1)</f>
        <v/>
      </c>
      <c r="K99" s="369">
        <f>K100</f>
        <v/>
      </c>
      <c r="L99" s="478">
        <f>VLOOKUP(A99,$A$253:$AX$305,$K$1,FALSE)</f>
        <v/>
      </c>
      <c r="M99" s="478">
        <f>L99-G99</f>
        <v/>
      </c>
      <c r="N99" s="30" t="n"/>
      <c r="O99" s="425">
        <f>L100-B100</f>
        <v/>
      </c>
      <c r="P99" s="144">
        <f>J99-K99</f>
        <v/>
      </c>
      <c r="Q99" s="426">
        <f>D100-F100</f>
        <v/>
      </c>
      <c r="R99" s="30" t="n"/>
    </row>
    <row r="100">
      <c r="A100" s="89" t="n">
        <v>0</v>
      </c>
      <c r="B100" s="427" t="n"/>
      <c r="C100" s="375" t="n"/>
      <c r="D100" s="428" t="n"/>
      <c r="E100" s="87" t="n">
        <v>314</v>
      </c>
      <c r="F100" s="431">
        <f>J77</f>
        <v/>
      </c>
      <c r="G100" s="427" t="n"/>
      <c r="H100" s="112" t="inlineStr">
        <is>
          <t xml:space="preserve">　　不動產、廠房及設備與遞延收入同額增加明細(+)             </t>
        </is>
      </c>
      <c r="I100" s="180" t="n"/>
      <c r="J100" s="73">
        <f>OFFSET(A573,0,$K$1-1)</f>
        <v/>
      </c>
      <c r="K100" s="369">
        <f>K101+K102</f>
        <v/>
      </c>
      <c r="L100" s="478" t="n"/>
      <c r="M100" s="478">
        <f>L100-G100</f>
        <v/>
      </c>
      <c r="N100" s="30" t="n"/>
      <c r="O100" s="425">
        <f>L101-B101</f>
        <v/>
      </c>
      <c r="P100" s="144">
        <f>J100-K100</f>
        <v/>
      </c>
      <c r="Q100" s="426">
        <f>D101-F101</f>
        <v/>
      </c>
      <c r="R100" s="30" t="n"/>
    </row>
    <row r="101">
      <c r="A101" s="50" t="n">
        <v>0</v>
      </c>
      <c r="B101" s="427" t="n"/>
      <c r="C101" s="91" t="n">
        <v>412</v>
      </c>
      <c r="D101" s="428">
        <f>-J109</f>
        <v/>
      </c>
      <c r="E101" s="87" t="n">
        <v>315</v>
      </c>
      <c r="F101" s="431">
        <f>J78</f>
        <v/>
      </c>
      <c r="G101" s="427" t="n"/>
      <c r="H101" s="211" t="inlineStr">
        <is>
          <t xml:space="preserve">　　　　機械及設備                                                  </t>
        </is>
      </c>
      <c r="I101" s="268" t="n">
        <v>407</v>
      </c>
      <c r="J101" s="73">
        <f>OFFSET(A574,0,$K$1-1)</f>
        <v/>
      </c>
      <c r="K101" s="369">
        <f>(SUMIF($C$7:$C$127,I101,$D$7:$D$127)+SUMIF($E$7:$E$127,I101,$F$7:$F$127))/2</f>
        <v/>
      </c>
      <c r="L101" s="478" t="n"/>
      <c r="M101" s="478">
        <f>L101-G101</f>
        <v/>
      </c>
      <c r="N101" s="30" t="n"/>
      <c r="O101" s="425">
        <f>L102-B102</f>
        <v/>
      </c>
      <c r="P101" s="144">
        <f>J101-K101</f>
        <v/>
      </c>
      <c r="Q101" s="426">
        <f>D102-F102</f>
        <v/>
      </c>
      <c r="R101" s="30" t="n"/>
    </row>
    <row r="102">
      <c r="A102" s="50" t="n">
        <v>0</v>
      </c>
      <c r="B102" s="427" t="n"/>
      <c r="C102" s="91" t="n">
        <v>413</v>
      </c>
      <c r="D102" s="470">
        <f>-J110</f>
        <v/>
      </c>
      <c r="E102" s="87" t="n">
        <v>409</v>
      </c>
      <c r="F102" s="432">
        <f>J105</f>
        <v/>
      </c>
      <c r="G102" s="427" t="n"/>
      <c r="H102" s="211" t="inlineStr">
        <is>
          <t xml:space="preserve">　　　　什項設備                                                    </t>
        </is>
      </c>
      <c r="I102" s="180" t="n">
        <v>408</v>
      </c>
      <c r="J102" s="73">
        <f>OFFSET(A575,0,$K$1-1)</f>
        <v/>
      </c>
      <c r="K102" s="369">
        <f>(SUMIF($C$7:$C$127,I102,$D$7:$D$127)+SUMIF($E$7:$E$127,I102,$F$7:$F$127))/2</f>
        <v/>
      </c>
      <c r="L102" s="478" t="n"/>
      <c r="M102" s="478">
        <f>L102-G102</f>
        <v/>
      </c>
      <c r="N102" s="30" t="n"/>
      <c r="O102" s="425">
        <f>L103-B103</f>
        <v/>
      </c>
      <c r="P102" s="144">
        <f>J102-K102</f>
        <v/>
      </c>
      <c r="Q102" s="426">
        <f>D103-F103</f>
        <v/>
      </c>
      <c r="R102" s="30" t="n"/>
    </row>
    <row r="103">
      <c r="A103" s="50" t="n">
        <v>0</v>
      </c>
      <c r="B103" s="427" t="n"/>
      <c r="C103" s="91" t="n">
        <v>414</v>
      </c>
      <c r="D103" s="470">
        <f>-J111</f>
        <v/>
      </c>
      <c r="E103" s="375" t="n">
        <v>410</v>
      </c>
      <c r="F103" s="431">
        <f>J106</f>
        <v/>
      </c>
      <c r="G103" s="427" t="n"/>
      <c r="H103" s="211" t="inlineStr">
        <is>
          <t xml:space="preserve">　不動產、廠房及設備與基金同額增加(+)或減少(-)之金額        </t>
        </is>
      </c>
      <c r="I103" s="180" t="n"/>
      <c r="J103" s="73">
        <f>OFFSET(A576,0,$K$1-1)</f>
        <v/>
      </c>
      <c r="K103" s="369">
        <f>K104+K108</f>
        <v/>
      </c>
      <c r="L103" s="478" t="n"/>
      <c r="M103" s="478">
        <f>L103-G103</f>
        <v/>
      </c>
      <c r="N103" s="30" t="n"/>
      <c r="O103" s="425">
        <f>L104-B104</f>
        <v/>
      </c>
      <c r="P103" s="144">
        <f>J103-K103</f>
        <v/>
      </c>
      <c r="Q103" s="426">
        <f>D104-F104</f>
        <v/>
      </c>
      <c r="R103" s="30" t="n"/>
    </row>
    <row r="104">
      <c r="A104" s="50" t="n">
        <v>0</v>
      </c>
      <c r="B104" s="427" t="n"/>
      <c r="C104" s="91" t="n">
        <v>416</v>
      </c>
      <c r="D104" s="470">
        <f>F58</f>
        <v/>
      </c>
      <c r="E104" s="375" t="n">
        <v>411</v>
      </c>
      <c r="F104" s="431">
        <f>J107</f>
        <v/>
      </c>
      <c r="G104" s="427" t="n"/>
      <c r="H104" s="211" t="inlineStr">
        <is>
          <t xml:space="preserve">　　　撥入不動產、廠房及設備明細(+)                               </t>
        </is>
      </c>
      <c r="I104" s="180" t="n"/>
      <c r="J104" s="73">
        <f>OFFSET(A577,0,$K$1-1)</f>
        <v/>
      </c>
      <c r="K104" s="369">
        <f>SUM(K105:K107)</f>
        <v/>
      </c>
      <c r="L104" s="478" t="n"/>
      <c r="M104" s="478">
        <f>L104-G104</f>
        <v/>
      </c>
      <c r="N104" s="30" t="n"/>
      <c r="O104" s="425">
        <f>L105-B105</f>
        <v/>
      </c>
      <c r="P104" s="144">
        <f>J104-K104</f>
        <v/>
      </c>
      <c r="Q104" s="426">
        <f>D105-F105</f>
        <v/>
      </c>
      <c r="R104" s="30" t="n"/>
    </row>
    <row r="105">
      <c r="A105" s="50" t="n"/>
      <c r="B105" s="50" t="n"/>
      <c r="C105" s="91" t="n"/>
      <c r="D105" s="428" t="n"/>
      <c r="E105" s="375" t="n">
        <v>415</v>
      </c>
      <c r="F105" s="90">
        <f>J113</f>
        <v/>
      </c>
      <c r="G105" s="50" t="n"/>
      <c r="H105" s="112" t="inlineStr">
        <is>
          <t xml:space="preserve">　　　　機械及設備                                                  </t>
        </is>
      </c>
      <c r="I105" s="180" t="n">
        <v>409</v>
      </c>
      <c r="J105" s="73">
        <f>OFFSET(A578,0,$K$1-1)</f>
        <v/>
      </c>
      <c r="K105" s="369">
        <f>(SUMIF($C$7:$C$127,I105,$D$7:$D$127)+SUMIF($E$7:$E$127,I105,$F$7:$F$127))/2</f>
        <v/>
      </c>
      <c r="L105" s="478" t="n"/>
      <c r="M105" s="478">
        <f>L105-G105</f>
        <v/>
      </c>
      <c r="N105" s="30" t="n"/>
      <c r="O105" s="425">
        <f>L106-B106</f>
        <v/>
      </c>
      <c r="P105" s="144">
        <f>J105-K105</f>
        <v/>
      </c>
      <c r="Q105" s="426">
        <f>D106-F106</f>
        <v/>
      </c>
      <c r="R105" s="30" t="n"/>
    </row>
    <row r="106">
      <c r="A106" s="50" t="n"/>
      <c r="B106" s="50" t="n"/>
      <c r="C106" s="375" t="n"/>
      <c r="D106" s="428" t="n"/>
      <c r="G106" s="50" t="n"/>
      <c r="H106" s="112" t="inlineStr">
        <is>
          <t xml:space="preserve">　　　　交通及運輸設備                                              </t>
        </is>
      </c>
      <c r="I106" s="180" t="n">
        <v>410</v>
      </c>
      <c r="J106" s="73">
        <f>OFFSET(A579,0,$K$1-1)</f>
        <v/>
      </c>
      <c r="K106" s="369">
        <f>(SUMIF($C$7:$C$127,I106,$D$7:$D$127)+SUMIF($E$7:$E$127,I106,$F$7:$F$127))/2</f>
        <v/>
      </c>
      <c r="L106" s="478" t="n"/>
      <c r="M106" s="478">
        <f>L106-G106</f>
        <v/>
      </c>
      <c r="N106" s="30" t="n"/>
      <c r="O106" s="425">
        <f>L107-B107</f>
        <v/>
      </c>
      <c r="P106" s="144">
        <f>J106-K106</f>
        <v/>
      </c>
      <c r="Q106" s="426">
        <f>D107-F107</f>
        <v/>
      </c>
      <c r="R106" s="30" t="n"/>
    </row>
    <row r="107">
      <c r="A107" s="50" t="n"/>
      <c r="B107" s="50" t="n"/>
      <c r="C107" s="127" t="n">
        <v>72</v>
      </c>
      <c r="D107" s="471">
        <f>IF(J119&lt;0,J119*-1,0)</f>
        <v/>
      </c>
      <c r="E107" s="472" t="n"/>
      <c r="F107" s="396" t="n"/>
      <c r="G107" s="50" t="n"/>
      <c r="H107" s="112" t="inlineStr">
        <is>
          <t xml:space="preserve">　　　　什項設備                                                    </t>
        </is>
      </c>
      <c r="I107" s="180" t="n">
        <v>411</v>
      </c>
      <c r="J107" s="73">
        <f>OFFSET(A580,0,$K$1-1)</f>
        <v/>
      </c>
      <c r="K107" s="369">
        <f>(SUMIF($C$7:$C$127,I107,$D$7:$D$127)+SUMIF($E$7:$E$127,I107,$F$7:$F$127))/2</f>
        <v/>
      </c>
      <c r="L107" s="478" t="n"/>
      <c r="M107" s="478">
        <f>L107-G107</f>
        <v/>
      </c>
      <c r="N107" s="30" t="n"/>
      <c r="O107" s="425">
        <f>L108-B108</f>
        <v/>
      </c>
      <c r="P107" s="144">
        <f>J107-K107</f>
        <v/>
      </c>
      <c r="Q107" s="426">
        <f>D108-F108</f>
        <v/>
      </c>
      <c r="R107" s="30" t="n"/>
    </row>
    <row r="108">
      <c r="A108" s="89" t="n">
        <v>0</v>
      </c>
      <c r="B108" s="427" t="n"/>
      <c r="C108" s="127" t="n"/>
      <c r="D108" s="428" t="n"/>
      <c r="E108" s="375" t="n">
        <v>72</v>
      </c>
      <c r="F108" s="396">
        <f>IF(J119&gt;0,J119,0)</f>
        <v/>
      </c>
      <c r="G108" s="427" t="n"/>
      <c r="H108" s="211" t="inlineStr">
        <is>
          <t xml:space="preserve">　　　撥出不動產、廠房及設備明細(-)                               </t>
        </is>
      </c>
      <c r="I108" s="180" t="n"/>
      <c r="J108" s="73">
        <f>OFFSET(A581,0,$K$1-1)</f>
        <v/>
      </c>
      <c r="K108" s="369">
        <f>K109+K110+K111</f>
        <v/>
      </c>
      <c r="L108" s="478" t="n"/>
      <c r="M108" s="478">
        <f>L108-G108</f>
        <v/>
      </c>
      <c r="N108" s="30" t="n"/>
      <c r="O108" s="425">
        <f>L109-B109</f>
        <v/>
      </c>
      <c r="P108" s="144">
        <f>J108-K108</f>
        <v/>
      </c>
      <c r="Q108" s="426">
        <f>D109-F109</f>
        <v/>
      </c>
      <c r="R108" s="30" t="n"/>
    </row>
    <row r="109">
      <c r="A109" s="78" t="n"/>
      <c r="B109" s="427" t="n"/>
      <c r="D109" s="428" t="n"/>
      <c r="E109" s="375" t="n"/>
      <c r="F109" s="432">
        <f>J131</f>
        <v/>
      </c>
      <c r="G109" s="427" t="n"/>
      <c r="H109" s="112" t="inlineStr">
        <is>
          <t xml:space="preserve">　　　　機械及設備                                                  </t>
        </is>
      </c>
      <c r="I109" s="180" t="n">
        <v>412</v>
      </c>
      <c r="J109" s="73">
        <f>OFFSET(A582,0,$K$1-1)</f>
        <v/>
      </c>
      <c r="K109" s="387">
        <f>(SUMIF($C$7:$C$127,I109,$D$7:$D$127)+SUMIF($E$7:$E$127,I109,$F$7:$F$127))/2*-1</f>
        <v/>
      </c>
      <c r="L109" s="478" t="n"/>
      <c r="M109" s="478">
        <f>L109-G109</f>
        <v/>
      </c>
      <c r="N109" s="30" t="n"/>
      <c r="O109" s="425">
        <f>L110-B110</f>
        <v/>
      </c>
      <c r="P109" s="144">
        <f>J109-K109</f>
        <v/>
      </c>
      <c r="Q109" s="426">
        <f>D110-F110</f>
        <v/>
      </c>
      <c r="R109" s="30" t="n"/>
    </row>
    <row r="110">
      <c r="A110" s="78" t="inlineStr">
        <is>
          <t xml:space="preserve">　公積                                                        </t>
        </is>
      </c>
      <c r="B110" s="422">
        <f>SUM(B111:B115)</f>
        <v/>
      </c>
      <c r="C110" s="375" t="n"/>
      <c r="D110" s="428" t="n"/>
      <c r="E110" s="430" t="n"/>
      <c r="F110" s="432" t="n"/>
      <c r="G110" s="423">
        <f>SUM(G111:G115)</f>
        <v/>
      </c>
      <c r="H110" s="112" t="inlineStr">
        <is>
          <t xml:space="preserve">　　　　交通及運輸設備                                              </t>
        </is>
      </c>
      <c r="I110" s="180" t="n">
        <v>413</v>
      </c>
      <c r="J110" s="73">
        <f>OFFSET(A583,0,$K$1-1)</f>
        <v/>
      </c>
      <c r="K110" s="387">
        <f>(SUMIF($C$7:$C$127,I110,$D$7:$D$127)+SUMIF($E$7:$E$127,I110,$F$7:$F$127))/2*-1</f>
        <v/>
      </c>
      <c r="L110" s="478">
        <f>VLOOKUP(A110,$A$253:$AX$305,$K$1,FALSE)</f>
        <v/>
      </c>
      <c r="M110" s="478">
        <f>L110-G110</f>
        <v/>
      </c>
      <c r="N110" s="30" t="n"/>
      <c r="O110" s="425">
        <f>L111-B111</f>
        <v/>
      </c>
      <c r="P110" s="144">
        <f>J110-K110</f>
        <v/>
      </c>
      <c r="Q110" s="426">
        <f>D111-F111</f>
        <v/>
      </c>
      <c r="R110" s="30" t="n"/>
    </row>
    <row r="111">
      <c r="A111" s="80" t="inlineStr">
        <is>
          <t xml:space="preserve">　　資本公積                                                    </t>
        </is>
      </c>
      <c r="B111" s="427">
        <f>VLOOKUP(A111,$A$423:$AX$475,$K$1,FALSE)</f>
        <v/>
      </c>
      <c r="C111" s="375" t="n"/>
      <c r="D111" s="428" t="n"/>
      <c r="E111" s="430" t="n">
        <v>417</v>
      </c>
      <c r="F111" s="432">
        <f>J115</f>
        <v/>
      </c>
      <c r="G111" s="429">
        <f>B111+SUM(F111:F113)-SUM(D111:D113)</f>
        <v/>
      </c>
      <c r="H111" s="112" t="inlineStr">
        <is>
          <t xml:space="preserve">　　　　什項設備                                                    </t>
        </is>
      </c>
      <c r="I111" s="180" t="n">
        <v>414</v>
      </c>
      <c r="J111" s="73">
        <f>OFFSET(A584,0,$K$1-1)</f>
        <v/>
      </c>
      <c r="K111" s="387">
        <f>(SUMIF($C$7:$C$127,I111,$D$7:$D$127)+SUMIF($E$7:$E$127,I111,$F$7:$F$127))/2*-1</f>
        <v/>
      </c>
      <c r="L111" s="478">
        <f>VLOOKUP(A111,$A$253:$AX$305,$K$1,FALSE)</f>
        <v/>
      </c>
      <c r="M111" s="478">
        <f>L111-G111</f>
        <v/>
      </c>
      <c r="N111" s="30" t="n"/>
      <c r="O111" s="425">
        <f>L112-B112</f>
        <v/>
      </c>
      <c r="P111" s="144">
        <f>J111-K111</f>
        <v/>
      </c>
      <c r="Q111" s="426">
        <f>D112-F112</f>
        <v/>
      </c>
      <c r="R111" s="30" t="n"/>
    </row>
    <row r="112">
      <c r="A112" s="2" t="n">
        <v>0</v>
      </c>
      <c r="B112" s="427" t="n"/>
      <c r="C112" s="473" t="n">
        <v>71</v>
      </c>
      <c r="D112" s="471">
        <f>IF(J118&lt;0,J118*-1,0)</f>
        <v/>
      </c>
      <c r="E112" s="430" t="n">
        <v>71</v>
      </c>
      <c r="F112" s="431">
        <f>IF(J133&gt;0,J133,0)</f>
        <v/>
      </c>
      <c r="G112" s="433" t="n"/>
      <c r="H112" s="211" t="inlineStr">
        <is>
          <t xml:space="preserve">　無形資產與基金同額增加(+)或減少(-)之金額                  </t>
        </is>
      </c>
      <c r="I112" s="186" t="n"/>
      <c r="J112" s="73" t="n"/>
      <c r="K112" s="369">
        <f>K113+K114</f>
        <v/>
      </c>
      <c r="L112" s="478" t="n"/>
      <c r="M112" s="478">
        <f>L112-G112</f>
        <v/>
      </c>
      <c r="N112" s="30" t="n"/>
      <c r="O112" s="425">
        <f>L113-B113</f>
        <v/>
      </c>
      <c r="P112" s="144">
        <f>J112-K112</f>
        <v/>
      </c>
      <c r="Q112" s="426">
        <f>D113-F113</f>
        <v/>
      </c>
      <c r="R112" s="30" t="n"/>
    </row>
    <row r="113">
      <c r="A113" s="3" t="n">
        <v>0</v>
      </c>
      <c r="B113" s="427" t="n"/>
      <c r="C113" s="473" t="n"/>
      <c r="D113" s="428" t="n"/>
      <c r="E113" s="439" t="n"/>
      <c r="F113" s="432" t="n"/>
      <c r="G113" s="433" t="n"/>
      <c r="H113" s="112" t="inlineStr">
        <is>
          <t xml:space="preserve">　　　無形資產與基金同額增加之金額(+)                             </t>
        </is>
      </c>
      <c r="I113" s="180" t="n">
        <v>415</v>
      </c>
      <c r="J113" s="73">
        <f>OFFSET(A585,0,$K$1-1)</f>
        <v/>
      </c>
      <c r="K113" s="369">
        <f>(SUMIF($C$7:$C$127,I113,$D$7:$D$127)+SUMIF($E$7:$E$127,I113,$F$7:$F$127))/2</f>
        <v/>
      </c>
      <c r="L113" s="478" t="n"/>
      <c r="M113" s="478">
        <f>L113-G113</f>
        <v/>
      </c>
      <c r="N113" s="30" t="n"/>
      <c r="O113" s="425">
        <f>L114-B114</f>
        <v/>
      </c>
      <c r="P113" s="144">
        <f>J113-K113</f>
        <v/>
      </c>
      <c r="Q113" s="426">
        <f>D114-F114</f>
        <v/>
      </c>
      <c r="R113" s="30" t="n"/>
    </row>
    <row r="114">
      <c r="A114" s="80" t="inlineStr">
        <is>
          <t xml:space="preserve">　　特別公積                                                    </t>
        </is>
      </c>
      <c r="B114" s="427">
        <f>VLOOKUP(A114,$A$423:$AX$475,$K$1,FALSE)</f>
        <v/>
      </c>
      <c r="C114" s="474" t="n"/>
      <c r="D114" s="428">
        <f>J131</f>
        <v/>
      </c>
      <c r="E114" s="430" t="n"/>
      <c r="F114" s="432" t="n"/>
      <c r="G114" s="429">
        <f>B114+SUM(F114:F115)-SUM(D114:D115)</f>
        <v/>
      </c>
      <c r="H114" s="112" t="inlineStr">
        <is>
          <t xml:space="preserve">　　　無形資產與基金同額減少之金額(-)                             </t>
        </is>
      </c>
      <c r="I114" s="180" t="n">
        <v>416</v>
      </c>
      <c r="J114" s="73">
        <f>OFFSET(A586,0,$K$1-1)</f>
        <v/>
      </c>
      <c r="K114" s="369">
        <f>-(SUMIF($C$7:$C$127,I114,$D$7:$D$127)+SUMIF($E$7:$E$127,I114,$F$7:$F$127))/2</f>
        <v/>
      </c>
      <c r="L114" s="478">
        <f>VLOOKUP(A114,$A$253:$AX$305,$K$1,FALSE)</f>
        <v/>
      </c>
      <c r="M114" s="478">
        <f>L114-G114</f>
        <v/>
      </c>
      <c r="N114" s="30" t="n"/>
      <c r="O114" s="425">
        <f>L115-B115</f>
        <v/>
      </c>
      <c r="P114" s="144">
        <f>J114-K114</f>
        <v/>
      </c>
      <c r="Q114" s="426">
        <f>D115-F115</f>
        <v/>
      </c>
      <c r="R114" s="30" t="n"/>
    </row>
    <row r="115">
      <c r="A115" s="3" t="n">
        <v>0</v>
      </c>
      <c r="B115" s="427" t="n"/>
      <c r="C115" s="473" t="n"/>
      <c r="D115" s="428" t="n"/>
      <c r="E115" s="439" t="n"/>
      <c r="F115" s="432" t="n"/>
      <c r="G115" s="433" t="n"/>
      <c r="H115" s="112" t="inlineStr">
        <is>
          <t xml:space="preserve">　　應付代管資產轉列受贈公積之金額                              </t>
        </is>
      </c>
      <c r="I115" s="180" t="n">
        <v>417</v>
      </c>
      <c r="J115" s="73">
        <f>OFFSET(A587,0,$K$1-1)</f>
        <v/>
      </c>
      <c r="K115" s="369">
        <f>(SUMIF($C$7:$C$127,I115,$D$7:$D$127)+SUMIF($E$7:$E$127,I115,$F$7:$F$127))/2</f>
        <v/>
      </c>
      <c r="L115" s="478" t="n"/>
      <c r="M115" s="478">
        <f>L115-G115</f>
        <v/>
      </c>
      <c r="N115" s="30" t="n"/>
      <c r="O115" s="425">
        <f>L116-B116</f>
        <v/>
      </c>
      <c r="P115" s="144">
        <f>J115-K115</f>
        <v/>
      </c>
      <c r="Q115" s="426">
        <f>D116-F116</f>
        <v/>
      </c>
      <c r="R115" s="30" t="n"/>
    </row>
    <row r="116">
      <c r="A116" s="78" t="inlineStr">
        <is>
          <t xml:space="preserve">　累積餘絀                                                    </t>
        </is>
      </c>
      <c r="B116" s="422">
        <f>SUM(B117:B121)</f>
        <v/>
      </c>
      <c r="C116" s="474" t="n"/>
      <c r="D116" s="428" t="n"/>
      <c r="E116" s="430" t="n"/>
      <c r="F116" s="432" t="n"/>
      <c r="G116" s="423">
        <f>SUM(G117:G121)</f>
        <v/>
      </c>
      <c r="H116" s="112" t="inlineStr">
        <is>
          <t xml:space="preserve">　　長期債務1年內到期部分轉列應付到期長期負債之金額             </t>
        </is>
      </c>
      <c r="I116" s="180" t="n">
        <v>418</v>
      </c>
      <c r="J116" s="73">
        <f>OFFSET(A588,0,$K$1-1)</f>
        <v/>
      </c>
      <c r="K116" s="369">
        <f>(SUMIF($C$7:$C$127,I116,$D$7:$D$127)+SUMIF($E$7:$E$127,I116,$F$7:$F$127))/2</f>
        <v/>
      </c>
      <c r="L116" s="478">
        <f>VLOOKUP(A116,$A$253:$AX$305,$K$1,FALSE)</f>
        <v/>
      </c>
      <c r="M116" s="478">
        <f>L116-G116</f>
        <v/>
      </c>
      <c r="N116" s="30" t="n"/>
      <c r="O116" s="425">
        <f>L117-B117</f>
        <v/>
      </c>
      <c r="P116" s="144">
        <f>J116-K116</f>
        <v/>
      </c>
      <c r="Q116" s="426">
        <f>D117-F117</f>
        <v/>
      </c>
      <c r="R116" s="30" t="n"/>
    </row>
    <row r="117">
      <c r="A117" s="80" t="inlineStr">
        <is>
          <t xml:space="preserve">　　累積賸餘                                                    </t>
        </is>
      </c>
      <c r="B117" s="427">
        <f>VLOOKUP(A117,$A$423:$AX$475,$K$1,FALSE)</f>
        <v/>
      </c>
      <c r="C117" s="474" t="n"/>
      <c r="D117" s="428" t="n"/>
      <c r="E117" s="375" t="inlineStr">
        <is>
          <t>A</t>
        </is>
      </c>
      <c r="F117" s="432">
        <f>IF(J7&gt;0,J7,0)</f>
        <v/>
      </c>
      <c r="G117" s="429">
        <f>B117+SUM(F117:F120)-SUM(D117:D120)</f>
        <v/>
      </c>
      <c r="H117" s="112" t="inlineStr">
        <is>
          <t xml:space="preserve">　　盈餘分配與虧損填補之金額                                    </t>
        </is>
      </c>
      <c r="I117" s="180" t="n"/>
      <c r="J117" s="73">
        <f>OFFSET(A589,0,$K$1-1)</f>
        <v/>
      </c>
      <c r="K117" s="369">
        <f>K118+K119</f>
        <v/>
      </c>
      <c r="L117" s="478">
        <f>VLOOKUP(A117,$A$253:$AX$305,$K$1,FALSE)</f>
        <v/>
      </c>
      <c r="M117" s="478">
        <f>L117-G117</f>
        <v/>
      </c>
      <c r="N117" s="30" t="n"/>
      <c r="O117" s="425">
        <f>L118-B118</f>
        <v/>
      </c>
      <c r="P117" s="144">
        <f>J117-K117</f>
        <v/>
      </c>
      <c r="Q117" s="426">
        <f>D118-F118</f>
        <v/>
      </c>
      <c r="R117" s="30" t="n"/>
    </row>
    <row r="118">
      <c r="A118" s="3" t="n">
        <v>0</v>
      </c>
      <c r="B118" s="427" t="n"/>
      <c r="C118" s="474" t="n">
        <v>71</v>
      </c>
      <c r="D118" s="428">
        <f>IF(J123&gt;0,J123,0)</f>
        <v/>
      </c>
      <c r="E118" s="375" t="n"/>
      <c r="F118" s="431" t="n"/>
      <c r="G118" s="401" t="n"/>
      <c r="H118" s="112" t="inlineStr">
        <is>
          <t xml:space="preserve">　　　提存(撥用-)公積                                             </t>
        </is>
      </c>
      <c r="I118" s="180" t="n">
        <v>71</v>
      </c>
      <c r="J118" s="73">
        <f>OFFSET(A590,0,$K$1-1)</f>
        <v/>
      </c>
      <c r="K118" s="387">
        <f>-(SUMIF($C$7:$C$127,I118,$D$7:$D$127)+SUMIF($E$7:$E$127,I118,$F$7:$F$127))/2</f>
        <v/>
      </c>
      <c r="L118" s="478" t="n"/>
      <c r="M118" s="478">
        <f>L118-G118</f>
        <v/>
      </c>
      <c r="N118" s="30" t="n"/>
      <c r="O118" s="425">
        <f>L119-B119</f>
        <v/>
      </c>
      <c r="P118" s="144">
        <f>J118-K118</f>
        <v/>
      </c>
      <c r="Q118" s="426">
        <f>D119-F119</f>
        <v/>
      </c>
      <c r="R118" s="30" t="n"/>
    </row>
    <row r="119" ht="20.4" customHeight="1" s="53" thickBot="1">
      <c r="A119" s="3" t="n"/>
      <c r="B119" s="427" t="n"/>
      <c r="C119" s="430" t="n">
        <v>72</v>
      </c>
      <c r="D119" s="471">
        <f>IF(J119&gt;0,J119,0)</f>
        <v/>
      </c>
      <c r="E119" s="434" t="n"/>
      <c r="F119" s="376" t="n"/>
      <c r="G119" s="401" t="n"/>
      <c r="H119" s="198" t="inlineStr">
        <is>
          <t xml:space="preserve">　　　賸餘撥充(折減-)基金                                         </t>
        </is>
      </c>
      <c r="I119" s="180" t="n">
        <v>72</v>
      </c>
      <c r="J119" s="73">
        <f>OFFSET(A591,0,$K$1-1)</f>
        <v/>
      </c>
      <c r="K119" s="387">
        <f>-(SUMIF($C$7:$C$127,I119,$D$7:$D$127)+SUMIF($E$7:$E$127,I119,$F$7:$F$127))/2</f>
        <v/>
      </c>
      <c r="L119" s="478" t="n"/>
      <c r="M119" s="478">
        <f>L119-G119</f>
        <v/>
      </c>
      <c r="N119" s="30" t="n"/>
      <c r="O119" s="425">
        <f>L120-B121</f>
        <v/>
      </c>
      <c r="P119" s="144">
        <f>J119-K119</f>
        <v/>
      </c>
      <c r="Q119" s="426">
        <f>D121-F121</f>
        <v/>
      </c>
      <c r="R119" s="30" t="n"/>
    </row>
    <row r="120">
      <c r="A120" s="100" t="n"/>
      <c r="B120" s="465" t="n"/>
      <c r="C120" s="430" t="n"/>
      <c r="D120" s="432" t="n"/>
      <c r="E120" s="434" t="n"/>
      <c r="F120" s="376" t="n"/>
      <c r="G120" s="401" t="n"/>
      <c r="H120" s="112" t="n"/>
      <c r="I120" s="180" t="n"/>
      <c r="J120" s="121" t="n"/>
      <c r="K120" s="369">
        <f>(SUMIF($C$7:$C$127,I120,$D$7:$D$127)+SUMIF($E$7:$E$127,I120,$F$7:$F$127))/2</f>
        <v/>
      </c>
      <c r="L120" s="478" t="n"/>
      <c r="M120" s="478">
        <f>L120-G120</f>
        <v/>
      </c>
      <c r="N120" s="30" t="n"/>
      <c r="O120" s="425">
        <f>L123-B122</f>
        <v/>
      </c>
      <c r="P120" s="30" t="n"/>
      <c r="Q120" s="426">
        <f>D122-F122</f>
        <v/>
      </c>
      <c r="R120" s="30" t="n"/>
    </row>
    <row r="121">
      <c r="A121" s="80" t="inlineStr">
        <is>
          <t xml:space="preserve">　　累積短絀                                                    </t>
        </is>
      </c>
      <c r="B121" s="427">
        <f>VLOOKUP(A121,$A$423:$AX$475,$K$1,FALSE)</f>
        <v/>
      </c>
      <c r="C121" s="375" t="inlineStr">
        <is>
          <t>A</t>
        </is>
      </c>
      <c r="D121" s="428">
        <f>IF(J7&lt;0,J7*-1,0)</f>
        <v/>
      </c>
      <c r="E121" s="430" t="n"/>
      <c r="F121" s="431" t="n"/>
      <c r="G121" s="488">
        <f>B121+SUM(F121:F124)-SUM(D121:D124)</f>
        <v/>
      </c>
      <c r="H121" s="112" t="n"/>
      <c r="I121" s="180" t="n"/>
      <c r="J121" s="121" t="n"/>
      <c r="K121" s="369">
        <f>(SUMIF($C$7:$C$127,I121,$D$7:$D$127)+SUMIF($E$7:$E$127,I121,$F$7:$F$127))/2</f>
        <v/>
      </c>
      <c r="L121" s="478">
        <f>VLOOKUP(A121,$A$253:$AX$305,$K$1,FALSE)</f>
        <v/>
      </c>
      <c r="M121" s="478">
        <f>L121-G121</f>
        <v/>
      </c>
      <c r="N121" s="30" t="n"/>
      <c r="O121" s="425">
        <f>L124-B123</f>
        <v/>
      </c>
      <c r="P121" s="30" t="n"/>
      <c r="Q121" s="426">
        <f>D123-F123</f>
        <v/>
      </c>
      <c r="R121" s="30" t="n"/>
    </row>
    <row r="122">
      <c r="A122" s="3" t="n">
        <v>0</v>
      </c>
      <c r="B122" s="427" t="n"/>
      <c r="C122" s="382" t="n"/>
      <c r="D122" s="428" t="n"/>
      <c r="E122" s="430" t="n">
        <v>71</v>
      </c>
      <c r="F122" s="432">
        <f>IF(J118&lt;0,J118*-1,0)</f>
        <v/>
      </c>
      <c r="G122" s="401" t="n"/>
      <c r="H122" s="112" t="n"/>
      <c r="I122" s="180" t="n"/>
      <c r="J122" s="121" t="n"/>
      <c r="K122" s="369">
        <f>SUM(K123:K124)</f>
        <v/>
      </c>
      <c r="L122" s="478" t="n"/>
      <c r="M122" s="478">
        <f>L122-G122</f>
        <v/>
      </c>
      <c r="N122" s="30" t="n"/>
      <c r="O122" s="425">
        <f>L125-B124</f>
        <v/>
      </c>
      <c r="P122" s="30" t="n"/>
      <c r="Q122" s="426">
        <f>D125-F125</f>
        <v/>
      </c>
      <c r="R122" s="30" t="n"/>
    </row>
    <row r="123">
      <c r="A123" s="3" t="n"/>
      <c r="B123" s="427" t="n"/>
      <c r="C123" s="382" t="n"/>
      <c r="D123" s="428" t="n"/>
      <c r="E123" s="430" t="n">
        <v>72</v>
      </c>
      <c r="F123" s="396">
        <f>IF(J119&lt;0,J119*-1,0)</f>
        <v/>
      </c>
      <c r="G123" s="401" t="n"/>
      <c r="H123" s="112" t="n"/>
      <c r="I123" s="180" t="n"/>
      <c r="J123" s="121" t="n"/>
      <c r="K123" s="369">
        <f>-(SUMIF($C$7:$C$127,I123,$D$7:$D$127)+SUMIF($E$7:$E$127,I123,$F$7:$F$127))/2</f>
        <v/>
      </c>
      <c r="L123" s="478" t="n"/>
      <c r="M123" s="478">
        <f>L123-G123</f>
        <v/>
      </c>
      <c r="N123" s="30" t="n"/>
      <c r="O123" s="425">
        <f>L126-B125</f>
        <v/>
      </c>
      <c r="P123" s="30" t="n"/>
      <c r="Q123" s="426">
        <f>D126-F126</f>
        <v/>
      </c>
    </row>
    <row r="124" ht="20.4" customHeight="1" s="53" thickBot="1">
      <c r="A124" s="100" t="n"/>
      <c r="B124" s="465" t="n"/>
      <c r="C124" s="475" t="n"/>
      <c r="D124" s="428" t="n"/>
      <c r="E124" s="434" t="n">
        <v>73</v>
      </c>
      <c r="F124" s="435">
        <f>D120</f>
        <v/>
      </c>
      <c r="G124" s="401" t="n"/>
      <c r="H124" s="198" t="n"/>
      <c r="I124" s="199" t="n"/>
      <c r="J124" s="122" t="n"/>
      <c r="K124" s="444">
        <f>-(SUMIF($C$7:$C$127,I124,$D$7:$D$127)+SUMIF($E$7:$E$127,I124,$F$7:$F$127))/2</f>
        <v/>
      </c>
      <c r="L124" s="478" t="n"/>
      <c r="M124" s="478">
        <f>L124-G124</f>
        <v/>
      </c>
      <c r="O124" s="425">
        <f>L127-B126</f>
        <v/>
      </c>
      <c r="Q124" s="426">
        <f>D127-F127</f>
        <v/>
      </c>
    </row>
    <row r="125">
      <c r="A125" s="78" t="inlineStr">
        <is>
          <t xml:space="preserve">　淨值其他項目                                                </t>
        </is>
      </c>
      <c r="B125" s="422">
        <f>SUM(B126:B127)</f>
        <v/>
      </c>
      <c r="C125" s="375" t="n"/>
      <c r="D125" s="428" t="n"/>
      <c r="E125" s="430" t="n"/>
      <c r="F125" s="432" t="n"/>
      <c r="G125" s="402">
        <f>SUM(G126:G127)</f>
        <v/>
      </c>
      <c r="H125" s="220" t="n"/>
      <c r="I125" s="180" t="n"/>
      <c r="J125" s="246" t="n"/>
      <c r="K125" s="489" t="n"/>
      <c r="L125" s="478">
        <f>VLOOKUP(A125,$A$253:$AX$305,$K$1,FALSE)</f>
        <v/>
      </c>
      <c r="M125" s="478">
        <f>L124-G124</f>
        <v/>
      </c>
      <c r="O125" s="425">
        <f>L127-B128</f>
        <v/>
      </c>
      <c r="Q125" s="426">
        <f>D128-F128</f>
        <v/>
      </c>
    </row>
    <row r="126">
      <c r="A126" s="81" t="inlineStr">
        <is>
          <t xml:space="preserve">　　累積其他綜合餘絀                                            </t>
        </is>
      </c>
      <c r="B126" s="427">
        <f>VLOOKUP(A126,$A$423:$AX$475,$K$1,FALSE)</f>
        <v/>
      </c>
      <c r="C126" s="375" t="n"/>
      <c r="D126" s="428" t="n"/>
      <c r="E126" s="430" t="n"/>
      <c r="F126" s="432" t="n"/>
      <c r="G126" s="488">
        <f>B126+F126-D126</f>
        <v/>
      </c>
      <c r="H126" s="220" t="n"/>
      <c r="I126" s="180" t="n"/>
      <c r="J126" s="246" t="n"/>
      <c r="K126" s="489" t="n"/>
      <c r="L126" s="478">
        <f>VLOOKUP(A126,$A$253:$AX$305,$K$1,FALSE)</f>
        <v/>
      </c>
      <c r="M126" s="478">
        <f>L125-G125</f>
        <v/>
      </c>
    </row>
    <row r="127">
      <c r="A127" s="80" t="n">
        <v>0</v>
      </c>
      <c r="B127" s="427" t="n"/>
      <c r="C127" s="375" t="n"/>
      <c r="D127" s="428" t="n"/>
      <c r="E127" s="430" t="n"/>
      <c r="F127" s="432" t="n"/>
      <c r="G127" s="488" t="n"/>
      <c r="H127" s="220" t="n"/>
      <c r="I127" s="180" t="n"/>
      <c r="J127" s="246" t="n"/>
      <c r="K127" s="489" t="n"/>
      <c r="L127" s="478">
        <f>VLOOKUP(A128,$A$253:$AX$305,$K$1,FALSE)</f>
        <v/>
      </c>
      <c r="M127" s="478">
        <f>L126-G126</f>
        <v/>
      </c>
    </row>
    <row r="128" ht="20.4" customHeight="1" s="53" thickBot="1">
      <c r="A128" s="83" t="inlineStr">
        <is>
          <t>合      計</t>
        </is>
      </c>
      <c r="B128" s="479">
        <f>B70+B97</f>
        <v/>
      </c>
      <c r="C128" s="480" t="n"/>
      <c r="D128" s="481" t="n"/>
      <c r="E128" s="482" t="n"/>
      <c r="F128" s="481" t="n"/>
      <c r="G128" s="490">
        <f>G70+G97</f>
        <v/>
      </c>
      <c r="H128" s="220" t="n"/>
      <c r="I128" s="180" t="n"/>
      <c r="J128" s="246" t="n"/>
      <c r="K128" s="489" t="n"/>
      <c r="M128" s="478">
        <f>L127-G128</f>
        <v/>
      </c>
    </row>
    <row r="129">
      <c r="A129" s="74" t="n"/>
      <c r="B129" s="74" t="n"/>
      <c r="C129" s="74" t="n"/>
      <c r="D129" s="74" t="n"/>
      <c r="E129" s="74" t="n"/>
      <c r="F129" s="74" t="n"/>
      <c r="G129" s="74" t="n"/>
      <c r="H129" s="220" t="n"/>
      <c r="I129" s="180" t="n"/>
      <c r="J129" s="246" t="n"/>
      <c r="K129" s="489" t="n"/>
      <c r="M129" s="478">
        <f>L131-G133</f>
        <v/>
      </c>
    </row>
    <row r="130">
      <c r="A130" s="74" t="n"/>
      <c r="D130" s="483">
        <f>SUM(D6:D127)</f>
        <v/>
      </c>
      <c r="E130" s="19" t="n"/>
      <c r="F130" s="483">
        <f>SUM(F6:F127)</f>
        <v/>
      </c>
      <c r="H130" s="220" t="n"/>
      <c r="I130" s="180" t="n"/>
      <c r="J130" s="246" t="n"/>
      <c r="K130" s="489" t="n"/>
      <c r="M130" s="478">
        <f>L132-G134</f>
        <v/>
      </c>
    </row>
    <row r="131">
      <c r="A131" s="74" t="n"/>
      <c r="C131" s="6" t="n"/>
      <c r="D131" s="483">
        <f>D130-F130</f>
        <v/>
      </c>
      <c r="E131" s="15" t="n"/>
      <c r="F131" s="483">
        <f>F130-D130</f>
        <v/>
      </c>
      <c r="H131" s="119" t="n"/>
      <c r="I131" s="115" t="n"/>
      <c r="J131" s="116" t="n"/>
      <c r="K131" s="411" t="n"/>
      <c r="M131" s="478">
        <f>L133-G135</f>
        <v/>
      </c>
    </row>
    <row r="132">
      <c r="A132" s="74" t="n"/>
      <c r="B132" s="484">
        <f>B69-B70-B97</f>
        <v/>
      </c>
      <c r="C132" s="6" t="n"/>
      <c r="E132" s="15" t="n"/>
      <c r="G132" s="484">
        <f>G69-G70-G97</f>
        <v/>
      </c>
      <c r="H132" s="119" t="n"/>
      <c r="I132" s="115" t="n"/>
      <c r="J132" s="116" t="n"/>
      <c r="K132" s="411" t="n"/>
      <c r="M132" s="478">
        <f>L134-G136</f>
        <v/>
      </c>
    </row>
    <row r="133">
      <c r="A133" s="74" t="n"/>
      <c r="C133" s="30" t="n"/>
      <c r="D133" s="30" t="n"/>
      <c r="E133" s="30" t="n"/>
      <c r="F133" s="30" t="n"/>
      <c r="G133" s="30" t="n"/>
      <c r="H133" s="119" t="n"/>
      <c r="I133" s="115" t="n"/>
      <c r="J133" s="116" t="n"/>
      <c r="K133" s="411" t="n"/>
      <c r="M133" s="478">
        <f>L135-G137</f>
        <v/>
      </c>
    </row>
    <row r="134">
      <c r="A134" s="74" t="n"/>
      <c r="B134" s="74" t="n"/>
      <c r="C134" s="74" t="n"/>
      <c r="D134" s="74" t="n"/>
      <c r="E134" s="74" t="n"/>
      <c r="F134" s="74" t="n"/>
      <c r="G134" s="74" t="n"/>
      <c r="H134" s="119" t="n"/>
      <c r="I134" s="115" t="n"/>
      <c r="J134" s="116" t="n"/>
      <c r="K134" s="411" t="n"/>
      <c r="M134" s="478">
        <f>L136-G136</f>
        <v/>
      </c>
    </row>
    <row r="135">
      <c r="A135" s="74" t="n"/>
      <c r="B135" s="74" t="n"/>
      <c r="C135" s="74" t="n"/>
      <c r="D135" s="74" t="n"/>
      <c r="E135" s="74" t="n"/>
      <c r="F135" s="74" t="n"/>
      <c r="G135" s="74" t="n"/>
      <c r="H135" s="119" t="n"/>
      <c r="I135" s="115" t="n"/>
      <c r="J135" s="116" t="n"/>
      <c r="K135" s="411" t="n"/>
    </row>
    <row r="254" ht="16.2" customHeight="1" s="53"/>
    <row r="255" ht="16.2" customHeight="1" s="53"/>
    <row r="256" ht="16.2" customHeight="1" s="53"/>
    <row r="257" ht="16.2" customHeight="1" s="53"/>
    <row r="258" ht="16.2" customHeight="1" s="53"/>
    <row r="259" ht="16.2" customHeight="1" s="53"/>
    <row r="260" ht="16.2" customHeight="1" s="53"/>
    <row r="261" ht="16.2" customHeight="1" s="53"/>
    <row r="262" ht="16.2" customHeight="1" s="53"/>
    <row r="263" ht="16.2" customHeight="1" s="53"/>
    <row r="264" ht="16.2" customHeight="1" s="53"/>
    <row r="265" ht="16.2" customHeight="1" s="53"/>
    <row r="266" ht="16.2" customHeight="1" s="53"/>
    <row r="267" ht="16.2" customHeight="1" s="53"/>
    <row r="268" ht="16.2" customHeight="1" s="53"/>
    <row r="269" ht="16.2" customHeight="1" s="53"/>
    <row r="270" ht="16.2" customHeight="1" s="53"/>
    <row r="271" ht="16.2" customHeight="1" s="53"/>
    <row r="272" ht="16.2" customHeight="1" s="53"/>
    <row r="273" ht="16.2" customHeight="1" s="53"/>
    <row r="274" ht="16.2" customHeight="1" s="53"/>
    <row r="275" ht="16.2" customHeight="1" s="53"/>
    <row r="276" ht="16.2" customHeight="1" s="53"/>
    <row r="277" ht="16.2" customHeight="1" s="53"/>
    <row r="278" ht="16.2" customHeight="1" s="53"/>
    <row r="279" ht="16.2" customHeight="1" s="53"/>
    <row r="280" ht="16.2" customHeight="1" s="53"/>
    <row r="281" ht="16.2" customHeight="1" s="53"/>
    <row r="282" ht="16.2" customHeight="1" s="53"/>
    <row r="283" ht="16.2" customHeight="1" s="53"/>
    <row r="284" ht="16.2" customHeight="1" s="53"/>
    <row r="285" ht="16.2" customHeight="1" s="53"/>
    <row r="286" ht="16.2" customHeight="1" s="53"/>
    <row r="287" ht="16.2" customHeight="1" s="53"/>
    <row r="288" ht="16.2" customHeight="1" s="53"/>
    <row r="289" ht="16.2" customHeight="1" s="53"/>
    <row r="290" ht="16.2" customHeight="1" s="53"/>
    <row r="291" ht="16.2" customHeight="1" s="53"/>
    <row r="292" ht="16.2" customHeight="1" s="53"/>
    <row r="293" ht="16.2" customHeight="1" s="53"/>
    <row r="294" ht="16.2" customHeight="1" s="53"/>
    <row r="295" ht="16.2" customHeight="1" s="53"/>
    <row r="296" ht="16.2" customHeight="1" s="53"/>
    <row r="297" ht="16.2" customHeight="1" s="53"/>
    <row r="298" ht="16.2" customHeight="1" s="53"/>
    <row r="299" ht="16.2" customHeight="1" s="53"/>
    <row r="300" ht="16.2" customHeight="1" s="53"/>
    <row r="301" ht="16.2" customHeight="1" s="53"/>
    <row r="302" ht="16.2" customHeight="1" s="53"/>
    <row r="303" ht="16.2" customHeight="1" s="53"/>
    <row r="304" ht="16.2" customHeight="1" s="53"/>
    <row r="305" ht="16.2" customHeight="1" s="53"/>
    <row r="306" ht="16.2" customHeight="1" s="53"/>
    <row r="307" ht="16.2" customHeight="1" s="53"/>
    <row r="308" ht="16.2" customHeight="1" s="53"/>
    <row r="311" ht="16.2" customHeight="1" s="53"/>
    <row r="312" ht="16.2" customHeight="1" s="53"/>
    <row r="313" ht="16.2" customHeight="1" s="53"/>
    <row r="314" ht="16.2" customHeight="1" s="53"/>
    <row r="315" ht="16.2" customHeight="1" s="53"/>
    <row r="316" ht="16.2" customHeight="1" s="53"/>
    <row r="317" ht="16.2" customHeight="1" s="53"/>
    <row r="318" ht="16.2" customHeight="1" s="53"/>
    <row r="319" ht="16.2" customHeight="1" s="53"/>
    <row r="320" ht="16.2" customHeight="1" s="53"/>
    <row r="321" ht="16.2" customHeight="1" s="53"/>
    <row r="322" ht="16.2" customHeight="1" s="53"/>
    <row r="323" ht="16.2" customHeight="1" s="53"/>
    <row r="324" ht="16.2" customHeight="1" s="53"/>
    <row r="325" ht="16.2" customHeight="1" s="53"/>
    <row r="326" ht="16.2" customHeight="1" s="53"/>
    <row r="327" ht="16.2" customHeight="1" s="53"/>
    <row r="328" ht="16.2" customHeight="1" s="53"/>
    <row r="329" ht="16.2" customHeight="1" s="53"/>
    <row r="330" ht="16.2" customHeight="1" s="53"/>
    <row r="331" ht="16.2" customHeight="1" s="53"/>
    <row r="332" ht="16.2" customHeight="1" s="53"/>
    <row r="333" ht="16.2" customHeight="1" s="53"/>
    <row r="334" ht="16.2" customHeight="1" s="53"/>
    <row r="335" ht="16.2" customHeight="1" s="53"/>
    <row r="336" ht="16.2" customHeight="1" s="53"/>
    <row r="337" ht="16.2" customHeight="1" s="53"/>
    <row r="338" ht="16.2" customHeight="1" s="53"/>
    <row r="339" ht="16.2" customHeight="1" s="53"/>
    <row r="340" ht="16.2" customHeight="1" s="53"/>
    <row r="341" ht="16.2" customHeight="1" s="53"/>
    <row r="342" ht="16.2" customHeight="1" s="53"/>
    <row r="343" ht="16.2" customHeight="1" s="53"/>
    <row r="344" ht="16.2" customHeight="1" s="53"/>
    <row r="345" ht="16.2" customHeight="1" s="53"/>
    <row r="346" ht="16.2" customHeight="1" s="53"/>
    <row r="347" ht="16.2" customHeight="1" s="53"/>
    <row r="348" ht="16.2" customHeight="1" s="53"/>
    <row r="349" ht="16.2" customHeight="1" s="53"/>
    <row r="350" ht="16.2" customHeight="1" s="53"/>
    <row r="351" ht="16.2" customHeight="1" s="53"/>
    <row r="352" ht="16.2" customHeight="1" s="53"/>
    <row r="353" ht="16.2" customHeight="1" s="53"/>
    <row r="354" ht="16.2" customHeight="1" s="53"/>
    <row r="355" ht="16.2" customHeight="1" s="53"/>
    <row r="356" ht="16.2" customHeight="1" s="53"/>
    <row r="357" ht="16.2" customHeight="1" s="53"/>
    <row r="358" ht="16.2" customHeight="1" s="53"/>
    <row r="359" ht="16.2" customHeight="1" s="53"/>
    <row r="360" ht="16.2" customHeight="1" s="53"/>
    <row r="361" ht="16.2" customHeight="1" s="53"/>
    <row r="362" ht="16.2" customHeight="1" s="53"/>
    <row r="363" ht="16.2" customHeight="1" s="53"/>
    <row r="364" ht="16.2" customHeight="1" s="53"/>
    <row r="365" ht="16.2" customHeight="1" s="53"/>
    <row r="366" ht="16.2" customHeight="1" s="53"/>
    <row r="367" ht="16.2" customHeight="1" s="53"/>
    <row r="368" ht="16.2" customHeight="1" s="53"/>
    <row r="369" ht="16.2" customHeight="1" s="53"/>
    <row r="370" ht="16.2" customHeight="1" s="53"/>
    <row r="371" ht="16.2" customHeight="1" s="53"/>
    <row r="372" ht="16.2" customHeight="1" s="53"/>
    <row r="373" ht="16.2" customHeight="1" s="53"/>
    <row r="374" ht="16.2" customHeight="1" s="53"/>
    <row r="375" ht="16.2" customHeight="1" s="53"/>
    <row r="376" ht="16.2" customHeight="1" s="53"/>
    <row r="377" ht="16.2" customHeight="1" s="53"/>
    <row r="378" ht="16.2" customHeight="1" s="53"/>
    <row r="379" ht="16.2" customHeight="1" s="53"/>
    <row r="380" ht="16.2" customHeight="1" s="53"/>
    <row r="381" ht="16.2" customHeight="1" s="53"/>
    <row r="382" ht="16.2" customHeight="1" s="53"/>
    <row r="383" ht="16.2" customHeight="1" s="53"/>
    <row r="384" ht="16.2" customHeight="1" s="53"/>
    <row r="385" ht="16.2" customHeight="1" s="53"/>
    <row r="386" ht="16.2" customHeight="1" s="53"/>
    <row r="387" ht="16.2" customHeight="1" s="53"/>
    <row r="388" ht="16.2" customHeight="1" s="53"/>
    <row r="389" ht="16.2" customHeight="1" s="53"/>
    <row r="390" ht="16.2" customHeight="1" s="53"/>
    <row r="391" ht="16.2" customHeight="1" s="53"/>
    <row r="392" ht="16.2" customHeight="1" s="53"/>
    <row r="393" ht="16.2" customHeight="1" s="53"/>
    <row r="394" ht="16.2" customHeight="1" s="53"/>
    <row r="395" ht="16.2" customHeight="1" s="53"/>
    <row r="396" ht="16.2" customHeight="1" s="53"/>
    <row r="397" ht="16.2" customHeight="1" s="53"/>
    <row r="398" ht="16.2" customHeight="1" s="53"/>
    <row r="399" ht="16.2" customHeight="1" s="53"/>
    <row r="400" ht="16.2" customHeight="1" s="53"/>
    <row r="401" ht="16.2" customHeight="1" s="53"/>
    <row r="402" ht="16.2" customHeight="1" s="53"/>
    <row r="403" ht="16.2" customHeight="1" s="53"/>
    <row r="404" ht="16.2" customHeight="1" s="53"/>
    <row r="405" ht="16.2" customHeight="1" s="53"/>
    <row r="406" ht="16.2" customHeight="1" s="53"/>
    <row r="407" ht="16.2" customHeight="1" s="53"/>
    <row r="408" ht="16.2" customHeight="1" s="53"/>
    <row r="409" ht="16.2" customHeight="1" s="53"/>
    <row r="410" ht="16.2" customHeight="1" s="53"/>
    <row r="427" ht="16.2" customHeight="1" s="53"/>
    <row r="428" ht="16.2" customHeight="1" s="53"/>
    <row r="429" ht="16.2" customHeight="1" s="53"/>
    <row r="430" ht="16.2" customHeight="1" s="53"/>
    <row r="431" ht="16.2" customHeight="1" s="53"/>
    <row r="432" ht="16.2" customHeight="1" s="53"/>
    <row r="433" ht="16.2" customHeight="1" s="53"/>
    <row r="434" ht="16.2" customHeight="1" s="53"/>
    <row r="435" ht="16.2" customHeight="1" s="53"/>
    <row r="436" ht="16.2" customHeight="1" s="53"/>
    <row r="437" ht="16.2" customHeight="1" s="53"/>
    <row r="438" ht="16.2" customHeight="1" s="53"/>
    <row r="439" ht="16.2" customHeight="1" s="53"/>
    <row r="440" ht="16.2" customHeight="1" s="53"/>
    <row r="441" ht="16.2" customHeight="1" s="53"/>
    <row r="442" ht="16.2" customHeight="1" s="53"/>
    <row r="443" ht="16.2" customHeight="1" s="53"/>
    <row r="444" ht="16.2" customHeight="1" s="53"/>
    <row r="445" ht="16.2" customHeight="1" s="53"/>
    <row r="446" ht="16.2" customHeight="1" s="53"/>
    <row r="447" ht="16.2" customHeight="1" s="53"/>
    <row r="448" ht="16.2" customHeight="1" s="53"/>
    <row r="449" ht="16.2" customHeight="1" s="53"/>
    <row r="450" ht="16.2" customHeight="1" s="53"/>
    <row r="451" ht="16.2" customHeight="1" s="53"/>
    <row r="452" ht="16.2" customHeight="1" s="53"/>
    <row r="453" ht="16.2" customHeight="1" s="53"/>
    <row r="454" ht="16.2" customHeight="1" s="53"/>
    <row r="455" ht="16.2" customHeight="1" s="53"/>
    <row r="456" ht="16.2" customHeight="1" s="53"/>
    <row r="457" ht="16.2" customHeight="1" s="53"/>
    <row r="458" ht="16.2" customHeight="1" s="53"/>
    <row r="459" ht="16.2" customHeight="1" s="53"/>
    <row r="460" ht="16.2" customHeight="1" s="53"/>
    <row r="461" ht="16.2" customHeight="1" s="53"/>
    <row r="462" ht="16.2" customHeight="1" s="53"/>
    <row r="463" ht="16.2" customHeight="1" s="53"/>
    <row r="464" ht="16.2" customHeight="1" s="53"/>
    <row r="465" ht="16.2" customHeight="1" s="53"/>
    <row r="466" ht="16.2" customHeight="1" s="53"/>
    <row r="467" ht="16.2" customHeight="1" s="53"/>
    <row r="468" ht="16.2" customHeight="1" s="53"/>
    <row r="469" ht="16.2" customHeight="1" s="53"/>
    <row r="470" ht="16.2" customHeight="1" s="53"/>
    <row r="471" ht="16.2" customHeight="1" s="53"/>
    <row r="472" ht="16.2" customHeight="1" s="53"/>
    <row r="473" ht="16.2" customHeight="1" s="53"/>
    <row r="474" ht="16.2" customHeight="1" s="53"/>
    <row r="475" ht="16.2" customHeight="1" s="53"/>
    <row r="476" ht="16.2" customHeight="1" s="53"/>
    <row r="477" ht="16.2" customHeight="1" s="53"/>
    <row r="478" ht="16.2" customHeight="1" s="53"/>
    <row r="479" ht="16.2" customHeight="1" s="53"/>
    <row r="480" ht="16.2" customHeight="1" s="53"/>
    <row r="481" ht="16.2" customHeight="1" s="53"/>
    <row r="484" ht="16.2" customHeight="1" s="53"/>
    <row r="485" ht="16.2" customHeight="1" s="53"/>
    <row r="486" ht="16.2" customHeight="1" s="53"/>
    <row r="487" ht="16.2" customHeight="1" s="53"/>
    <row r="488" ht="16.2" customHeight="1" s="53"/>
    <row r="489" ht="16.2" customHeight="1" s="53"/>
    <row r="490" ht="16.2" customHeight="1" s="53"/>
    <row r="491" ht="16.2" customHeight="1" s="53"/>
    <row r="492" ht="16.2" customHeight="1" s="53"/>
    <row r="493" ht="16.2" customHeight="1" s="53"/>
    <row r="494" ht="16.2" customHeight="1" s="53"/>
    <row r="495" ht="16.2" customHeight="1" s="53"/>
    <row r="496" ht="16.2" customHeight="1" s="53"/>
    <row r="497" ht="16.2" customHeight="1" s="53"/>
    <row r="498" ht="16.2" customHeight="1" s="53"/>
    <row r="499" ht="16.2" customHeight="1" s="53"/>
    <row r="500" ht="16.2" customHeight="1" s="53"/>
    <row r="501" ht="16.2" customHeight="1" s="53"/>
    <row r="502" ht="16.2" customHeight="1" s="53"/>
    <row r="503" ht="16.2" customHeight="1" s="53"/>
    <row r="504" ht="16.2" customHeight="1" s="53"/>
    <row r="505" ht="16.2" customHeight="1" s="53"/>
    <row r="506" ht="16.2" customHeight="1" s="53"/>
    <row r="507" ht="16.2" customHeight="1" s="53"/>
    <row r="508" ht="16.2" customHeight="1" s="53"/>
    <row r="509" ht="16.2" customHeight="1" s="53"/>
    <row r="510" ht="16.2" customHeight="1" s="53"/>
    <row r="511" ht="16.2" customHeight="1" s="53"/>
    <row r="512" ht="16.2" customHeight="1" s="53"/>
    <row r="513" ht="16.2" customHeight="1" s="53"/>
    <row r="514" ht="16.2" customHeight="1" s="53"/>
    <row r="515" ht="16.2" customHeight="1" s="53"/>
    <row r="516" ht="16.2" customHeight="1" s="53"/>
    <row r="517" ht="16.2" customHeight="1" s="53"/>
    <row r="518" ht="16.2" customHeight="1" s="53"/>
    <row r="519" ht="16.2" customHeight="1" s="53"/>
    <row r="520" ht="16.2" customHeight="1" s="53"/>
    <row r="521" ht="16.2" customHeight="1" s="53"/>
    <row r="522" ht="16.2" customHeight="1" s="53"/>
    <row r="523" ht="16.2" customHeight="1" s="53"/>
    <row r="524" ht="16.2" customHeight="1" s="53"/>
    <row r="525" ht="16.2" customHeight="1" s="53"/>
    <row r="526" ht="16.2" customHeight="1" s="53"/>
    <row r="527" ht="16.2" customHeight="1" s="53"/>
    <row r="528" ht="16.2" customHeight="1" s="53"/>
    <row r="529" ht="16.2" customHeight="1" s="53"/>
    <row r="530" ht="16.2" customHeight="1" s="53"/>
    <row r="531" ht="16.2" customHeight="1" s="53"/>
    <row r="532" ht="16.2" customHeight="1" s="53"/>
    <row r="533" ht="16.2" customHeight="1" s="53"/>
    <row r="534" ht="16.2" customHeight="1" s="53"/>
    <row r="535" ht="16.2" customHeight="1" s="53"/>
    <row r="536" ht="16.2" customHeight="1" s="53"/>
    <row r="537" ht="16.2" customHeight="1" s="53"/>
    <row r="538" ht="16.2" customHeight="1" s="53"/>
    <row r="539" ht="16.2" customHeight="1" s="53"/>
    <row r="540" ht="16.2" customHeight="1" s="53"/>
    <row r="541" ht="16.2" customHeight="1" s="53"/>
    <row r="542" ht="16.2" customHeight="1" s="53"/>
    <row r="543" ht="16.2" customHeight="1" s="53"/>
    <row r="544" ht="16.2" customHeight="1" s="53"/>
    <row r="545" ht="16.2" customHeight="1" s="53"/>
    <row r="546" ht="16.2" customHeight="1" s="53"/>
    <row r="547" ht="16.2" customHeight="1" s="53"/>
    <row r="548" ht="16.2" customHeight="1" s="53"/>
    <row r="549" ht="16.2" customHeight="1" s="53"/>
    <row r="550" ht="16.2" customHeight="1" s="53"/>
    <row r="551" ht="16.2" customHeight="1" s="53"/>
    <row r="552" ht="16.2" customHeight="1" s="53"/>
    <row r="553" ht="16.2" customHeight="1" s="53"/>
    <row r="554" ht="16.2" customHeight="1" s="53"/>
    <row r="555" ht="16.2" customHeight="1" s="53"/>
    <row r="556" ht="16.2" customHeight="1" s="53"/>
    <row r="557" ht="16.2" customHeight="1" s="53"/>
    <row r="558" ht="16.2" customHeight="1" s="53"/>
    <row r="559" ht="16.2" customHeight="1" s="53"/>
    <row r="560" ht="16.2" customHeight="1" s="53"/>
    <row r="561" ht="16.2" customHeight="1" s="53"/>
    <row r="562" ht="16.2" customHeight="1" s="53"/>
    <row r="563" ht="16.2" customHeight="1" s="53"/>
    <row r="564" ht="16.2" customHeight="1" s="53"/>
    <row r="565" ht="16.2" customHeight="1" s="53"/>
    <row r="566" ht="16.2" customHeight="1" s="53"/>
    <row r="567" ht="16.2" customHeight="1" s="53"/>
    <row r="568" ht="16.2" customHeight="1" s="53"/>
    <row r="569" ht="16.2" customHeight="1" s="53"/>
    <row r="570" ht="16.2" customHeight="1" s="53"/>
    <row r="571" ht="16.2" customHeight="1" s="53"/>
    <row r="572" ht="16.2" customHeight="1" s="53"/>
    <row r="573" ht="16.2" customHeight="1" s="53"/>
    <row r="574" ht="16.2" customHeight="1" s="53"/>
    <row r="575" ht="16.2" customHeight="1" s="53"/>
    <row r="576" ht="16.2" customHeight="1" s="53"/>
    <row r="577" ht="16.2" customHeight="1" s="53"/>
    <row r="578" ht="16.2" customHeight="1" s="53"/>
    <row r="579" ht="16.2" customHeight="1" s="53"/>
    <row r="580" ht="16.2" customHeight="1" s="53"/>
    <row r="581" ht="16.2" customHeight="1" s="53"/>
    <row r="582" ht="16.2" customHeight="1" s="53"/>
    <row r="583" ht="16.2" customHeight="1" s="53"/>
    <row r="584" ht="16.2" customHeight="1" s="53"/>
    <row r="585" ht="16.2" customHeight="1" s="53"/>
    <row r="586" ht="16.2" customHeight="1" s="53"/>
    <row r="587" ht="16.2" customHeight="1" s="53"/>
    <row r="588" ht="16.2" customHeight="1" s="53"/>
    <row r="589" ht="16.2" customHeight="1" s="53"/>
    <row r="590" ht="16.2" customHeight="1" s="53"/>
    <row r="591" ht="16.2" customHeight="1" s="53"/>
    <row r="592" ht="16.2" customHeight="1" s="53"/>
  </sheetData>
  <mergeCells count="6">
    <mergeCell ref="A1:J1"/>
    <mergeCell ref="C4:F4"/>
    <mergeCell ref="A4:A5"/>
    <mergeCell ref="A3:J3"/>
    <mergeCell ref="A2:J2"/>
    <mergeCell ref="H4:J5"/>
  </mergeCells>
  <conditionalFormatting sqref="D8:D15">
    <cfRule type="expression" priority="4" dxfId="4">
      <formula>"""=if(IF(ISBLANK(c8),0, 1) *IF(ISBLANK(d8),0, 1)=1)"""</formula>
    </cfRule>
  </conditionalFormatting>
  <conditionalFormatting sqref="J7:J136">
    <cfRule type="cellIs" priority="1" operator="notEqual" dxfId="0" stopIfTrue="1">
      <formula>$K7</formula>
    </cfRule>
  </conditionalFormatting>
  <conditionalFormatting sqref="M7:M93 M97:M134">
    <cfRule type="cellIs" priority="21" operator="notEqual" dxfId="0" stopIfTrue="1">
      <formula>0</formula>
    </cfRule>
  </conditionalFormatting>
  <printOptions horizontalCentered="1"/>
  <pageMargins left="0.5511811023622047" right="0.4724409448818898" top="0.4330708661417323" bottom="0.2755905511811024" header="0.3937007874015748" footer="0.1181102362204725"/>
  <pageSetup orientation="portrait" paperSize="9" scale="38" horizontalDpi="1200" verticalDpi="1200"/>
  <headerFooter alignWithMargins="0">
    <oddHeader/>
    <oddFooter>&amp;C&amp;16 1-1</oddFooter>
    <evenHeader/>
    <evenFooter/>
    <firstHeader/>
    <firstFooter/>
  </headerFooter>
</worksheet>
</file>

<file path=xl/worksheets/sheet30.xml><?xml version="1.0" encoding="utf-8"?>
<worksheet xmlns="http://schemas.openxmlformats.org/spreadsheetml/2006/main">
  <sheetPr codeName="Sheet34">
    <tabColor theme="0" tint="-0.1499984740745262"/>
    <outlinePr summaryBelow="1" summaryRight="1"/>
    <pageSetUpPr/>
  </sheetPr>
  <dimension ref="A1:R135"/>
  <sheetViews>
    <sheetView showZeros="0" zoomScale="70" zoomScaleNormal="70" zoomScaleSheetLayoutView="120" workbookViewId="0">
      <selection activeCell="G14" sqref="G14"/>
    </sheetView>
  </sheetViews>
  <sheetFormatPr baseColWidth="8" defaultColWidth="9" defaultRowHeight="19.8"/>
  <cols>
    <col width="21.6640625" customWidth="1" style="5" min="1" max="1"/>
    <col width="16" customWidth="1" style="5" min="2" max="2"/>
    <col width="6.5546875" customWidth="1" style="325" min="3" max="3"/>
    <col width="11.88671875" customWidth="1" style="5" min="4" max="4"/>
    <col width="6" customWidth="1" style="325" min="5" max="5"/>
    <col width="12.21875" customWidth="1" style="5" min="6" max="6"/>
    <col width="12.33203125" customWidth="1" style="5" min="7" max="7"/>
    <col width="64.44140625" customWidth="1" style="5" min="8" max="8"/>
    <col width="5.21875" customWidth="1" style="5" min="9" max="9"/>
    <col width="12" customWidth="1" style="5" min="10" max="10"/>
    <col width="10.44140625" bestFit="1" customWidth="1" style="1" min="11" max="11"/>
    <col width="11.33203125" bestFit="1" customWidth="1" style="1" min="12" max="12"/>
    <col width="19.21875" bestFit="1" customWidth="1" style="1" min="13" max="13"/>
    <col width="10.33203125" bestFit="1" customWidth="1" style="1" min="14" max="14"/>
    <col width="20.21875" bestFit="1" customWidth="1" style="1" min="15" max="15"/>
    <col width="10.33203125" bestFit="1" customWidth="1" style="1" min="16" max="16"/>
    <col width="15.21875" bestFit="1" customWidth="1" style="1" min="17" max="17"/>
    <col width="9.33203125" bestFit="1" customWidth="1" style="1" min="18" max="24"/>
    <col width="10.33203125" bestFit="1" customWidth="1" style="1" min="25" max="25"/>
    <col width="9.33203125" bestFit="1" customWidth="1" style="1" min="26" max="27"/>
    <col width="10.33203125" bestFit="1" customWidth="1" style="1" min="28" max="28"/>
    <col width="9.33203125" bestFit="1" customWidth="1" style="1" min="29" max="33"/>
    <col width="10.33203125" bestFit="1" customWidth="1" style="1" min="34" max="35"/>
    <col width="9.33203125" bestFit="1" customWidth="1" style="1" min="36" max="40"/>
    <col width="9" customWidth="1" style="1" min="41" max="16384"/>
  </cols>
  <sheetData>
    <row r="1" ht="22.2" customHeight="1" s="53">
      <c r="A1" s="322">
        <f>OFFSET(A139,0,K1-1)</f>
        <v/>
      </c>
      <c r="K1" s="13">
        <f>L1+2</f>
        <v/>
      </c>
      <c r="L1" s="1" t="n">
        <v>28</v>
      </c>
    </row>
    <row r="2" ht="22.2" customHeight="1" s="53">
      <c r="A2" s="322" t="inlineStr">
        <is>
          <t>預計平衡表與現金流量表勾稽底稿</t>
        </is>
      </c>
    </row>
    <row r="3" ht="20.4" customHeight="1" s="53" thickBot="1">
      <c r="A3" s="324" t="inlineStr">
        <is>
          <t>中華民國115年度</t>
        </is>
      </c>
    </row>
    <row r="4" ht="22.2" customHeight="1" s="53">
      <c r="A4" s="348" t="inlineStr">
        <is>
          <t>科目</t>
        </is>
      </c>
      <c r="B4" s="349" t="inlineStr">
        <is>
          <t>114.12.31</t>
        </is>
      </c>
      <c r="C4" s="328" t="inlineStr">
        <is>
          <t>調整項目</t>
        </is>
      </c>
      <c r="D4" s="350" t="n"/>
      <c r="E4" s="350" t="n"/>
      <c r="F4" s="351" t="n"/>
      <c r="G4" s="349" t="inlineStr">
        <is>
          <t>115.12.31</t>
        </is>
      </c>
      <c r="H4" s="329" t="inlineStr">
        <is>
          <t>現金流量表勾稽項目</t>
        </is>
      </c>
      <c r="I4" s="352" t="n"/>
      <c r="J4" s="353" t="n"/>
    </row>
    <row r="5" ht="22.8" customHeight="1" s="53" thickBot="1">
      <c r="A5" s="354" t="n"/>
      <c r="B5" s="75" t="inlineStr">
        <is>
          <t>預計數</t>
        </is>
      </c>
      <c r="C5" s="485" t="n"/>
      <c r="D5" s="486" t="inlineStr">
        <is>
          <t>借方</t>
        </is>
      </c>
      <c r="E5" s="487" t="n"/>
      <c r="F5" s="486" t="inlineStr">
        <is>
          <t>貸方</t>
        </is>
      </c>
      <c r="G5" s="77" t="inlineStr">
        <is>
          <t>預計數</t>
        </is>
      </c>
      <c r="H5" s="358" t="n"/>
      <c r="I5" s="359" t="n"/>
      <c r="J5" s="360" t="n"/>
    </row>
    <row r="6">
      <c r="A6" s="4" t="inlineStr">
        <is>
          <t xml:space="preserve">資產                                                        </t>
        </is>
      </c>
      <c r="B6" s="419" t="n"/>
      <c r="C6" s="367" t="n"/>
      <c r="D6" s="420" t="n"/>
      <c r="E6" s="368" t="n"/>
      <c r="F6" s="420" t="n"/>
      <c r="G6" s="421" t="n"/>
      <c r="H6" s="111" t="inlineStr">
        <is>
          <t xml:space="preserve">▼業務活動之現金流量                                          </t>
        </is>
      </c>
      <c r="I6" s="129" t="n"/>
      <c r="J6" s="130" t="n"/>
      <c r="L6" s="30" t="inlineStr">
        <is>
          <t>114年12月</t>
        </is>
      </c>
      <c r="M6" s="27" t="inlineStr">
        <is>
          <t>差異數要再加(減)</t>
        </is>
      </c>
      <c r="N6" s="30" t="n"/>
      <c r="O6" s="27" t="inlineStr">
        <is>
          <t>比較增減</t>
        </is>
      </c>
      <c r="P6" s="30" t="n"/>
      <c r="Q6" s="27" t="inlineStr">
        <is>
          <t>調整項目</t>
        </is>
      </c>
      <c r="R6" s="30" t="n"/>
    </row>
    <row r="7">
      <c r="A7" s="78" t="inlineStr">
        <is>
          <t xml:space="preserve">　流動資產                                                    </t>
        </is>
      </c>
      <c r="B7" s="422">
        <f>SUM(B8:B16)</f>
        <v/>
      </c>
      <c r="C7" s="367" t="n"/>
      <c r="D7" s="420" t="n"/>
      <c r="E7" s="368" t="n"/>
      <c r="F7" s="420" t="n"/>
      <c r="G7" s="423">
        <f>SUM(G8:G16)</f>
        <v/>
      </c>
      <c r="H7" s="112" t="inlineStr">
        <is>
          <t xml:space="preserve">　　本期賸餘（短絀）                                            </t>
        </is>
      </c>
      <c r="I7" s="8" t="inlineStr">
        <is>
          <t>A</t>
        </is>
      </c>
      <c r="J7" s="73">
        <f>OFFSET(A480,0,$K$1-1)</f>
        <v/>
      </c>
      <c r="K7" s="369">
        <f>-SUMIF($C$7:$C$127,I7,$D$7:$D$127)+SUMIF($E$7:$E$127,I7,$F$7:$F$127)</f>
        <v/>
      </c>
      <c r="L7" s="478">
        <f>VLOOKUP(A7,$A$140:$AX$249,$K$1,FALSE)</f>
        <v/>
      </c>
      <c r="M7" s="478">
        <f>L7-G7</f>
        <v/>
      </c>
      <c r="N7" s="30" t="n"/>
      <c r="O7" s="425">
        <f>L7-B7</f>
        <v/>
      </c>
      <c r="P7" s="144">
        <f>J7-K7</f>
        <v/>
      </c>
      <c r="Q7" s="426">
        <f>D7-F7</f>
        <v/>
      </c>
      <c r="R7" s="30" t="n"/>
    </row>
    <row r="8">
      <c r="A8" s="79" t="inlineStr">
        <is>
          <t xml:space="preserve">　　現金                                                        </t>
        </is>
      </c>
      <c r="B8" s="427">
        <f>VLOOKUP(A8,$A$309:$AX$418,$K$1,FALSE)</f>
        <v/>
      </c>
      <c r="C8" s="367" t="inlineStr">
        <is>
          <t>B</t>
        </is>
      </c>
      <c r="D8" s="428">
        <f>IF(G8-B8&gt;0,G8-B8,"0")</f>
        <v/>
      </c>
      <c r="E8" s="375" t="inlineStr">
        <is>
          <t>B</t>
        </is>
      </c>
      <c r="F8" s="428">
        <f>IF(G8-B8&lt;0,B8-G8,"0")</f>
        <v/>
      </c>
      <c r="G8" s="429">
        <f>J87</f>
        <v/>
      </c>
      <c r="H8" s="112" t="inlineStr">
        <is>
          <t xml:space="preserve">　　利息股利之調整                                              </t>
        </is>
      </c>
      <c r="I8" s="8" t="n"/>
      <c r="J8" s="73">
        <f>OFFSET(A481,0,$K$1-1)</f>
        <v/>
      </c>
      <c r="K8" s="369">
        <f>SUM(K9:K11)</f>
        <v/>
      </c>
      <c r="L8" s="478">
        <f>VLOOKUP(A8,$A$140:$AX$249,$K$1,FALSE)</f>
        <v/>
      </c>
      <c r="M8" s="478">
        <f>L8-G8</f>
        <v/>
      </c>
      <c r="N8" s="30" t="n"/>
      <c r="O8" s="425">
        <f>L8-B8</f>
        <v/>
      </c>
      <c r="P8" s="144">
        <f>J8-K8</f>
        <v/>
      </c>
      <c r="Q8" s="426">
        <f>D8-F8</f>
        <v/>
      </c>
      <c r="R8" s="30" t="n"/>
    </row>
    <row r="9" ht="32.4" customHeight="1" s="53">
      <c r="A9" s="79" t="inlineStr">
        <is>
          <t xml:space="preserve">　　流動金融資產                                                </t>
        </is>
      </c>
      <c r="B9" s="427">
        <f>VLOOKUP(A9,$A$309:$AX$418,$K$1,FALSE)</f>
        <v/>
      </c>
      <c r="C9" s="375" t="n">
        <v>231</v>
      </c>
      <c r="D9" s="428">
        <f>J50*-1</f>
        <v/>
      </c>
      <c r="E9" s="430" t="n">
        <v>211</v>
      </c>
      <c r="F9" s="431">
        <f>J42</f>
        <v/>
      </c>
      <c r="G9" s="429">
        <f>B9+D9-F9+D10-F10</f>
        <v/>
      </c>
      <c r="H9" s="112" t="inlineStr">
        <is>
          <t xml:space="preserve">　　　利息收入                                                    </t>
        </is>
      </c>
      <c r="I9" s="8" t="n"/>
      <c r="J9" s="73">
        <f>OFFSET(A482,0,$K$1-1)</f>
        <v/>
      </c>
      <c r="K9" s="369">
        <f>J9</f>
        <v/>
      </c>
      <c r="L9" s="478">
        <f>VLOOKUP(A9,$A$140:$AX$249,$K$1,FALSE)</f>
        <v/>
      </c>
      <c r="M9" s="478">
        <f>L9-G9</f>
        <v/>
      </c>
      <c r="N9" s="30" t="n"/>
      <c r="O9" s="425">
        <f>L9-B9</f>
        <v/>
      </c>
      <c r="P9" s="144">
        <f>J9-K9</f>
        <v/>
      </c>
      <c r="Q9" s="426">
        <f>D9-F9</f>
        <v/>
      </c>
      <c r="R9" s="30" t="n"/>
    </row>
    <row r="10">
      <c r="A10" s="79" t="n"/>
      <c r="B10" s="427" t="n"/>
      <c r="C10" s="375" t="n">
        <v>125</v>
      </c>
      <c r="D10" s="428" t="n"/>
      <c r="E10" s="430" t="n"/>
      <c r="F10" s="432" t="n"/>
      <c r="G10" s="429" t="n"/>
      <c r="H10" s="112" t="inlineStr">
        <is>
          <t xml:space="preserve">　　　股利收入                                                    </t>
        </is>
      </c>
      <c r="I10" s="8" t="n"/>
      <c r="J10" s="73">
        <f>OFFSET(A483,0,$K$1-1)</f>
        <v/>
      </c>
      <c r="K10" s="369">
        <f>J10</f>
        <v/>
      </c>
      <c r="L10" s="478" t="n"/>
      <c r="M10" s="478">
        <f>L10-G10</f>
        <v/>
      </c>
      <c r="N10" s="30" t="n"/>
      <c r="O10" s="425">
        <f>L10-B10</f>
        <v/>
      </c>
      <c r="P10" s="144">
        <f>J10-K10</f>
        <v/>
      </c>
      <c r="Q10" s="426">
        <f>D10-F10</f>
        <v/>
      </c>
      <c r="R10" s="30" t="n"/>
    </row>
    <row r="11">
      <c r="A11" s="79" t="inlineStr">
        <is>
          <t xml:space="preserve">　　應收款項                                                    </t>
        </is>
      </c>
      <c r="B11" s="427">
        <f>VLOOKUP(A11,$A$309:$AX$418,$K$1,FALSE)</f>
        <v/>
      </c>
      <c r="C11" s="375" t="n">
        <v>151</v>
      </c>
      <c r="D11" s="428" t="n"/>
      <c r="E11" s="430" t="n">
        <v>151</v>
      </c>
      <c r="F11" s="432" t="n"/>
      <c r="G11" s="429">
        <f>B11+D11-F11</f>
        <v/>
      </c>
      <c r="H11" s="112" t="inlineStr">
        <is>
          <t xml:space="preserve">　　　利息費用                                                    </t>
        </is>
      </c>
      <c r="I11" s="8" t="n"/>
      <c r="J11" s="73">
        <f>OFFSET(A484,0,$K$1-1)</f>
        <v/>
      </c>
      <c r="K11" s="369">
        <f>J11</f>
        <v/>
      </c>
      <c r="L11" s="478">
        <f>VLOOKUP(A11,$A$140:$AX$249,$K$1,FALSE)</f>
        <v/>
      </c>
      <c r="M11" s="478">
        <f>L11-G11</f>
        <v/>
      </c>
      <c r="N11" s="30" t="n"/>
      <c r="O11" s="425">
        <f>L11-B11</f>
        <v/>
      </c>
      <c r="P11" s="144">
        <f>J11-K11</f>
        <v/>
      </c>
      <c r="Q11" s="426">
        <f>D11-F11</f>
        <v/>
      </c>
      <c r="R11" s="30" t="n"/>
    </row>
    <row r="12">
      <c r="A12" s="2" t="n">
        <v>0</v>
      </c>
      <c r="B12" s="427" t="n"/>
      <c r="C12" s="375" t="n"/>
      <c r="D12" s="428" t="n"/>
      <c r="E12" s="430" t="n"/>
      <c r="F12" s="432" t="n"/>
      <c r="G12" s="433" t="n"/>
      <c r="H12" s="112" t="inlineStr">
        <is>
          <t xml:space="preserve">　　未計利息股利之本期賸餘（短絀）                              </t>
        </is>
      </c>
      <c r="I12" s="8" t="n"/>
      <c r="J12" s="73">
        <f>OFFSET(A485,0,$K$1-1)</f>
        <v/>
      </c>
      <c r="K12" s="369">
        <f>K7+K8</f>
        <v/>
      </c>
      <c r="L12" s="478" t="n"/>
      <c r="M12" s="478">
        <f>L12-G12</f>
        <v/>
      </c>
      <c r="N12" s="30" t="n"/>
      <c r="O12" s="425">
        <f>L12-B12</f>
        <v/>
      </c>
      <c r="P12" s="144">
        <f>J12-K12</f>
        <v/>
      </c>
      <c r="Q12" s="426">
        <f>D12-F12</f>
        <v/>
      </c>
      <c r="R12" s="30" t="n"/>
    </row>
    <row r="13">
      <c r="A13" s="80" t="inlineStr">
        <is>
          <t xml:space="preserve">　　存貨                                                        </t>
        </is>
      </c>
      <c r="B13" s="427">
        <f>VLOOKUP(A13,$A$309:$AX$418,$K$1,FALSE)</f>
        <v/>
      </c>
      <c r="C13" s="375" t="n">
        <v>151</v>
      </c>
      <c r="D13" s="428" t="n"/>
      <c r="E13" s="430" t="n">
        <v>151</v>
      </c>
      <c r="F13" s="432" t="n"/>
      <c r="G13" s="429">
        <f>B13+D13-F13</f>
        <v/>
      </c>
      <c r="H13" s="112" t="inlineStr">
        <is>
          <t xml:space="preserve">　　調整項目                                                    </t>
        </is>
      </c>
      <c r="I13" s="8" t="n"/>
      <c r="J13" s="73">
        <f>OFFSET(A486,0,$K$1-1)</f>
        <v/>
      </c>
      <c r="K13" s="369">
        <f>SUM(K14,K24,K27,K34,K33)</f>
        <v/>
      </c>
      <c r="L13" s="478">
        <f>VLOOKUP(A13,$A$140:$AX$249,$K$1,FALSE)</f>
        <v/>
      </c>
      <c r="M13" s="478">
        <f>L13-G13</f>
        <v/>
      </c>
      <c r="N13" s="30" t="n"/>
      <c r="O13" s="425">
        <f>L13-B13</f>
        <v/>
      </c>
      <c r="P13" s="144">
        <f>J13-K13</f>
        <v/>
      </c>
      <c r="Q13" s="426">
        <f>D13-F13</f>
        <v/>
      </c>
      <c r="R13" s="30" t="n"/>
    </row>
    <row r="14">
      <c r="A14" s="81" t="inlineStr">
        <is>
          <t xml:space="preserve">　　生產性生物資產－流動                                        </t>
        </is>
      </c>
      <c r="B14" s="427">
        <f>VLOOKUP(A14,$A$309:$AX$418,$K$1,FALSE)</f>
        <v/>
      </c>
      <c r="C14" s="375" t="n">
        <v>151</v>
      </c>
      <c r="D14" s="428" t="n"/>
      <c r="E14" s="430" t="n">
        <v>151</v>
      </c>
      <c r="F14" s="432" t="n"/>
      <c r="G14" s="429">
        <f>B14+D14-F14</f>
        <v/>
      </c>
      <c r="H14" s="112" t="inlineStr">
        <is>
          <t xml:space="preserve">　　　折舊、減損及折耗                                            </t>
        </is>
      </c>
      <c r="I14" s="8" t="n"/>
      <c r="J14" s="73">
        <f>OFFSET(A487,0,$K$1-1)</f>
        <v/>
      </c>
      <c r="K14" s="369">
        <f>SUM(K15:K23)</f>
        <v/>
      </c>
      <c r="L14" s="478">
        <f>VLOOKUP(A14,$A$140:$AX$249,$K$1,FALSE)</f>
        <v/>
      </c>
      <c r="M14" s="478">
        <f>L14-G14</f>
        <v/>
      </c>
      <c r="N14" s="30" t="n"/>
      <c r="O14" s="425">
        <f>L14-B14</f>
        <v/>
      </c>
      <c r="P14" s="144">
        <f>J14-K14</f>
        <v/>
      </c>
      <c r="Q14" s="426">
        <f>D14-F14</f>
        <v/>
      </c>
      <c r="R14" s="30" t="n"/>
    </row>
    <row r="15">
      <c r="A15" s="80" t="inlineStr">
        <is>
          <t xml:space="preserve">　　預付款項                                                    </t>
        </is>
      </c>
      <c r="B15" s="427">
        <f>VLOOKUP(A15,$A$309:$AX$418,$K$1,FALSE)</f>
        <v/>
      </c>
      <c r="C15" s="375" t="n">
        <v>151</v>
      </c>
      <c r="D15" s="428" t="n"/>
      <c r="E15" s="430" t="n">
        <v>151</v>
      </c>
      <c r="F15" s="432" t="n"/>
      <c r="G15" s="429">
        <f>B15+D15-F15</f>
        <v/>
      </c>
      <c r="H15" s="112" t="inlineStr">
        <is>
          <t xml:space="preserve">　　　　土地改良物                                                  </t>
        </is>
      </c>
      <c r="I15" s="91" t="n">
        <v>101</v>
      </c>
      <c r="J15" s="121">
        <f>OFFSET(A488,0,$K$1-1)</f>
        <v/>
      </c>
      <c r="K15" s="369">
        <f>-SUMIF($C$7:$C$127,I15,$D$7:$D$127)+SUMIF($E$7:$E$127,I15,$F$7:$F$127)</f>
        <v/>
      </c>
      <c r="L15" s="478">
        <f>VLOOKUP(A15,$A$140:$AX$249,$K$1,FALSE)</f>
        <v/>
      </c>
      <c r="M15" s="478">
        <f>L15-G15</f>
        <v/>
      </c>
      <c r="N15" s="30" t="n"/>
      <c r="O15" s="425">
        <f>L15-B15</f>
        <v/>
      </c>
      <c r="P15" s="144">
        <f>J15-K15</f>
        <v/>
      </c>
      <c r="Q15" s="426">
        <f>D15-F15</f>
        <v/>
      </c>
      <c r="R15" s="30" t="n"/>
    </row>
    <row r="16">
      <c r="A16" s="80" t="inlineStr">
        <is>
          <t xml:space="preserve">　　短期貸墊款                                                  </t>
        </is>
      </c>
      <c r="B16" s="427">
        <f>VLOOKUP(A16,$A$309:$AX$418,$K$1,FALSE)</f>
        <v/>
      </c>
      <c r="C16" s="375" t="n">
        <v>151</v>
      </c>
      <c r="D16" s="428" t="n"/>
      <c r="E16" s="430" t="n">
        <v>212</v>
      </c>
      <c r="F16" s="432">
        <f>J43</f>
        <v/>
      </c>
      <c r="G16" s="429">
        <f>B16+D16-F16</f>
        <v/>
      </c>
      <c r="H16" s="112" t="inlineStr">
        <is>
          <t xml:space="preserve">　　　　房屋及建築                                                  </t>
        </is>
      </c>
      <c r="I16" s="91" t="n">
        <v>102</v>
      </c>
      <c r="J16" s="121">
        <f>OFFSET(A489,0,$K$1-1)</f>
        <v/>
      </c>
      <c r="K16" s="369">
        <f>-SUMIF($C$7:$C$127,I16,$D$7:$D$127)+SUMIF($E$7:$E$127,I16,$F$7:$F$127)</f>
        <v/>
      </c>
      <c r="L16" s="478">
        <f>VLOOKUP(A16,$A$140:$AX$249,$K$1,FALSE)</f>
        <v/>
      </c>
      <c r="M16" s="478">
        <f>L16-G16</f>
        <v/>
      </c>
      <c r="N16" s="30" t="n"/>
      <c r="O16" s="425">
        <f>L16-B16</f>
        <v/>
      </c>
      <c r="P16" s="144">
        <f>J16-K16</f>
        <v/>
      </c>
      <c r="Q16" s="426">
        <f>D16-F16</f>
        <v/>
      </c>
      <c r="R16" s="30" t="n"/>
    </row>
    <row r="17" ht="48.6" customHeight="1" s="53">
      <c r="A17" s="78" t="inlineStr">
        <is>
          <t xml:space="preserve">　投資、長期應收款、貸墊款及準備金                            </t>
        </is>
      </c>
      <c r="B17" s="422">
        <f>SUM(B18:B21)</f>
        <v/>
      </c>
      <c r="C17" s="380" t="n"/>
      <c r="D17" s="374" t="n"/>
      <c r="E17" s="434" t="n"/>
      <c r="F17" s="435" t="n"/>
      <c r="G17" s="423">
        <f>SUM(G18:G21)</f>
        <v/>
      </c>
      <c r="H17" s="112" t="inlineStr">
        <is>
          <t xml:space="preserve">　　　　機械及設備                                                  </t>
        </is>
      </c>
      <c r="I17" s="91" t="n">
        <v>103</v>
      </c>
      <c r="J17" s="121">
        <f>OFFSET(A490,0,$K$1-1)</f>
        <v/>
      </c>
      <c r="K17" s="369">
        <f>-SUMIF($C$7:$C$127,I17,$D$7:$D$127)+SUMIF($E$7:$E$127,I17,$F$7:$F$127)</f>
        <v/>
      </c>
      <c r="L17" s="478">
        <f>VLOOKUP(A17,$A$140:$AX$249,$K$1,FALSE)</f>
        <v/>
      </c>
      <c r="M17" s="478">
        <f>L17-G17</f>
        <v/>
      </c>
      <c r="N17" s="30" t="n"/>
      <c r="O17" s="425">
        <f>L17-B17</f>
        <v/>
      </c>
      <c r="P17" s="144">
        <f>J17-K17</f>
        <v/>
      </c>
      <c r="Q17" s="426">
        <f>D17-F17</f>
        <v/>
      </c>
      <c r="R17" s="30" t="n"/>
    </row>
    <row r="18" ht="32.4" customHeight="1" s="53">
      <c r="A18" s="80" t="inlineStr">
        <is>
          <t xml:space="preserve">　　採權益法之投資                                              </t>
        </is>
      </c>
      <c r="B18" s="427">
        <f>VLOOKUP(A18,$A$309:$AX$418,$K$1,FALSE)</f>
        <v/>
      </c>
      <c r="C18" s="380" t="n"/>
      <c r="D18" s="126" t="n"/>
      <c r="E18" s="127" t="n"/>
      <c r="F18" s="126" t="n"/>
      <c r="G18" s="429">
        <f>D18+F18+B18</f>
        <v/>
      </c>
      <c r="H18" s="112" t="inlineStr">
        <is>
          <t xml:space="preserve">　　　　交通及運輸設備                                              </t>
        </is>
      </c>
      <c r="I18" s="91" t="n">
        <v>104</v>
      </c>
      <c r="J18" s="121">
        <f>OFFSET(A491,0,$K$1-1)</f>
        <v/>
      </c>
      <c r="K18" s="369">
        <f>-SUMIF($C$7:$C$127,I18,$D$7:$D$127)+SUMIF($E$7:$E$127,I18,$F$7:$F$127)</f>
        <v/>
      </c>
      <c r="L18" s="478">
        <f>VLOOKUP(A18,$A$140:$AX$249,$K$1,FALSE)</f>
        <v/>
      </c>
      <c r="M18" s="478">
        <f>L18-G18</f>
        <v/>
      </c>
      <c r="N18" s="30" t="n"/>
      <c r="O18" s="425">
        <f>L18-B18</f>
        <v/>
      </c>
      <c r="P18" s="144">
        <f>J18-K18</f>
        <v/>
      </c>
      <c r="Q18" s="426">
        <f>D18-F18</f>
        <v/>
      </c>
      <c r="R18" s="30" t="n"/>
    </row>
    <row r="19" ht="32.4" customHeight="1" s="53">
      <c r="A19" s="80" t="inlineStr">
        <is>
          <t xml:space="preserve">　　非流動金融資產                                              </t>
        </is>
      </c>
      <c r="B19" s="427">
        <f>VLOOKUP(A19,$A$309:$AX$418,$K$1,FALSE)</f>
        <v/>
      </c>
      <c r="C19" s="381" t="n">
        <v>241</v>
      </c>
      <c r="D19" s="436">
        <f>J52*-1</f>
        <v/>
      </c>
      <c r="E19" s="437" t="n">
        <v>221</v>
      </c>
      <c r="F19" s="438">
        <f>J45</f>
        <v/>
      </c>
      <c r="G19" s="429">
        <f>B19+D19-F19</f>
        <v/>
      </c>
      <c r="H19" s="112" t="inlineStr">
        <is>
          <t xml:space="preserve">　　　　什項設備                                                    </t>
        </is>
      </c>
      <c r="I19" s="91" t="n">
        <v>105</v>
      </c>
      <c r="J19" s="121">
        <f>OFFSET(A492,0,$K$1-1)</f>
        <v/>
      </c>
      <c r="K19" s="369">
        <f>-SUMIF($C$7:$C$127,I19,$D$7:$D$127)+SUMIF($E$7:$E$127,I19,$F$7:$F$127)</f>
        <v/>
      </c>
      <c r="L19" s="478">
        <f>VLOOKUP(A19,$A$140:$AX$249,$K$1,FALSE)</f>
        <v/>
      </c>
      <c r="M19" s="478">
        <f>L19-G19</f>
        <v/>
      </c>
      <c r="N19" s="30" t="n"/>
      <c r="O19" s="425">
        <f>L19-B19</f>
        <v/>
      </c>
      <c r="P19" s="144">
        <f>J19-K19</f>
        <v/>
      </c>
      <c r="Q19" s="426">
        <f>D19-F19</f>
        <v/>
      </c>
      <c r="R19" s="30" t="n"/>
    </row>
    <row r="20">
      <c r="A20" s="80" t="inlineStr">
        <is>
          <t xml:space="preserve">　　長期應收款                                                  </t>
        </is>
      </c>
      <c r="B20" s="427">
        <f>VLOOKUP(A20,$A$309:$AX$418,$K$1,FALSE)</f>
        <v/>
      </c>
      <c r="C20" s="380" t="n"/>
      <c r="D20" s="374" t="n"/>
      <c r="E20" s="434" t="n"/>
      <c r="F20" s="435" t="n"/>
      <c r="G20" s="433">
        <f>B20+D20-F20</f>
        <v/>
      </c>
      <c r="H20" s="112" t="inlineStr">
        <is>
          <t xml:space="preserve">　　　　租賃資產                                                    </t>
        </is>
      </c>
      <c r="I20" s="91" t="n">
        <v>106</v>
      </c>
      <c r="J20" s="121">
        <f>OFFSET(A493,0,$K$1-1)</f>
        <v/>
      </c>
      <c r="K20" s="369">
        <f>-SUMIF($C$7:$C$127,I20,$D$7:$D$127)+SUMIF($E$7:$E$127,I20,$F$7:$F$127)</f>
        <v/>
      </c>
      <c r="L20" s="478">
        <f>VLOOKUP(A20,$A$140:$AX$249,$K$1,FALSE)</f>
        <v/>
      </c>
      <c r="M20" s="478">
        <f>L20-G20</f>
        <v/>
      </c>
      <c r="N20" s="30" t="n"/>
      <c r="O20" s="425">
        <f>L20-B20</f>
        <v/>
      </c>
      <c r="P20" s="144">
        <f>J20-K20</f>
        <v/>
      </c>
      <c r="Q20" s="426">
        <f>D20-F20</f>
        <v/>
      </c>
      <c r="R20" s="30" t="n"/>
    </row>
    <row r="21">
      <c r="A21" s="80" t="inlineStr">
        <is>
          <t xml:space="preserve">　　準備金                                                      </t>
        </is>
      </c>
      <c r="B21" s="427">
        <f>VLOOKUP(A21,$A$309:$AX$418,$K$1,FALSE)</f>
        <v/>
      </c>
      <c r="C21" s="380" t="n">
        <v>242</v>
      </c>
      <c r="D21" s="374">
        <f>J53*-1</f>
        <v/>
      </c>
      <c r="E21" s="434" t="n">
        <v>222</v>
      </c>
      <c r="F21" s="435">
        <f>J46</f>
        <v/>
      </c>
      <c r="G21" s="429">
        <f>B21+SUM(D21:D25)-SUM(F21:F25)</f>
        <v/>
      </c>
      <c r="H21" s="112" t="inlineStr">
        <is>
          <t xml:space="preserve">　　　　租賃權益改良                                                </t>
        </is>
      </c>
      <c r="I21" s="91" t="n">
        <v>107</v>
      </c>
      <c r="J21" s="121">
        <f>OFFSET(A494,0,$K$1-1)</f>
        <v/>
      </c>
      <c r="K21" s="369">
        <f>-SUMIF($C$7:$C$127,I21,$D$7:$D$127)+SUMIF($E$7:$E$127,I21,$F$7:$F$127)</f>
        <v/>
      </c>
      <c r="L21" s="478">
        <f>VLOOKUP(A21,$A$140:$AX$249,$K$1,FALSE)</f>
        <v/>
      </c>
      <c r="M21" s="478">
        <f>L21-G21</f>
        <v/>
      </c>
      <c r="N21" s="30" t="n"/>
      <c r="O21" s="425">
        <f>L21-B21</f>
        <v/>
      </c>
      <c r="P21" s="144">
        <f>J21-K21</f>
        <v/>
      </c>
      <c r="Q21" s="426">
        <f>D21-F21</f>
        <v/>
      </c>
      <c r="R21" s="30" t="n"/>
    </row>
    <row r="22">
      <c r="A22" s="3" t="n">
        <v>0</v>
      </c>
      <c r="B22" s="427" t="n"/>
      <c r="C22" s="382" t="n">
        <v>401</v>
      </c>
      <c r="D22" s="428">
        <f>J90</f>
        <v/>
      </c>
      <c r="E22" s="439" t="n">
        <v>402</v>
      </c>
      <c r="F22" s="432">
        <f>-J91</f>
        <v/>
      </c>
      <c r="G22" s="433" t="n"/>
      <c r="H22" s="112" t="inlineStr">
        <is>
          <t xml:space="preserve">　　　　代管資產                                                    </t>
        </is>
      </c>
      <c r="I22" s="91" t="n">
        <v>108</v>
      </c>
      <c r="J22" s="121">
        <f>OFFSET(A495,0,$K$1-1)</f>
        <v/>
      </c>
      <c r="K22" s="369">
        <f>-SUMIF($C$7:$C$127,I22,$D$7:$D$127)+SUMIF($E$7:$E$127,I22,$F$7:$F$127)</f>
        <v/>
      </c>
      <c r="L22" s="478" t="n"/>
      <c r="M22" s="478">
        <f>L22-G22</f>
        <v/>
      </c>
      <c r="N22" s="30" t="n"/>
      <c r="O22" s="425">
        <f>L22-B22</f>
        <v/>
      </c>
      <c r="P22" s="144">
        <f>J22-K22</f>
        <v/>
      </c>
      <c r="Q22" s="426">
        <f>D22-F22</f>
        <v/>
      </c>
      <c r="R22" s="30" t="n"/>
    </row>
    <row r="23">
      <c r="A23" s="3" t="n">
        <v>0</v>
      </c>
      <c r="B23" s="427" t="n"/>
      <c r="C23" s="382" t="n">
        <v>403</v>
      </c>
      <c r="D23" s="428">
        <f>J93</f>
        <v/>
      </c>
      <c r="E23" s="439" t="n"/>
      <c r="F23" s="431" t="n"/>
      <c r="G23" s="433" t="n"/>
      <c r="H23" s="112" t="inlineStr">
        <is>
          <t xml:space="preserve">　　　　生產性生物資產－非流動                                      </t>
        </is>
      </c>
      <c r="I23" s="91" t="n">
        <v>109</v>
      </c>
      <c r="J23" s="121">
        <f>OFFSET(A496,0,$K$1-1)</f>
        <v/>
      </c>
      <c r="K23" s="369">
        <f>-SUMIF($C$7:$C$127,I23,$D$7:$D$127)+SUMIF($E$7:$E$127,I23,$F$7:$F$127)</f>
        <v/>
      </c>
      <c r="L23" s="478" t="n"/>
      <c r="M23" s="478">
        <f>L23-G23</f>
        <v/>
      </c>
      <c r="N23" s="30" t="n"/>
      <c r="O23" s="425">
        <f>L23-B23</f>
        <v/>
      </c>
      <c r="P23" s="144">
        <f>J23-K23</f>
        <v/>
      </c>
      <c r="Q23" s="426">
        <f>D23-F23</f>
        <v/>
      </c>
      <c r="R23" s="30" t="n"/>
    </row>
    <row r="24">
      <c r="A24" s="3" t="n">
        <v>0</v>
      </c>
      <c r="B24" s="427" t="n"/>
      <c r="C24" s="382" t="n"/>
      <c r="D24" s="428" t="n"/>
      <c r="E24" s="439" t="n"/>
      <c r="F24" s="432" t="n"/>
      <c r="G24" s="433" t="n"/>
      <c r="H24" s="112" t="inlineStr">
        <is>
          <t xml:space="preserve">　　　攤銷                                                        </t>
        </is>
      </c>
      <c r="I24" s="91" t="n"/>
      <c r="J24" s="121">
        <f>OFFSET(A497,0,$K$1-1)</f>
        <v/>
      </c>
      <c r="K24" s="369">
        <f>SUM(K25:K26)</f>
        <v/>
      </c>
      <c r="L24" s="478" t="n"/>
      <c r="M24" s="478">
        <f>L24-G24</f>
        <v/>
      </c>
      <c r="N24" s="30" t="n"/>
      <c r="O24" s="425">
        <f>L24-B24</f>
        <v/>
      </c>
      <c r="P24" s="144">
        <f>J24-K24</f>
        <v/>
      </c>
      <c r="Q24" s="426">
        <f>D24-F24</f>
        <v/>
      </c>
      <c r="R24" s="30" t="n"/>
    </row>
    <row r="25">
      <c r="A25" s="78" t="n"/>
      <c r="B25" s="427" t="n"/>
      <c r="C25" s="382" t="n">
        <v>125</v>
      </c>
      <c r="D25" s="428">
        <f>J32*-1</f>
        <v/>
      </c>
      <c r="E25" s="439" t="n"/>
      <c r="F25" s="432" t="n"/>
      <c r="G25" s="433" t="n"/>
      <c r="H25" s="112" t="inlineStr">
        <is>
          <t xml:space="preserve">　　　　攤銷電腦軟體                                                </t>
        </is>
      </c>
      <c r="I25" s="8" t="n">
        <v>111</v>
      </c>
      <c r="J25" s="73">
        <f>OFFSET(A498,0,$K$1-1)</f>
        <v/>
      </c>
      <c r="K25" s="369">
        <f>-SUMIF($C$7:$C$127,I25,$D$7:$D$127)+SUMIF($E$7:$E$127,I25,$F$7:$F$127)</f>
        <v/>
      </c>
      <c r="L25" s="478" t="n"/>
      <c r="M25" s="478">
        <f>L25-G25</f>
        <v/>
      </c>
      <c r="N25" s="30" t="n"/>
      <c r="O25" s="425">
        <f>L25-B25</f>
        <v/>
      </c>
      <c r="P25" s="144">
        <f>J25-K25</f>
        <v/>
      </c>
      <c r="Q25" s="426">
        <f>D25-F25</f>
        <v/>
      </c>
      <c r="R25" s="30" t="n"/>
    </row>
    <row r="26" ht="32.4" customHeight="1" s="53">
      <c r="A26" s="78" t="inlineStr">
        <is>
          <t xml:space="preserve">　不動產、廠房及設備                                          </t>
        </is>
      </c>
      <c r="B26" s="422">
        <f>SUM(B27:B52)</f>
        <v/>
      </c>
      <c r="C26" s="375" t="n"/>
      <c r="D26" s="428" t="n"/>
      <c r="E26" s="430" t="n"/>
      <c r="F26" s="432" t="n"/>
      <c r="G26" s="423">
        <f>SUM(G27:G52)</f>
        <v/>
      </c>
      <c r="H26" s="112" t="inlineStr">
        <is>
          <t xml:space="preserve">　　　　其他攤銷費用                                                </t>
        </is>
      </c>
      <c r="I26" s="8" t="n">
        <v>112</v>
      </c>
      <c r="J26" s="73">
        <f>OFFSET(A499,0,$K$1-1)</f>
        <v/>
      </c>
      <c r="K26" s="369">
        <f>-SUMIF($C$7:$C$127,I26,$D$7:$D$127)+SUMIF($E$7:$E$127,I26,$F$7:$F$127)</f>
        <v/>
      </c>
      <c r="L26" s="478">
        <f>VLOOKUP(A26,$A$140:$AX$249,$K$1,FALSE)</f>
        <v/>
      </c>
      <c r="M26" s="478">
        <f>L26-G26</f>
        <v/>
      </c>
      <c r="N26" s="30" t="n"/>
      <c r="O26" s="425">
        <f>L26-B26</f>
        <v/>
      </c>
      <c r="P26" s="144">
        <f>J26-K26</f>
        <v/>
      </c>
      <c r="Q26" s="426">
        <f>D26-F26</f>
        <v/>
      </c>
      <c r="R26" s="30" t="n"/>
    </row>
    <row r="27">
      <c r="A27" s="80" t="inlineStr">
        <is>
          <t xml:space="preserve">　　土地                                                        </t>
        </is>
      </c>
      <c r="B27" s="427">
        <f>VLOOKUP(A27,$A$309:$AX$418,$K$1,FALSE)</f>
        <v/>
      </c>
      <c r="C27" s="384" t="n">
        <v>121</v>
      </c>
      <c r="D27" s="440" t="n"/>
      <c r="E27" s="441" t="n"/>
      <c r="F27" s="442" t="n"/>
      <c r="G27" s="429">
        <f>B27+SUM(D27)-SUM(F27)</f>
        <v/>
      </c>
      <c r="H27" s="112" t="inlineStr">
        <is>
          <t xml:space="preserve">　　　其他                                                        </t>
        </is>
      </c>
      <c r="I27" s="8" t="n"/>
      <c r="J27" s="73">
        <f>OFFSET(A500,0,$K$1-1)</f>
        <v/>
      </c>
      <c r="K27" s="369">
        <f>K28+K29+K32</f>
        <v/>
      </c>
      <c r="L27" s="478">
        <f>VLOOKUP(A27,$A$140:$AX$249,$K$1,FALSE)</f>
        <v/>
      </c>
      <c r="M27" s="478">
        <f>L27-G27</f>
        <v/>
      </c>
      <c r="N27" s="30" t="n"/>
      <c r="O27" s="425">
        <f>L27-B27</f>
        <v/>
      </c>
      <c r="P27" s="144">
        <f>J27-K27</f>
        <v/>
      </c>
      <c r="Q27" s="426">
        <f>D27-F27</f>
        <v/>
      </c>
      <c r="R27" s="30" t="n"/>
    </row>
    <row r="28">
      <c r="A28" s="2" t="n">
        <v>0</v>
      </c>
      <c r="B28" s="427" t="n"/>
      <c r="C28" s="384" t="n"/>
      <c r="D28" s="440" t="n"/>
      <c r="E28" s="441" t="n"/>
      <c r="F28" s="442" t="n"/>
      <c r="G28" s="433" t="n"/>
      <c r="H28" s="214" t="inlineStr">
        <is>
          <t xml:space="preserve">　　　　應付退休及離職金                                            </t>
        </is>
      </c>
      <c r="I28" s="215" t="n">
        <v>122</v>
      </c>
      <c r="J28" s="73">
        <f>OFFSET(A501,0,$K$1-1)</f>
        <v/>
      </c>
      <c r="K28" s="369">
        <f>-SUMIF($C$7:$C$127,I28,$D$7:$D$127)+SUMIF($E$7:$E$127,I28,$F$7:$F$127)</f>
        <v/>
      </c>
      <c r="L28" s="478" t="n"/>
      <c r="M28" s="478">
        <f>L28-G28</f>
        <v/>
      </c>
      <c r="N28" s="30" t="n"/>
      <c r="O28" s="425">
        <f>L28-B28</f>
        <v/>
      </c>
      <c r="P28" s="144">
        <f>J28-K28</f>
        <v/>
      </c>
      <c r="Q28" s="426">
        <f>D28-F28</f>
        <v/>
      </c>
      <c r="R28" s="30" t="n"/>
    </row>
    <row r="29">
      <c r="A29" s="80" t="inlineStr">
        <is>
          <t xml:space="preserve">　　土地改良物                                                  </t>
        </is>
      </c>
      <c r="B29" s="427">
        <f>VLOOKUP(A29,$A$309:$AX$418,$K$1,FALSE)</f>
        <v/>
      </c>
      <c r="C29" s="384" t="n">
        <v>251</v>
      </c>
      <c r="D29" s="440">
        <f>J57*-1</f>
        <v/>
      </c>
      <c r="E29" s="441" t="n">
        <v>101</v>
      </c>
      <c r="F29" s="442">
        <f>J15</f>
        <v/>
      </c>
      <c r="G29" s="429">
        <f>B29+SUM(D29:D32)-SUM(F29:F32)</f>
        <v/>
      </c>
      <c r="H29" s="214" t="inlineStr">
        <is>
          <t xml:space="preserve">　　　　遞延收入                                                    </t>
        </is>
      </c>
      <c r="I29" s="215" t="n"/>
      <c r="J29" s="73">
        <f>OFFSET(A502,0,$K$1-1)</f>
        <v/>
      </c>
      <c r="K29" s="369">
        <f>SUM(K30:K31)</f>
        <v/>
      </c>
      <c r="L29" s="478">
        <f>VLOOKUP(A29,$A$140:$AX$249,$K$1,FALSE)</f>
        <v/>
      </c>
      <c r="M29" s="478">
        <f>L29-G29</f>
        <v/>
      </c>
      <c r="N29" s="30" t="n"/>
      <c r="O29" s="425">
        <f>L29-B29</f>
        <v/>
      </c>
      <c r="P29" s="144">
        <f>J29-K29</f>
        <v/>
      </c>
      <c r="Q29" s="426">
        <f>D29-F29</f>
        <v/>
      </c>
      <c r="R29" s="30" t="n"/>
    </row>
    <row r="30">
      <c r="A30" s="80" t="n">
        <v>0</v>
      </c>
      <c r="B30" s="427" t="n"/>
      <c r="C30" s="384" t="n">
        <v>404</v>
      </c>
      <c r="D30" s="440">
        <f>J96</f>
        <v/>
      </c>
      <c r="E30" s="441" t="n"/>
      <c r="F30" s="442" t="n"/>
      <c r="G30" s="433" t="n"/>
      <c r="H30" s="214" t="inlineStr">
        <is>
          <t xml:space="preserve">　　　　　遞延收入-其他補助收入                                       </t>
        </is>
      </c>
      <c r="I30" s="215" t="n">
        <v>123</v>
      </c>
      <c r="J30" s="73">
        <f>OFFSET(A503,0,$K$1-1)</f>
        <v/>
      </c>
      <c r="K30" s="369">
        <f>-SUMIF($C$7:$C$127,I30,$D$7:$D$127)+SUMIF($E$7:$E$127,I30,$F$7:$F$127)</f>
        <v/>
      </c>
      <c r="L30" s="478" t="n"/>
      <c r="M30" s="478">
        <f>L30-G30</f>
        <v/>
      </c>
      <c r="N30" s="30" t="n"/>
      <c r="O30" s="425">
        <f>L30-B30</f>
        <v/>
      </c>
      <c r="P30" s="144">
        <f>J30-K30</f>
        <v/>
      </c>
      <c r="Q30" s="426">
        <f>D30-F30</f>
        <v/>
      </c>
      <c r="R30" s="30" t="n"/>
    </row>
    <row r="31">
      <c r="A31" s="2" t="n">
        <v>0</v>
      </c>
      <c r="B31" s="427" t="n"/>
      <c r="C31" s="384" t="n"/>
      <c r="D31" s="440" t="n"/>
      <c r="E31" s="441" t="n"/>
      <c r="F31" s="442" t="n"/>
      <c r="G31" s="433" t="n"/>
      <c r="H31" s="214" t="inlineStr">
        <is>
          <t xml:space="preserve">　　　　　遞延收入-受贈收入                                           </t>
        </is>
      </c>
      <c r="I31" s="215" t="n">
        <v>124</v>
      </c>
      <c r="J31" s="73">
        <f>OFFSET(A504,0,$K$1-1)</f>
        <v/>
      </c>
      <c r="K31" s="369">
        <f>-SUMIF($C$7:$C$127,I31,$D$7:$D$127)+SUMIF($E$7:$E$127,I31,$F$7:$F$127)</f>
        <v/>
      </c>
      <c r="L31" s="478" t="n"/>
      <c r="M31" s="478">
        <f>L31-G31</f>
        <v/>
      </c>
      <c r="N31" s="30" t="n"/>
      <c r="O31" s="425">
        <f>L31-B31</f>
        <v/>
      </c>
      <c r="P31" s="144">
        <f>J31-K31</f>
        <v/>
      </c>
      <c r="Q31" s="426">
        <f>D31-F31</f>
        <v/>
      </c>
      <c r="R31" s="30" t="n"/>
    </row>
    <row r="32">
      <c r="A32" s="3" t="n">
        <v>0</v>
      </c>
      <c r="B32" s="427" t="n"/>
      <c r="C32" s="385" t="n"/>
      <c r="D32" s="440" t="n"/>
      <c r="E32" s="443" t="n"/>
      <c r="F32" s="442" t="n"/>
      <c r="G32" s="433" t="n"/>
      <c r="H32" s="214" t="inlineStr">
        <is>
          <t xml:space="preserve">　　　　其他                                                        </t>
        </is>
      </c>
      <c r="I32" s="215" t="n">
        <v>125</v>
      </c>
      <c r="J32" s="73">
        <f>OFFSET(A505,0,$K$1-1)</f>
        <v/>
      </c>
      <c r="K32" s="369" t="n"/>
      <c r="L32" s="478" t="n"/>
      <c r="M32" s="478">
        <f>L32-G32</f>
        <v/>
      </c>
      <c r="N32" s="30" t="n"/>
      <c r="O32" s="425">
        <f>L32-B32</f>
        <v/>
      </c>
      <c r="P32" s="144">
        <f>J32-K32</f>
        <v/>
      </c>
      <c r="Q32" s="426">
        <f>D32-F32</f>
        <v/>
      </c>
      <c r="R32" s="30" t="n"/>
    </row>
    <row r="33">
      <c r="A33" s="80" t="inlineStr">
        <is>
          <t xml:space="preserve">　　房屋及建築                                                  </t>
        </is>
      </c>
      <c r="B33" s="427">
        <f>VLOOKUP(A33,$A$309:$AX$418,$K$1,FALSE)</f>
        <v/>
      </c>
      <c r="C33" s="384" t="n">
        <v>252</v>
      </c>
      <c r="D33" s="440">
        <f>J58*-1</f>
        <v/>
      </c>
      <c r="E33" s="441" t="n">
        <v>102</v>
      </c>
      <c r="F33" s="442">
        <f>J16</f>
        <v/>
      </c>
      <c r="G33" s="429">
        <f>B33+SUM(D33:D36)-SUM(F33:F36)</f>
        <v/>
      </c>
      <c r="H33" s="214" t="inlineStr">
        <is>
          <t xml:space="preserve">　　　流動資產淨減（淨增）                                        </t>
        </is>
      </c>
      <c r="I33" s="215" t="n">
        <v>151</v>
      </c>
      <c r="J33" s="73">
        <f>OFFSET(A506,0,$K$1-1)</f>
        <v/>
      </c>
      <c r="K33" s="369">
        <f>-SUMIF($C$7:$C$127,I33,$D$7:$D$127)+SUMIF($E$7:$E$127,I33,$F$7:$F$127)</f>
        <v/>
      </c>
      <c r="L33" s="478">
        <f>VLOOKUP(A33,$A$140:$AX$249,$K$1,FALSE)</f>
        <v/>
      </c>
      <c r="M33" s="478">
        <f>L33-G33</f>
        <v/>
      </c>
      <c r="N33" s="30" t="n"/>
      <c r="O33" s="425">
        <f>L33-B33</f>
        <v/>
      </c>
      <c r="P33" s="144">
        <f>J33-K33</f>
        <v/>
      </c>
      <c r="Q33" s="426">
        <f>D33-F33</f>
        <v/>
      </c>
      <c r="R33" s="30" t="n"/>
    </row>
    <row r="34">
      <c r="A34" s="2" t="n">
        <v>0</v>
      </c>
      <c r="B34" s="427" t="n"/>
      <c r="C34" s="384" t="n">
        <v>405</v>
      </c>
      <c r="D34" s="440">
        <f>J97</f>
        <v/>
      </c>
      <c r="E34" s="441" t="n"/>
      <c r="F34" s="442" t="n"/>
      <c r="G34" s="433" t="n"/>
      <c r="H34" s="214" t="inlineStr">
        <is>
          <t xml:space="preserve">　　　流動負債淨增（淨減）                                        </t>
        </is>
      </c>
      <c r="I34" s="215" t="n">
        <v>161</v>
      </c>
      <c r="J34" s="73">
        <f>OFFSET(A507,0,$K$1-1)</f>
        <v/>
      </c>
      <c r="K34" s="369">
        <f>-SUMIF($C$7:$C$127,I34,$D$7:$D$127)+SUMIF($E$7:$E$127,I34,$F$7:$F$127)</f>
        <v/>
      </c>
      <c r="L34" s="478" t="n"/>
      <c r="M34" s="478">
        <f>L34-G34</f>
        <v/>
      </c>
      <c r="N34" s="30" t="n"/>
      <c r="O34" s="425">
        <f>L34-B34</f>
        <v/>
      </c>
      <c r="P34" s="144">
        <f>J34-K34</f>
        <v/>
      </c>
      <c r="Q34" s="426">
        <f>D34-F34</f>
        <v/>
      </c>
      <c r="R34" s="30" t="n"/>
    </row>
    <row r="35">
      <c r="A35" s="2" t="n">
        <v>0</v>
      </c>
      <c r="B35" s="427" t="n"/>
      <c r="C35" s="384" t="n"/>
      <c r="D35" s="440" t="n"/>
      <c r="E35" s="441" t="n"/>
      <c r="F35" s="442" t="n"/>
      <c r="G35" s="433" t="n"/>
      <c r="H35" s="214" t="inlineStr">
        <is>
          <t xml:space="preserve">　　未計利息股利之現金流入（流出）                              </t>
        </is>
      </c>
      <c r="I35" s="215" t="n"/>
      <c r="J35" s="73">
        <f>OFFSET(A508,0,$K$1-1)</f>
        <v/>
      </c>
      <c r="K35" s="369">
        <f>K12+K13</f>
        <v/>
      </c>
      <c r="L35" s="478" t="n"/>
      <c r="M35" s="478">
        <f>L35-G35</f>
        <v/>
      </c>
      <c r="N35" s="30" t="n"/>
      <c r="O35" s="425">
        <f>L35-B35</f>
        <v/>
      </c>
      <c r="P35" s="144">
        <f>J35-K35</f>
        <v/>
      </c>
      <c r="Q35" s="426">
        <f>D35-F35</f>
        <v/>
      </c>
      <c r="R35" s="30" t="n"/>
    </row>
    <row r="36">
      <c r="A36" s="3" t="n">
        <v>0</v>
      </c>
      <c r="B36" s="427" t="n"/>
      <c r="C36" s="385" t="n"/>
      <c r="D36" s="440" t="n"/>
      <c r="E36" s="443" t="n"/>
      <c r="F36" s="442" t="n"/>
      <c r="G36" s="433" t="n"/>
      <c r="H36" s="112" t="inlineStr">
        <is>
          <t xml:space="preserve">　　收取利息                                                    </t>
        </is>
      </c>
      <c r="I36" s="180" t="n"/>
      <c r="J36" s="73">
        <f>OFFSET(A509,0,$K$1-1)</f>
        <v/>
      </c>
      <c r="K36" s="369">
        <f>J36</f>
        <v/>
      </c>
      <c r="L36" s="478" t="n"/>
      <c r="M36" s="478">
        <f>L36-G36</f>
        <v/>
      </c>
      <c r="N36" s="30" t="n"/>
      <c r="O36" s="425">
        <f>L36-B36</f>
        <v/>
      </c>
      <c r="P36" s="144">
        <f>J36-K36</f>
        <v/>
      </c>
      <c r="Q36" s="426">
        <f>D36-F36</f>
        <v/>
      </c>
      <c r="R36" s="30" t="n"/>
    </row>
    <row r="37">
      <c r="A37" s="80" t="inlineStr">
        <is>
          <t xml:space="preserve">　　機械及設備                                                  </t>
        </is>
      </c>
      <c r="B37" s="427">
        <f>VLOOKUP(A37,$A$309:$AX$418,$K$1,FALSE)</f>
        <v/>
      </c>
      <c r="C37" s="384" t="n">
        <v>253</v>
      </c>
      <c r="D37" s="440">
        <f>J59*-1</f>
        <v/>
      </c>
      <c r="E37" s="441" t="n">
        <v>103</v>
      </c>
      <c r="F37" s="442">
        <f>J17</f>
        <v/>
      </c>
      <c r="G37" s="429">
        <f>B37+SUM(D37:D41)-SUM(F37:F41)</f>
        <v/>
      </c>
      <c r="H37" s="112" t="inlineStr">
        <is>
          <t xml:space="preserve">　　收取股利                                                    </t>
        </is>
      </c>
      <c r="I37" s="180" t="n"/>
      <c r="J37" s="73">
        <f>OFFSET(A510,0,$K$1-1)</f>
        <v/>
      </c>
      <c r="K37" s="369">
        <f>J37</f>
        <v/>
      </c>
      <c r="L37" s="478">
        <f>VLOOKUP(A37,$A$140:$AX$249,$K$1,FALSE)</f>
        <v/>
      </c>
      <c r="M37" s="478">
        <f>L37-G37</f>
        <v/>
      </c>
      <c r="N37" s="30" t="n"/>
      <c r="O37" s="425">
        <f>L37-B37</f>
        <v/>
      </c>
      <c r="P37" s="144">
        <f>J37-K37</f>
        <v/>
      </c>
      <c r="Q37" s="426">
        <f>D37-F37</f>
        <v/>
      </c>
      <c r="R37" s="30" t="n"/>
    </row>
    <row r="38" ht="20.4" customHeight="1" s="53" thickBot="1">
      <c r="A38" s="2" t="n">
        <v>0</v>
      </c>
      <c r="B38" s="427" t="n"/>
      <c r="C38" s="385" t="n">
        <v>407</v>
      </c>
      <c r="D38" s="440">
        <f>J101</f>
        <v/>
      </c>
      <c r="E38" s="441" t="n"/>
      <c r="F38" s="442" t="n"/>
      <c r="G38" s="433" t="n"/>
      <c r="H38" s="112" t="inlineStr">
        <is>
          <t xml:space="preserve">　　支付利息                                                    </t>
        </is>
      </c>
      <c r="I38" s="180" t="n"/>
      <c r="J38" s="73">
        <f>OFFSET(A511,0,$K$1-1)</f>
        <v/>
      </c>
      <c r="K38" s="444">
        <f>J38</f>
        <v/>
      </c>
      <c r="L38" s="478" t="n"/>
      <c r="M38" s="478">
        <f>L38-G38</f>
        <v/>
      </c>
      <c r="N38" s="30" t="n"/>
      <c r="O38" s="425">
        <f>L38-B38</f>
        <v/>
      </c>
      <c r="P38" s="144">
        <f>J38-K38</f>
        <v/>
      </c>
      <c r="Q38" s="426">
        <f>D38-F38</f>
        <v/>
      </c>
      <c r="R38" s="30" t="n"/>
    </row>
    <row r="39">
      <c r="A39" s="3" t="n">
        <v>0</v>
      </c>
      <c r="B39" s="427" t="n"/>
      <c r="C39" s="385" t="n">
        <v>409</v>
      </c>
      <c r="D39" s="440">
        <f>J105</f>
        <v/>
      </c>
      <c r="E39" s="443" t="n">
        <v>412</v>
      </c>
      <c r="F39" s="442">
        <f>-J109</f>
        <v/>
      </c>
      <c r="G39" s="433" t="n"/>
      <c r="H39" s="111" t="inlineStr">
        <is>
          <t xml:space="preserve">▼業務活動之淨現金流入（流出）                                </t>
        </is>
      </c>
      <c r="I39" s="180" t="n"/>
      <c r="J39" s="73">
        <f>OFFSET(A512,0,$K$1-1)</f>
        <v/>
      </c>
      <c r="K39" s="445">
        <f>K36+K37+K38+K35</f>
        <v/>
      </c>
      <c r="L39" s="478" t="n"/>
      <c r="M39" s="478">
        <f>L39-G39</f>
        <v/>
      </c>
      <c r="N39" s="30" t="n"/>
      <c r="O39" s="425">
        <f>L39-B39</f>
        <v/>
      </c>
      <c r="P39" s="144">
        <f>J39-K39</f>
        <v/>
      </c>
      <c r="Q39" s="426">
        <f>D39-F39</f>
        <v/>
      </c>
      <c r="R39" s="30" t="n"/>
    </row>
    <row r="40">
      <c r="A40" s="3" t="n">
        <v>0</v>
      </c>
      <c r="B40" s="427" t="n"/>
      <c r="C40" s="261" t="n"/>
      <c r="D40" s="186" t="n"/>
      <c r="E40" s="446" t="n"/>
      <c r="F40" s="447" t="n"/>
      <c r="G40" s="433" t="n"/>
      <c r="H40" s="111" t="inlineStr">
        <is>
          <t xml:space="preserve">▼投資活動之現金流量                                          </t>
        </is>
      </c>
      <c r="I40" s="180" t="n"/>
      <c r="J40" s="73">
        <f>OFFSET(A513,0,$K$1-1)</f>
        <v/>
      </c>
      <c r="K40" s="448">
        <f>SUM(K41,K44,K47,K48,K49,K51,K54,K64)</f>
        <v/>
      </c>
      <c r="L40" s="478" t="n"/>
      <c r="M40" s="478">
        <f>L40-G40</f>
        <v/>
      </c>
      <c r="N40" s="30" t="n"/>
      <c r="O40" s="425">
        <f>L40-B40</f>
        <v/>
      </c>
      <c r="P40" s="144">
        <f>J40-K40</f>
        <v/>
      </c>
      <c r="Q40" s="426">
        <f>D40-F40</f>
        <v/>
      </c>
      <c r="R40" s="30" t="n"/>
    </row>
    <row r="41">
      <c r="A41" s="50" t="n"/>
      <c r="B41" s="50" t="n"/>
      <c r="C41" s="232" t="n"/>
      <c r="D41" s="440" t="n"/>
      <c r="E41" s="232" t="n"/>
      <c r="F41" s="233" t="n"/>
      <c r="H41" s="112" t="inlineStr">
        <is>
          <t xml:space="preserve">　　減少流動金融資產及短期貸墊款                                </t>
        </is>
      </c>
      <c r="I41" s="180" t="n"/>
      <c r="J41" s="73">
        <f>OFFSET(A514,0,$K$1-1)</f>
        <v/>
      </c>
      <c r="K41" s="449">
        <f>K42+K43</f>
        <v/>
      </c>
      <c r="L41" s="478" t="n"/>
      <c r="M41" s="478">
        <f>L41-G41</f>
        <v/>
      </c>
      <c r="N41" s="30" t="n"/>
      <c r="O41" s="425">
        <f>L41-B41</f>
        <v/>
      </c>
      <c r="P41" s="144">
        <f>J41-K41</f>
        <v/>
      </c>
      <c r="Q41" s="426">
        <f>D41-F41</f>
        <v/>
      </c>
      <c r="R41" s="30" t="n"/>
    </row>
    <row r="42" ht="20.4" customHeight="1" s="53" thickBot="1">
      <c r="A42" s="50" t="inlineStr">
        <is>
          <t xml:space="preserve">　　交通及運輸設備                                              </t>
        </is>
      </c>
      <c r="B42" s="427">
        <f>VLOOKUP(A42,$A$309:$AX$418,$K$1,FALSE)</f>
        <v/>
      </c>
      <c r="C42" s="384" t="n">
        <v>254</v>
      </c>
      <c r="D42" s="440">
        <f>J60*-1</f>
        <v/>
      </c>
      <c r="E42" s="441" t="n">
        <v>104</v>
      </c>
      <c r="F42" s="442">
        <f>J18</f>
        <v/>
      </c>
      <c r="G42" s="450">
        <f>B42+SUM(D42:D44)-SUM(F42:F44)</f>
        <v/>
      </c>
      <c r="H42" s="214" t="inlineStr">
        <is>
          <t xml:space="preserve">　　　減少流動金融資產                                            </t>
        </is>
      </c>
      <c r="I42" s="215" t="n">
        <v>211</v>
      </c>
      <c r="J42" s="73">
        <f>OFFSET(A515,0,$K$1-1)</f>
        <v/>
      </c>
      <c r="K42" s="451">
        <f>-SUMIF($C$7:$C$127,I42,$D$7:$D$127)+SUMIF($E$7:$E$135,I42,$F$7:$F$127)</f>
        <v/>
      </c>
      <c r="L42" s="478">
        <f>VLOOKUP(A42,$A$140:$AX$249,$K$1,FALSE)</f>
        <v/>
      </c>
      <c r="M42" s="478">
        <f>L42-G42</f>
        <v/>
      </c>
      <c r="N42" s="30" t="n"/>
      <c r="O42" s="425">
        <f>L42-B42</f>
        <v/>
      </c>
      <c r="P42" s="144">
        <f>J42-K42</f>
        <v/>
      </c>
      <c r="Q42" s="426">
        <f>D42-F42</f>
        <v/>
      </c>
      <c r="R42" s="30" t="n"/>
    </row>
    <row r="43">
      <c r="A43" s="50" t="n"/>
      <c r="B43" s="427" t="n"/>
      <c r="C43" s="385" t="n">
        <v>410</v>
      </c>
      <c r="D43" s="440">
        <f>J106</f>
        <v/>
      </c>
      <c r="E43" s="443" t="n">
        <v>413</v>
      </c>
      <c r="F43" s="442">
        <f>J110*-1</f>
        <v/>
      </c>
      <c r="G43" s="452" t="n"/>
      <c r="H43" s="216" t="inlineStr">
        <is>
          <t xml:space="preserve">　　　減少短期墊款                                                </t>
        </is>
      </c>
      <c r="I43" s="217" t="n">
        <v>212</v>
      </c>
      <c r="J43" s="73">
        <f>OFFSET(A516,0,$K$1-1)</f>
        <v/>
      </c>
      <c r="K43" s="453">
        <f>-SUMIF($C$7:$C$127,I43,$D$7:$D$127)+SUMIF($E$7:$E$135,I43,$F$7:$F$127)</f>
        <v/>
      </c>
      <c r="L43" s="478" t="n"/>
      <c r="M43" s="478">
        <f>L43-G43</f>
        <v/>
      </c>
      <c r="N43" s="30" t="n"/>
      <c r="O43" s="425">
        <f>L43-B43</f>
        <v/>
      </c>
      <c r="P43" s="144">
        <f>J43-K43</f>
        <v/>
      </c>
      <c r="Q43" s="426">
        <f>D43-F43</f>
        <v/>
      </c>
      <c r="R43" s="30" t="n"/>
    </row>
    <row r="44">
      <c r="A44" s="50" t="n"/>
      <c r="B44" s="427" t="n"/>
      <c r="C44" s="385" t="n"/>
      <c r="D44" s="440" t="n"/>
      <c r="E44" s="443" t="n"/>
      <c r="F44" s="442" t="n"/>
      <c r="G44" s="452" t="n"/>
      <c r="H44" s="112" t="inlineStr">
        <is>
          <t xml:space="preserve">　　減少投資、長期應收款、貸墊款及準備金                        </t>
        </is>
      </c>
      <c r="I44" s="180" t="n"/>
      <c r="J44" s="73">
        <f>OFFSET(A517,0,$K$1-1)</f>
        <v/>
      </c>
      <c r="K44" s="369">
        <f>SUM(K45:K46)</f>
        <v/>
      </c>
      <c r="L44" s="478" t="n"/>
      <c r="M44" s="478">
        <f>L44-G44</f>
        <v/>
      </c>
      <c r="N44" s="30" t="n"/>
      <c r="O44" s="425">
        <f>L44-B44</f>
        <v/>
      </c>
      <c r="P44" s="144">
        <f>J44-K44</f>
        <v/>
      </c>
      <c r="Q44" s="426">
        <f>D44-F44</f>
        <v/>
      </c>
      <c r="R44" s="30" t="n"/>
    </row>
    <row r="45">
      <c r="A45" s="80" t="inlineStr">
        <is>
          <t xml:space="preserve">　　什項設備                                                    </t>
        </is>
      </c>
      <c r="B45" s="427">
        <f>VLOOKUP(A45,$A$309:$AX$418,$K$1,FALSE)</f>
        <v/>
      </c>
      <c r="C45" s="384" t="n">
        <v>255</v>
      </c>
      <c r="D45" s="440">
        <f>J61*-1</f>
        <v/>
      </c>
      <c r="E45" s="441" t="n">
        <v>105</v>
      </c>
      <c r="F45" s="442">
        <f>J19</f>
        <v/>
      </c>
      <c r="G45" s="429">
        <f>B45+SUM(D45:D48)-SUM(F45:F48)</f>
        <v/>
      </c>
      <c r="H45" s="112" t="inlineStr">
        <is>
          <t xml:space="preserve">　　　減少投資                                                    </t>
        </is>
      </c>
      <c r="I45" s="180" t="n">
        <v>221</v>
      </c>
      <c r="J45" s="73">
        <f>OFFSET(A518,0,$K$1-1)</f>
        <v/>
      </c>
      <c r="K45" s="369">
        <f>-SUMIF($C$7:$C$127,I45,$D$7:$D$127)+SUMIF($E$7:$E$135,I45,$F$7:$F$127)</f>
        <v/>
      </c>
      <c r="L45" s="478">
        <f>VLOOKUP(A45,$A$140:$AX$249,$K$1,FALSE)</f>
        <v/>
      </c>
      <c r="M45" s="478">
        <f>L45-G45</f>
        <v/>
      </c>
      <c r="N45" s="30" t="n"/>
      <c r="O45" s="425">
        <f>L45-B45</f>
        <v/>
      </c>
      <c r="P45" s="144">
        <f>J45-K45</f>
        <v/>
      </c>
      <c r="Q45" s="426">
        <f>D45-F45</f>
        <v/>
      </c>
      <c r="R45" s="30" t="n"/>
    </row>
    <row r="46">
      <c r="A46" s="3" t="n">
        <v>0</v>
      </c>
      <c r="B46" s="427" t="n"/>
      <c r="C46" s="385" t="n">
        <v>408</v>
      </c>
      <c r="D46" s="440">
        <f>J102</f>
        <v/>
      </c>
      <c r="E46" s="443" t="n"/>
      <c r="F46" s="442" t="n"/>
      <c r="G46" s="433" t="n"/>
      <c r="H46" s="112" t="inlineStr">
        <is>
          <t xml:space="preserve">　　　減少準備金                                                  </t>
        </is>
      </c>
      <c r="I46" s="180" t="n">
        <v>222</v>
      </c>
      <c r="J46" s="73">
        <f>OFFSET(A519,0,$K$1-1)</f>
        <v/>
      </c>
      <c r="K46" s="369">
        <f>-SUMIF($C$7:$C$127,I46,$D$7:$D$127)+SUMIF($E$7:$E$135,I46,$F$7:$F$127)</f>
        <v/>
      </c>
      <c r="L46" s="478" t="n"/>
      <c r="M46" s="478">
        <f>L46-G46</f>
        <v/>
      </c>
      <c r="N46" s="30" t="n"/>
      <c r="O46" s="425">
        <f>L46-B46</f>
        <v/>
      </c>
      <c r="P46" s="144">
        <f>J46-K46</f>
        <v/>
      </c>
      <c r="Q46" s="426">
        <f>D46-F46</f>
        <v/>
      </c>
      <c r="R46" s="30" t="n"/>
    </row>
    <row r="47">
      <c r="A47" s="3" t="n">
        <v>0</v>
      </c>
      <c r="B47" s="427" t="n"/>
      <c r="C47" s="385" t="n">
        <v>411</v>
      </c>
      <c r="D47" s="440">
        <f>J107</f>
        <v/>
      </c>
      <c r="E47" s="443" t="n">
        <v>414</v>
      </c>
      <c r="F47" s="442">
        <f>-J111</f>
        <v/>
      </c>
      <c r="G47" s="433" t="n"/>
      <c r="H47" s="112" t="inlineStr">
        <is>
          <t xml:space="preserve">　　收取利息                                                    </t>
        </is>
      </c>
      <c r="I47" s="180" t="n"/>
      <c r="J47" s="73">
        <f>OFFSET(A520,0,$K$1-1)</f>
        <v/>
      </c>
      <c r="K47" s="369">
        <f>J47</f>
        <v/>
      </c>
      <c r="L47" s="478" t="n"/>
      <c r="M47" s="478">
        <f>L47-G47</f>
        <v/>
      </c>
      <c r="N47" s="30" t="n"/>
      <c r="O47" s="425">
        <f>L47-B47</f>
        <v/>
      </c>
      <c r="P47" s="144">
        <f>J47-K47</f>
        <v/>
      </c>
      <c r="Q47" s="426">
        <f>D47-F47</f>
        <v/>
      </c>
      <c r="R47" s="30" t="n"/>
    </row>
    <row r="48">
      <c r="A48" s="3" t="n">
        <v>0</v>
      </c>
      <c r="B48" s="427" t="n"/>
      <c r="C48" s="385" t="n">
        <v>406</v>
      </c>
      <c r="D48" s="440">
        <f>J98</f>
        <v/>
      </c>
      <c r="E48" s="443" t="n"/>
      <c r="F48" s="442" t="n"/>
      <c r="G48" s="433" t="n"/>
      <c r="H48" s="112" t="inlineStr">
        <is>
          <t xml:space="preserve">　　收取股利                                                    </t>
        </is>
      </c>
      <c r="I48" s="186" t="n"/>
      <c r="J48" s="73">
        <f>OFFSET(A521,0,$K$1-1)</f>
        <v/>
      </c>
      <c r="K48" s="369">
        <f>J48</f>
        <v/>
      </c>
      <c r="L48" s="478" t="n"/>
      <c r="M48" s="478">
        <f>L48-G48</f>
        <v/>
      </c>
      <c r="N48" s="30" t="n"/>
      <c r="O48" s="425">
        <f>L48-B48</f>
        <v/>
      </c>
      <c r="P48" s="144">
        <f>J48-K48</f>
        <v/>
      </c>
      <c r="Q48" s="426">
        <f>D48-F48</f>
        <v/>
      </c>
      <c r="R48" s="30" t="n"/>
    </row>
    <row r="49">
      <c r="A49" s="80" t="inlineStr">
        <is>
          <t xml:space="preserve">　　租賃資產                                                    </t>
        </is>
      </c>
      <c r="B49" s="427">
        <f>VLOOKUP(A49,$A$309:$AX$413,$K$1,FALSE)</f>
        <v/>
      </c>
      <c r="C49" s="384" t="n"/>
      <c r="D49" s="440" t="n"/>
      <c r="E49" s="441" t="n">
        <v>106</v>
      </c>
      <c r="F49" s="442">
        <f>J20</f>
        <v/>
      </c>
      <c r="G49" s="433">
        <f>B49+D49-F49</f>
        <v/>
      </c>
      <c r="H49" s="112" t="inlineStr">
        <is>
          <t xml:space="preserve">　　增加流動金融資產及短期貸墊款                                </t>
        </is>
      </c>
      <c r="I49" s="186" t="n"/>
      <c r="J49" s="121">
        <f>OFFSET(A522,0,$K$1-1)</f>
        <v/>
      </c>
      <c r="K49" s="369">
        <f>K50</f>
        <v/>
      </c>
      <c r="L49" s="478">
        <f>VLOOKUP(A49,$A$140:$AX$249,$K$1,FALSE)</f>
        <v/>
      </c>
      <c r="M49" s="478">
        <f>L49-G49</f>
        <v/>
      </c>
      <c r="N49" s="30" t="n"/>
      <c r="O49" s="425">
        <f>L49-B49</f>
        <v/>
      </c>
      <c r="P49" s="144">
        <f>J49-K49</f>
        <v/>
      </c>
      <c r="Q49" s="426">
        <f>D49-F49</f>
        <v/>
      </c>
      <c r="R49" s="30" t="n"/>
    </row>
    <row r="50" ht="32.4" customHeight="1" s="53">
      <c r="A50" s="80" t="inlineStr">
        <is>
          <t xml:space="preserve">　　租賃權益改良                                                </t>
        </is>
      </c>
      <c r="B50" s="427">
        <f>VLOOKUP(A50,$A$309:$AX$418,$K$1,FALSE)</f>
        <v/>
      </c>
      <c r="C50" s="384" t="n">
        <v>257</v>
      </c>
      <c r="D50" s="454">
        <f>J63*-1</f>
        <v/>
      </c>
      <c r="E50" s="441" t="n">
        <v>107</v>
      </c>
      <c r="F50" s="442">
        <f>J21</f>
        <v/>
      </c>
      <c r="G50" s="433">
        <f>B50+D50-F50</f>
        <v/>
      </c>
      <c r="H50" s="112" t="inlineStr">
        <is>
          <t xml:space="preserve">　　　增加流動金融資產                                            </t>
        </is>
      </c>
      <c r="I50" s="181" t="n">
        <v>231</v>
      </c>
      <c r="J50" s="121">
        <f>OFFSET(A523,0,$K$1-1)</f>
        <v/>
      </c>
      <c r="K50" s="369">
        <f>-SUMIF($C$7:$C$127,I50,$D$7:$D$127)+SUMIF($E$7:$E$135,I50,$F$7:$F$127)</f>
        <v/>
      </c>
      <c r="L50" s="478">
        <f>VLOOKUP(A50,$A$140:$AX$249,$K$1,FALSE)</f>
        <v/>
      </c>
      <c r="M50" s="478">
        <f>L50-G50</f>
        <v/>
      </c>
      <c r="N50" s="30" t="n"/>
      <c r="O50" s="425">
        <f>L50-B49</f>
        <v/>
      </c>
      <c r="P50" s="144">
        <f>J50-K50</f>
        <v/>
      </c>
      <c r="Q50" s="426">
        <f>D49-F49</f>
        <v/>
      </c>
      <c r="R50" s="30" t="n"/>
    </row>
    <row r="51" ht="32.4" customHeight="1" s="53">
      <c r="A51" s="79" t="inlineStr">
        <is>
          <t xml:space="preserve">　　購建中固定資產                                              </t>
        </is>
      </c>
      <c r="B51" s="427">
        <f>VLOOKUP(A51,$A$309:$AX$418,$K$1,FALSE)</f>
        <v/>
      </c>
      <c r="C51" s="384" t="n">
        <v>256</v>
      </c>
      <c r="D51" s="440">
        <f>J62*-1</f>
        <v/>
      </c>
      <c r="E51" s="441" t="n">
        <v>404</v>
      </c>
      <c r="F51" s="442">
        <f>J96</f>
        <v/>
      </c>
      <c r="G51" s="429">
        <f>B51+SUM(D51:D53)-SUM(F51:F53)</f>
        <v/>
      </c>
      <c r="H51" s="112" t="inlineStr">
        <is>
          <t xml:space="preserve">　　增加投資、長期應收款、貸墊款及準備金                        </t>
        </is>
      </c>
      <c r="I51" s="180" t="n"/>
      <c r="J51" s="73">
        <f>OFFSET(A524,0,$K$1-1)</f>
        <v/>
      </c>
      <c r="K51" s="369">
        <f>SUM(K52:K53)</f>
        <v/>
      </c>
      <c r="L51" s="478">
        <f>VLOOKUP(A51,$A$140:$AX$249,$K$1,FALSE)</f>
        <v/>
      </c>
      <c r="M51" s="478">
        <f>L51-G51</f>
        <v/>
      </c>
      <c r="N51" s="30" t="n"/>
      <c r="O51" s="425">
        <f>L51-B50</f>
        <v/>
      </c>
      <c r="P51" s="144">
        <f>J51-K51</f>
        <v/>
      </c>
      <c r="Q51" s="426">
        <f>D50-F50</f>
        <v/>
      </c>
      <c r="R51" s="30" t="n"/>
    </row>
    <row r="52">
      <c r="A52" s="3" t="n"/>
      <c r="B52" s="427" t="n"/>
      <c r="C52" s="385" t="n"/>
      <c r="D52" s="440" t="n"/>
      <c r="E52" s="441" t="n">
        <v>405</v>
      </c>
      <c r="F52" s="442">
        <f>J97</f>
        <v/>
      </c>
      <c r="G52" s="433" t="n"/>
      <c r="H52" s="112" t="inlineStr">
        <is>
          <t xml:space="preserve">　　　增加投資                                                    </t>
        </is>
      </c>
      <c r="I52" s="180" t="n">
        <v>241</v>
      </c>
      <c r="J52" s="73">
        <f>OFFSET(A525,0,$K$1-1)</f>
        <v/>
      </c>
      <c r="K52" s="369">
        <f>-SUMIF($C$7:$C$127,I52,$D$7:$D$127)+SUMIF($E$7:$E$135,I52,$F$7:$F$127)</f>
        <v/>
      </c>
      <c r="L52" s="478" t="n"/>
      <c r="M52" s="478">
        <f>L52-G52</f>
        <v/>
      </c>
      <c r="N52" s="30" t="n"/>
      <c r="O52" s="425">
        <f>L52-B51</f>
        <v/>
      </c>
      <c r="P52" s="144">
        <f>J52-K52</f>
        <v/>
      </c>
      <c r="Q52" s="426">
        <f>D51-F51</f>
        <v/>
      </c>
      <c r="R52" s="30" t="n"/>
    </row>
    <row r="53">
      <c r="A53" s="126" t="n"/>
      <c r="B53" s="126" t="n"/>
      <c r="C53" s="236" t="n"/>
      <c r="D53" s="455" t="n"/>
      <c r="E53" s="236" t="n">
        <v>406</v>
      </c>
      <c r="F53" s="238">
        <f>J98</f>
        <v/>
      </c>
      <c r="G53" s="126" t="n"/>
      <c r="H53" s="112" t="inlineStr">
        <is>
          <t xml:space="preserve">　　　增加準備金                                                  </t>
        </is>
      </c>
      <c r="I53" s="180" t="n">
        <v>242</v>
      </c>
      <c r="J53" s="73">
        <f>OFFSET(A526,0,$K$1-1)</f>
        <v/>
      </c>
      <c r="K53" s="369">
        <f>-SUMIF($C$7:$C$127,I53,$D$7:$D$127)+SUMIF($E$7:$E$135,I53,$F$7:$F$127)</f>
        <v/>
      </c>
      <c r="L53" s="478" t="n"/>
      <c r="M53" s="478">
        <f>L53-G52</f>
        <v/>
      </c>
      <c r="N53" s="30" t="n"/>
      <c r="O53" s="425">
        <f>L53-B52</f>
        <v/>
      </c>
      <c r="P53" s="144">
        <f>J53-K53</f>
        <v/>
      </c>
      <c r="Q53" s="426">
        <f>D52-F52</f>
        <v/>
      </c>
      <c r="R53" s="30" t="n"/>
    </row>
    <row r="54" ht="32.4" customHeight="1" s="53">
      <c r="A54" s="78" t="inlineStr">
        <is>
          <t xml:space="preserve">　生物資產－非流動                                            </t>
        </is>
      </c>
      <c r="B54" s="422">
        <f>SUM(B55)</f>
        <v/>
      </c>
      <c r="C54" s="384" t="n"/>
      <c r="D54" s="440" t="n"/>
      <c r="E54" s="441" t="n"/>
      <c r="F54" s="442" t="n"/>
      <c r="G54" s="423">
        <f>SUM(G55)</f>
        <v/>
      </c>
      <c r="H54" s="112" t="inlineStr">
        <is>
          <t xml:space="preserve">　　增加不動產、廠房及設備、礦產資源                            </t>
        </is>
      </c>
      <c r="I54" s="180" t="n"/>
      <c r="J54" s="73">
        <f>OFFSET(A527,0,$K$1-1)</f>
        <v/>
      </c>
      <c r="K54" s="369">
        <f>K55</f>
        <v/>
      </c>
      <c r="L54" s="478">
        <f>VLOOKUP(A54,$A$140:$AX$249,$K$1,FALSE)</f>
        <v/>
      </c>
      <c r="M54" s="478">
        <f>L54-G54</f>
        <v/>
      </c>
      <c r="N54" s="30" t="n"/>
      <c r="O54" s="425">
        <f>L54-B54</f>
        <v/>
      </c>
      <c r="P54" s="144">
        <f>J54-K54</f>
        <v/>
      </c>
      <c r="Q54" s="426">
        <f>D54-F54</f>
        <v/>
      </c>
      <c r="R54" s="30" t="n"/>
    </row>
    <row r="55" ht="27.6" customHeight="1" s="53">
      <c r="A55" s="82" t="inlineStr">
        <is>
          <t xml:space="preserve">　　生產性生物資產－非流動                                      </t>
        </is>
      </c>
      <c r="B55" s="427">
        <f>VLOOKUP(A55,$A$309:$AX$418,$K$1,FALSE)</f>
        <v/>
      </c>
      <c r="C55" s="384" t="n"/>
      <c r="D55" s="440" t="n"/>
      <c r="E55" s="441" t="n">
        <v>109</v>
      </c>
      <c r="F55" s="442">
        <f>J23</f>
        <v/>
      </c>
      <c r="G55" s="429">
        <f>B55+SUM(D55:D55)-SUM(F55:F55)</f>
        <v/>
      </c>
      <c r="H55" s="112" t="inlineStr">
        <is>
          <t xml:space="preserve">　　　增加不動產、廠房及設備                                      </t>
        </is>
      </c>
      <c r="I55" s="180" t="n"/>
      <c r="J55" s="73">
        <f>OFFSET(A528,0,$K$1-1)</f>
        <v/>
      </c>
      <c r="K55" s="369">
        <f>K56</f>
        <v/>
      </c>
      <c r="L55" s="478">
        <f>VLOOKUP(A55,$A$140:$AX$249,$K$1,FALSE)</f>
        <v/>
      </c>
      <c r="M55" s="478">
        <f>L55-G55</f>
        <v/>
      </c>
      <c r="N55" s="30" t="n"/>
      <c r="O55" s="425">
        <f>L55-B55</f>
        <v/>
      </c>
      <c r="P55" s="144">
        <f>J55-K55</f>
        <v/>
      </c>
      <c r="Q55" s="426">
        <f>D55-F55</f>
        <v/>
      </c>
      <c r="R55" s="30" t="n"/>
    </row>
    <row r="56">
      <c r="A56" s="78" t="inlineStr">
        <is>
          <t xml:space="preserve">　無形資產                                                    </t>
        </is>
      </c>
      <c r="B56" s="422">
        <f>SUM(B57)</f>
        <v/>
      </c>
      <c r="C56" s="384" t="n"/>
      <c r="D56" s="440" t="n"/>
      <c r="E56" s="441" t="n"/>
      <c r="F56" s="442" t="n"/>
      <c r="G56" s="423">
        <f>SUM(G57)</f>
        <v/>
      </c>
      <c r="H56" s="112" t="inlineStr">
        <is>
          <t xml:space="preserve">　　　　固定資產之增置                                              </t>
        </is>
      </c>
      <c r="I56" s="180" t="n"/>
      <c r="J56" s="73">
        <f>OFFSET(A529,0,$K$1-1)</f>
        <v/>
      </c>
      <c r="K56" s="369">
        <f>SUM(K57:K63)</f>
        <v/>
      </c>
      <c r="L56" s="478">
        <f>VLOOKUP(A56,$A$140:$AX$249,$K$1,FALSE)</f>
        <v/>
      </c>
      <c r="M56" s="478">
        <f>L56-G56</f>
        <v/>
      </c>
      <c r="N56" s="30" t="n"/>
      <c r="O56" s="425">
        <f>L56-B56</f>
        <v/>
      </c>
      <c r="P56" s="144">
        <f>J56-K56</f>
        <v/>
      </c>
      <c r="Q56" s="426">
        <f>D56-F56</f>
        <v/>
      </c>
      <c r="R56" s="30" t="n"/>
    </row>
    <row r="57">
      <c r="A57" s="80" t="inlineStr">
        <is>
          <t xml:space="preserve">　　無形資產                                                    </t>
        </is>
      </c>
      <c r="B57" s="427">
        <f>VLOOKUP(A57,$A$309:$AX$418,$K$1,FALSE)</f>
        <v/>
      </c>
      <c r="C57" s="384" t="n"/>
      <c r="D57" s="440" t="n"/>
      <c r="E57" s="441" t="n">
        <v>111</v>
      </c>
      <c r="F57" s="442">
        <f>J25</f>
        <v/>
      </c>
      <c r="G57" s="429">
        <f>B57+SUM(D57:D59)-SUM(F57:F59)</f>
        <v/>
      </c>
      <c r="H57" s="112" t="inlineStr">
        <is>
          <t xml:space="preserve">　　　　　土地改良物                                                  </t>
        </is>
      </c>
      <c r="I57" s="180" t="n">
        <v>251</v>
      </c>
      <c r="J57" s="73">
        <f>OFFSET(A530,0,$K$1-1)</f>
        <v/>
      </c>
      <c r="K57" s="369">
        <f>-SUMIF($C$7:$C$127,I57,$D$7:$D$127)+SUMIF($E$7:$E$127,I57,$F$7:$F$127)</f>
        <v/>
      </c>
      <c r="L57" s="478">
        <f>VLOOKUP(A57,$A$140:$AX$249,$K$1,FALSE)</f>
        <v/>
      </c>
      <c r="M57" s="478">
        <f>L57-G57</f>
        <v/>
      </c>
      <c r="N57" s="30" t="n"/>
      <c r="O57" s="425">
        <f>L57-B57</f>
        <v/>
      </c>
      <c r="P57" s="144">
        <f>J57-K57</f>
        <v/>
      </c>
      <c r="Q57" s="426">
        <f>D57-F57</f>
        <v/>
      </c>
      <c r="R57" s="30" t="n"/>
    </row>
    <row r="58">
      <c r="A58" s="2" t="n">
        <v>0</v>
      </c>
      <c r="B58" s="427" t="n"/>
      <c r="C58" s="384" t="n">
        <v>415</v>
      </c>
      <c r="D58" s="440">
        <f>J113</f>
        <v/>
      </c>
      <c r="E58" s="441" t="n">
        <v>416</v>
      </c>
      <c r="F58" s="442">
        <f>J114*-1</f>
        <v/>
      </c>
      <c r="G58" s="433" t="n"/>
      <c r="H58" s="112" t="inlineStr">
        <is>
          <t xml:space="preserve">　　　　　房屋及建築                                                  </t>
        </is>
      </c>
      <c r="I58" s="180" t="n">
        <v>252</v>
      </c>
      <c r="J58" s="73">
        <f>OFFSET(A531,0,$K$1-1)</f>
        <v/>
      </c>
      <c r="K58" s="369">
        <f>-SUMIF($C$7:$C$127,I58,$D$7:$D$127)+SUMIF($E$7:$E$127,I58,$F$7:$F$127)</f>
        <v/>
      </c>
      <c r="L58" s="478" t="n"/>
      <c r="M58" s="478">
        <f>L58-G58</f>
        <v/>
      </c>
      <c r="N58" s="30" t="n"/>
      <c r="O58" s="425">
        <f>L58-B58</f>
        <v/>
      </c>
      <c r="P58" s="144">
        <f>J58-K58</f>
        <v/>
      </c>
      <c r="Q58" s="426">
        <f>D58-F58</f>
        <v/>
      </c>
      <c r="R58" s="30" t="n"/>
    </row>
    <row r="59">
      <c r="A59" s="3" t="n">
        <v>0</v>
      </c>
      <c r="B59" s="427" t="n"/>
      <c r="C59" s="385" t="n">
        <v>258</v>
      </c>
      <c r="D59" s="440">
        <f>J65*-1</f>
        <v/>
      </c>
      <c r="E59" s="443" t="n">
        <v>112</v>
      </c>
      <c r="F59" s="456" t="n"/>
      <c r="G59" s="433" t="n"/>
      <c r="H59" s="112" t="inlineStr">
        <is>
          <t xml:space="preserve">　　　　　機械及設備                                                  </t>
        </is>
      </c>
      <c r="I59" s="180" t="n">
        <v>253</v>
      </c>
      <c r="J59" s="73">
        <f>OFFSET(A532,0,$K$1-1)</f>
        <v/>
      </c>
      <c r="K59" s="369">
        <f>-SUMIF($C$7:$C$127,I59,$D$7:$D$127)+SUMIF($E$7:$E$127,I59,$F$7:$F$127)</f>
        <v/>
      </c>
      <c r="L59" s="478" t="n"/>
      <c r="M59" s="478">
        <f>L59-G59</f>
        <v/>
      </c>
      <c r="N59" s="30" t="n"/>
      <c r="O59" s="425">
        <f>L59-B59</f>
        <v/>
      </c>
      <c r="P59" s="144">
        <f>J59-K59</f>
        <v/>
      </c>
      <c r="Q59" s="426">
        <f>D59-F59</f>
        <v/>
      </c>
      <c r="R59" s="30" t="n"/>
    </row>
    <row r="60">
      <c r="A60" s="3" t="n">
        <v>0</v>
      </c>
      <c r="B60" s="427" t="n"/>
      <c r="C60" s="385" t="n"/>
      <c r="D60" s="440" t="n"/>
      <c r="E60" s="443" t="n"/>
      <c r="F60" s="442" t="n"/>
      <c r="G60" s="433" t="n"/>
      <c r="H60" s="112" t="inlineStr">
        <is>
          <t xml:space="preserve">　　　　　交通及運輸設備                                              </t>
        </is>
      </c>
      <c r="I60" s="180" t="n">
        <v>254</v>
      </c>
      <c r="J60" s="73">
        <f>OFFSET(A533,0,$K$1-1)</f>
        <v/>
      </c>
      <c r="K60" s="369">
        <f>-SUMIF($C$7:$C$127,I60,$D$7:$D$127)+SUMIF($E$7:$E$127,I60,$F$7:$F$127)</f>
        <v/>
      </c>
      <c r="L60" s="478" t="n"/>
      <c r="M60" s="478">
        <f>L60-G60</f>
        <v/>
      </c>
      <c r="N60" s="30" t="n"/>
      <c r="O60" s="425">
        <f>L60-B60</f>
        <v/>
      </c>
      <c r="P60" s="144">
        <f>J60-K60</f>
        <v/>
      </c>
      <c r="Q60" s="426">
        <f>D60-F60</f>
        <v/>
      </c>
      <c r="R60" s="30" t="n"/>
    </row>
    <row r="61" ht="20.4" customHeight="1" s="53">
      <c r="A61" s="78" t="inlineStr">
        <is>
          <t xml:space="preserve">　其他資產                                                    </t>
        </is>
      </c>
      <c r="B61" s="457">
        <f>SUM(B62,B65,B68)</f>
        <v/>
      </c>
      <c r="C61" s="384" t="n"/>
      <c r="D61" s="440" t="n"/>
      <c r="E61" s="441" t="n"/>
      <c r="F61" s="442" t="n"/>
      <c r="G61" s="457">
        <f>SUM(G62,G65,G68)</f>
        <v/>
      </c>
      <c r="H61" s="112" t="inlineStr">
        <is>
          <t xml:space="preserve">　　　　　什項設備                                                    </t>
        </is>
      </c>
      <c r="I61" s="180" t="n">
        <v>255</v>
      </c>
      <c r="J61" s="73">
        <f>OFFSET(A534,0,$K$1-1)</f>
        <v/>
      </c>
      <c r="K61" s="369">
        <f>-SUMIF($C$7:$C$127,I61,$D$7:$D$127)+SUMIF($E$7:$E$127,I61,$F$7:$F$127)</f>
        <v/>
      </c>
      <c r="L61" s="478">
        <f>VLOOKUP(A61,$A$140:$AX$249,$K$1,FALSE)</f>
        <v/>
      </c>
      <c r="M61" s="478">
        <f>L61-G61</f>
        <v/>
      </c>
      <c r="N61" s="30" t="n"/>
      <c r="O61" s="425">
        <f>L61-B61</f>
        <v/>
      </c>
      <c r="P61" s="144">
        <f>J61-K61</f>
        <v/>
      </c>
      <c r="Q61" s="426">
        <f>D61-F61</f>
        <v/>
      </c>
      <c r="R61" s="30" t="n"/>
    </row>
    <row r="62">
      <c r="A62" s="80" t="inlineStr">
        <is>
          <t xml:space="preserve">　　遞延資產                                                    </t>
        </is>
      </c>
      <c r="B62" s="427">
        <f>VLOOKUP(A62,$A$309:$AX$418,$K$1,FALSE)</f>
        <v/>
      </c>
      <c r="C62" s="384" t="n"/>
      <c r="D62" s="440" t="n"/>
      <c r="E62" s="441" t="n">
        <v>112</v>
      </c>
      <c r="F62" s="442">
        <f>J26-F59</f>
        <v/>
      </c>
      <c r="G62" s="429">
        <f>B62+SUM(D62:D64)-SUM(F62:F64)</f>
        <v/>
      </c>
      <c r="H62" s="112" t="inlineStr">
        <is>
          <t xml:space="preserve">　　　　　購建中固定資產                                              </t>
        </is>
      </c>
      <c r="I62" s="180" t="n">
        <v>256</v>
      </c>
      <c r="J62" s="73">
        <f>OFFSET(A535,0,$K$1-1)</f>
        <v/>
      </c>
      <c r="K62" s="369">
        <f>-SUMIF($C$7:$C$127,I62,$D$7:$D$127)+SUMIF($E$7:$E$127,I62,$F$7:$F$127)</f>
        <v/>
      </c>
      <c r="L62" s="478">
        <f>VLOOKUP(A62,$A$140:$AX$249,$K$1,FALSE)</f>
        <v/>
      </c>
      <c r="M62" s="478">
        <f>L62-G62</f>
        <v/>
      </c>
      <c r="N62" s="30" t="n"/>
      <c r="O62" s="425">
        <f>L62-B62</f>
        <v/>
      </c>
      <c r="P62" s="144">
        <f>J62-K62</f>
        <v/>
      </c>
      <c r="Q62" s="426">
        <f>D62-F62</f>
        <v/>
      </c>
      <c r="R62" s="30" t="n"/>
    </row>
    <row r="63">
      <c r="A63" s="2" t="n">
        <v>0</v>
      </c>
      <c r="B63" s="427" t="n"/>
      <c r="C63" s="384" t="n"/>
      <c r="D63" s="440">
        <f>J126</f>
        <v/>
      </c>
      <c r="E63" s="441" t="n"/>
      <c r="F63" s="442">
        <f>J127*-1</f>
        <v/>
      </c>
      <c r="G63" s="429" t="n"/>
      <c r="H63" s="112" t="inlineStr">
        <is>
          <t xml:space="preserve">　　　　　租賃權益改良                                                </t>
        </is>
      </c>
      <c r="I63" s="180" t="n">
        <v>257</v>
      </c>
      <c r="J63" s="73">
        <f>OFFSET(A536,0,$K$1-1)</f>
        <v/>
      </c>
      <c r="K63" s="369">
        <f>-SUMIF($C$7:$C$127,I63,$D$7:$D$127)+SUMIF($E$7:$E$127,I63,$F$7:$F$127)</f>
        <v/>
      </c>
      <c r="L63" s="478" t="n"/>
      <c r="M63" s="478">
        <f>L63-G63</f>
        <v/>
      </c>
      <c r="N63" s="30" t="n"/>
      <c r="O63" s="425">
        <f>L63-B63</f>
        <v/>
      </c>
      <c r="P63" s="144">
        <f>J63-K63</f>
        <v/>
      </c>
      <c r="Q63" s="426">
        <f>D63-F63</f>
        <v/>
      </c>
      <c r="R63" s="30" t="n"/>
    </row>
    <row r="64">
      <c r="A64" s="2" t="n">
        <v>0</v>
      </c>
      <c r="B64" s="427" t="n"/>
      <c r="C64" s="384" t="n">
        <v>259</v>
      </c>
      <c r="D64" s="440">
        <f>J67*-1</f>
        <v/>
      </c>
      <c r="E64" s="441" t="n"/>
      <c r="F64" s="442" t="n"/>
      <c r="G64" s="429" t="n"/>
      <c r="H64" s="112" t="inlineStr">
        <is>
          <t xml:space="preserve">　　增加無形資產及其他資產                                      </t>
        </is>
      </c>
      <c r="I64" s="180" t="n"/>
      <c r="J64" s="73">
        <f>OFFSET(A537,0,$K$1-1)</f>
        <v/>
      </c>
      <c r="K64" s="369">
        <f>K65+K66</f>
        <v/>
      </c>
      <c r="L64" s="478" t="n"/>
      <c r="M64" s="478">
        <f>L64-G64</f>
        <v/>
      </c>
      <c r="N64" s="30" t="n"/>
      <c r="O64" s="425">
        <f>L64-B64</f>
        <v/>
      </c>
      <c r="P64" s="144">
        <f>J64-K64</f>
        <v/>
      </c>
      <c r="Q64" s="426">
        <f>D64-F64</f>
        <v/>
      </c>
      <c r="R64" s="30" t="n"/>
    </row>
    <row r="65">
      <c r="A65" s="80" t="inlineStr">
        <is>
          <t xml:space="preserve">　　什項資產                                                    </t>
        </is>
      </c>
      <c r="B65" s="427">
        <f>VLOOKUP(A65,$A$309:$AX$418,$K$1,FALSE)</f>
        <v/>
      </c>
      <c r="C65" s="384" t="n">
        <v>417</v>
      </c>
      <c r="D65" s="440">
        <f>F111</f>
        <v/>
      </c>
      <c r="E65" s="441" t="n">
        <v>108</v>
      </c>
      <c r="F65" s="442">
        <f>J22</f>
        <v/>
      </c>
      <c r="G65" s="429">
        <f>B65+SUM(D65:D67)-SUM(F65:F67)</f>
        <v/>
      </c>
      <c r="H65" s="112" t="inlineStr">
        <is>
          <t xml:space="preserve">　　　增加無形資產                                                </t>
        </is>
      </c>
      <c r="I65" s="180" t="n">
        <v>258</v>
      </c>
      <c r="J65" s="73">
        <f>OFFSET(A538,0,$K$1-1)</f>
        <v/>
      </c>
      <c r="K65" s="369">
        <f>-SUMIF($C$7:$C$127,I65,$D$7:$D$127)+SUMIF($E$7:$E$127,I65,$F$7:$F$127)</f>
        <v/>
      </c>
      <c r="L65" s="478">
        <f>VLOOKUP(A65,$A$140:$AX$249,$K$1,FALSE)</f>
        <v/>
      </c>
      <c r="M65" s="478">
        <f>L65-G65</f>
        <v/>
      </c>
      <c r="N65" s="30" t="n"/>
      <c r="O65" s="425">
        <f>L65-B65</f>
        <v/>
      </c>
      <c r="P65" s="144">
        <f>J65-K65</f>
        <v/>
      </c>
      <c r="Q65" s="426">
        <f>D65-F65</f>
        <v/>
      </c>
      <c r="R65" s="30" t="n"/>
    </row>
    <row r="66">
      <c r="A66" s="4" t="n">
        <v>0</v>
      </c>
      <c r="B66" s="427" t="n"/>
      <c r="C66" s="384" t="n"/>
      <c r="D66" s="440" t="n"/>
      <c r="E66" s="441" t="n"/>
      <c r="F66" s="442" t="n"/>
      <c r="G66" s="433" t="n"/>
      <c r="H66" s="112" t="inlineStr">
        <is>
          <t xml:space="preserve">　　　增加其他資產                                                </t>
        </is>
      </c>
      <c r="I66" s="180" t="n"/>
      <c r="J66" s="73">
        <f>OFFSET(A539,0,$K$1-1)</f>
        <v/>
      </c>
      <c r="K66" s="369">
        <f>K67</f>
        <v/>
      </c>
      <c r="L66" s="478" t="n"/>
      <c r="M66" s="478">
        <f>L66-G66</f>
        <v/>
      </c>
      <c r="N66" s="30" t="n"/>
      <c r="O66" s="425">
        <f>L66-B66</f>
        <v/>
      </c>
      <c r="P66" s="144">
        <f>J66-K66</f>
        <v/>
      </c>
      <c r="Q66" s="426">
        <f>D66-F66</f>
        <v/>
      </c>
      <c r="R66" s="30" t="n"/>
    </row>
    <row r="67">
      <c r="A67" s="3" t="n">
        <v>0</v>
      </c>
      <c r="B67" s="427" t="n"/>
      <c r="C67" s="385" t="n"/>
      <c r="D67" s="440" t="n"/>
      <c r="E67" s="443" t="n"/>
      <c r="F67" s="442" t="n"/>
      <c r="G67" s="433" t="n"/>
      <c r="H67" s="112" t="inlineStr">
        <is>
          <t xml:space="preserve">　　　　增加遞延費用                                                </t>
        </is>
      </c>
      <c r="I67" s="180" t="n">
        <v>259</v>
      </c>
      <c r="J67" s="73">
        <f>OFFSET(A540,0,$K$1-1)</f>
        <v/>
      </c>
      <c r="K67" s="369">
        <f>-SUMIF($C$7:$C$127,I67,$D$7:$D$127)+SUMIF($E$7:$E$127,I67,$F$7:$F$127)</f>
        <v/>
      </c>
      <c r="L67" s="478" t="n"/>
      <c r="M67" s="478">
        <f>L67-G67</f>
        <v/>
      </c>
      <c r="N67" s="30" t="n"/>
      <c r="O67" s="425">
        <f>L67-B67</f>
        <v/>
      </c>
      <c r="P67" s="144">
        <f>J67-K67</f>
        <v/>
      </c>
      <c r="Q67" s="426">
        <f>D67-F67</f>
        <v/>
      </c>
      <c r="R67" s="30" t="n"/>
    </row>
    <row r="68">
      <c r="A68" s="80" t="n"/>
      <c r="B68" s="427" t="n"/>
      <c r="C68" s="384" t="n"/>
      <c r="D68" s="440" t="n"/>
      <c r="E68" s="441" t="n"/>
      <c r="F68" s="442" t="n"/>
      <c r="G68" s="433">
        <f>B68+D68-F68</f>
        <v/>
      </c>
      <c r="H68" s="111" t="inlineStr">
        <is>
          <t xml:space="preserve">▼投資活動之淨現金流入（流出）                                </t>
        </is>
      </c>
      <c r="I68" s="180" t="n"/>
      <c r="J68" s="73">
        <f>OFFSET(A541,0,$K$1-1)</f>
        <v/>
      </c>
      <c r="K68" s="369">
        <f>K40</f>
        <v/>
      </c>
      <c r="L68" s="478" t="n"/>
      <c r="M68" s="478" t="n"/>
      <c r="N68" s="30" t="n"/>
      <c r="O68" s="425" t="n"/>
      <c r="P68" s="144">
        <f>J68-K68</f>
        <v/>
      </c>
      <c r="Q68" s="426">
        <f>D68-F68</f>
        <v/>
      </c>
      <c r="R68" s="30" t="n"/>
    </row>
    <row r="69">
      <c r="A69" s="4" t="inlineStr">
        <is>
          <t>合      計</t>
        </is>
      </c>
      <c r="B69" s="422">
        <f>B7+B17+B26+B54+B56+B61</f>
        <v/>
      </c>
      <c r="C69" s="384" t="n"/>
      <c r="D69" s="440" t="n"/>
      <c r="E69" s="441" t="n"/>
      <c r="F69" s="442" t="n"/>
      <c r="G69" s="458">
        <f>G7+G17+G26+G54+G56+G61</f>
        <v/>
      </c>
      <c r="H69" s="111" t="inlineStr">
        <is>
          <t xml:space="preserve">▼籌資活動之現金流量                                          </t>
        </is>
      </c>
      <c r="I69" s="180" t="n"/>
      <c r="J69" s="73">
        <f>OFFSET(A542,0,$K$1-1)</f>
        <v/>
      </c>
      <c r="K69" s="369">
        <f>K70+K72+K74+K81+K79+K83</f>
        <v/>
      </c>
      <c r="L69" s="478">
        <f>VLOOKUP(A69,$A$140:$AX$249,$K$1,FALSE)</f>
        <v/>
      </c>
      <c r="M69" s="478">
        <f>L69-G69</f>
        <v/>
      </c>
      <c r="N69" s="30" t="n"/>
      <c r="O69" s="425">
        <f>L69-B69</f>
        <v/>
      </c>
      <c r="P69" s="144">
        <f>J69-K69</f>
        <v/>
      </c>
      <c r="Q69" s="426">
        <f>D69-F69</f>
        <v/>
      </c>
      <c r="R69" s="30" t="n"/>
    </row>
    <row r="70">
      <c r="A70" s="4" t="inlineStr">
        <is>
          <t xml:space="preserve">負債                                                        </t>
        </is>
      </c>
      <c r="B70" s="422">
        <f>B71+B78+B83</f>
        <v/>
      </c>
      <c r="C70" s="384" t="n"/>
      <c r="D70" s="440" t="n"/>
      <c r="E70" s="441" t="n"/>
      <c r="F70" s="442" t="n"/>
      <c r="G70" s="423">
        <f>G71+G78+G83</f>
        <v/>
      </c>
      <c r="H70" s="112" t="inlineStr">
        <is>
          <t xml:space="preserve">　　增加短期債務、流動金融負債及其他負債                        </t>
        </is>
      </c>
      <c r="I70" s="180" t="n"/>
      <c r="J70" s="73">
        <f>OFFSET(A543,0,$K$1-1)</f>
        <v/>
      </c>
      <c r="K70" s="369">
        <f>K71</f>
        <v/>
      </c>
      <c r="L70" s="478">
        <f>VLOOKUP(A70,$A$253:$AX$305,$K$1,FALSE)</f>
        <v/>
      </c>
      <c r="M70" s="478">
        <f>L70-G70</f>
        <v/>
      </c>
      <c r="N70" s="30" t="n"/>
      <c r="O70" s="425">
        <f>L70-B70</f>
        <v/>
      </c>
      <c r="P70" s="144">
        <f>J70-K70</f>
        <v/>
      </c>
      <c r="Q70" s="426">
        <f>D70-F70</f>
        <v/>
      </c>
      <c r="R70" s="30" t="n"/>
    </row>
    <row r="71">
      <c r="A71" s="78" t="inlineStr">
        <is>
          <t xml:space="preserve">　流動負債                                                    </t>
        </is>
      </c>
      <c r="B71" s="422">
        <f>SUM(B72:B77)</f>
        <v/>
      </c>
      <c r="C71" s="384" t="n"/>
      <c r="D71" s="440" t="n"/>
      <c r="E71" s="441" t="n"/>
      <c r="F71" s="442" t="n"/>
      <c r="G71" s="423">
        <f>SUM(G72:G77)</f>
        <v/>
      </c>
      <c r="H71" s="112" t="inlineStr">
        <is>
          <t xml:space="preserve">　　　增加其他負債                                                </t>
        </is>
      </c>
      <c r="I71" s="180" t="n">
        <v>311</v>
      </c>
      <c r="J71" s="73">
        <f>OFFSET(A544,0,$K$1-1)</f>
        <v/>
      </c>
      <c r="K71" s="369">
        <f>-SUMIF($C$7:$C$127,I71,$D$7:$D$127)+SUMIF($E$7:$E$127,I71,$F$7:$F$127)</f>
        <v/>
      </c>
      <c r="L71" s="478">
        <f>VLOOKUP(A71,$A$253:$AX$305,$K$1,FALSE)</f>
        <v/>
      </c>
      <c r="M71" s="478">
        <f>L71-G71</f>
        <v/>
      </c>
      <c r="N71" s="30" t="n"/>
      <c r="O71" s="425">
        <f>L71-B71</f>
        <v/>
      </c>
      <c r="P71" s="144">
        <f>J71-K71</f>
        <v/>
      </c>
      <c r="Q71" s="426">
        <f>D71-F71</f>
        <v/>
      </c>
      <c r="R71" s="30" t="n"/>
    </row>
    <row r="72">
      <c r="A72" s="80" t="inlineStr">
        <is>
          <t xml:space="preserve">　　短期債務                                                    </t>
        </is>
      </c>
      <c r="B72" s="427">
        <f>VLOOKUP(A72,$A$423:$AX$475,$K$1,FALSE)</f>
        <v/>
      </c>
      <c r="C72" s="385" t="n">
        <v>322</v>
      </c>
      <c r="D72" s="454">
        <f>J82*-1</f>
        <v/>
      </c>
      <c r="E72" s="441" t="n">
        <v>418</v>
      </c>
      <c r="F72" s="442">
        <f>D81</f>
        <v/>
      </c>
      <c r="G72" s="429">
        <f>B72+SUM(F72:F73)-SUM(D72:D73)</f>
        <v/>
      </c>
      <c r="H72" s="112" t="inlineStr">
        <is>
          <t xml:space="preserve">　　增加長期負債                                                </t>
        </is>
      </c>
      <c r="I72" s="180" t="n"/>
      <c r="J72" s="73">
        <f>OFFSET(A545,0,$K$1-1)</f>
        <v/>
      </c>
      <c r="K72" s="369">
        <f>K73</f>
        <v/>
      </c>
      <c r="L72" s="478">
        <f>VLOOKUP(A72,$A$253:$AX$305,$K$1,FALSE)</f>
        <v/>
      </c>
      <c r="M72" s="478">
        <f>L72-G72</f>
        <v/>
      </c>
      <c r="N72" s="30" t="n"/>
      <c r="O72" s="425">
        <f>L72-B72</f>
        <v/>
      </c>
      <c r="P72" s="144">
        <f>J72-K72</f>
        <v/>
      </c>
      <c r="Q72" s="426">
        <f>D72-F72</f>
        <v/>
      </c>
      <c r="R72" s="30" t="n"/>
    </row>
    <row r="73" ht="20.25" customHeight="1" s="53">
      <c r="A73" s="3" t="n">
        <v>0</v>
      </c>
      <c r="B73" s="427" t="n"/>
      <c r="C73" s="385" t="n">
        <v>316</v>
      </c>
      <c r="D73" s="440" t="n"/>
      <c r="E73" s="443" t="n"/>
      <c r="F73" s="442" t="n"/>
      <c r="G73" s="433" t="n"/>
      <c r="H73" s="112" t="inlineStr">
        <is>
          <t xml:space="preserve">　　　增加長期債務                                                </t>
        </is>
      </c>
      <c r="I73" s="180" t="n">
        <v>312</v>
      </c>
      <c r="J73" s="73">
        <f>OFFSET(A546,0,$K$1-1)</f>
        <v/>
      </c>
      <c r="K73" s="369">
        <f>-SUMIF($C$7:$C$127,I73,$D$7:$D$127)+SUMIF($E$7:$E$127,I73,$F$7:$F$127)</f>
        <v/>
      </c>
      <c r="L73" s="478" t="n"/>
      <c r="M73" s="478">
        <f>L73-G73</f>
        <v/>
      </c>
      <c r="N73" s="30" t="n"/>
      <c r="O73" s="425">
        <f>L73-B73</f>
        <v/>
      </c>
      <c r="P73" s="144">
        <f>J73-K73</f>
        <v/>
      </c>
      <c r="Q73" s="426">
        <f>D73-F73</f>
        <v/>
      </c>
      <c r="R73" s="30" t="n"/>
    </row>
    <row r="74" ht="21" customHeight="1" s="53">
      <c r="A74" s="80" t="inlineStr">
        <is>
          <t xml:space="preserve">　　應付款項                                                    </t>
        </is>
      </c>
      <c r="B74" s="427">
        <f>VLOOKUP(A74,$A$423:$AX$475,$K$1,FALSE)</f>
        <v/>
      </c>
      <c r="C74" s="384" t="n"/>
      <c r="D74" s="440" t="n"/>
      <c r="E74" s="441" t="n">
        <v>161</v>
      </c>
      <c r="F74" s="442" t="n"/>
      <c r="G74" s="429">
        <f>B74+SUM(F74:F75)-SUM(D74:D75)</f>
        <v/>
      </c>
      <c r="H74" s="112" t="inlineStr">
        <is>
          <t xml:space="preserve">　　增加基金、公積及填補短絀                                    </t>
        </is>
      </c>
      <c r="I74" s="180" t="n"/>
      <c r="J74" s="73">
        <f>OFFSET(A547,0,$K$1-1)</f>
        <v/>
      </c>
      <c r="K74" s="369">
        <f>SUM(K75)</f>
        <v/>
      </c>
      <c r="L74" s="478">
        <f>VLOOKUP(A74,$A$253:$AX$305,$K$1,FALSE)</f>
        <v/>
      </c>
      <c r="M74" s="478">
        <f>L74-G74</f>
        <v/>
      </c>
      <c r="N74" s="30" t="n"/>
      <c r="O74" s="425">
        <f>L74-B74</f>
        <v/>
      </c>
      <c r="P74" s="144">
        <f>J74-K74</f>
        <v/>
      </c>
      <c r="Q74" s="426">
        <f>D74-F74</f>
        <v/>
      </c>
      <c r="R74" s="30" t="n"/>
    </row>
    <row r="75" ht="18.75" customHeight="1" s="53">
      <c r="A75" s="3" t="n">
        <v>0</v>
      </c>
      <c r="B75" s="427" t="n"/>
      <c r="C75" s="385" t="n"/>
      <c r="D75" s="440" t="n"/>
      <c r="E75" s="443" t="n"/>
      <c r="F75" s="442" t="n"/>
      <c r="G75" s="433" t="n"/>
      <c r="H75" s="112" t="inlineStr">
        <is>
          <t xml:space="preserve">　　　增加基金                                                    </t>
        </is>
      </c>
      <c r="I75" s="180" t="n"/>
      <c r="J75" s="73">
        <f>OFFSET(A548,0,$K$1-1)</f>
        <v/>
      </c>
      <c r="K75" s="369">
        <f>SUM(K76:K78)</f>
        <v/>
      </c>
      <c r="L75" s="478" t="n"/>
      <c r="M75" s="478">
        <f>L75-G75</f>
        <v/>
      </c>
      <c r="N75" s="30" t="n"/>
      <c r="O75" s="425">
        <f>L75-B75</f>
        <v/>
      </c>
      <c r="P75" s="144">
        <f>J75-K75</f>
        <v/>
      </c>
      <c r="Q75" s="426">
        <f>D75-F75</f>
        <v/>
      </c>
      <c r="R75" s="30" t="n"/>
    </row>
    <row r="76" ht="20.25" customHeight="1" s="53">
      <c r="A76" s="80" t="inlineStr">
        <is>
          <t xml:space="preserve">　　預收款項                                                    </t>
        </is>
      </c>
      <c r="B76" s="427">
        <f>VLOOKUP(A76,$A$423:$AX$475,$K$1,FALSE)</f>
        <v/>
      </c>
      <c r="C76" s="384" t="n"/>
      <c r="D76" s="440" t="n"/>
      <c r="E76" s="441" t="n">
        <v>161</v>
      </c>
      <c r="F76" s="442">
        <f>J34</f>
        <v/>
      </c>
      <c r="G76" s="429">
        <f>B76+SUM(F76:F77)-SUM(D76:D77)</f>
        <v/>
      </c>
      <c r="H76" s="112" t="inlineStr">
        <is>
          <t xml:space="preserve">　　　　國庫撥款增置固定資產                                        </t>
        </is>
      </c>
      <c r="I76" s="180" t="n">
        <v>313</v>
      </c>
      <c r="J76" s="73">
        <f>OFFSET(A549,0,$K$1-1)</f>
        <v/>
      </c>
      <c r="K76" s="369">
        <f>-SUMIF($C$7:$C$127,I76,$D$7:$D$127)+SUMIF($E$7:$E$127,I76,$F$7:$F$127)</f>
        <v/>
      </c>
      <c r="L76" s="478">
        <f>VLOOKUP(A76,$A$253:$AX$305,$K$1,FALSE)</f>
        <v/>
      </c>
      <c r="M76" s="478">
        <f>L76-G76</f>
        <v/>
      </c>
      <c r="N76" s="30" t="n"/>
      <c r="O76" s="425">
        <f>L76-B76</f>
        <v/>
      </c>
      <c r="P76" s="144">
        <f>J76-K76</f>
        <v/>
      </c>
      <c r="Q76" s="426">
        <f>D76-F76</f>
        <v/>
      </c>
      <c r="R76" s="30" t="n"/>
    </row>
    <row r="77">
      <c r="A77" s="3" t="n">
        <v>0</v>
      </c>
      <c r="B77" s="427" t="n"/>
      <c r="C77" s="385" t="n"/>
      <c r="D77" s="440" t="n"/>
      <c r="E77" s="443" t="n"/>
      <c r="F77" s="442" t="n"/>
      <c r="G77" s="433" t="n"/>
      <c r="H77" s="112" t="inlineStr">
        <is>
          <t xml:space="preserve">　　　　國庫增撥無形資產                                            </t>
        </is>
      </c>
      <c r="I77" s="180" t="n">
        <v>314</v>
      </c>
      <c r="J77" s="73">
        <f>OFFSET(A550,0,$K$1-1)</f>
        <v/>
      </c>
      <c r="K77" s="369">
        <f>-SUMIF($C$7:$C$127,I77,$D$7:$D$127)+SUMIF($E$7:$E$127,I77,$F$7:$F$127)</f>
        <v/>
      </c>
      <c r="L77" s="478" t="n"/>
      <c r="M77" s="478">
        <f>L77-G77</f>
        <v/>
      </c>
      <c r="N77" s="30" t="n"/>
      <c r="O77" s="425">
        <f>L77-B77</f>
        <v/>
      </c>
      <c r="P77" s="144">
        <f>J77-K77</f>
        <v/>
      </c>
      <c r="Q77" s="426">
        <f>D77-F77</f>
        <v/>
      </c>
      <c r="R77" s="30" t="n"/>
    </row>
    <row r="78">
      <c r="A78" s="78" t="inlineStr">
        <is>
          <t xml:space="preserve">　長期負債                                                    </t>
        </is>
      </c>
      <c r="B78" s="459">
        <f>SUM(B81)</f>
        <v/>
      </c>
      <c r="C78" s="384" t="n"/>
      <c r="D78" s="440" t="n"/>
      <c r="E78" s="441" t="n"/>
      <c r="F78" s="442" t="n"/>
      <c r="G78" s="460">
        <f>SUM(G81)</f>
        <v/>
      </c>
      <c r="H78" s="112" t="inlineStr">
        <is>
          <t xml:space="preserve">　　　　國庫增撥遞延資產                                            </t>
        </is>
      </c>
      <c r="I78" s="180" t="n">
        <v>315</v>
      </c>
      <c r="J78" s="73">
        <f>OFFSET(A551,0,$K$1-1)</f>
        <v/>
      </c>
      <c r="K78" s="369">
        <f>-SUMIF($C$7:$C$127,I78,$D$7:$D$127)+SUMIF($E$7:$E$127,I78,$F$7:$F$127)</f>
        <v/>
      </c>
      <c r="L78" s="478">
        <f>VLOOKUP(A78,$A$253:$AX$305,$K$1,FALSE)</f>
        <v/>
      </c>
      <c r="M78" s="478">
        <f>L78-G78</f>
        <v/>
      </c>
      <c r="N78" s="30" t="n"/>
      <c r="O78" s="425">
        <f>L78-B78</f>
        <v/>
      </c>
      <c r="P78" s="144">
        <f>J78-K78</f>
        <v/>
      </c>
      <c r="Q78" s="426">
        <f>D78-F78</f>
        <v/>
      </c>
      <c r="R78" s="30" t="n"/>
    </row>
    <row r="79">
      <c r="A79" s="169" t="n"/>
      <c r="B79" s="461" t="n"/>
      <c r="C79" s="395" t="n"/>
      <c r="D79" s="462" t="n"/>
      <c r="E79" s="463" t="n"/>
      <c r="F79" s="447" t="n"/>
      <c r="G79" s="394" t="n"/>
      <c r="H79" s="112" t="inlineStr">
        <is>
          <t xml:space="preserve">　　減少短期債務、流動金融負債及其他負債                        </t>
        </is>
      </c>
      <c r="I79" s="180" t="n"/>
      <c r="J79" s="73">
        <f>OFFSET(A552,0,$K$1-1)</f>
        <v/>
      </c>
      <c r="K79" s="387" t="n"/>
      <c r="L79" s="478" t="n"/>
      <c r="M79" s="478" t="n"/>
      <c r="N79" s="30" t="n"/>
      <c r="O79" s="425" t="n"/>
      <c r="P79" s="144" t="n"/>
      <c r="Q79" s="426" t="n"/>
      <c r="R79" s="30" t="n"/>
    </row>
    <row r="80">
      <c r="A80" s="169" t="n"/>
      <c r="B80" s="461" t="n"/>
      <c r="C80" s="395" t="n"/>
      <c r="D80" s="462" t="n"/>
      <c r="E80" s="463" t="n"/>
      <c r="F80" s="447" t="n"/>
      <c r="G80" s="394" t="n"/>
      <c r="H80" s="112" t="inlineStr">
        <is>
          <t xml:space="preserve">　　　減少短期債務                                                </t>
        </is>
      </c>
      <c r="I80" s="180" t="n">
        <v>316</v>
      </c>
      <c r="J80" s="73">
        <f>OFFSET(A553,0,$K$1-1)</f>
        <v/>
      </c>
      <c r="K80" s="369">
        <f>-SUMIF($C$7:$C$127,I80,$D$7:$D$127)+SUMIF($E$7:$E$127,I80,$F$7:$F$127)</f>
        <v/>
      </c>
      <c r="L80" s="478" t="n"/>
      <c r="M80" s="478" t="n"/>
      <c r="N80" s="30" t="n"/>
      <c r="O80" s="425" t="n"/>
      <c r="P80" s="144" t="n"/>
      <c r="Q80" s="426" t="n"/>
      <c r="R80" s="30" t="n"/>
    </row>
    <row r="81">
      <c r="A81" s="80" t="inlineStr">
        <is>
          <t xml:space="preserve">　　長期債務                                                    </t>
        </is>
      </c>
      <c r="B81" s="427">
        <f>VLOOKUP(A81,$A$423:$AX$475,$K$1,FALSE)</f>
        <v/>
      </c>
      <c r="C81" s="384" t="n">
        <v>418</v>
      </c>
      <c r="D81" s="440">
        <f>J116</f>
        <v/>
      </c>
      <c r="E81" s="441" t="n">
        <v>312</v>
      </c>
      <c r="F81" s="442">
        <f>J73</f>
        <v/>
      </c>
      <c r="G81" s="429">
        <f>B81+SUM(F81:F82)-SUM(D81:D82)</f>
        <v/>
      </c>
      <c r="H81" s="112" t="inlineStr">
        <is>
          <t xml:space="preserve">　　減少長期負債                                                </t>
        </is>
      </c>
      <c r="I81" s="180" t="n"/>
      <c r="J81" s="73">
        <f>OFFSET(A554,0,$K$1-1)</f>
        <v/>
      </c>
      <c r="K81" s="369">
        <f>K82</f>
        <v/>
      </c>
      <c r="L81" s="478">
        <f>VLOOKUP(A81,$A$253:$AX$305,$K$1,FALSE)</f>
        <v/>
      </c>
      <c r="M81" s="478">
        <f>L81-G81</f>
        <v/>
      </c>
      <c r="N81" s="30" t="n"/>
      <c r="O81" s="425">
        <f>L81-B81</f>
        <v/>
      </c>
      <c r="P81" s="144">
        <f>J81-K81</f>
        <v/>
      </c>
      <c r="Q81" s="426">
        <f>D81-F81</f>
        <v/>
      </c>
      <c r="R81" s="30" t="n"/>
    </row>
    <row r="82">
      <c r="A82" s="3" t="n">
        <v>0</v>
      </c>
      <c r="B82" s="427" t="n"/>
      <c r="C82" s="385" t="n">
        <v>322</v>
      </c>
      <c r="D82" s="440" t="n"/>
      <c r="E82" s="443" t="n"/>
      <c r="F82" s="442" t="n"/>
      <c r="G82" s="433" t="n"/>
      <c r="H82" s="112" t="inlineStr">
        <is>
          <t xml:space="preserve">　　　減少長期債務                                                </t>
        </is>
      </c>
      <c r="I82" s="180" t="n">
        <v>322</v>
      </c>
      <c r="J82" s="73">
        <f>OFFSET(A555,0,$K$1-1)</f>
        <v/>
      </c>
      <c r="K82" s="369">
        <f>-SUMIF($C$7:$C$127,I82,$D$7:$D$127)+SUMIF($E$7:$E$127,I82,$F$7:$F$127)</f>
        <v/>
      </c>
      <c r="L82" s="478" t="n"/>
      <c r="M82" s="478">
        <f>L82-G82</f>
        <v/>
      </c>
      <c r="N82" s="30" t="n"/>
      <c r="O82" s="425">
        <f>L82-B82</f>
        <v/>
      </c>
      <c r="P82" s="144">
        <f>J82-K82</f>
        <v/>
      </c>
      <c r="Q82" s="426">
        <f>D72-F82</f>
        <v/>
      </c>
      <c r="R82" s="30" t="n"/>
    </row>
    <row r="83">
      <c r="A83" s="78" t="inlineStr">
        <is>
          <t xml:space="preserve">　其他負債                                                    </t>
        </is>
      </c>
      <c r="B83" s="422">
        <f>SUM(B84,B90)</f>
        <v/>
      </c>
      <c r="C83" s="384" t="n"/>
      <c r="D83" s="440" t="n"/>
      <c r="E83" s="441" t="n"/>
      <c r="F83" s="442" t="n"/>
      <c r="G83" s="460">
        <f>SUM(G84,G90)</f>
        <v/>
      </c>
      <c r="H83" s="112" t="inlineStr">
        <is>
          <t xml:space="preserve">　　支付利息                                                    </t>
        </is>
      </c>
      <c r="I83" s="180" t="n"/>
      <c r="J83" s="73">
        <f>OFFSET(A556,0,$K$1-1)</f>
        <v/>
      </c>
      <c r="K83" s="369">
        <f>J83</f>
        <v/>
      </c>
      <c r="L83" s="478">
        <f>VLOOKUP(A83,$A$253:$AX$305,$K$1,FALSE)</f>
        <v/>
      </c>
      <c r="M83" s="478">
        <f>L83-G83</f>
        <v/>
      </c>
      <c r="N83" s="30" t="n"/>
      <c r="O83" s="425">
        <f>L83-B83</f>
        <v/>
      </c>
      <c r="P83" s="144">
        <f>J83-K83</f>
        <v/>
      </c>
      <c r="Q83" s="426">
        <f>D83-F83</f>
        <v/>
      </c>
      <c r="R83" s="30" t="n"/>
    </row>
    <row r="84">
      <c r="A84" s="80" t="inlineStr">
        <is>
          <t xml:space="preserve">　　什項負債                                                    </t>
        </is>
      </c>
      <c r="B84" s="427">
        <f>VLOOKUP(A84,$A$423:$AX$475,$K$1,FALSE)</f>
        <v/>
      </c>
      <c r="C84" s="384" t="n">
        <v>321</v>
      </c>
      <c r="D84" s="440" t="n"/>
      <c r="E84" s="441" t="n"/>
      <c r="F84" s="442" t="n"/>
      <c r="G84" s="429">
        <f>B84+SUM(F84:F89)-SUM(D84:D89)</f>
        <v/>
      </c>
      <c r="H84" s="111" t="inlineStr">
        <is>
          <t xml:space="preserve">▼籌資活動之淨現金流入（流出）                                </t>
        </is>
      </c>
      <c r="I84" s="180" t="n"/>
      <c r="J84" s="73">
        <f>OFFSET(A557,0,$K$1-1)</f>
        <v/>
      </c>
      <c r="K84" s="369">
        <f>K69</f>
        <v/>
      </c>
      <c r="L84" s="478">
        <f>VLOOKUP(A84,$A$253:$AX$305,$K$1,FALSE)</f>
        <v/>
      </c>
      <c r="M84" s="478">
        <f>L84-G84</f>
        <v/>
      </c>
      <c r="N84" s="30" t="n"/>
      <c r="O84" s="425">
        <f>L84-B84</f>
        <v/>
      </c>
      <c r="P84" s="144">
        <f>J84-K84</f>
        <v/>
      </c>
      <c r="Q84" s="426">
        <f>D84-F84</f>
        <v/>
      </c>
      <c r="R84" s="30" t="n"/>
    </row>
    <row r="85">
      <c r="A85" s="4" t="n">
        <v>0</v>
      </c>
      <c r="B85" s="427" t="n"/>
      <c r="C85" s="384" t="n">
        <v>402</v>
      </c>
      <c r="D85" s="440">
        <f>J91*-1</f>
        <v/>
      </c>
      <c r="E85" s="384" t="n">
        <v>122</v>
      </c>
      <c r="F85" s="442">
        <f>J28</f>
        <v/>
      </c>
      <c r="G85" s="433" t="n"/>
      <c r="H85" s="111" t="inlineStr">
        <is>
          <t xml:space="preserve">▼現金及約當現金之淨增（淨減）                                </t>
        </is>
      </c>
      <c r="I85" s="180" t="inlineStr">
        <is>
          <t>B</t>
        </is>
      </c>
      <c r="J85" s="73">
        <f>OFFSET(A558,0,$K$1-1)</f>
        <v/>
      </c>
      <c r="K85" s="369">
        <f>J85</f>
        <v/>
      </c>
      <c r="L85" s="478" t="n"/>
      <c r="M85" s="478">
        <f>L85-G85</f>
        <v/>
      </c>
      <c r="N85" s="30" t="n"/>
      <c r="O85" s="425">
        <f>L85-B85</f>
        <v/>
      </c>
      <c r="P85" s="144">
        <f>J85-K85</f>
        <v/>
      </c>
      <c r="Q85" s="426">
        <f>D85-F85</f>
        <v/>
      </c>
      <c r="R85" s="30" t="n"/>
    </row>
    <row r="86">
      <c r="A86" s="3" t="n">
        <v>0</v>
      </c>
      <c r="B86" s="427" t="n"/>
      <c r="C86" s="385" t="n"/>
      <c r="D86" s="440" t="n"/>
      <c r="E86" s="443" t="n">
        <v>401</v>
      </c>
      <c r="F86" s="442">
        <f>J90</f>
        <v/>
      </c>
      <c r="G86" s="433" t="n"/>
      <c r="H86" s="111" t="inlineStr">
        <is>
          <t xml:space="preserve">▼期初現金及約當現金                                          </t>
        </is>
      </c>
      <c r="I86" s="180" t="n"/>
      <c r="J86" s="73">
        <f>OFFSET(A559,0,$K$1-1)</f>
        <v/>
      </c>
      <c r="K86" s="369">
        <f>B8</f>
        <v/>
      </c>
      <c r="L86" s="478" t="n"/>
      <c r="M86" s="478">
        <f>L86-G86</f>
        <v/>
      </c>
      <c r="N86" s="30" t="n"/>
      <c r="O86" s="425">
        <f>L86-B86</f>
        <v/>
      </c>
      <c r="P86" s="144">
        <f>J86-K86</f>
        <v/>
      </c>
      <c r="Q86" s="426">
        <f>D86-F86</f>
        <v/>
      </c>
      <c r="R86" s="30" t="n"/>
    </row>
    <row r="87">
      <c r="A87" s="3" t="n">
        <v>0</v>
      </c>
      <c r="B87" s="427" t="n"/>
      <c r="C87" s="385" t="n"/>
      <c r="D87" s="440" t="n"/>
      <c r="E87" s="443" t="n"/>
      <c r="F87" s="442" t="n"/>
      <c r="G87" s="433" t="n"/>
      <c r="H87" s="111" t="inlineStr">
        <is>
          <t xml:space="preserve">▼期末現金及約當現金                                          </t>
        </is>
      </c>
      <c r="I87" s="180" t="n"/>
      <c r="J87" s="73">
        <f>OFFSET(A560,0,$K$1-1)</f>
        <v/>
      </c>
      <c r="K87" s="369">
        <f>G8</f>
        <v/>
      </c>
      <c r="L87" s="478" t="n"/>
      <c r="M87" s="478">
        <f>L87-G87</f>
        <v/>
      </c>
      <c r="N87" s="30" t="n"/>
      <c r="O87" s="425">
        <f>L87-B87</f>
        <v/>
      </c>
      <c r="P87" s="144">
        <f>J87-K87</f>
        <v/>
      </c>
      <c r="Q87" s="426">
        <f>D87-F87</f>
        <v/>
      </c>
      <c r="R87" s="30" t="n"/>
    </row>
    <row r="88">
      <c r="A88" s="3" t="n">
        <v>0</v>
      </c>
      <c r="B88" s="427" t="n"/>
      <c r="C88" s="385" t="n"/>
      <c r="D88" s="440" t="n"/>
      <c r="E88" s="443" t="n"/>
      <c r="F88" s="442" t="n"/>
      <c r="G88" s="433" t="n"/>
      <c r="H88" s="111" t="inlineStr">
        <is>
          <t xml:space="preserve">▼不影響現金流量之投資與籌資活動                              </t>
        </is>
      </c>
      <c r="J88" s="73">
        <f>OFFSET(A561,0,$K$1-1)</f>
        <v/>
      </c>
      <c r="K88" s="369" t="n"/>
      <c r="L88" s="478" t="n"/>
      <c r="M88" s="478">
        <f>L88-G88</f>
        <v/>
      </c>
      <c r="N88" s="30" t="n"/>
      <c r="O88" s="425">
        <f>L88-B88</f>
        <v/>
      </c>
      <c r="P88" s="144">
        <f>J88-K88</f>
        <v/>
      </c>
      <c r="Q88" s="426">
        <f>D88-F88</f>
        <v/>
      </c>
      <c r="R88" s="30" t="n"/>
    </row>
    <row r="89" ht="32.4" customHeight="1" s="53">
      <c r="A89" s="3" t="n">
        <v>0</v>
      </c>
      <c r="B89" s="427" t="n"/>
      <c r="C89" s="385" t="n"/>
      <c r="D89" s="440" t="n"/>
      <c r="E89" s="443" t="n"/>
      <c r="F89" s="442" t="n"/>
      <c r="G89" s="433" t="n"/>
      <c r="H89" s="112" t="inlineStr">
        <is>
          <t xml:space="preserve">　　退休離職準備金與應付退休及離職金同額增加(+)或減少(-)之金額  </t>
        </is>
      </c>
      <c r="I89" s="180" t="n"/>
      <c r="J89" s="73">
        <f>OFFSET(A562,0,$K$1-1)</f>
        <v/>
      </c>
      <c r="K89" s="369">
        <f>K90+K91</f>
        <v/>
      </c>
      <c r="L89" s="478" t="n"/>
      <c r="M89" s="478">
        <f>L89-G89</f>
        <v/>
      </c>
      <c r="N89" s="30" t="n"/>
      <c r="O89" s="425">
        <f>L89-B89</f>
        <v/>
      </c>
      <c r="P89" s="144">
        <f>J89-K89</f>
        <v/>
      </c>
      <c r="Q89" s="426">
        <f>D89-F89</f>
        <v/>
      </c>
      <c r="R89" s="30" t="n"/>
    </row>
    <row r="90">
      <c r="A90" s="80" t="inlineStr">
        <is>
          <t xml:space="preserve">　　遞延負債                                                    </t>
        </is>
      </c>
      <c r="B90" s="427">
        <f>VLOOKUP(A90,$A$423:$AX$475,$K$1,FALSE)</f>
        <v/>
      </c>
      <c r="C90" s="385" t="n">
        <v>124</v>
      </c>
      <c r="D90" s="440">
        <f>J31*-1</f>
        <v/>
      </c>
      <c r="E90" s="464" t="n">
        <v>311</v>
      </c>
      <c r="F90" s="442">
        <f>J71</f>
        <v/>
      </c>
      <c r="G90" s="429">
        <f>B90+SUM(F90:F96)-SUM(D90:D96)</f>
        <v/>
      </c>
      <c r="H90" s="112" t="inlineStr">
        <is>
          <t xml:space="preserve">　　　退休離職準備金與應付退休及離職金同額增加之金額(+)           </t>
        </is>
      </c>
      <c r="I90" s="180" t="n">
        <v>401</v>
      </c>
      <c r="J90" s="73">
        <f>OFFSET(A563,0,$K$1-1)</f>
        <v/>
      </c>
      <c r="K90" s="369">
        <f>(SUMIF($C$7:$C$127,I90,$D$7:$D$127)+SUMIF($E$7:$E$127,I90,$F$7:$F$127))/2</f>
        <v/>
      </c>
      <c r="L90" s="478">
        <f>VLOOKUP(A90,$A$253:$AX$305,$K$1,FALSE)</f>
        <v/>
      </c>
      <c r="M90" s="478">
        <f>L90-G90</f>
        <v/>
      </c>
      <c r="N90" s="30" t="n"/>
      <c r="O90" s="425">
        <f>L90-B90</f>
        <v/>
      </c>
      <c r="P90" s="144">
        <f>J90-K90</f>
        <v/>
      </c>
      <c r="Q90" s="426">
        <f>D90-F90</f>
        <v/>
      </c>
      <c r="R90" s="30" t="n"/>
    </row>
    <row r="91">
      <c r="A91" s="3" t="n">
        <v>0</v>
      </c>
      <c r="B91" s="427" t="n"/>
      <c r="C91" s="241" t="n">
        <v>123</v>
      </c>
      <c r="D91" s="440">
        <f>-J30</f>
        <v/>
      </c>
      <c r="E91" s="464" t="n">
        <v>403</v>
      </c>
      <c r="F91" s="442">
        <f>J93</f>
        <v/>
      </c>
      <c r="G91" s="433" t="n"/>
      <c r="H91" s="112" t="inlineStr">
        <is>
          <t xml:space="preserve">　　　退休離職準備金與應付退休及離職金同額減少之金額(-)           </t>
        </is>
      </c>
      <c r="I91" s="180" t="n">
        <v>402</v>
      </c>
      <c r="J91" s="73">
        <f>OFFSET(A564,0,$K$1-1)</f>
        <v/>
      </c>
      <c r="K91" s="387">
        <f>(SUMIF($C$7:$C$127,I91,$D$7:$D$127)+SUMIF($E$7:$E$127,I91,$F$7:$F$127))/2*-1</f>
        <v/>
      </c>
      <c r="L91" s="478" t="n"/>
      <c r="M91" s="478">
        <f>L91-G91</f>
        <v/>
      </c>
      <c r="N91" s="30" t="n"/>
      <c r="O91" s="425">
        <f>L91-B91</f>
        <v/>
      </c>
      <c r="P91" s="144">
        <f>J91-K91</f>
        <v/>
      </c>
      <c r="Q91" s="426">
        <f>D91-F91</f>
        <v/>
      </c>
      <c r="R91" s="30" t="n"/>
    </row>
    <row r="92">
      <c r="A92" s="3" t="n">
        <v>0</v>
      </c>
      <c r="B92" s="427" t="n"/>
      <c r="C92" s="385" t="n"/>
      <c r="D92" s="440" t="n"/>
      <c r="E92" s="325" t="n">
        <v>407</v>
      </c>
      <c r="F92" s="262">
        <f>J101</f>
        <v/>
      </c>
      <c r="G92" s="433" t="n"/>
      <c r="H92" s="112" t="inlineStr">
        <is>
          <t xml:space="preserve">　　其他準備金與遞延收入同額增加之金額                          </t>
        </is>
      </c>
      <c r="I92" s="180" t="n"/>
      <c r="J92" s="73">
        <f>OFFSET(A565,0,$K$1-1)</f>
        <v/>
      </c>
      <c r="K92" s="369">
        <f>K93</f>
        <v/>
      </c>
      <c r="L92" s="478" t="n"/>
      <c r="M92" s="478">
        <f>L92-G92</f>
        <v/>
      </c>
      <c r="N92" s="30" t="n"/>
      <c r="O92" s="425">
        <f>L92-B92</f>
        <v/>
      </c>
      <c r="P92" s="144">
        <f>J92-K92</f>
        <v/>
      </c>
      <c r="Q92" s="426">
        <f>D92-F92</f>
        <v/>
      </c>
      <c r="R92" s="30" t="n"/>
    </row>
    <row r="93">
      <c r="A93" s="3" t="n">
        <v>0</v>
      </c>
      <c r="B93" s="427" t="n"/>
      <c r="C93" s="385" t="n"/>
      <c r="D93" s="440" t="n"/>
      <c r="E93" s="464" t="n">
        <v>408</v>
      </c>
      <c r="F93" s="442">
        <f>J102</f>
        <v/>
      </c>
      <c r="G93" s="433" t="n"/>
      <c r="H93" s="112" t="inlineStr">
        <is>
          <t xml:space="preserve">　　　其他準備金與遞延收入同額增加之金額                          </t>
        </is>
      </c>
      <c r="I93" s="180" t="n">
        <v>403</v>
      </c>
      <c r="J93" s="73">
        <f>OFFSET(A566,0,$K$1-1)</f>
        <v/>
      </c>
      <c r="K93" s="369">
        <f>(SUMIF($C$7:$C$127,I93,$D$7:$D$127)+SUMIF($E$7:$E$127,I93,$F$7:$F$127))/2</f>
        <v/>
      </c>
      <c r="L93" s="478" t="n"/>
      <c r="M93" s="478">
        <f>L93-G93</f>
        <v/>
      </c>
      <c r="N93" s="30" t="n"/>
      <c r="O93" s="425">
        <f>L93-B93</f>
        <v/>
      </c>
      <c r="P93" s="144">
        <f>J93-K93</f>
        <v/>
      </c>
      <c r="Q93" s="426">
        <f>D93-F93</f>
        <v/>
      </c>
      <c r="R93" s="30" t="n"/>
    </row>
    <row r="94" ht="32.4" customHeight="1" s="53">
      <c r="A94" s="105" t="n"/>
      <c r="B94" s="465" t="n"/>
      <c r="C94" s="398" t="n"/>
      <c r="D94" s="455" t="n"/>
      <c r="E94" s="466" t="n">
        <v>410</v>
      </c>
      <c r="F94" s="467" t="n"/>
      <c r="G94" s="378" t="n"/>
      <c r="H94" s="112" t="inlineStr">
        <is>
          <t xml:space="preserve">　　以前年度購建中固定資產科目，調整轉入不動產、廠房及設備科目之</t>
        </is>
      </c>
      <c r="I94" s="180" t="n"/>
      <c r="J94" s="73">
        <f>OFFSET(A567,0,$K$1-1)</f>
        <v/>
      </c>
      <c r="K94" s="369">
        <f>K95</f>
        <v/>
      </c>
      <c r="P94" s="144">
        <f>J94-K94</f>
        <v/>
      </c>
    </row>
    <row r="95">
      <c r="A95" s="105" t="n"/>
      <c r="B95" s="465" t="n"/>
      <c r="C95" s="398" t="n"/>
      <c r="D95" s="455" t="n"/>
      <c r="E95" s="468" t="n"/>
      <c r="F95" s="447" t="n"/>
      <c r="G95" s="378" t="n"/>
      <c r="H95" s="112" t="inlineStr">
        <is>
          <t xml:space="preserve">　　　調整轉入不動產、廠房及設備科目明細                          </t>
        </is>
      </c>
      <c r="I95" s="180" t="n"/>
      <c r="J95" s="73">
        <f>OFFSET(A568,0,$K$1-1)</f>
        <v/>
      </c>
      <c r="K95" s="369">
        <f>K96+K97+K98</f>
        <v/>
      </c>
      <c r="L95" s="478" t="n"/>
      <c r="N95" s="30" t="n"/>
      <c r="O95" s="425">
        <f>L95-B96</f>
        <v/>
      </c>
      <c r="P95" s="144">
        <f>J95-K95</f>
        <v/>
      </c>
      <c r="Q95" s="426">
        <f>D96-F96</f>
        <v/>
      </c>
      <c r="R95" s="30" t="n"/>
    </row>
    <row r="96">
      <c r="A96" s="3" t="n">
        <v>0</v>
      </c>
      <c r="B96" s="427" t="n"/>
      <c r="C96" s="385" t="n"/>
      <c r="D96" s="440" t="n"/>
      <c r="E96" s="261" t="n"/>
      <c r="F96" s="186" t="n"/>
      <c r="G96" s="433" t="n"/>
      <c r="H96" s="112" t="inlineStr">
        <is>
          <t xml:space="preserve">　　　　土地改良物                                                  </t>
        </is>
      </c>
      <c r="I96" s="180" t="n">
        <v>404</v>
      </c>
      <c r="J96" s="73">
        <f>OFFSET(A569,0,$K$1-1)</f>
        <v/>
      </c>
      <c r="K96" s="369">
        <f>(SUMIF($C$7:$C$127,I96,$D$7:$D$127)+SUMIF($E$7:$E$127,I96,$F$7:$F$127))/2</f>
        <v/>
      </c>
      <c r="N96" s="30" t="n"/>
      <c r="O96" s="425">
        <f>L97-B97</f>
        <v/>
      </c>
      <c r="P96" s="144">
        <f>J96-K96</f>
        <v/>
      </c>
      <c r="Q96" s="426">
        <f>D97-F97</f>
        <v/>
      </c>
      <c r="R96" s="30" t="n"/>
    </row>
    <row r="97">
      <c r="A97" s="84" t="inlineStr">
        <is>
          <t xml:space="preserve">淨值                                                        </t>
        </is>
      </c>
      <c r="B97" s="422">
        <f>B98+B110+B116+B125</f>
        <v/>
      </c>
      <c r="C97" s="384" t="n"/>
      <c r="D97" s="440" t="n"/>
      <c r="E97" s="441" t="n"/>
      <c r="F97" s="442" t="n"/>
      <c r="G97" s="422">
        <f>G98+G110+G116+G125</f>
        <v/>
      </c>
      <c r="H97" s="112" t="inlineStr">
        <is>
          <t xml:space="preserve">　　　　房屋及建築                                                  </t>
        </is>
      </c>
      <c r="I97" s="180" t="n">
        <v>405</v>
      </c>
      <c r="J97" s="73">
        <f>OFFSET(A570,0,$K$1-1)</f>
        <v/>
      </c>
      <c r="K97" s="369">
        <f>(SUMIF($C$7:$C$127,I97,$D$7:$D$127)+SUMIF($E$7:$E$127,I97,$F$7:$F$127))/2</f>
        <v/>
      </c>
      <c r="L97" s="478">
        <f>VLOOKUP(A97,$A$253:$AX$305,$K$1,FALSE)</f>
        <v/>
      </c>
      <c r="M97" s="478">
        <f>L97-G97</f>
        <v/>
      </c>
      <c r="N97" s="30" t="n"/>
      <c r="O97" s="425">
        <f>L98-B98</f>
        <v/>
      </c>
      <c r="P97" s="144">
        <f>J97-K97</f>
        <v/>
      </c>
      <c r="Q97" s="426">
        <f>D98-F98</f>
        <v/>
      </c>
      <c r="R97" s="30" t="n"/>
    </row>
    <row r="98">
      <c r="A98" s="85" t="inlineStr">
        <is>
          <t xml:space="preserve">　基金                                                        </t>
        </is>
      </c>
      <c r="B98" s="422">
        <f>SUM(B99:B101)</f>
        <v/>
      </c>
      <c r="C98" s="384" t="n"/>
      <c r="D98" s="440" t="n"/>
      <c r="E98" s="441" t="n"/>
      <c r="F98" s="442" t="n"/>
      <c r="G98" s="422">
        <f>SUM(G99:G101)</f>
        <v/>
      </c>
      <c r="H98" s="220" t="inlineStr">
        <is>
          <t xml:space="preserve">　　　　什項設備                                                    </t>
        </is>
      </c>
      <c r="I98" s="267" t="n">
        <v>406</v>
      </c>
      <c r="J98" s="73">
        <f>OFFSET(A571,0,$K$1-1)</f>
        <v/>
      </c>
      <c r="K98" s="369">
        <f>(SUMIF($C$7:$C$127,I98,$D$7:$D$127)+SUMIF($E$7:$E$127,I98,$F$7:$F$127))/2</f>
        <v/>
      </c>
      <c r="L98" s="478">
        <f>VLOOKUP(A98,$A$253:$AX$305,$K$1,FALSE)</f>
        <v/>
      </c>
      <c r="M98" s="478">
        <f>L98-G98</f>
        <v/>
      </c>
      <c r="N98" s="30" t="n"/>
      <c r="O98" s="425">
        <f>L99-B99</f>
        <v/>
      </c>
      <c r="P98" s="144">
        <f>J98-K98</f>
        <v/>
      </c>
      <c r="Q98" s="426">
        <f>D99-F99</f>
        <v/>
      </c>
      <c r="R98" s="30" t="n"/>
    </row>
    <row r="99">
      <c r="A99" s="86" t="inlineStr">
        <is>
          <t xml:space="preserve">　　基金                                                        </t>
        </is>
      </c>
      <c r="B99" s="427">
        <f>VLOOKUP(A99,$A$423:$AX$475,$K$1,FALSE)</f>
        <v/>
      </c>
      <c r="C99" s="245" t="n"/>
      <c r="D99" s="440" t="n"/>
      <c r="E99" s="384" t="n">
        <v>313</v>
      </c>
      <c r="F99" s="442">
        <f>J76</f>
        <v/>
      </c>
      <c r="G99" s="469">
        <f>B99+SUM(F99:F109)-SUM(D99:D109)</f>
        <v/>
      </c>
      <c r="H99" s="112" t="inlineStr">
        <is>
          <t xml:space="preserve">　不動產、廠房及設備與遞延收入同額增加(+)或減少(-)之金額    </t>
        </is>
      </c>
      <c r="I99" s="180" t="n"/>
      <c r="J99" s="73">
        <f>OFFSET(A572,0,$K$1-1)</f>
        <v/>
      </c>
      <c r="K99" s="369">
        <f>K100</f>
        <v/>
      </c>
      <c r="L99" s="478">
        <f>VLOOKUP(A99,$A$253:$AX$305,$K$1,FALSE)</f>
        <v/>
      </c>
      <c r="M99" s="478">
        <f>L99-G99</f>
        <v/>
      </c>
      <c r="N99" s="30" t="n"/>
      <c r="O99" s="425">
        <f>L100-B100</f>
        <v/>
      </c>
      <c r="P99" s="144">
        <f>J99-K99</f>
        <v/>
      </c>
      <c r="Q99" s="426">
        <f>D100-F100</f>
        <v/>
      </c>
      <c r="R99" s="30" t="n"/>
    </row>
    <row r="100">
      <c r="A100" s="89" t="n">
        <v>0</v>
      </c>
      <c r="B100" s="427" t="n"/>
      <c r="C100" s="375" t="n"/>
      <c r="D100" s="428" t="n"/>
      <c r="E100" s="87" t="n">
        <v>314</v>
      </c>
      <c r="F100" s="431">
        <f>J77</f>
        <v/>
      </c>
      <c r="G100" s="427" t="n"/>
      <c r="H100" s="112" t="inlineStr">
        <is>
          <t xml:space="preserve">　　不動產、廠房及設備與遞延收入同額增加明細(+)             </t>
        </is>
      </c>
      <c r="I100" s="180" t="n"/>
      <c r="J100" s="73">
        <f>OFFSET(A573,0,$K$1-1)</f>
        <v/>
      </c>
      <c r="K100" s="369">
        <f>K101+K102</f>
        <v/>
      </c>
      <c r="L100" s="478" t="n"/>
      <c r="M100" s="478">
        <f>L100-G100</f>
        <v/>
      </c>
      <c r="N100" s="30" t="n"/>
      <c r="O100" s="425">
        <f>L101-B101</f>
        <v/>
      </c>
      <c r="P100" s="144">
        <f>J100-K100</f>
        <v/>
      </c>
      <c r="Q100" s="426">
        <f>D101-F101</f>
        <v/>
      </c>
      <c r="R100" s="30" t="n"/>
    </row>
    <row r="101">
      <c r="A101" s="50" t="n">
        <v>0</v>
      </c>
      <c r="B101" s="427" t="n"/>
      <c r="C101" s="91" t="n">
        <v>412</v>
      </c>
      <c r="D101" s="428">
        <f>-J109</f>
        <v/>
      </c>
      <c r="E101" s="87" t="n">
        <v>315</v>
      </c>
      <c r="F101" s="431">
        <f>J78</f>
        <v/>
      </c>
      <c r="G101" s="427" t="n"/>
      <c r="H101" s="211" t="inlineStr">
        <is>
          <t xml:space="preserve">　　　　機械及設備                                                  </t>
        </is>
      </c>
      <c r="I101" s="268" t="n">
        <v>407</v>
      </c>
      <c r="J101" s="73">
        <f>OFFSET(A574,0,$K$1-1)</f>
        <v/>
      </c>
      <c r="K101" s="369">
        <f>(SUMIF($C$7:$C$127,I101,$D$7:$D$127)+SUMIF($E$7:$E$127,I101,$F$7:$F$127))/2</f>
        <v/>
      </c>
      <c r="L101" s="478" t="n"/>
      <c r="M101" s="478">
        <f>L101-G101</f>
        <v/>
      </c>
      <c r="N101" s="30" t="n"/>
      <c r="O101" s="425">
        <f>L102-B102</f>
        <v/>
      </c>
      <c r="P101" s="144">
        <f>J101-K101</f>
        <v/>
      </c>
      <c r="Q101" s="426">
        <f>D102-F102</f>
        <v/>
      </c>
      <c r="R101" s="30" t="n"/>
    </row>
    <row r="102">
      <c r="A102" s="50" t="n">
        <v>0</v>
      </c>
      <c r="B102" s="427" t="n"/>
      <c r="C102" s="91" t="n">
        <v>413</v>
      </c>
      <c r="D102" s="470">
        <f>-J110</f>
        <v/>
      </c>
      <c r="E102" s="87" t="n">
        <v>409</v>
      </c>
      <c r="F102" s="432">
        <f>J105</f>
        <v/>
      </c>
      <c r="G102" s="427" t="n"/>
      <c r="H102" s="211" t="inlineStr">
        <is>
          <t xml:space="preserve">　　　　什項設備                                                    </t>
        </is>
      </c>
      <c r="I102" s="180" t="n">
        <v>408</v>
      </c>
      <c r="J102" s="73">
        <f>OFFSET(A575,0,$K$1-1)</f>
        <v/>
      </c>
      <c r="K102" s="369">
        <f>(SUMIF($C$7:$C$127,I102,$D$7:$D$127)+SUMIF($E$7:$E$127,I102,$F$7:$F$127))/2</f>
        <v/>
      </c>
      <c r="L102" s="478" t="n"/>
      <c r="M102" s="478">
        <f>L102-G102</f>
        <v/>
      </c>
      <c r="N102" s="30" t="n"/>
      <c r="O102" s="425">
        <f>L103-B103</f>
        <v/>
      </c>
      <c r="P102" s="144">
        <f>J102-K102</f>
        <v/>
      </c>
      <c r="Q102" s="426">
        <f>D103-F103</f>
        <v/>
      </c>
      <c r="R102" s="30" t="n"/>
    </row>
    <row r="103">
      <c r="A103" s="50" t="n">
        <v>0</v>
      </c>
      <c r="B103" s="427" t="n"/>
      <c r="C103" s="91" t="n">
        <v>414</v>
      </c>
      <c r="D103" s="470">
        <f>-J111</f>
        <v/>
      </c>
      <c r="E103" s="375" t="n">
        <v>410</v>
      </c>
      <c r="F103" s="431">
        <f>J106</f>
        <v/>
      </c>
      <c r="G103" s="427" t="n"/>
      <c r="H103" s="211" t="inlineStr">
        <is>
          <t xml:space="preserve">　不動產、廠房及設備與基金同額增加(+)或減少(-)之金額        </t>
        </is>
      </c>
      <c r="I103" s="180" t="n"/>
      <c r="J103" s="73">
        <f>OFFSET(A576,0,$K$1-1)</f>
        <v/>
      </c>
      <c r="K103" s="369">
        <f>K104+K108</f>
        <v/>
      </c>
      <c r="L103" s="478" t="n"/>
      <c r="M103" s="478">
        <f>L103-G103</f>
        <v/>
      </c>
      <c r="N103" s="30" t="n"/>
      <c r="O103" s="425">
        <f>L104-B104</f>
        <v/>
      </c>
      <c r="P103" s="144">
        <f>J103-K103</f>
        <v/>
      </c>
      <c r="Q103" s="426">
        <f>D104-F104</f>
        <v/>
      </c>
      <c r="R103" s="30" t="n"/>
    </row>
    <row r="104">
      <c r="A104" s="50" t="n">
        <v>0</v>
      </c>
      <c r="B104" s="427" t="n"/>
      <c r="C104" s="91" t="n">
        <v>416</v>
      </c>
      <c r="D104" s="470">
        <f>F58</f>
        <v/>
      </c>
      <c r="E104" s="375" t="n">
        <v>411</v>
      </c>
      <c r="F104" s="431">
        <f>J107</f>
        <v/>
      </c>
      <c r="G104" s="427" t="n"/>
      <c r="H104" s="211" t="inlineStr">
        <is>
          <t xml:space="preserve">　　　撥入不動產、廠房及設備明細(+)                               </t>
        </is>
      </c>
      <c r="I104" s="180" t="n"/>
      <c r="J104" s="73">
        <f>OFFSET(A577,0,$K$1-1)</f>
        <v/>
      </c>
      <c r="K104" s="369">
        <f>SUM(K105:K107)</f>
        <v/>
      </c>
      <c r="L104" s="478" t="n"/>
      <c r="M104" s="478">
        <f>L104-G104</f>
        <v/>
      </c>
      <c r="N104" s="30" t="n"/>
      <c r="O104" s="425">
        <f>L105-B105</f>
        <v/>
      </c>
      <c r="P104" s="144">
        <f>J104-K104</f>
        <v/>
      </c>
      <c r="Q104" s="426">
        <f>D105-F105</f>
        <v/>
      </c>
      <c r="R104" s="30" t="n"/>
    </row>
    <row r="105">
      <c r="A105" s="50" t="n"/>
      <c r="B105" s="50" t="n"/>
      <c r="C105" s="91" t="n"/>
      <c r="D105" s="428" t="n"/>
      <c r="E105" s="375" t="n">
        <v>415</v>
      </c>
      <c r="F105" s="90">
        <f>J113</f>
        <v/>
      </c>
      <c r="G105" s="50" t="n"/>
      <c r="H105" s="112" t="inlineStr">
        <is>
          <t xml:space="preserve">　　　　機械及設備                                                  </t>
        </is>
      </c>
      <c r="I105" s="180" t="n">
        <v>409</v>
      </c>
      <c r="J105" s="73">
        <f>OFFSET(A578,0,$K$1-1)</f>
        <v/>
      </c>
      <c r="K105" s="369">
        <f>(SUMIF($C$7:$C$127,I105,$D$7:$D$127)+SUMIF($E$7:$E$127,I105,$F$7:$F$127))/2</f>
        <v/>
      </c>
      <c r="L105" s="478" t="n"/>
      <c r="M105" s="478">
        <f>L105-G105</f>
        <v/>
      </c>
      <c r="N105" s="30" t="n"/>
      <c r="O105" s="425">
        <f>L106-B106</f>
        <v/>
      </c>
      <c r="P105" s="144">
        <f>J105-K105</f>
        <v/>
      </c>
      <c r="Q105" s="426">
        <f>D106-F106</f>
        <v/>
      </c>
      <c r="R105" s="30" t="n"/>
    </row>
    <row r="106">
      <c r="A106" s="50" t="n"/>
      <c r="B106" s="50" t="n"/>
      <c r="C106" s="375" t="n"/>
      <c r="D106" s="428" t="n"/>
      <c r="G106" s="50" t="n"/>
      <c r="H106" s="112" t="inlineStr">
        <is>
          <t xml:space="preserve">　　　　交通及運輸設備                                              </t>
        </is>
      </c>
      <c r="I106" s="180" t="n">
        <v>410</v>
      </c>
      <c r="J106" s="73">
        <f>OFFSET(A579,0,$K$1-1)</f>
        <v/>
      </c>
      <c r="K106" s="369">
        <f>(SUMIF($C$7:$C$127,I106,$D$7:$D$127)+SUMIF($E$7:$E$127,I106,$F$7:$F$127))/2</f>
        <v/>
      </c>
      <c r="L106" s="478" t="n"/>
      <c r="M106" s="478">
        <f>L106-G106</f>
        <v/>
      </c>
      <c r="N106" s="30" t="n"/>
      <c r="O106" s="425">
        <f>L107-B107</f>
        <v/>
      </c>
      <c r="P106" s="144">
        <f>J106-K106</f>
        <v/>
      </c>
      <c r="Q106" s="426">
        <f>D107-F107</f>
        <v/>
      </c>
      <c r="R106" s="30" t="n"/>
    </row>
    <row r="107">
      <c r="A107" s="50" t="n"/>
      <c r="B107" s="50" t="n"/>
      <c r="C107" s="127" t="n">
        <v>72</v>
      </c>
      <c r="D107" s="471">
        <f>IF(J119&lt;0,J119*-1,0)</f>
        <v/>
      </c>
      <c r="E107" s="472" t="n"/>
      <c r="F107" s="396" t="n"/>
      <c r="G107" s="50" t="n"/>
      <c r="H107" s="112" t="inlineStr">
        <is>
          <t xml:space="preserve">　　　　什項設備                                                    </t>
        </is>
      </c>
      <c r="I107" s="180" t="n">
        <v>411</v>
      </c>
      <c r="J107" s="73">
        <f>OFFSET(A580,0,$K$1-1)</f>
        <v/>
      </c>
      <c r="K107" s="369">
        <f>(SUMIF($C$7:$C$127,I107,$D$7:$D$127)+SUMIF($E$7:$E$127,I107,$F$7:$F$127))/2</f>
        <v/>
      </c>
      <c r="L107" s="478" t="n"/>
      <c r="M107" s="478">
        <f>L107-G107</f>
        <v/>
      </c>
      <c r="N107" s="30" t="n"/>
      <c r="O107" s="425">
        <f>L108-B108</f>
        <v/>
      </c>
      <c r="P107" s="144">
        <f>J107-K107</f>
        <v/>
      </c>
      <c r="Q107" s="426">
        <f>D108-F108</f>
        <v/>
      </c>
      <c r="R107" s="30" t="n"/>
    </row>
    <row r="108">
      <c r="A108" s="89" t="n">
        <v>0</v>
      </c>
      <c r="B108" s="427" t="n"/>
      <c r="C108" s="127" t="n"/>
      <c r="D108" s="428" t="n"/>
      <c r="E108" s="375" t="n">
        <v>72</v>
      </c>
      <c r="F108" s="396">
        <f>IF(J119&gt;0,J119,0)</f>
        <v/>
      </c>
      <c r="G108" s="427" t="n"/>
      <c r="H108" s="211" t="inlineStr">
        <is>
          <t xml:space="preserve">　　　撥出不動產、廠房及設備明細(-)                               </t>
        </is>
      </c>
      <c r="I108" s="180" t="n"/>
      <c r="J108" s="73">
        <f>OFFSET(A581,0,$K$1-1)</f>
        <v/>
      </c>
      <c r="K108" s="369">
        <f>K109+K110+K111</f>
        <v/>
      </c>
      <c r="L108" s="478" t="n"/>
      <c r="M108" s="478">
        <f>L108-G108</f>
        <v/>
      </c>
      <c r="N108" s="30" t="n"/>
      <c r="O108" s="425">
        <f>L109-B109</f>
        <v/>
      </c>
      <c r="P108" s="144">
        <f>J108-K108</f>
        <v/>
      </c>
      <c r="Q108" s="426">
        <f>D109-F109</f>
        <v/>
      </c>
      <c r="R108" s="30" t="n"/>
    </row>
    <row r="109">
      <c r="A109" s="78" t="n"/>
      <c r="B109" s="427" t="n"/>
      <c r="D109" s="428" t="n"/>
      <c r="E109" s="375" t="n"/>
      <c r="F109" s="432">
        <f>J131</f>
        <v/>
      </c>
      <c r="G109" s="427" t="n"/>
      <c r="H109" s="112" t="inlineStr">
        <is>
          <t xml:space="preserve">　　　　機械及設備                                                  </t>
        </is>
      </c>
      <c r="I109" s="180" t="n">
        <v>412</v>
      </c>
      <c r="J109" s="73">
        <f>OFFSET(A582,0,$K$1-1)</f>
        <v/>
      </c>
      <c r="K109" s="387">
        <f>(SUMIF($C$7:$C$127,I109,$D$7:$D$127)+SUMIF($E$7:$E$127,I109,$F$7:$F$127))/2*-1</f>
        <v/>
      </c>
      <c r="L109" s="478" t="n"/>
      <c r="M109" s="478">
        <f>L109-G109</f>
        <v/>
      </c>
      <c r="N109" s="30" t="n"/>
      <c r="O109" s="425">
        <f>L110-B110</f>
        <v/>
      </c>
      <c r="P109" s="144">
        <f>J109-K109</f>
        <v/>
      </c>
      <c r="Q109" s="426">
        <f>D110-F110</f>
        <v/>
      </c>
      <c r="R109" s="30" t="n"/>
    </row>
    <row r="110">
      <c r="A110" s="78" t="inlineStr">
        <is>
          <t xml:space="preserve">　公積                                                        </t>
        </is>
      </c>
      <c r="B110" s="422">
        <f>SUM(B111:B115)</f>
        <v/>
      </c>
      <c r="C110" s="375" t="n"/>
      <c r="D110" s="428" t="n"/>
      <c r="E110" s="430" t="n"/>
      <c r="F110" s="432" t="n"/>
      <c r="G110" s="423">
        <f>SUM(G111:G115)</f>
        <v/>
      </c>
      <c r="H110" s="112" t="inlineStr">
        <is>
          <t xml:space="preserve">　　　　交通及運輸設備                                              </t>
        </is>
      </c>
      <c r="I110" s="180" t="n">
        <v>413</v>
      </c>
      <c r="J110" s="73">
        <f>OFFSET(A583,0,$K$1-1)</f>
        <v/>
      </c>
      <c r="K110" s="387">
        <f>(SUMIF($C$7:$C$127,I110,$D$7:$D$127)+SUMIF($E$7:$E$127,I110,$F$7:$F$127))/2*-1</f>
        <v/>
      </c>
      <c r="L110" s="478">
        <f>VLOOKUP(A110,$A$253:$AX$305,$K$1,FALSE)</f>
        <v/>
      </c>
      <c r="M110" s="478">
        <f>L110-G110</f>
        <v/>
      </c>
      <c r="N110" s="30" t="n"/>
      <c r="O110" s="425">
        <f>L111-B111</f>
        <v/>
      </c>
      <c r="P110" s="144">
        <f>J110-K110</f>
        <v/>
      </c>
      <c r="Q110" s="426">
        <f>D111-F111</f>
        <v/>
      </c>
      <c r="R110" s="30" t="n"/>
    </row>
    <row r="111">
      <c r="A111" s="80" t="inlineStr">
        <is>
          <t xml:space="preserve">　　資本公積                                                    </t>
        </is>
      </c>
      <c r="B111" s="427">
        <f>VLOOKUP(A111,$A$423:$AX$475,$K$1,FALSE)</f>
        <v/>
      </c>
      <c r="C111" s="375" t="n"/>
      <c r="D111" s="428" t="n"/>
      <c r="E111" s="430" t="n">
        <v>417</v>
      </c>
      <c r="F111" s="432">
        <f>J115</f>
        <v/>
      </c>
      <c r="G111" s="429">
        <f>B111+SUM(F111:F113)-SUM(D111:D113)</f>
        <v/>
      </c>
      <c r="H111" s="112" t="inlineStr">
        <is>
          <t xml:space="preserve">　　　　什項設備                                                    </t>
        </is>
      </c>
      <c r="I111" s="180" t="n">
        <v>414</v>
      </c>
      <c r="J111" s="73">
        <f>OFFSET(A584,0,$K$1-1)</f>
        <v/>
      </c>
      <c r="K111" s="387">
        <f>(SUMIF($C$7:$C$127,I111,$D$7:$D$127)+SUMIF($E$7:$E$127,I111,$F$7:$F$127))/2*-1</f>
        <v/>
      </c>
      <c r="L111" s="478">
        <f>VLOOKUP(A111,$A$253:$AX$305,$K$1,FALSE)</f>
        <v/>
      </c>
      <c r="M111" s="478">
        <f>L111-G111</f>
        <v/>
      </c>
      <c r="N111" s="30" t="n"/>
      <c r="O111" s="425">
        <f>L112-B112</f>
        <v/>
      </c>
      <c r="P111" s="144">
        <f>J111-K111</f>
        <v/>
      </c>
      <c r="Q111" s="426">
        <f>D112-F112</f>
        <v/>
      </c>
      <c r="R111" s="30" t="n"/>
    </row>
    <row r="112">
      <c r="A112" s="2" t="n">
        <v>0</v>
      </c>
      <c r="B112" s="427" t="n"/>
      <c r="C112" s="473" t="n">
        <v>71</v>
      </c>
      <c r="D112" s="471">
        <f>IF(J118&lt;0,J118*-1,0)</f>
        <v/>
      </c>
      <c r="E112" s="430" t="n">
        <v>71</v>
      </c>
      <c r="F112" s="431">
        <f>IF(J133&gt;0,J133,0)</f>
        <v/>
      </c>
      <c r="G112" s="433" t="n"/>
      <c r="H112" s="211" t="inlineStr">
        <is>
          <t xml:space="preserve">　無形資產與基金同額增加(+)或減少(-)之金額                  </t>
        </is>
      </c>
      <c r="I112" s="186" t="n"/>
      <c r="J112" s="73" t="n"/>
      <c r="K112" s="369">
        <f>K113+K114</f>
        <v/>
      </c>
      <c r="L112" s="478" t="n"/>
      <c r="M112" s="478">
        <f>L112-G112</f>
        <v/>
      </c>
      <c r="N112" s="30" t="n"/>
      <c r="O112" s="425">
        <f>L113-B113</f>
        <v/>
      </c>
      <c r="P112" s="144">
        <f>J112-K112</f>
        <v/>
      </c>
      <c r="Q112" s="426">
        <f>D113-F113</f>
        <v/>
      </c>
      <c r="R112" s="30" t="n"/>
    </row>
    <row r="113">
      <c r="A113" s="3" t="n">
        <v>0</v>
      </c>
      <c r="B113" s="427" t="n"/>
      <c r="C113" s="473" t="n"/>
      <c r="D113" s="428" t="n"/>
      <c r="E113" s="439" t="n"/>
      <c r="F113" s="432" t="n"/>
      <c r="G113" s="433" t="n"/>
      <c r="H113" s="112" t="inlineStr">
        <is>
          <t xml:space="preserve">　　　無形資產與基金同額增加之金額(+)                             </t>
        </is>
      </c>
      <c r="I113" s="180" t="n">
        <v>415</v>
      </c>
      <c r="J113" s="73">
        <f>OFFSET(A585,0,$K$1-1)</f>
        <v/>
      </c>
      <c r="K113" s="369">
        <f>(SUMIF($C$7:$C$127,I113,$D$7:$D$127)+SUMIF($E$7:$E$127,I113,$F$7:$F$127))/2</f>
        <v/>
      </c>
      <c r="L113" s="478" t="n"/>
      <c r="M113" s="478">
        <f>L113-G113</f>
        <v/>
      </c>
      <c r="N113" s="30" t="n"/>
      <c r="O113" s="425">
        <f>L114-B114</f>
        <v/>
      </c>
      <c r="P113" s="144">
        <f>J113-K113</f>
        <v/>
      </c>
      <c r="Q113" s="426">
        <f>D114-F114</f>
        <v/>
      </c>
      <c r="R113" s="30" t="n"/>
    </row>
    <row r="114">
      <c r="A114" s="80" t="inlineStr">
        <is>
          <t xml:space="preserve">　　特別公積                                                    </t>
        </is>
      </c>
      <c r="B114" s="427">
        <f>VLOOKUP(A114,$A$423:$AX$475,$K$1,FALSE)</f>
        <v/>
      </c>
      <c r="C114" s="474" t="n"/>
      <c r="D114" s="428">
        <f>J131</f>
        <v/>
      </c>
      <c r="E114" s="430" t="n"/>
      <c r="F114" s="432" t="n"/>
      <c r="G114" s="429">
        <f>B114+SUM(F114:F115)-SUM(D114:D115)</f>
        <v/>
      </c>
      <c r="H114" s="112" t="inlineStr">
        <is>
          <t xml:space="preserve">　　　無形資產與基金同額減少之金額(-)                             </t>
        </is>
      </c>
      <c r="I114" s="180" t="n">
        <v>416</v>
      </c>
      <c r="J114" s="73">
        <f>OFFSET(A586,0,$K$1-1)</f>
        <v/>
      </c>
      <c r="K114" s="369">
        <f>-(SUMIF($C$7:$C$127,I114,$D$7:$D$127)+SUMIF($E$7:$E$127,I114,$F$7:$F$127))/2</f>
        <v/>
      </c>
      <c r="L114" s="478">
        <f>VLOOKUP(A114,$A$253:$AX$305,$K$1,FALSE)</f>
        <v/>
      </c>
      <c r="M114" s="478">
        <f>L114-G114</f>
        <v/>
      </c>
      <c r="N114" s="30" t="n"/>
      <c r="O114" s="425">
        <f>L115-B115</f>
        <v/>
      </c>
      <c r="P114" s="144">
        <f>J114-K114</f>
        <v/>
      </c>
      <c r="Q114" s="426">
        <f>D115-F115</f>
        <v/>
      </c>
      <c r="R114" s="30" t="n"/>
    </row>
    <row r="115">
      <c r="A115" s="3" t="n">
        <v>0</v>
      </c>
      <c r="B115" s="427" t="n"/>
      <c r="C115" s="473" t="n"/>
      <c r="D115" s="428" t="n"/>
      <c r="E115" s="439" t="n"/>
      <c r="F115" s="432" t="n"/>
      <c r="G115" s="433" t="n"/>
      <c r="H115" s="112" t="inlineStr">
        <is>
          <t xml:space="preserve">　　應付代管資產轉列受贈公積之金額                              </t>
        </is>
      </c>
      <c r="I115" s="180" t="n">
        <v>417</v>
      </c>
      <c r="J115" s="73">
        <f>OFFSET(A587,0,$K$1-1)</f>
        <v/>
      </c>
      <c r="K115" s="369">
        <f>(SUMIF($C$7:$C$127,I115,$D$7:$D$127)+SUMIF($E$7:$E$127,I115,$F$7:$F$127))/2</f>
        <v/>
      </c>
      <c r="L115" s="478" t="n"/>
      <c r="M115" s="478">
        <f>L115-G115</f>
        <v/>
      </c>
      <c r="N115" s="30" t="n"/>
      <c r="O115" s="425">
        <f>L116-B116</f>
        <v/>
      </c>
      <c r="P115" s="144">
        <f>J115-K115</f>
        <v/>
      </c>
      <c r="Q115" s="426">
        <f>D116-F116</f>
        <v/>
      </c>
      <c r="R115" s="30" t="n"/>
    </row>
    <row r="116">
      <c r="A116" s="78" t="inlineStr">
        <is>
          <t xml:space="preserve">　累積餘絀                                                    </t>
        </is>
      </c>
      <c r="B116" s="422">
        <f>SUM(B117:B121)</f>
        <v/>
      </c>
      <c r="C116" s="474" t="n"/>
      <c r="D116" s="428" t="n"/>
      <c r="E116" s="430" t="n"/>
      <c r="F116" s="432" t="n"/>
      <c r="G116" s="423">
        <f>SUM(G117:G121)</f>
        <v/>
      </c>
      <c r="H116" s="112" t="inlineStr">
        <is>
          <t xml:space="preserve">　　長期債務1年內到期部分轉列應付到期長期負債之金額             </t>
        </is>
      </c>
      <c r="I116" s="180" t="n">
        <v>418</v>
      </c>
      <c r="J116" s="73">
        <f>OFFSET(A588,0,$K$1-1)</f>
        <v/>
      </c>
      <c r="K116" s="369">
        <f>(SUMIF($C$7:$C$127,I116,$D$7:$D$127)+SUMIF($E$7:$E$127,I116,$F$7:$F$127))/2</f>
        <v/>
      </c>
      <c r="L116" s="478">
        <f>VLOOKUP(A116,$A$253:$AX$305,$K$1,FALSE)</f>
        <v/>
      </c>
      <c r="M116" s="478">
        <f>L116-G116</f>
        <v/>
      </c>
      <c r="N116" s="30" t="n"/>
      <c r="O116" s="425">
        <f>L117-B117</f>
        <v/>
      </c>
      <c r="P116" s="144">
        <f>J116-K116</f>
        <v/>
      </c>
      <c r="Q116" s="426">
        <f>D117-F117</f>
        <v/>
      </c>
      <c r="R116" s="30" t="n"/>
    </row>
    <row r="117">
      <c r="A117" s="80" t="inlineStr">
        <is>
          <t xml:space="preserve">　　累積賸餘                                                    </t>
        </is>
      </c>
      <c r="B117" s="427">
        <f>VLOOKUP(A117,$A$423:$AX$475,$K$1,FALSE)</f>
        <v/>
      </c>
      <c r="C117" s="474" t="n"/>
      <c r="D117" s="428" t="n"/>
      <c r="E117" s="375" t="inlineStr">
        <is>
          <t>A</t>
        </is>
      </c>
      <c r="F117" s="432">
        <f>IF(J7&gt;0,J7,0)</f>
        <v/>
      </c>
      <c r="G117" s="429">
        <f>B117+SUM(F117:F120)-SUM(D117:D120)</f>
        <v/>
      </c>
      <c r="H117" s="112" t="inlineStr">
        <is>
          <t xml:space="preserve">　　盈餘分配與虧損填補之金額                                    </t>
        </is>
      </c>
      <c r="I117" s="180" t="n"/>
      <c r="J117" s="73">
        <f>OFFSET(A589,0,$K$1-1)</f>
        <v/>
      </c>
      <c r="K117" s="369">
        <f>K118+K119</f>
        <v/>
      </c>
      <c r="L117" s="478">
        <f>VLOOKUP(A117,$A$253:$AX$305,$K$1,FALSE)</f>
        <v/>
      </c>
      <c r="M117" s="478">
        <f>L117-G117</f>
        <v/>
      </c>
      <c r="N117" s="30" t="n"/>
      <c r="O117" s="425">
        <f>L118-B118</f>
        <v/>
      </c>
      <c r="P117" s="144">
        <f>J117-K117</f>
        <v/>
      </c>
      <c r="Q117" s="426">
        <f>D118-F118</f>
        <v/>
      </c>
      <c r="R117" s="30" t="n"/>
    </row>
    <row r="118">
      <c r="A118" s="3" t="n">
        <v>0</v>
      </c>
      <c r="B118" s="427" t="n"/>
      <c r="C118" s="474" t="n">
        <v>71</v>
      </c>
      <c r="D118" s="428">
        <f>IF(J123&gt;0,J123,0)</f>
        <v/>
      </c>
      <c r="E118" s="375" t="n"/>
      <c r="F118" s="431" t="n"/>
      <c r="G118" s="401" t="n"/>
      <c r="H118" s="112" t="inlineStr">
        <is>
          <t xml:space="preserve">　　　提存(撥用-)公積                                             </t>
        </is>
      </c>
      <c r="I118" s="180" t="n">
        <v>71</v>
      </c>
      <c r="J118" s="73">
        <f>OFFSET(A590,0,$K$1-1)</f>
        <v/>
      </c>
      <c r="K118" s="387">
        <f>-(SUMIF($C$7:$C$127,I118,$D$7:$D$127)+SUMIF($E$7:$E$127,I118,$F$7:$F$127))/2</f>
        <v/>
      </c>
      <c r="L118" s="478" t="n"/>
      <c r="M118" s="478">
        <f>L118-G118</f>
        <v/>
      </c>
      <c r="N118" s="30" t="n"/>
      <c r="O118" s="425">
        <f>L119-B119</f>
        <v/>
      </c>
      <c r="P118" s="144">
        <f>J118-K118</f>
        <v/>
      </c>
      <c r="Q118" s="426">
        <f>D119-F119</f>
        <v/>
      </c>
      <c r="R118" s="30" t="n"/>
    </row>
    <row r="119" ht="20.4" customHeight="1" s="53" thickBot="1">
      <c r="A119" s="3" t="n"/>
      <c r="B119" s="427" t="n"/>
      <c r="C119" s="430" t="n">
        <v>72</v>
      </c>
      <c r="D119" s="471">
        <f>IF(J119&gt;0,J119,0)</f>
        <v/>
      </c>
      <c r="E119" s="434" t="n"/>
      <c r="F119" s="376" t="n"/>
      <c r="G119" s="401" t="n"/>
      <c r="H119" s="198" t="inlineStr">
        <is>
          <t xml:space="preserve">　　　賸餘撥充(折減-)基金                                         </t>
        </is>
      </c>
      <c r="I119" s="180" t="n">
        <v>72</v>
      </c>
      <c r="J119" s="73">
        <f>OFFSET(A591,0,$K$1-1)</f>
        <v/>
      </c>
      <c r="K119" s="387">
        <f>-(SUMIF($C$7:$C$127,I119,$D$7:$D$127)+SUMIF($E$7:$E$127,I119,$F$7:$F$127))/2</f>
        <v/>
      </c>
      <c r="L119" s="478" t="n"/>
      <c r="M119" s="478">
        <f>L119-G119</f>
        <v/>
      </c>
      <c r="N119" s="30" t="n"/>
      <c r="O119" s="425">
        <f>L120-B121</f>
        <v/>
      </c>
      <c r="P119" s="144">
        <f>J119-K119</f>
        <v/>
      </c>
      <c r="Q119" s="426">
        <f>D121-F121</f>
        <v/>
      </c>
      <c r="R119" s="30" t="n"/>
    </row>
    <row r="120">
      <c r="A120" s="100" t="n"/>
      <c r="B120" s="465" t="n"/>
      <c r="C120" s="430" t="n"/>
      <c r="D120" s="432" t="n"/>
      <c r="E120" s="434" t="n"/>
      <c r="F120" s="376" t="n"/>
      <c r="G120" s="401" t="n"/>
      <c r="H120" s="112" t="n"/>
      <c r="I120" s="180" t="n"/>
      <c r="J120" s="121" t="n"/>
      <c r="K120" s="369">
        <f>(SUMIF($C$7:$C$127,I120,$D$7:$D$127)+SUMIF($E$7:$E$127,I120,$F$7:$F$127))/2</f>
        <v/>
      </c>
      <c r="L120" s="478" t="n"/>
      <c r="M120" s="478">
        <f>L120-G120</f>
        <v/>
      </c>
      <c r="N120" s="30" t="n"/>
      <c r="O120" s="425">
        <f>L123-B122</f>
        <v/>
      </c>
      <c r="P120" s="144" t="n"/>
      <c r="Q120" s="426">
        <f>D122-F122</f>
        <v/>
      </c>
      <c r="R120" s="30" t="n"/>
    </row>
    <row r="121">
      <c r="A121" s="80" t="inlineStr">
        <is>
          <t xml:space="preserve">　　累積短絀                                                    </t>
        </is>
      </c>
      <c r="B121" s="427">
        <f>VLOOKUP(A121,$A$423:$AX$475,$K$1,FALSE)</f>
        <v/>
      </c>
      <c r="C121" s="375" t="inlineStr">
        <is>
          <t>A</t>
        </is>
      </c>
      <c r="D121" s="428">
        <f>IF(J7&lt;0,J7*-1,0)</f>
        <v/>
      </c>
      <c r="E121" s="430" t="n"/>
      <c r="F121" s="431" t="n"/>
      <c r="G121" s="488">
        <f>B121+SUM(F121:F124)-SUM(D121:D124)</f>
        <v/>
      </c>
      <c r="H121" s="112" t="n"/>
      <c r="I121" s="180" t="n"/>
      <c r="J121" s="121" t="n"/>
      <c r="K121" s="369">
        <f>(SUMIF($C$7:$C$127,I121,$D$7:$D$127)+SUMIF($E$7:$E$127,I121,$F$7:$F$127))/2</f>
        <v/>
      </c>
      <c r="L121" s="478">
        <f>VLOOKUP(A121,$A$253:$AX$305,$K$1,FALSE)</f>
        <v/>
      </c>
      <c r="M121" s="478">
        <f>L121-G121</f>
        <v/>
      </c>
      <c r="N121" s="30" t="n"/>
      <c r="O121" s="425">
        <f>L124-B123</f>
        <v/>
      </c>
      <c r="P121" s="144" t="n"/>
      <c r="Q121" s="426">
        <f>D123-F123</f>
        <v/>
      </c>
      <c r="R121" s="30" t="n"/>
    </row>
    <row r="122">
      <c r="A122" s="3" t="n">
        <v>0</v>
      </c>
      <c r="B122" s="427" t="n"/>
      <c r="C122" s="382" t="n"/>
      <c r="D122" s="428" t="n"/>
      <c r="E122" s="430" t="n">
        <v>71</v>
      </c>
      <c r="F122" s="432">
        <f>IF(J118&lt;0,J118*-1,0)</f>
        <v/>
      </c>
      <c r="G122" s="401" t="n"/>
      <c r="H122" s="112" t="n"/>
      <c r="I122" s="180" t="n"/>
      <c r="J122" s="121" t="n"/>
      <c r="K122" s="369">
        <f>SUM(K123:K124)</f>
        <v/>
      </c>
      <c r="L122" s="478" t="n"/>
      <c r="M122" s="478">
        <f>L122-G122</f>
        <v/>
      </c>
      <c r="N122" s="30" t="n"/>
      <c r="O122" s="425">
        <f>L125-B124</f>
        <v/>
      </c>
      <c r="P122" s="144" t="n"/>
      <c r="Q122" s="426">
        <f>D125-F125</f>
        <v/>
      </c>
      <c r="R122" s="30" t="n"/>
    </row>
    <row r="123">
      <c r="A123" s="3" t="n"/>
      <c r="B123" s="427" t="n"/>
      <c r="C123" s="382" t="n"/>
      <c r="D123" s="428" t="n"/>
      <c r="E123" s="430" t="n">
        <v>72</v>
      </c>
      <c r="F123" s="396">
        <f>IF(J119&lt;0,J119*-1,0)</f>
        <v/>
      </c>
      <c r="G123" s="401" t="n"/>
      <c r="H123" s="112" t="n"/>
      <c r="I123" s="180" t="n"/>
      <c r="J123" s="121" t="n"/>
      <c r="K123" s="369">
        <f>-(SUMIF($C$7:$C$127,I123,$D$7:$D$127)+SUMIF($E$7:$E$127,I123,$F$7:$F$127))/2</f>
        <v/>
      </c>
      <c r="L123" s="478" t="n"/>
      <c r="M123" s="478">
        <f>L123-G123</f>
        <v/>
      </c>
      <c r="N123" s="30" t="n"/>
      <c r="O123" s="425">
        <f>L126-B125</f>
        <v/>
      </c>
      <c r="P123" s="144" t="n"/>
      <c r="Q123" s="426">
        <f>D126-F126</f>
        <v/>
      </c>
    </row>
    <row r="124" ht="20.4" customHeight="1" s="53" thickBot="1">
      <c r="A124" s="100" t="n"/>
      <c r="B124" s="465" t="n"/>
      <c r="C124" s="475" t="n"/>
      <c r="D124" s="428" t="n"/>
      <c r="E124" s="434" t="n">
        <v>73</v>
      </c>
      <c r="F124" s="435">
        <f>D120</f>
        <v/>
      </c>
      <c r="G124" s="401" t="n"/>
      <c r="H124" s="198" t="n"/>
      <c r="I124" s="199" t="n"/>
      <c r="J124" s="122" t="n"/>
      <c r="K124" s="444">
        <f>-(SUMIF($C$7:$C$127,I124,$D$7:$D$127)+SUMIF($E$7:$E$127,I124,$F$7:$F$127))/2</f>
        <v/>
      </c>
      <c r="L124" s="478" t="n"/>
      <c r="M124" s="478">
        <f>L124-G124</f>
        <v/>
      </c>
      <c r="O124" s="425">
        <f>L127-B126</f>
        <v/>
      </c>
      <c r="P124" s="144" t="n"/>
      <c r="Q124" s="426">
        <f>D127-F127</f>
        <v/>
      </c>
    </row>
    <row r="125">
      <c r="A125" s="78" t="inlineStr">
        <is>
          <t xml:space="preserve">　淨值其他項目                                                </t>
        </is>
      </c>
      <c r="B125" s="422">
        <f>SUM(B126:B127)</f>
        <v/>
      </c>
      <c r="C125" s="375" t="n"/>
      <c r="D125" s="428" t="n"/>
      <c r="E125" s="430" t="n"/>
      <c r="F125" s="432" t="n"/>
      <c r="G125" s="402">
        <f>SUM(G126:G127)</f>
        <v/>
      </c>
      <c r="H125" s="220" t="n"/>
      <c r="I125" s="180" t="n"/>
      <c r="J125" s="246" t="n"/>
      <c r="K125" s="489" t="n"/>
      <c r="L125" s="478">
        <f>VLOOKUP(A125,$A$253:$AX$305,$K$1,FALSE)</f>
        <v/>
      </c>
      <c r="M125" s="478">
        <f>L124-G124</f>
        <v/>
      </c>
      <c r="O125" s="425">
        <f>L127-B128</f>
        <v/>
      </c>
      <c r="Q125" s="426">
        <f>D128-F128</f>
        <v/>
      </c>
    </row>
    <row r="126">
      <c r="A126" s="81" t="inlineStr">
        <is>
          <t xml:space="preserve">　　累積其他綜合餘絀                                            </t>
        </is>
      </c>
      <c r="B126" s="427">
        <f>VLOOKUP(A126,$A$423:$AX$475,$K$1,FALSE)</f>
        <v/>
      </c>
      <c r="C126" s="375" t="n"/>
      <c r="D126" s="428" t="n"/>
      <c r="E126" s="430" t="n"/>
      <c r="F126" s="432" t="n"/>
      <c r="G126" s="488">
        <f>B126+F126-D126</f>
        <v/>
      </c>
      <c r="H126" s="220" t="n"/>
      <c r="I126" s="180" t="n"/>
      <c r="J126" s="246" t="n"/>
      <c r="K126" s="489" t="n"/>
      <c r="L126" s="478">
        <f>VLOOKUP(A126,$A$253:$AX$305,$K$1,FALSE)</f>
        <v/>
      </c>
      <c r="M126" s="478">
        <f>L125-G125</f>
        <v/>
      </c>
    </row>
    <row r="127">
      <c r="A127" s="80" t="n">
        <v>0</v>
      </c>
      <c r="B127" s="427" t="n"/>
      <c r="C127" s="375" t="n"/>
      <c r="D127" s="428" t="n"/>
      <c r="E127" s="430" t="n"/>
      <c r="F127" s="432" t="n"/>
      <c r="G127" s="488" t="n"/>
      <c r="H127" s="220" t="n"/>
      <c r="I127" s="180" t="n"/>
      <c r="J127" s="246" t="n"/>
      <c r="K127" s="489" t="n"/>
      <c r="L127" s="478">
        <f>VLOOKUP(A128,$A$253:$AX$305,$K$1,FALSE)</f>
        <v/>
      </c>
      <c r="M127" s="478">
        <f>L126-G126</f>
        <v/>
      </c>
    </row>
    <row r="128" ht="20.4" customHeight="1" s="53" thickBot="1">
      <c r="A128" s="83" t="inlineStr">
        <is>
          <t>合      計</t>
        </is>
      </c>
      <c r="B128" s="479">
        <f>B70+B97</f>
        <v/>
      </c>
      <c r="C128" s="480" t="n"/>
      <c r="D128" s="481" t="n"/>
      <c r="E128" s="482" t="n"/>
      <c r="F128" s="481" t="n"/>
      <c r="G128" s="490">
        <f>G70+G97</f>
        <v/>
      </c>
      <c r="H128" s="220" t="n"/>
      <c r="I128" s="180" t="n"/>
      <c r="J128" s="246" t="n"/>
      <c r="K128" s="489" t="n"/>
      <c r="M128" s="478">
        <f>L127-G128</f>
        <v/>
      </c>
    </row>
    <row r="129">
      <c r="A129" s="74" t="n"/>
      <c r="B129" s="74" t="n"/>
      <c r="C129" s="74" t="n"/>
      <c r="D129" s="74" t="n"/>
      <c r="E129" s="74" t="n"/>
      <c r="F129" s="74" t="n"/>
      <c r="G129" s="74" t="n"/>
      <c r="H129" s="220" t="n"/>
      <c r="I129" s="180" t="n"/>
      <c r="J129" s="246" t="n"/>
      <c r="K129" s="489" t="n"/>
      <c r="M129" s="478">
        <f>L131-G133</f>
        <v/>
      </c>
    </row>
    <row r="130">
      <c r="A130" s="74" t="n"/>
      <c r="D130" s="483">
        <f>SUM(D6:D127)</f>
        <v/>
      </c>
      <c r="E130" s="19" t="n"/>
      <c r="F130" s="483">
        <f>SUM(F6:F127)</f>
        <v/>
      </c>
      <c r="H130" s="220" t="n"/>
      <c r="I130" s="180" t="n"/>
      <c r="J130" s="246" t="n"/>
      <c r="K130" s="489" t="n"/>
      <c r="M130" s="478">
        <f>L132-G134</f>
        <v/>
      </c>
    </row>
    <row r="131">
      <c r="A131" s="74" t="n"/>
      <c r="C131" s="6" t="n"/>
      <c r="D131" s="483">
        <f>D130-F130</f>
        <v/>
      </c>
      <c r="E131" s="15" t="n"/>
      <c r="F131" s="483">
        <f>F130-D130</f>
        <v/>
      </c>
      <c r="H131" s="119" t="n"/>
      <c r="I131" s="115" t="n"/>
      <c r="J131" s="116" t="n"/>
      <c r="K131" s="411" t="n"/>
      <c r="M131" s="478">
        <f>L133-G135</f>
        <v/>
      </c>
    </row>
    <row r="132">
      <c r="A132" s="74" t="n"/>
      <c r="B132" s="484">
        <f>B69-B70-B97</f>
        <v/>
      </c>
      <c r="C132" s="6" t="n"/>
      <c r="E132" s="15" t="n"/>
      <c r="G132" s="484">
        <f>G69-G70-G97</f>
        <v/>
      </c>
      <c r="H132" s="119" t="n"/>
      <c r="I132" s="115" t="n"/>
      <c r="J132" s="116" t="n"/>
      <c r="K132" s="411" t="n"/>
      <c r="M132" s="478">
        <f>L134-G136</f>
        <v/>
      </c>
    </row>
    <row r="133">
      <c r="A133" s="74" t="n"/>
      <c r="C133" s="30" t="n"/>
      <c r="D133" s="30" t="n"/>
      <c r="E133" s="30" t="n"/>
      <c r="F133" s="30" t="n"/>
      <c r="G133" s="30" t="n"/>
      <c r="H133" s="119" t="n"/>
      <c r="I133" s="115" t="n"/>
      <c r="J133" s="116" t="n"/>
      <c r="K133" s="411" t="n"/>
      <c r="M133" s="478">
        <f>L135-G137</f>
        <v/>
      </c>
    </row>
    <row r="134">
      <c r="A134" s="74" t="n"/>
      <c r="B134" s="74" t="n"/>
      <c r="C134" s="74" t="n"/>
      <c r="D134" s="74" t="n"/>
      <c r="E134" s="74" t="n"/>
      <c r="F134" s="74" t="n"/>
      <c r="G134" s="74" t="n"/>
      <c r="H134" s="119" t="n"/>
      <c r="I134" s="115" t="n"/>
      <c r="J134" s="116" t="n"/>
      <c r="K134" s="411" t="n"/>
      <c r="M134" s="478">
        <f>L136-G136</f>
        <v/>
      </c>
    </row>
    <row r="135">
      <c r="A135" s="74" t="n"/>
      <c r="B135" s="74" t="n"/>
      <c r="C135" s="74" t="n"/>
      <c r="D135" s="74" t="n"/>
      <c r="E135" s="74" t="n"/>
      <c r="F135" s="74" t="n"/>
      <c r="G135" s="74" t="n"/>
      <c r="H135" s="119" t="n"/>
      <c r="I135" s="115" t="n"/>
      <c r="J135" s="116" t="n"/>
      <c r="K135" s="411" t="n"/>
      <c r="M135" s="478" t="n"/>
    </row>
    <row r="254" ht="16.2" customHeight="1" s="53"/>
    <row r="255" ht="16.2" customHeight="1" s="53"/>
    <row r="256" ht="16.2" customHeight="1" s="53"/>
    <row r="257" ht="16.2" customHeight="1" s="53"/>
    <row r="258" ht="16.2" customHeight="1" s="53"/>
    <row r="259" ht="16.2" customHeight="1" s="53"/>
    <row r="260" ht="16.2" customHeight="1" s="53"/>
    <row r="261" ht="16.2" customHeight="1" s="53"/>
    <row r="262" ht="16.2" customHeight="1" s="53"/>
    <row r="263" ht="16.2" customHeight="1" s="53"/>
    <row r="264" ht="16.2" customHeight="1" s="53"/>
    <row r="265" ht="16.2" customHeight="1" s="53"/>
    <row r="266" ht="16.2" customHeight="1" s="53"/>
    <row r="267" ht="16.2" customHeight="1" s="53"/>
    <row r="268" ht="16.2" customHeight="1" s="53"/>
    <row r="269" ht="16.2" customHeight="1" s="53"/>
    <row r="270" ht="16.2" customHeight="1" s="53"/>
    <row r="271" ht="16.2" customHeight="1" s="53"/>
    <row r="272" ht="16.2" customHeight="1" s="53"/>
    <row r="273" ht="16.2" customHeight="1" s="53"/>
    <row r="274" ht="16.2" customHeight="1" s="53"/>
    <row r="275" ht="16.2" customHeight="1" s="53"/>
    <row r="276" ht="16.2" customHeight="1" s="53"/>
    <row r="277" ht="16.2" customHeight="1" s="53"/>
    <row r="278" ht="16.2" customHeight="1" s="53"/>
    <row r="279" ht="16.2" customHeight="1" s="53"/>
    <row r="280" ht="16.2" customHeight="1" s="53"/>
    <row r="281" ht="16.2" customHeight="1" s="53"/>
    <row r="282" ht="16.2" customHeight="1" s="53"/>
    <row r="283" ht="16.2" customHeight="1" s="53"/>
    <row r="284" ht="16.2" customHeight="1" s="53"/>
    <row r="285" ht="16.2" customHeight="1" s="53"/>
    <row r="286" ht="16.2" customHeight="1" s="53"/>
    <row r="287" ht="16.2" customHeight="1" s="53"/>
    <row r="288" ht="16.2" customHeight="1" s="53"/>
    <row r="289" ht="16.2" customHeight="1" s="53"/>
    <row r="290" ht="16.2" customHeight="1" s="53"/>
    <row r="291" ht="16.2" customHeight="1" s="53"/>
    <row r="292" ht="16.2" customHeight="1" s="53"/>
    <row r="293" ht="16.2" customHeight="1" s="53"/>
    <row r="294" ht="16.2" customHeight="1" s="53"/>
    <row r="295" ht="16.2" customHeight="1" s="53"/>
    <row r="296" ht="16.2" customHeight="1" s="53"/>
    <row r="297" ht="16.2" customHeight="1" s="53"/>
    <row r="298" ht="16.2" customHeight="1" s="53"/>
    <row r="299" ht="16.2" customHeight="1" s="53"/>
    <row r="300" ht="16.2" customHeight="1" s="53"/>
    <row r="301" ht="16.2" customHeight="1" s="53"/>
    <row r="302" ht="16.2" customHeight="1" s="53"/>
    <row r="303" ht="16.2" customHeight="1" s="53"/>
    <row r="304" ht="16.2" customHeight="1" s="53"/>
    <row r="305" ht="16.2" customHeight="1" s="53"/>
    <row r="306" ht="16.2" customHeight="1" s="53"/>
    <row r="307" ht="16.2" customHeight="1" s="53"/>
    <row r="308" ht="16.2" customHeight="1" s="53"/>
    <row r="311" ht="16.2" customHeight="1" s="53"/>
    <row r="312" ht="16.2" customHeight="1" s="53"/>
    <row r="313" ht="16.2" customHeight="1" s="53"/>
    <row r="314" ht="16.2" customHeight="1" s="53"/>
    <row r="315" ht="16.2" customHeight="1" s="53"/>
    <row r="316" ht="16.2" customHeight="1" s="53"/>
    <row r="317" ht="16.2" customHeight="1" s="53"/>
    <row r="318" ht="16.2" customHeight="1" s="53"/>
    <row r="319" ht="16.2" customHeight="1" s="53"/>
    <row r="320" ht="16.2" customHeight="1" s="53"/>
    <row r="321" ht="16.2" customHeight="1" s="53"/>
    <row r="322" ht="16.2" customHeight="1" s="53"/>
    <row r="323" ht="16.2" customHeight="1" s="53"/>
    <row r="324" ht="16.2" customHeight="1" s="53"/>
    <row r="325" ht="16.2" customHeight="1" s="53"/>
    <row r="326" ht="16.2" customHeight="1" s="53"/>
    <row r="327" ht="16.2" customHeight="1" s="53"/>
    <row r="328" ht="16.2" customHeight="1" s="53"/>
    <row r="329" ht="16.2" customHeight="1" s="53"/>
    <row r="330" ht="16.2" customHeight="1" s="53"/>
    <row r="331" ht="16.2" customHeight="1" s="53"/>
    <row r="332" ht="16.2" customHeight="1" s="53"/>
    <row r="333" ht="16.2" customHeight="1" s="53"/>
    <row r="334" ht="16.2" customHeight="1" s="53"/>
    <row r="335" ht="16.2" customHeight="1" s="53"/>
    <row r="336" ht="16.2" customHeight="1" s="53"/>
    <row r="337" ht="16.2" customHeight="1" s="53"/>
    <row r="338" ht="16.2" customHeight="1" s="53"/>
    <row r="339" ht="16.2" customHeight="1" s="53"/>
    <row r="340" ht="16.2" customHeight="1" s="53"/>
    <row r="341" ht="16.2" customHeight="1" s="53"/>
    <row r="342" ht="16.2" customHeight="1" s="53"/>
    <row r="343" ht="16.2" customHeight="1" s="53"/>
    <row r="344" ht="16.2" customHeight="1" s="53"/>
    <row r="345" ht="16.2" customHeight="1" s="53"/>
    <row r="346" ht="16.2" customHeight="1" s="53"/>
    <row r="347" ht="16.2" customHeight="1" s="53"/>
    <row r="348" ht="16.2" customHeight="1" s="53"/>
    <row r="349" ht="16.2" customHeight="1" s="53"/>
    <row r="350" ht="16.2" customHeight="1" s="53"/>
    <row r="351" ht="16.2" customHeight="1" s="53"/>
    <row r="352" ht="16.2" customHeight="1" s="53"/>
    <row r="353" ht="16.2" customHeight="1" s="53"/>
    <row r="354" ht="16.2" customHeight="1" s="53"/>
    <row r="355" ht="16.2" customHeight="1" s="53"/>
    <row r="356" ht="16.2" customHeight="1" s="53"/>
    <row r="357" ht="16.2" customHeight="1" s="53"/>
    <row r="358" ht="16.2" customHeight="1" s="53"/>
    <row r="359" ht="16.2" customHeight="1" s="53"/>
    <row r="360" ht="16.2" customHeight="1" s="53"/>
    <row r="361" ht="16.2" customHeight="1" s="53"/>
    <row r="362" ht="16.2" customHeight="1" s="53"/>
    <row r="363" ht="16.2" customHeight="1" s="53"/>
    <row r="364" ht="16.2" customHeight="1" s="53"/>
    <row r="365" ht="16.2" customHeight="1" s="53"/>
    <row r="366" ht="16.2" customHeight="1" s="53"/>
    <row r="367" ht="16.2" customHeight="1" s="53"/>
    <row r="368" ht="16.2" customHeight="1" s="53"/>
    <row r="369" ht="16.2" customHeight="1" s="53"/>
    <row r="370" ht="16.2" customHeight="1" s="53"/>
    <row r="371" ht="16.2" customHeight="1" s="53"/>
    <row r="372" ht="16.2" customHeight="1" s="53"/>
    <row r="373" ht="16.2" customHeight="1" s="53"/>
    <row r="374" ht="16.2" customHeight="1" s="53"/>
    <row r="375" ht="16.2" customHeight="1" s="53"/>
    <row r="376" ht="16.2" customHeight="1" s="53"/>
    <row r="377" ht="16.2" customHeight="1" s="53"/>
    <row r="378" ht="16.2" customHeight="1" s="53"/>
    <row r="379" ht="16.2" customHeight="1" s="53"/>
    <row r="380" ht="16.2" customHeight="1" s="53"/>
    <row r="381" ht="16.2" customHeight="1" s="53"/>
    <row r="382" ht="16.2" customHeight="1" s="53"/>
    <row r="383" ht="16.2" customHeight="1" s="53"/>
    <row r="384" ht="16.2" customHeight="1" s="53"/>
    <row r="385" ht="16.2" customHeight="1" s="53"/>
    <row r="386" ht="16.2" customHeight="1" s="53"/>
    <row r="387" ht="16.2" customHeight="1" s="53"/>
    <row r="388" ht="16.2" customHeight="1" s="53"/>
    <row r="389" ht="16.2" customHeight="1" s="53"/>
    <row r="390" ht="16.2" customHeight="1" s="53"/>
    <row r="391" ht="16.2" customHeight="1" s="53"/>
    <row r="392" ht="16.2" customHeight="1" s="53"/>
    <row r="393" ht="16.2" customHeight="1" s="53"/>
    <row r="394" ht="16.2" customHeight="1" s="53"/>
    <row r="395" ht="16.2" customHeight="1" s="53"/>
    <row r="396" ht="16.2" customHeight="1" s="53"/>
    <row r="397" ht="16.2" customHeight="1" s="53"/>
    <row r="398" ht="16.2" customHeight="1" s="53"/>
    <row r="399" ht="16.2" customHeight="1" s="53"/>
    <row r="400" ht="16.2" customHeight="1" s="53"/>
    <row r="401" ht="16.2" customHeight="1" s="53"/>
    <row r="402" ht="16.2" customHeight="1" s="53"/>
    <row r="403" ht="16.2" customHeight="1" s="53"/>
    <row r="404" ht="16.2" customHeight="1" s="53"/>
    <row r="405" ht="16.2" customHeight="1" s="53"/>
    <row r="406" ht="16.2" customHeight="1" s="53"/>
    <row r="407" ht="16.2" customHeight="1" s="53"/>
    <row r="408" ht="16.2" customHeight="1" s="53"/>
    <row r="409" ht="16.2" customHeight="1" s="53"/>
    <row r="410" ht="16.2" customHeight="1" s="53"/>
    <row r="427" ht="16.2" customHeight="1" s="53"/>
    <row r="428" ht="16.2" customHeight="1" s="53"/>
    <row r="429" ht="16.2" customHeight="1" s="53"/>
    <row r="430" ht="16.2" customHeight="1" s="53"/>
    <row r="431" ht="16.2" customHeight="1" s="53"/>
    <row r="432" ht="16.2" customHeight="1" s="53"/>
    <row r="433" ht="16.2" customHeight="1" s="53"/>
    <row r="434" ht="16.2" customHeight="1" s="53"/>
    <row r="435" ht="16.2" customHeight="1" s="53"/>
    <row r="436" ht="16.2" customHeight="1" s="53"/>
    <row r="437" ht="16.2" customHeight="1" s="53"/>
    <row r="438" ht="16.2" customHeight="1" s="53"/>
    <row r="439" ht="16.2" customHeight="1" s="53"/>
    <row r="440" ht="16.2" customHeight="1" s="53"/>
    <row r="441" ht="16.2" customHeight="1" s="53"/>
    <row r="442" ht="16.2" customHeight="1" s="53"/>
    <row r="443" ht="16.2" customHeight="1" s="53"/>
    <row r="444" ht="16.2" customHeight="1" s="53"/>
    <row r="445" ht="16.2" customHeight="1" s="53"/>
    <row r="446" ht="16.2" customHeight="1" s="53"/>
    <row r="447" ht="16.2" customHeight="1" s="53"/>
    <row r="448" ht="16.2" customHeight="1" s="53"/>
    <row r="449" ht="16.2" customHeight="1" s="53"/>
    <row r="450" ht="16.2" customHeight="1" s="53"/>
    <row r="451" ht="16.2" customHeight="1" s="53"/>
    <row r="452" ht="16.2" customHeight="1" s="53"/>
    <row r="453" ht="16.2" customHeight="1" s="53"/>
    <row r="454" ht="16.2" customHeight="1" s="53"/>
    <row r="455" ht="16.2" customHeight="1" s="53"/>
    <row r="456" ht="16.2" customHeight="1" s="53"/>
    <row r="457" ht="16.2" customHeight="1" s="53"/>
    <row r="458" ht="16.2" customHeight="1" s="53"/>
    <row r="459" ht="16.2" customHeight="1" s="53"/>
    <row r="460" ht="16.2" customHeight="1" s="53"/>
    <row r="461" ht="16.2" customHeight="1" s="53"/>
    <row r="462" ht="16.2" customHeight="1" s="53"/>
    <row r="463" ht="16.2" customHeight="1" s="53"/>
    <row r="464" ht="16.2" customHeight="1" s="53"/>
    <row r="465" ht="16.2" customHeight="1" s="53"/>
    <row r="466" ht="16.2" customHeight="1" s="53"/>
    <row r="467" ht="16.2" customHeight="1" s="53"/>
    <row r="468" ht="16.2" customHeight="1" s="53"/>
    <row r="469" ht="16.2" customHeight="1" s="53"/>
    <row r="470" ht="16.2" customHeight="1" s="53"/>
    <row r="471" ht="16.2" customHeight="1" s="53"/>
    <row r="472" ht="16.2" customHeight="1" s="53"/>
    <row r="473" ht="16.2" customHeight="1" s="53"/>
    <row r="474" ht="16.2" customHeight="1" s="53"/>
    <row r="475" ht="16.2" customHeight="1" s="53"/>
    <row r="476" ht="16.2" customHeight="1" s="53"/>
    <row r="477" ht="16.2" customHeight="1" s="53"/>
    <row r="478" ht="16.2" customHeight="1" s="53"/>
    <row r="479" ht="16.2" customHeight="1" s="53"/>
    <row r="480" ht="16.2" customHeight="1" s="53"/>
    <row r="481" ht="16.2" customHeight="1" s="53"/>
    <row r="484" ht="16.2" customHeight="1" s="53"/>
    <row r="485" ht="16.2" customHeight="1" s="53"/>
    <row r="486" ht="16.2" customHeight="1" s="53"/>
    <row r="487" ht="16.2" customHeight="1" s="53"/>
    <row r="488" ht="16.2" customHeight="1" s="53"/>
    <row r="489" ht="16.2" customHeight="1" s="53"/>
    <row r="490" ht="16.2" customHeight="1" s="53"/>
    <row r="491" ht="16.2" customHeight="1" s="53"/>
    <row r="492" ht="16.2" customHeight="1" s="53"/>
    <row r="493" ht="16.2" customHeight="1" s="53"/>
    <row r="494" ht="16.2" customHeight="1" s="53"/>
    <row r="495" ht="16.2" customHeight="1" s="53"/>
    <row r="496" ht="16.2" customHeight="1" s="53"/>
    <row r="497" ht="16.2" customHeight="1" s="53"/>
    <row r="498" ht="16.2" customHeight="1" s="53"/>
    <row r="499" ht="16.2" customHeight="1" s="53"/>
    <row r="500" ht="16.2" customHeight="1" s="53"/>
    <row r="501" ht="16.2" customHeight="1" s="53"/>
    <row r="502" ht="16.2" customHeight="1" s="53"/>
    <row r="503" ht="16.2" customHeight="1" s="53"/>
    <row r="504" ht="16.2" customHeight="1" s="53"/>
    <row r="505" ht="16.2" customHeight="1" s="53"/>
    <row r="506" ht="16.2" customHeight="1" s="53"/>
    <row r="507" ht="16.2" customHeight="1" s="53"/>
    <row r="508" ht="16.2" customHeight="1" s="53"/>
    <row r="509" ht="16.2" customHeight="1" s="53"/>
    <row r="510" ht="16.2" customHeight="1" s="53"/>
    <row r="511" ht="16.2" customHeight="1" s="53"/>
    <row r="512" ht="16.2" customHeight="1" s="53"/>
    <row r="513" ht="16.2" customHeight="1" s="53"/>
    <row r="514" ht="16.2" customHeight="1" s="53"/>
    <row r="515" ht="16.2" customHeight="1" s="53"/>
    <row r="516" ht="16.2" customHeight="1" s="53"/>
    <row r="517" ht="16.2" customHeight="1" s="53"/>
    <row r="518" ht="16.2" customHeight="1" s="53"/>
    <row r="519" ht="16.2" customHeight="1" s="53"/>
    <row r="520" ht="16.2" customHeight="1" s="53"/>
    <row r="521" ht="16.2" customHeight="1" s="53"/>
    <row r="522" ht="16.2" customHeight="1" s="53"/>
    <row r="523" ht="16.2" customHeight="1" s="53"/>
    <row r="524" ht="16.2" customHeight="1" s="53"/>
    <row r="525" ht="16.2" customHeight="1" s="53"/>
    <row r="526" ht="16.2" customHeight="1" s="53"/>
    <row r="527" ht="16.2" customHeight="1" s="53"/>
    <row r="528" ht="16.2" customHeight="1" s="53"/>
    <row r="529" ht="16.2" customHeight="1" s="53"/>
    <row r="530" ht="16.2" customHeight="1" s="53"/>
    <row r="531" ht="16.2" customHeight="1" s="53"/>
    <row r="532" ht="16.2" customHeight="1" s="53"/>
    <row r="533" ht="16.2" customHeight="1" s="53"/>
    <row r="534" ht="16.2" customHeight="1" s="53"/>
    <row r="535" ht="16.2" customHeight="1" s="53"/>
    <row r="536" ht="16.2" customHeight="1" s="53"/>
    <row r="537" ht="16.2" customHeight="1" s="53"/>
    <row r="538" ht="16.2" customHeight="1" s="53"/>
    <row r="539" ht="16.2" customHeight="1" s="53"/>
    <row r="540" ht="16.2" customHeight="1" s="53"/>
    <row r="541" ht="16.2" customHeight="1" s="53"/>
    <row r="542" ht="16.2" customHeight="1" s="53"/>
    <row r="543" ht="16.2" customHeight="1" s="53"/>
    <row r="544" ht="16.2" customHeight="1" s="53"/>
    <row r="545" ht="16.2" customHeight="1" s="53"/>
    <row r="546" ht="16.2" customHeight="1" s="53"/>
    <row r="547" ht="16.2" customHeight="1" s="53"/>
    <row r="548" ht="16.2" customHeight="1" s="53"/>
    <row r="549" ht="16.2" customHeight="1" s="53"/>
    <row r="550" ht="16.2" customHeight="1" s="53"/>
    <row r="551" ht="16.2" customHeight="1" s="53"/>
    <row r="552" ht="16.2" customHeight="1" s="53"/>
    <row r="553" ht="16.2" customHeight="1" s="53"/>
    <row r="554" ht="16.2" customHeight="1" s="53"/>
    <row r="555" ht="16.2" customHeight="1" s="53"/>
    <row r="556" ht="16.2" customHeight="1" s="53"/>
    <row r="557" ht="16.2" customHeight="1" s="53"/>
    <row r="558" ht="16.2" customHeight="1" s="53"/>
    <row r="559" ht="16.2" customHeight="1" s="53"/>
    <row r="560" ht="16.2" customHeight="1" s="53"/>
    <row r="561" ht="16.2" customHeight="1" s="53"/>
    <row r="562" ht="16.2" customHeight="1" s="53"/>
    <row r="563" ht="16.2" customHeight="1" s="53"/>
    <row r="564" ht="16.2" customHeight="1" s="53"/>
    <row r="565" ht="16.2" customHeight="1" s="53"/>
    <row r="566" ht="16.2" customHeight="1" s="53"/>
    <row r="567" ht="16.2" customHeight="1" s="53"/>
    <row r="568" ht="16.2" customHeight="1" s="53"/>
    <row r="569" ht="16.2" customHeight="1" s="53"/>
    <row r="570" ht="16.2" customHeight="1" s="53"/>
    <row r="571" ht="16.2" customHeight="1" s="53"/>
    <row r="572" ht="16.2" customHeight="1" s="53"/>
    <row r="573" ht="16.2" customHeight="1" s="53"/>
    <row r="574" ht="16.2" customHeight="1" s="53"/>
    <row r="575" ht="16.2" customHeight="1" s="53"/>
    <row r="576" ht="16.2" customHeight="1" s="53"/>
    <row r="577" ht="16.2" customHeight="1" s="53"/>
    <row r="578" ht="16.2" customHeight="1" s="53"/>
    <row r="579" ht="16.2" customHeight="1" s="53"/>
    <row r="580" ht="16.2" customHeight="1" s="53"/>
    <row r="581" ht="16.2" customHeight="1" s="53"/>
    <row r="582" ht="16.2" customHeight="1" s="53"/>
    <row r="583" ht="16.2" customHeight="1" s="53"/>
    <row r="584" ht="16.2" customHeight="1" s="53"/>
    <row r="585" ht="16.2" customHeight="1" s="53"/>
    <row r="586" ht="16.2" customHeight="1" s="53"/>
    <row r="587" ht="16.2" customHeight="1" s="53"/>
    <row r="588" ht="16.2" customHeight="1" s="53"/>
    <row r="589" ht="16.2" customHeight="1" s="53"/>
    <row r="590" ht="16.2" customHeight="1" s="53"/>
    <row r="591" ht="16.2" customHeight="1" s="53"/>
    <row r="592" ht="16.2" customHeight="1" s="53"/>
  </sheetData>
  <mergeCells count="6">
    <mergeCell ref="A1:J1"/>
    <mergeCell ref="C4:F4"/>
    <mergeCell ref="A4:A5"/>
    <mergeCell ref="A3:J3"/>
    <mergeCell ref="A2:J2"/>
    <mergeCell ref="H4:J5"/>
  </mergeCells>
  <conditionalFormatting sqref="D8:D15">
    <cfRule type="expression" priority="4" dxfId="4">
      <formula>"""=if(IF(ISBLANK(c8),0, 1) *IF(ISBLANK(d8),0, 1)=1)"""</formula>
    </cfRule>
  </conditionalFormatting>
  <conditionalFormatting sqref="J7:J136">
    <cfRule type="cellIs" priority="1" operator="notEqual" dxfId="0" stopIfTrue="1">
      <formula>$K7</formula>
    </cfRule>
  </conditionalFormatting>
  <conditionalFormatting sqref="M7:M93 M97:M135">
    <cfRule type="cellIs" priority="21" operator="notEqual" dxfId="0" stopIfTrue="1">
      <formula>0</formula>
    </cfRule>
  </conditionalFormatting>
  <printOptions horizontalCentered="1"/>
  <pageMargins left="0.5511811023622047" right="0.4724409448818898" top="0.4330708661417323" bottom="0.2755905511811024" header="0.3937007874015748" footer="0.1181102362204725"/>
  <pageSetup orientation="portrait" paperSize="9" scale="38" horizontalDpi="1200" verticalDpi="1200"/>
  <headerFooter alignWithMargins="0">
    <oddHeader/>
    <oddFooter>&amp;C&amp;16 1-1</oddFooter>
    <evenHeader/>
    <evenFooter/>
    <firstHeader/>
    <firstFooter/>
  </headerFooter>
</worksheet>
</file>

<file path=xl/worksheets/sheet31.xml><?xml version="1.0" encoding="utf-8"?>
<worksheet xmlns="http://schemas.openxmlformats.org/spreadsheetml/2006/main">
  <sheetPr codeName="Sheet35">
    <tabColor theme="0" tint="-0.1499984740745262"/>
    <outlinePr summaryBelow="1" summaryRight="1"/>
    <pageSetUpPr/>
  </sheetPr>
  <dimension ref="A1:R135"/>
  <sheetViews>
    <sheetView showZeros="0" topLeftCell="A31" zoomScale="70" zoomScaleNormal="70" zoomScaleSheetLayoutView="120" workbookViewId="0">
      <selection activeCell="O49" sqref="O49"/>
    </sheetView>
  </sheetViews>
  <sheetFormatPr baseColWidth="8" defaultColWidth="9" defaultRowHeight="19.8"/>
  <cols>
    <col width="21.6640625" customWidth="1" style="5" min="1" max="1"/>
    <col width="16" customWidth="1" style="5" min="2" max="2"/>
    <col width="5.109375" customWidth="1" style="325" min="3" max="3"/>
    <col width="11.88671875" customWidth="1" style="5" min="4" max="4"/>
    <col width="5.109375" customWidth="1" style="325" min="5" max="5"/>
    <col width="12.21875" customWidth="1" style="5" min="6" max="6"/>
    <col width="12.33203125" customWidth="1" style="5" min="7" max="7"/>
    <col width="64.44140625" customWidth="1" style="5" min="8" max="8"/>
    <col width="5.21875" customWidth="1" style="5" min="9" max="9"/>
    <col width="10.6640625" customWidth="1" style="5" min="10" max="10"/>
    <col width="11.109375" customWidth="1" style="1" min="11" max="11"/>
    <col width="9" customWidth="1" style="1" min="12" max="12"/>
    <col width="19.109375" bestFit="1" customWidth="1" style="1" min="13" max="13"/>
    <col width="9" customWidth="1" style="1" min="14" max="14"/>
    <col width="20.109375" bestFit="1" customWidth="1" style="1" min="15" max="15"/>
    <col width="9" customWidth="1" style="1" min="16" max="16"/>
    <col width="15.109375" bestFit="1" customWidth="1" style="1" min="17" max="17"/>
    <col width="9" customWidth="1" style="1" min="18" max="16384"/>
  </cols>
  <sheetData>
    <row r="1" ht="22.2" customHeight="1" s="53">
      <c r="A1" s="322">
        <f>OFFSET(A139,0,K1-1)</f>
        <v/>
      </c>
      <c r="K1" s="13">
        <f>L1+2</f>
        <v/>
      </c>
      <c r="L1" s="1" t="n">
        <v>29</v>
      </c>
    </row>
    <row r="2" ht="22.2" customHeight="1" s="53">
      <c r="A2" s="322" t="inlineStr">
        <is>
          <t>預計平衡表與現金流量表勾稽底稿</t>
        </is>
      </c>
    </row>
    <row r="3" ht="20.4" customHeight="1" s="53" thickBot="1">
      <c r="A3" s="324" t="inlineStr">
        <is>
          <t>中華民國115年度</t>
        </is>
      </c>
    </row>
    <row r="4" ht="22.2" customHeight="1" s="53">
      <c r="A4" s="348" t="inlineStr">
        <is>
          <t>科目</t>
        </is>
      </c>
      <c r="B4" s="349" t="inlineStr">
        <is>
          <t>114.12.31</t>
        </is>
      </c>
      <c r="C4" s="328" t="inlineStr">
        <is>
          <t>調整項目</t>
        </is>
      </c>
      <c r="D4" s="350" t="n"/>
      <c r="E4" s="350" t="n"/>
      <c r="F4" s="351" t="n"/>
      <c r="G4" s="349" t="inlineStr">
        <is>
          <t>115.12.31</t>
        </is>
      </c>
      <c r="H4" s="329" t="inlineStr">
        <is>
          <t>現金流量表勾稽項目</t>
        </is>
      </c>
      <c r="I4" s="352" t="n"/>
      <c r="J4" s="353" t="n"/>
    </row>
    <row r="5" ht="22.8" customHeight="1" s="53" thickBot="1">
      <c r="A5" s="354" t="n"/>
      <c r="B5" s="75" t="inlineStr">
        <is>
          <t>預計數</t>
        </is>
      </c>
      <c r="C5" s="485" t="n"/>
      <c r="D5" s="486" t="inlineStr">
        <is>
          <t>借方</t>
        </is>
      </c>
      <c r="E5" s="487" t="n"/>
      <c r="F5" s="486" t="inlineStr">
        <is>
          <t>貸方</t>
        </is>
      </c>
      <c r="G5" s="77" t="inlineStr">
        <is>
          <t>預計數</t>
        </is>
      </c>
      <c r="H5" s="358" t="n"/>
      <c r="I5" s="359" t="n"/>
      <c r="J5" s="360" t="n"/>
    </row>
    <row r="6">
      <c r="A6" s="4" t="inlineStr">
        <is>
          <t xml:space="preserve">資產                                                        </t>
        </is>
      </c>
      <c r="B6" s="419" t="n"/>
      <c r="C6" s="367" t="n"/>
      <c r="D6" s="420" t="n"/>
      <c r="E6" s="368" t="n"/>
      <c r="F6" s="420" t="n"/>
      <c r="G6" s="421" t="n"/>
      <c r="H6" s="111" t="inlineStr">
        <is>
          <t xml:space="preserve">▼業務活動之現金流量                                          </t>
        </is>
      </c>
      <c r="I6" s="129" t="n"/>
      <c r="J6" s="130" t="n"/>
      <c r="L6" s="30" t="inlineStr">
        <is>
          <t>114年12月</t>
        </is>
      </c>
      <c r="M6" s="27" t="inlineStr">
        <is>
          <t>差異數要再加(減)</t>
        </is>
      </c>
      <c r="N6" s="30" t="n"/>
      <c r="O6" s="27" t="inlineStr">
        <is>
          <t>比較增減</t>
        </is>
      </c>
      <c r="P6" s="30" t="n"/>
      <c r="Q6" s="27" t="inlineStr">
        <is>
          <t>調整項目</t>
        </is>
      </c>
      <c r="R6" s="30" t="n"/>
    </row>
    <row r="7">
      <c r="A7" s="78" t="inlineStr">
        <is>
          <t xml:space="preserve">　流動資產                                                    </t>
        </is>
      </c>
      <c r="B7" s="422">
        <f>SUM(B8:B16)</f>
        <v/>
      </c>
      <c r="C7" s="367" t="n"/>
      <c r="D7" s="420" t="n"/>
      <c r="E7" s="368" t="n"/>
      <c r="F7" s="420" t="n"/>
      <c r="G7" s="423">
        <f>SUM(G8:G16)</f>
        <v/>
      </c>
      <c r="H7" s="112" t="inlineStr">
        <is>
          <t xml:space="preserve">　　本期賸餘（短絀）                                            </t>
        </is>
      </c>
      <c r="I7" s="8" t="inlineStr">
        <is>
          <t>A</t>
        </is>
      </c>
      <c r="J7" s="73">
        <f>OFFSET(A480,0,$K$1-1)</f>
        <v/>
      </c>
      <c r="K7" s="369">
        <f>-SUMIF($C$7:$C$127,I7,$D$7:$D$127)+SUMIF($E$7:$E$127,I7,$F$7:$F$127)</f>
        <v/>
      </c>
      <c r="L7" s="478">
        <f>VLOOKUP(A7,$A$140:$AX$249,$K$1,FALSE)</f>
        <v/>
      </c>
      <c r="M7" s="478">
        <f>L7-G7</f>
        <v/>
      </c>
      <c r="N7" s="30" t="n"/>
      <c r="O7" s="425">
        <f>L7-B7</f>
        <v/>
      </c>
      <c r="P7" s="30">
        <f>J7-K7</f>
        <v/>
      </c>
      <c r="Q7" s="426">
        <f>D7-F7</f>
        <v/>
      </c>
      <c r="R7" s="30" t="n"/>
    </row>
    <row r="8">
      <c r="A8" s="79" t="inlineStr">
        <is>
          <t xml:space="preserve">　　現金                                                        </t>
        </is>
      </c>
      <c r="B8" s="427">
        <f>VLOOKUP(A8,$A$309:$AX$418,$K$1,FALSE)</f>
        <v/>
      </c>
      <c r="C8" s="367" t="inlineStr">
        <is>
          <t>B</t>
        </is>
      </c>
      <c r="D8" s="428">
        <f>IF(G8-B8&gt;0,G8-B8,"0")</f>
        <v/>
      </c>
      <c r="E8" s="375" t="inlineStr">
        <is>
          <t>B</t>
        </is>
      </c>
      <c r="F8" s="428">
        <f>IF(G8-B8&lt;0,B8-G8,"0")</f>
        <v/>
      </c>
      <c r="G8" s="429">
        <f>J87</f>
        <v/>
      </c>
      <c r="H8" s="112" t="inlineStr">
        <is>
          <t xml:space="preserve">　　利息股利之調整                                              </t>
        </is>
      </c>
      <c r="I8" s="8" t="n"/>
      <c r="J8" s="73">
        <f>OFFSET(A481,0,$K$1-1)</f>
        <v/>
      </c>
      <c r="K8" s="369">
        <f>SUM(K9:K11)</f>
        <v/>
      </c>
      <c r="L8" s="478">
        <f>VLOOKUP(A8,$A$140:$AX$249,$K$1,FALSE)</f>
        <v/>
      </c>
      <c r="M8" s="478">
        <f>L8-G8</f>
        <v/>
      </c>
      <c r="N8" s="30" t="n"/>
      <c r="O8" s="425">
        <f>L8-B8</f>
        <v/>
      </c>
      <c r="P8" s="30">
        <f>J8-K8</f>
        <v/>
      </c>
      <c r="Q8" s="426">
        <f>D8-F8</f>
        <v/>
      </c>
      <c r="R8" s="30" t="n"/>
    </row>
    <row r="9" ht="32.4" customHeight="1" s="53">
      <c r="A9" s="79" t="inlineStr">
        <is>
          <t xml:space="preserve">　　流動金融資產                                                </t>
        </is>
      </c>
      <c r="B9" s="427">
        <f>VLOOKUP(A9,$A$309:$AX$418,$K$1,FALSE)</f>
        <v/>
      </c>
      <c r="C9" s="375" t="n">
        <v>231</v>
      </c>
      <c r="D9" s="428">
        <f>J50*-1</f>
        <v/>
      </c>
      <c r="E9" s="430" t="n">
        <v>211</v>
      </c>
      <c r="F9" s="431">
        <f>J42</f>
        <v/>
      </c>
      <c r="G9" s="429">
        <f>B9+D9-F9+D10-F10</f>
        <v/>
      </c>
      <c r="H9" s="112" t="inlineStr">
        <is>
          <t xml:space="preserve">　　　利息收入                                                    </t>
        </is>
      </c>
      <c r="I9" s="8" t="n"/>
      <c r="J9" s="73">
        <f>OFFSET(A482,0,$K$1-1)</f>
        <v/>
      </c>
      <c r="K9" s="369">
        <f>J9</f>
        <v/>
      </c>
      <c r="L9" s="478">
        <f>VLOOKUP(A9,$A$140:$AX$249,$K$1,FALSE)</f>
        <v/>
      </c>
      <c r="M9" s="478">
        <f>L9-G9</f>
        <v/>
      </c>
      <c r="N9" s="30" t="n"/>
      <c r="O9" s="425">
        <f>L9-B9</f>
        <v/>
      </c>
      <c r="P9" s="30">
        <f>J9-K9</f>
        <v/>
      </c>
      <c r="Q9" s="426">
        <f>D9-F9</f>
        <v/>
      </c>
      <c r="R9" s="30" t="n"/>
    </row>
    <row r="10">
      <c r="A10" s="79" t="n"/>
      <c r="B10" s="427" t="n"/>
      <c r="C10" s="375" t="n">
        <v>125</v>
      </c>
      <c r="D10" s="428" t="n"/>
      <c r="E10" s="430" t="n"/>
      <c r="F10" s="432" t="n"/>
      <c r="G10" s="429" t="n"/>
      <c r="H10" s="112" t="inlineStr">
        <is>
          <t xml:space="preserve">　　　股利收入                                                    </t>
        </is>
      </c>
      <c r="I10" s="8" t="n"/>
      <c r="J10" s="73">
        <f>OFFSET(A483,0,$K$1-1)</f>
        <v/>
      </c>
      <c r="K10" s="369">
        <f>J10</f>
        <v/>
      </c>
      <c r="L10" s="478" t="n"/>
      <c r="M10" s="478">
        <f>L10-G10</f>
        <v/>
      </c>
      <c r="N10" s="30" t="n"/>
      <c r="O10" s="425">
        <f>L10-B10</f>
        <v/>
      </c>
      <c r="P10" s="30">
        <f>J10-K10</f>
        <v/>
      </c>
      <c r="Q10" s="426">
        <f>D10-F10</f>
        <v/>
      </c>
      <c r="R10" s="30" t="n"/>
    </row>
    <row r="11">
      <c r="A11" s="79" t="inlineStr">
        <is>
          <t xml:space="preserve">　　應收款項                                                    </t>
        </is>
      </c>
      <c r="B11" s="427">
        <f>VLOOKUP(A11,$A$309:$AX$418,$K$1,FALSE)</f>
        <v/>
      </c>
      <c r="C11" s="375" t="n">
        <v>151</v>
      </c>
      <c r="D11" s="428" t="n"/>
      <c r="E11" s="430" t="n">
        <v>151</v>
      </c>
      <c r="F11" s="432" t="n"/>
      <c r="G11" s="429">
        <f>B11+D11-F11</f>
        <v/>
      </c>
      <c r="H11" s="112" t="inlineStr">
        <is>
          <t xml:space="preserve">　　　利息費用                                                    </t>
        </is>
      </c>
      <c r="I11" s="8" t="n"/>
      <c r="J11" s="73">
        <f>OFFSET(A484,0,$K$1-1)</f>
        <v/>
      </c>
      <c r="K11" s="369">
        <f>J11</f>
        <v/>
      </c>
      <c r="L11" s="478">
        <f>VLOOKUP(A11,$A$140:$AX$249,$K$1,FALSE)</f>
        <v/>
      </c>
      <c r="M11" s="478">
        <f>L11-G11</f>
        <v/>
      </c>
      <c r="N11" s="30" t="n"/>
      <c r="O11" s="425">
        <f>L11-B11</f>
        <v/>
      </c>
      <c r="P11" s="30">
        <f>J11-K11</f>
        <v/>
      </c>
      <c r="Q11" s="426">
        <f>D11-F11</f>
        <v/>
      </c>
      <c r="R11" s="30" t="n"/>
    </row>
    <row r="12">
      <c r="A12" s="2" t="n">
        <v>0</v>
      </c>
      <c r="B12" s="427" t="n"/>
      <c r="C12" s="375" t="n"/>
      <c r="D12" s="428" t="n"/>
      <c r="E12" s="430" t="n"/>
      <c r="F12" s="432" t="n"/>
      <c r="G12" s="433" t="n"/>
      <c r="H12" s="112" t="inlineStr">
        <is>
          <t xml:space="preserve">　　未計利息股利之本期賸餘（短絀）                              </t>
        </is>
      </c>
      <c r="I12" s="8" t="n"/>
      <c r="J12" s="73">
        <f>OFFSET(A485,0,$K$1-1)</f>
        <v/>
      </c>
      <c r="K12" s="369">
        <f>K7+K8</f>
        <v/>
      </c>
      <c r="L12" s="478" t="n"/>
      <c r="M12" s="478">
        <f>L12-G12</f>
        <v/>
      </c>
      <c r="N12" s="30" t="n"/>
      <c r="O12" s="425">
        <f>L12-B12</f>
        <v/>
      </c>
      <c r="P12" s="30">
        <f>J12-K12</f>
        <v/>
      </c>
      <c r="Q12" s="426">
        <f>D12-F12</f>
        <v/>
      </c>
      <c r="R12" s="30" t="n"/>
    </row>
    <row r="13">
      <c r="A13" s="80" t="inlineStr">
        <is>
          <t xml:space="preserve">　　存貨                                                        </t>
        </is>
      </c>
      <c r="B13" s="427">
        <f>VLOOKUP(A13,$A$309:$AX$418,$K$1,FALSE)</f>
        <v/>
      </c>
      <c r="C13" s="375" t="n">
        <v>151</v>
      </c>
      <c r="D13" s="428" t="n"/>
      <c r="E13" s="430" t="n">
        <v>151</v>
      </c>
      <c r="F13" s="432" t="n"/>
      <c r="G13" s="429">
        <f>B13+D13-F13</f>
        <v/>
      </c>
      <c r="H13" s="112" t="inlineStr">
        <is>
          <t xml:space="preserve">　　調整項目                                                    </t>
        </is>
      </c>
      <c r="I13" s="8" t="n"/>
      <c r="J13" s="73">
        <f>OFFSET(A486,0,$K$1-1)</f>
        <v/>
      </c>
      <c r="K13" s="369">
        <f>SUM(K14,K24,K27,K34,K33)</f>
        <v/>
      </c>
      <c r="L13" s="478">
        <f>VLOOKUP(A13,$A$140:$AX$249,$K$1,FALSE)</f>
        <v/>
      </c>
      <c r="M13" s="478">
        <f>L13-G13</f>
        <v/>
      </c>
      <c r="N13" s="30" t="n"/>
      <c r="O13" s="425">
        <f>L13-B13</f>
        <v/>
      </c>
      <c r="P13" s="30">
        <f>J13-K13</f>
        <v/>
      </c>
      <c r="Q13" s="426">
        <f>D13-F13</f>
        <v/>
      </c>
      <c r="R13" s="30" t="n"/>
    </row>
    <row r="14">
      <c r="A14" s="81" t="inlineStr">
        <is>
          <t xml:space="preserve">　　生產性生物資產－流動                                        </t>
        </is>
      </c>
      <c r="B14" s="427">
        <f>VLOOKUP(A14,$A$309:$AX$418,$K$1,FALSE)</f>
        <v/>
      </c>
      <c r="C14" s="375" t="n">
        <v>151</v>
      </c>
      <c r="D14" s="428" t="n"/>
      <c r="E14" s="430" t="n">
        <v>151</v>
      </c>
      <c r="F14" s="432" t="n"/>
      <c r="G14" s="429">
        <f>B14+D14-F14</f>
        <v/>
      </c>
      <c r="H14" s="112" t="inlineStr">
        <is>
          <t xml:space="preserve">　　　折舊、減損及折耗                                            </t>
        </is>
      </c>
      <c r="I14" s="8" t="n"/>
      <c r="J14" s="73">
        <f>OFFSET(A487,0,$K$1-1)</f>
        <v/>
      </c>
      <c r="K14" s="369">
        <f>SUM(K15:K23)</f>
        <v/>
      </c>
      <c r="L14" s="478">
        <f>VLOOKUP(A14,$A$140:$AX$249,$K$1,FALSE)</f>
        <v/>
      </c>
      <c r="M14" s="478">
        <f>L14-G14</f>
        <v/>
      </c>
      <c r="N14" s="30" t="n"/>
      <c r="O14" s="425">
        <f>L14-B14</f>
        <v/>
      </c>
      <c r="P14" s="30">
        <f>J14-K14</f>
        <v/>
      </c>
      <c r="Q14" s="426">
        <f>D14-F14</f>
        <v/>
      </c>
      <c r="R14" s="30" t="n"/>
    </row>
    <row r="15">
      <c r="A15" s="80" t="inlineStr">
        <is>
          <t xml:space="preserve">　　預付款項                                                    </t>
        </is>
      </c>
      <c r="B15" s="427">
        <f>VLOOKUP(A15,$A$309:$AX$418,$K$1,FALSE)</f>
        <v/>
      </c>
      <c r="C15" s="375" t="n">
        <v>151</v>
      </c>
      <c r="D15" s="428" t="n"/>
      <c r="E15" s="430" t="n">
        <v>151</v>
      </c>
      <c r="F15" s="432" t="n"/>
      <c r="G15" s="429">
        <f>B15+D15-F15</f>
        <v/>
      </c>
      <c r="H15" s="112" t="inlineStr">
        <is>
          <t xml:space="preserve">　　　　土地改良物                                                  </t>
        </is>
      </c>
      <c r="I15" s="91" t="n">
        <v>101</v>
      </c>
      <c r="J15" s="121">
        <f>OFFSET(A488,0,$K$1-1)</f>
        <v/>
      </c>
      <c r="K15" s="369">
        <f>-SUMIF($C$7:$C$127,I15,$D$7:$D$127)+SUMIF($E$7:$E$127,I15,$F$7:$F$127)</f>
        <v/>
      </c>
      <c r="L15" s="478">
        <f>VLOOKUP(A15,$A$140:$AX$249,$K$1,FALSE)</f>
        <v/>
      </c>
      <c r="M15" s="478">
        <f>L15-G15</f>
        <v/>
      </c>
      <c r="N15" s="30" t="n"/>
      <c r="O15" s="425">
        <f>L15-B15</f>
        <v/>
      </c>
      <c r="P15" s="30">
        <f>J15-K15</f>
        <v/>
      </c>
      <c r="Q15" s="426">
        <f>D15-F15</f>
        <v/>
      </c>
      <c r="R15" s="30" t="n"/>
    </row>
    <row r="16">
      <c r="A16" s="80" t="inlineStr">
        <is>
          <t xml:space="preserve">　　短期貸墊款                                                  </t>
        </is>
      </c>
      <c r="B16" s="427">
        <f>VLOOKUP(A16,$A$309:$AX$418,$K$1,FALSE)</f>
        <v/>
      </c>
      <c r="C16" s="375" t="n">
        <v>151</v>
      </c>
      <c r="D16" s="428" t="n"/>
      <c r="E16" s="430" t="n">
        <v>212</v>
      </c>
      <c r="F16" s="432">
        <f>J43</f>
        <v/>
      </c>
      <c r="G16" s="429">
        <f>B16+D16-F16</f>
        <v/>
      </c>
      <c r="H16" s="112" t="inlineStr">
        <is>
          <t xml:space="preserve">　　　　房屋及建築                                                  </t>
        </is>
      </c>
      <c r="I16" s="91" t="n">
        <v>102</v>
      </c>
      <c r="J16" s="121">
        <f>OFFSET(A489,0,$K$1-1)</f>
        <v/>
      </c>
      <c r="K16" s="369">
        <f>-SUMIF($C$7:$C$127,I16,$D$7:$D$127)+SUMIF($E$7:$E$127,I16,$F$7:$F$127)</f>
        <v/>
      </c>
      <c r="L16" s="478">
        <f>VLOOKUP(A16,$A$140:$AX$249,$K$1,FALSE)</f>
        <v/>
      </c>
      <c r="M16" s="478">
        <f>L16-G16</f>
        <v/>
      </c>
      <c r="N16" s="30" t="n"/>
      <c r="O16" s="425">
        <f>L16-B16</f>
        <v/>
      </c>
      <c r="P16" s="30">
        <f>J16-K16</f>
        <v/>
      </c>
      <c r="Q16" s="426">
        <f>D16-F16</f>
        <v/>
      </c>
      <c r="R16" s="30" t="n"/>
    </row>
    <row r="17" ht="48.6" customHeight="1" s="53">
      <c r="A17" s="78" t="inlineStr">
        <is>
          <t xml:space="preserve">　投資、長期應收款、貸墊款及準備金                            </t>
        </is>
      </c>
      <c r="B17" s="422">
        <f>SUM(B18:B21)</f>
        <v/>
      </c>
      <c r="C17" s="380" t="n"/>
      <c r="D17" s="374" t="n"/>
      <c r="E17" s="434" t="n"/>
      <c r="F17" s="435" t="n"/>
      <c r="G17" s="423">
        <f>SUM(G18:G21)</f>
        <v/>
      </c>
      <c r="H17" s="112" t="inlineStr">
        <is>
          <t xml:space="preserve">　　　　機械及設備                                                  </t>
        </is>
      </c>
      <c r="I17" s="91" t="n">
        <v>103</v>
      </c>
      <c r="J17" s="121">
        <f>OFFSET(A490,0,$K$1-1)</f>
        <v/>
      </c>
      <c r="K17" s="369">
        <f>-SUMIF($C$7:$C$127,I17,$D$7:$D$127)+SUMIF($E$7:$E$127,I17,$F$7:$F$127)</f>
        <v/>
      </c>
      <c r="L17" s="478">
        <f>VLOOKUP(A17,$A$140:$AX$249,$K$1,FALSE)</f>
        <v/>
      </c>
      <c r="M17" s="478">
        <f>L17-G17</f>
        <v/>
      </c>
      <c r="N17" s="30" t="n"/>
      <c r="O17" s="425">
        <f>L17-B17</f>
        <v/>
      </c>
      <c r="P17" s="30">
        <f>J17-K17</f>
        <v/>
      </c>
      <c r="Q17" s="426">
        <f>D17-F17</f>
        <v/>
      </c>
      <c r="R17" s="30" t="n"/>
    </row>
    <row r="18" ht="32.4" customHeight="1" s="53">
      <c r="A18" s="80" t="inlineStr">
        <is>
          <t xml:space="preserve">　　採權益法之投資                                              </t>
        </is>
      </c>
      <c r="B18" s="427">
        <f>VLOOKUP(A18,$A$309:$AX$418,$K$1,FALSE)</f>
        <v/>
      </c>
      <c r="C18" s="380" t="n"/>
      <c r="D18" s="126" t="n"/>
      <c r="E18" s="127" t="n"/>
      <c r="F18" s="126" t="n"/>
      <c r="G18" s="429">
        <f>D18+F18+B18</f>
        <v/>
      </c>
      <c r="H18" s="112" t="inlineStr">
        <is>
          <t xml:space="preserve">　　　　交通及運輸設備                                              </t>
        </is>
      </c>
      <c r="I18" s="91" t="n">
        <v>104</v>
      </c>
      <c r="J18" s="121">
        <f>OFFSET(A491,0,$K$1-1)</f>
        <v/>
      </c>
      <c r="K18" s="369">
        <f>-SUMIF($C$7:$C$127,I18,$D$7:$D$127)+SUMIF($E$7:$E$127,I18,$F$7:$F$127)</f>
        <v/>
      </c>
      <c r="L18" s="478">
        <f>VLOOKUP(A18,$A$140:$AX$249,$K$1,FALSE)</f>
        <v/>
      </c>
      <c r="M18" s="478">
        <f>L18-G18</f>
        <v/>
      </c>
      <c r="N18" s="30" t="n"/>
      <c r="O18" s="425">
        <f>L18-B18</f>
        <v/>
      </c>
      <c r="P18" s="30">
        <f>J18-K18</f>
        <v/>
      </c>
      <c r="Q18" s="426">
        <f>D18-F18</f>
        <v/>
      </c>
      <c r="R18" s="30" t="n"/>
    </row>
    <row r="19" ht="32.4" customHeight="1" s="53">
      <c r="A19" s="80" t="inlineStr">
        <is>
          <t xml:space="preserve">　　非流動金融資產                                              </t>
        </is>
      </c>
      <c r="B19" s="427">
        <f>VLOOKUP(A19,$A$309:$AX$418,$K$1,FALSE)</f>
        <v/>
      </c>
      <c r="C19" s="381" t="n">
        <v>241</v>
      </c>
      <c r="D19" s="436">
        <f>J52*-1</f>
        <v/>
      </c>
      <c r="E19" s="437" t="n">
        <v>221</v>
      </c>
      <c r="F19" s="438">
        <f>J45</f>
        <v/>
      </c>
      <c r="G19" s="429">
        <f>B19+D19-F19</f>
        <v/>
      </c>
      <c r="H19" s="112" t="inlineStr">
        <is>
          <t xml:space="preserve">　　　　什項設備                                                    </t>
        </is>
      </c>
      <c r="I19" s="91" t="n">
        <v>105</v>
      </c>
      <c r="J19" s="121">
        <f>OFFSET(A492,0,$K$1-1)</f>
        <v/>
      </c>
      <c r="K19" s="369">
        <f>-SUMIF($C$7:$C$127,I19,$D$7:$D$127)+SUMIF($E$7:$E$127,I19,$F$7:$F$127)</f>
        <v/>
      </c>
      <c r="L19" s="478">
        <f>VLOOKUP(A19,$A$140:$AX$249,$K$1,FALSE)</f>
        <v/>
      </c>
      <c r="M19" s="478">
        <f>L19-G19</f>
        <v/>
      </c>
      <c r="N19" s="30" t="n"/>
      <c r="O19" s="425">
        <f>L19-B19</f>
        <v/>
      </c>
      <c r="P19" s="30">
        <f>J19-K19</f>
        <v/>
      </c>
      <c r="Q19" s="426">
        <f>D19-F19</f>
        <v/>
      </c>
      <c r="R19" s="30" t="n"/>
    </row>
    <row r="20">
      <c r="A20" s="80" t="inlineStr">
        <is>
          <t xml:space="preserve">　　長期應收款                                                  </t>
        </is>
      </c>
      <c r="B20" s="427">
        <f>VLOOKUP(A20,$A$309:$AX$418,$K$1,FALSE)</f>
        <v/>
      </c>
      <c r="C20" s="380" t="n"/>
      <c r="D20" s="374" t="n"/>
      <c r="E20" s="434" t="n"/>
      <c r="F20" s="435" t="n"/>
      <c r="G20" s="433">
        <f>B20+D20-F20</f>
        <v/>
      </c>
      <c r="H20" s="112" t="inlineStr">
        <is>
          <t xml:space="preserve">　　　　租賃資產                                                    </t>
        </is>
      </c>
      <c r="I20" s="91" t="n">
        <v>106</v>
      </c>
      <c r="J20" s="121">
        <f>OFFSET(A493,0,$K$1-1)</f>
        <v/>
      </c>
      <c r="K20" s="369">
        <f>-SUMIF($C$7:$C$127,I20,$D$7:$D$127)+SUMIF($E$7:$E$127,I20,$F$7:$F$127)</f>
        <v/>
      </c>
      <c r="L20" s="478">
        <f>VLOOKUP(A20,$A$140:$AX$249,$K$1,FALSE)</f>
        <v/>
      </c>
      <c r="M20" s="478">
        <f>L20-G20</f>
        <v/>
      </c>
      <c r="N20" s="30" t="n"/>
      <c r="O20" s="425">
        <f>L20-B20</f>
        <v/>
      </c>
      <c r="P20" s="30">
        <f>J20-K20</f>
        <v/>
      </c>
      <c r="Q20" s="426">
        <f>D20-F20</f>
        <v/>
      </c>
      <c r="R20" s="30" t="n"/>
    </row>
    <row r="21">
      <c r="A21" s="80" t="inlineStr">
        <is>
          <t xml:space="preserve">　　準備金                                                      </t>
        </is>
      </c>
      <c r="B21" s="427">
        <f>VLOOKUP(A21,$A$309:$AX$418,$K$1,FALSE)</f>
        <v/>
      </c>
      <c r="C21" s="380" t="n">
        <v>242</v>
      </c>
      <c r="D21" s="374">
        <f>J53*-1</f>
        <v/>
      </c>
      <c r="E21" s="434" t="n">
        <v>222</v>
      </c>
      <c r="F21" s="435">
        <f>J46</f>
        <v/>
      </c>
      <c r="G21" s="429">
        <f>B21+SUM(D21:D25)-SUM(F21:F25)</f>
        <v/>
      </c>
      <c r="H21" s="112" t="inlineStr">
        <is>
          <t xml:space="preserve">　　　　租賃權益改良                                                </t>
        </is>
      </c>
      <c r="I21" s="91" t="n">
        <v>107</v>
      </c>
      <c r="J21" s="121">
        <f>OFFSET(A494,0,$K$1-1)</f>
        <v/>
      </c>
      <c r="K21" s="369">
        <f>-SUMIF($C$7:$C$127,I21,$D$7:$D$127)+SUMIF($E$7:$E$127,I21,$F$7:$F$127)</f>
        <v/>
      </c>
      <c r="L21" s="478">
        <f>VLOOKUP(A21,$A$140:$AX$249,$K$1,FALSE)</f>
        <v/>
      </c>
      <c r="M21" s="478">
        <f>L21-G21</f>
        <v/>
      </c>
      <c r="N21" s="30" t="n"/>
      <c r="O21" s="425">
        <f>L21-B21</f>
        <v/>
      </c>
      <c r="P21" s="30">
        <f>J21-K21</f>
        <v/>
      </c>
      <c r="Q21" s="426">
        <f>D21-F21</f>
        <v/>
      </c>
      <c r="R21" s="30" t="n"/>
    </row>
    <row r="22">
      <c r="A22" s="3" t="n">
        <v>0</v>
      </c>
      <c r="B22" s="427" t="n"/>
      <c r="C22" s="382" t="n">
        <v>401</v>
      </c>
      <c r="D22" s="428">
        <f>J90</f>
        <v/>
      </c>
      <c r="E22" s="439" t="n">
        <v>402</v>
      </c>
      <c r="F22" s="432">
        <f>-J91</f>
        <v/>
      </c>
      <c r="G22" s="433" t="n"/>
      <c r="H22" s="112" t="inlineStr">
        <is>
          <t xml:space="preserve">　　　　代管資產                                                    </t>
        </is>
      </c>
      <c r="I22" s="91" t="n">
        <v>108</v>
      </c>
      <c r="J22" s="121">
        <f>OFFSET(A495,0,$K$1-1)</f>
        <v/>
      </c>
      <c r="K22" s="369">
        <f>-SUMIF($C$7:$C$127,I22,$D$7:$D$127)+SUMIF($E$7:$E$127,I22,$F$7:$F$127)</f>
        <v/>
      </c>
      <c r="L22" s="478" t="n"/>
      <c r="M22" s="478">
        <f>L22-G22</f>
        <v/>
      </c>
      <c r="N22" s="30" t="n"/>
      <c r="O22" s="425">
        <f>L22-B22</f>
        <v/>
      </c>
      <c r="P22" s="30">
        <f>J22-K22</f>
        <v/>
      </c>
      <c r="Q22" s="426">
        <f>D22-F22</f>
        <v/>
      </c>
      <c r="R22" s="30" t="n"/>
    </row>
    <row r="23">
      <c r="A23" s="3" t="n">
        <v>0</v>
      </c>
      <c r="B23" s="427" t="n"/>
      <c r="C23" s="382" t="n">
        <v>403</v>
      </c>
      <c r="D23" s="428">
        <f>J93</f>
        <v/>
      </c>
      <c r="E23" s="439" t="n"/>
      <c r="F23" s="431" t="n"/>
      <c r="G23" s="433" t="n"/>
      <c r="H23" s="112" t="inlineStr">
        <is>
          <t xml:space="preserve">　　　　生產性生物資產－非流動                                      </t>
        </is>
      </c>
      <c r="I23" s="91" t="n">
        <v>109</v>
      </c>
      <c r="J23" s="121">
        <f>OFFSET(A496,0,$K$1-1)</f>
        <v/>
      </c>
      <c r="K23" s="369">
        <f>-SUMIF($C$7:$C$127,I23,$D$7:$D$127)+SUMIF($E$7:$E$127,I23,$F$7:$F$127)</f>
        <v/>
      </c>
      <c r="L23" s="478" t="n"/>
      <c r="M23" s="478">
        <f>L23-G23</f>
        <v/>
      </c>
      <c r="N23" s="30" t="n"/>
      <c r="O23" s="425">
        <f>L23-B23</f>
        <v/>
      </c>
      <c r="P23" s="30">
        <f>J23-K23</f>
        <v/>
      </c>
      <c r="Q23" s="426">
        <f>D23-F23</f>
        <v/>
      </c>
      <c r="R23" s="30" t="n"/>
    </row>
    <row r="24">
      <c r="A24" s="3" t="n">
        <v>0</v>
      </c>
      <c r="B24" s="427" t="n"/>
      <c r="C24" s="382" t="n"/>
      <c r="D24" s="428" t="n"/>
      <c r="E24" s="439" t="n"/>
      <c r="F24" s="432" t="n"/>
      <c r="G24" s="433" t="n"/>
      <c r="H24" s="112" t="inlineStr">
        <is>
          <t xml:space="preserve">　　　攤銷                                                        </t>
        </is>
      </c>
      <c r="I24" s="91" t="n"/>
      <c r="J24" s="121">
        <f>OFFSET(A497,0,$K$1-1)</f>
        <v/>
      </c>
      <c r="K24" s="369">
        <f>SUM(K25:K26)</f>
        <v/>
      </c>
      <c r="L24" s="478" t="n"/>
      <c r="M24" s="478">
        <f>L24-G24</f>
        <v/>
      </c>
      <c r="N24" s="30" t="n"/>
      <c r="O24" s="425">
        <f>L24-B24</f>
        <v/>
      </c>
      <c r="P24" s="30">
        <f>J24-K24</f>
        <v/>
      </c>
      <c r="Q24" s="426">
        <f>D24-F24</f>
        <v/>
      </c>
      <c r="R24" s="30" t="n"/>
    </row>
    <row r="25">
      <c r="A25" s="78" t="n"/>
      <c r="B25" s="427" t="n"/>
      <c r="C25" s="382" t="n">
        <v>125</v>
      </c>
      <c r="D25" s="428">
        <f>J32*-1</f>
        <v/>
      </c>
      <c r="E25" s="439" t="n"/>
      <c r="F25" s="432" t="n"/>
      <c r="G25" s="433" t="n"/>
      <c r="H25" s="112" t="inlineStr">
        <is>
          <t xml:space="preserve">　　　　攤銷電腦軟體                                                </t>
        </is>
      </c>
      <c r="I25" s="8" t="n">
        <v>111</v>
      </c>
      <c r="J25" s="73">
        <f>OFFSET(A498,0,$K$1-1)</f>
        <v/>
      </c>
      <c r="K25" s="369">
        <f>-SUMIF($C$7:$C$127,I25,$D$7:$D$127)+SUMIF($E$7:$E$127,I25,$F$7:$F$127)</f>
        <v/>
      </c>
      <c r="L25" s="478" t="n"/>
      <c r="M25" s="478">
        <f>L25-G25</f>
        <v/>
      </c>
      <c r="N25" s="30" t="n"/>
      <c r="O25" s="425">
        <f>L25-B25</f>
        <v/>
      </c>
      <c r="P25" s="30">
        <f>J25-K25</f>
        <v/>
      </c>
      <c r="Q25" s="426">
        <f>D25-F25</f>
        <v/>
      </c>
      <c r="R25" s="30" t="n"/>
    </row>
    <row r="26" ht="32.4" customHeight="1" s="53">
      <c r="A26" s="78" t="inlineStr">
        <is>
          <t xml:space="preserve">　不動產、廠房及設備                                          </t>
        </is>
      </c>
      <c r="B26" s="422">
        <f>SUM(B27:B52)</f>
        <v/>
      </c>
      <c r="C26" s="375" t="n"/>
      <c r="D26" s="428" t="n"/>
      <c r="E26" s="430" t="n"/>
      <c r="F26" s="432" t="n"/>
      <c r="G26" s="423">
        <f>SUM(G27:G52)</f>
        <v/>
      </c>
      <c r="H26" s="112" t="inlineStr">
        <is>
          <t xml:space="preserve">　　　　其他攤銷費用                                                </t>
        </is>
      </c>
      <c r="I26" s="8" t="n">
        <v>112</v>
      </c>
      <c r="J26" s="73">
        <f>OFFSET(A499,0,$K$1-1)</f>
        <v/>
      </c>
      <c r="K26" s="369">
        <f>-SUMIF($C$7:$C$127,I26,$D$7:$D$127)+SUMIF($E$7:$E$127,I26,$F$7:$F$127)</f>
        <v/>
      </c>
      <c r="L26" s="478">
        <f>VLOOKUP(A26,$A$140:$AX$249,$K$1,FALSE)</f>
        <v/>
      </c>
      <c r="M26" s="478">
        <f>L26-G26</f>
        <v/>
      </c>
      <c r="N26" s="30" t="n"/>
      <c r="O26" s="425">
        <f>L26-B26</f>
        <v/>
      </c>
      <c r="P26" s="30">
        <f>J26-K26</f>
        <v/>
      </c>
      <c r="Q26" s="426">
        <f>D26-F26</f>
        <v/>
      </c>
      <c r="R26" s="30" t="n"/>
    </row>
    <row r="27">
      <c r="A27" s="80" t="inlineStr">
        <is>
          <t xml:space="preserve">　　土地                                                        </t>
        </is>
      </c>
      <c r="B27" s="427">
        <f>VLOOKUP(A27,$A$309:$AX$418,$K$1,FALSE)</f>
        <v/>
      </c>
      <c r="C27" s="384" t="n">
        <v>121</v>
      </c>
      <c r="D27" s="440" t="n"/>
      <c r="E27" s="441" t="n"/>
      <c r="F27" s="442" t="n"/>
      <c r="G27" s="429">
        <f>B27+SUM(D27)-SUM(F27)</f>
        <v/>
      </c>
      <c r="H27" s="112" t="inlineStr">
        <is>
          <t xml:space="preserve">　　　其他                                                        </t>
        </is>
      </c>
      <c r="I27" s="8" t="n"/>
      <c r="J27" s="73">
        <f>OFFSET(A500,0,$K$1-1)</f>
        <v/>
      </c>
      <c r="K27" s="369">
        <f>K28+K29+K32</f>
        <v/>
      </c>
      <c r="L27" s="478">
        <f>VLOOKUP(A27,$A$140:$AX$249,$K$1,FALSE)</f>
        <v/>
      </c>
      <c r="M27" s="478">
        <f>L27-G27</f>
        <v/>
      </c>
      <c r="N27" s="30" t="n"/>
      <c r="O27" s="425">
        <f>L27-B27</f>
        <v/>
      </c>
      <c r="P27" s="30">
        <f>J27-K27</f>
        <v/>
      </c>
      <c r="Q27" s="426">
        <f>D27-F27</f>
        <v/>
      </c>
      <c r="R27" s="30" t="n"/>
    </row>
    <row r="28">
      <c r="A28" s="2" t="n">
        <v>0</v>
      </c>
      <c r="B28" s="427" t="n"/>
      <c r="C28" s="384" t="n"/>
      <c r="D28" s="440" t="n"/>
      <c r="E28" s="441" t="n"/>
      <c r="F28" s="442" t="n"/>
      <c r="G28" s="433" t="n"/>
      <c r="H28" s="214" t="inlineStr">
        <is>
          <t xml:space="preserve">　　　　應付退休及離職金                                            </t>
        </is>
      </c>
      <c r="I28" s="215" t="n">
        <v>122</v>
      </c>
      <c r="J28" s="73">
        <f>OFFSET(A501,0,$K$1-1)</f>
        <v/>
      </c>
      <c r="K28" s="369">
        <f>-SUMIF($C$7:$C$127,I28,$D$7:$D$127)+SUMIF($E$7:$E$127,I28,$F$7:$F$127)</f>
        <v/>
      </c>
      <c r="L28" s="478" t="n"/>
      <c r="M28" s="478">
        <f>L28-G28</f>
        <v/>
      </c>
      <c r="N28" s="30" t="n"/>
      <c r="O28" s="425">
        <f>L28-B28</f>
        <v/>
      </c>
      <c r="P28" s="30">
        <f>J28-K28</f>
        <v/>
      </c>
      <c r="Q28" s="426">
        <f>D28-F28</f>
        <v/>
      </c>
      <c r="R28" s="30" t="n"/>
    </row>
    <row r="29">
      <c r="A29" s="80" t="inlineStr">
        <is>
          <t xml:space="preserve">　　土地改良物                                                  </t>
        </is>
      </c>
      <c r="B29" s="427">
        <f>VLOOKUP(A29,$A$309:$AX$418,$K$1,FALSE)</f>
        <v/>
      </c>
      <c r="C29" s="384" t="n">
        <v>251</v>
      </c>
      <c r="D29" s="440">
        <f>J57*-1</f>
        <v/>
      </c>
      <c r="E29" s="441" t="n">
        <v>101</v>
      </c>
      <c r="F29" s="442">
        <f>J15</f>
        <v/>
      </c>
      <c r="G29" s="429">
        <f>B29+SUM(D29:D32)-SUM(F29:F32)</f>
        <v/>
      </c>
      <c r="H29" s="214" t="inlineStr">
        <is>
          <t xml:space="preserve">　　　　遞延收入                                                    </t>
        </is>
      </c>
      <c r="I29" s="215" t="n"/>
      <c r="J29" s="73">
        <f>OFFSET(A502,0,$K$1-1)</f>
        <v/>
      </c>
      <c r="K29" s="369">
        <f>SUM(K30:K31)</f>
        <v/>
      </c>
      <c r="L29" s="478">
        <f>VLOOKUP(A29,$A$140:$AX$249,$K$1,FALSE)</f>
        <v/>
      </c>
      <c r="M29" s="478">
        <f>L29-G29</f>
        <v/>
      </c>
      <c r="N29" s="30" t="n"/>
      <c r="O29" s="425">
        <f>L29-B29</f>
        <v/>
      </c>
      <c r="P29" s="30">
        <f>J29-K29</f>
        <v/>
      </c>
      <c r="Q29" s="426">
        <f>D29-F29</f>
        <v/>
      </c>
      <c r="R29" s="30" t="n"/>
    </row>
    <row r="30">
      <c r="A30" s="80" t="n">
        <v>0</v>
      </c>
      <c r="B30" s="427" t="n"/>
      <c r="C30" s="384" t="n">
        <v>404</v>
      </c>
      <c r="D30" s="440">
        <f>J96</f>
        <v/>
      </c>
      <c r="E30" s="441" t="n"/>
      <c r="F30" s="442" t="n"/>
      <c r="G30" s="433" t="n"/>
      <c r="H30" s="214" t="inlineStr">
        <is>
          <t xml:space="preserve">　　　　　遞延收入-其他補助收入                                       </t>
        </is>
      </c>
      <c r="I30" s="215" t="n">
        <v>123</v>
      </c>
      <c r="J30" s="73">
        <f>OFFSET(A503,0,$K$1-1)</f>
        <v/>
      </c>
      <c r="K30" s="369">
        <f>-SUMIF($C$7:$C$127,I30,$D$7:$D$127)+SUMIF($E$7:$E$127,I30,$F$7:$F$127)</f>
        <v/>
      </c>
      <c r="L30" s="478" t="n"/>
      <c r="M30" s="478">
        <f>L30-G30</f>
        <v/>
      </c>
      <c r="N30" s="30" t="n"/>
      <c r="O30" s="425">
        <f>L30-B30</f>
        <v/>
      </c>
      <c r="P30" s="30">
        <f>J30-K30</f>
        <v/>
      </c>
      <c r="Q30" s="426">
        <f>D30-F30</f>
        <v/>
      </c>
      <c r="R30" s="30" t="n"/>
    </row>
    <row r="31">
      <c r="A31" s="2" t="n">
        <v>0</v>
      </c>
      <c r="B31" s="427" t="n"/>
      <c r="C31" s="384" t="n"/>
      <c r="D31" s="440" t="n"/>
      <c r="E31" s="441" t="n"/>
      <c r="F31" s="442" t="n"/>
      <c r="G31" s="433" t="n"/>
      <c r="H31" s="214" t="inlineStr">
        <is>
          <t xml:space="preserve">　　　　　遞延收入-受贈收入                                           </t>
        </is>
      </c>
      <c r="I31" s="215" t="n">
        <v>124</v>
      </c>
      <c r="J31" s="73">
        <f>OFFSET(A504,0,$K$1-1)</f>
        <v/>
      </c>
      <c r="K31" s="369">
        <f>-SUMIF($C$7:$C$127,I31,$D$7:$D$127)+SUMIF($E$7:$E$127,I31,$F$7:$F$127)</f>
        <v/>
      </c>
      <c r="L31" s="478" t="n"/>
      <c r="M31" s="478">
        <f>L31-G31</f>
        <v/>
      </c>
      <c r="N31" s="30" t="n"/>
      <c r="O31" s="425">
        <f>L31-B31</f>
        <v/>
      </c>
      <c r="P31" s="30">
        <f>J31-K31</f>
        <v/>
      </c>
      <c r="Q31" s="426">
        <f>D31-F31</f>
        <v/>
      </c>
      <c r="R31" s="30" t="n"/>
    </row>
    <row r="32">
      <c r="A32" s="3" t="n">
        <v>0</v>
      </c>
      <c r="B32" s="427" t="n"/>
      <c r="C32" s="385" t="n"/>
      <c r="D32" s="440" t="n"/>
      <c r="E32" s="443" t="n"/>
      <c r="F32" s="442" t="n"/>
      <c r="G32" s="433" t="n"/>
      <c r="H32" s="214" t="inlineStr">
        <is>
          <t xml:space="preserve">　　　　其他                                                        </t>
        </is>
      </c>
      <c r="I32" s="215" t="n">
        <v>125</v>
      </c>
      <c r="J32" s="73">
        <f>OFFSET(A505,0,$K$1-1)</f>
        <v/>
      </c>
      <c r="K32" s="369" t="n"/>
      <c r="L32" s="478" t="n"/>
      <c r="M32" s="478">
        <f>L32-G32</f>
        <v/>
      </c>
      <c r="N32" s="30" t="n"/>
      <c r="O32" s="425">
        <f>L32-B32</f>
        <v/>
      </c>
      <c r="P32" s="30">
        <f>J32-K32</f>
        <v/>
      </c>
      <c r="Q32" s="426">
        <f>D32-F32</f>
        <v/>
      </c>
      <c r="R32" s="30" t="n"/>
    </row>
    <row r="33">
      <c r="A33" s="80" t="inlineStr">
        <is>
          <t xml:space="preserve">　　房屋及建築                                                  </t>
        </is>
      </c>
      <c r="B33" s="427">
        <f>VLOOKUP(A33,$A$309:$AX$418,$K$1,FALSE)</f>
        <v/>
      </c>
      <c r="C33" s="384" t="n">
        <v>252</v>
      </c>
      <c r="D33" s="440">
        <f>J58*-1</f>
        <v/>
      </c>
      <c r="E33" s="441" t="n">
        <v>102</v>
      </c>
      <c r="F33" s="442">
        <f>J16</f>
        <v/>
      </c>
      <c r="G33" s="429">
        <f>B33+SUM(D33:D36)-SUM(F33:F36)</f>
        <v/>
      </c>
      <c r="H33" s="214" t="inlineStr">
        <is>
          <t xml:space="preserve">　　　流動資產淨減（淨增）                                        </t>
        </is>
      </c>
      <c r="I33" s="215" t="n">
        <v>151</v>
      </c>
      <c r="J33" s="73">
        <f>OFFSET(A506,0,$K$1-1)</f>
        <v/>
      </c>
      <c r="K33" s="369">
        <f>-SUMIF($C$7:$C$127,I33,$D$7:$D$127)+SUMIF($E$7:$E$127,I33,$F$7:$F$127)</f>
        <v/>
      </c>
      <c r="L33" s="478">
        <f>VLOOKUP(A33,$A$140:$AX$249,$K$1,FALSE)</f>
        <v/>
      </c>
      <c r="M33" s="478">
        <f>L33-G33</f>
        <v/>
      </c>
      <c r="N33" s="30" t="n"/>
      <c r="O33" s="425">
        <f>L33-B33</f>
        <v/>
      </c>
      <c r="P33" s="30">
        <f>J33-K33</f>
        <v/>
      </c>
      <c r="Q33" s="426">
        <f>D33-F33</f>
        <v/>
      </c>
      <c r="R33" s="30" t="n"/>
    </row>
    <row r="34">
      <c r="A34" s="2" t="n">
        <v>0</v>
      </c>
      <c r="B34" s="427" t="n"/>
      <c r="C34" s="384" t="n">
        <v>405</v>
      </c>
      <c r="D34" s="440">
        <f>J97</f>
        <v/>
      </c>
      <c r="E34" s="441" t="n"/>
      <c r="F34" s="442" t="n"/>
      <c r="G34" s="433" t="n"/>
      <c r="H34" s="214" t="inlineStr">
        <is>
          <t xml:space="preserve">　　　流動負債淨增（淨減）                                        </t>
        </is>
      </c>
      <c r="I34" s="215" t="n">
        <v>161</v>
      </c>
      <c r="J34" s="73">
        <f>OFFSET(A507,0,$K$1-1)</f>
        <v/>
      </c>
      <c r="K34" s="369">
        <f>-SUMIF($C$7:$C$127,I34,$D$7:$D$127)+SUMIF($E$7:$E$127,I34,$F$7:$F$127)</f>
        <v/>
      </c>
      <c r="L34" s="478" t="n"/>
      <c r="M34" s="478">
        <f>L34-G34</f>
        <v/>
      </c>
      <c r="N34" s="30" t="n"/>
      <c r="O34" s="425">
        <f>L34-B34</f>
        <v/>
      </c>
      <c r="P34" s="30">
        <f>J34-K34</f>
        <v/>
      </c>
      <c r="Q34" s="426">
        <f>D34-F34</f>
        <v/>
      </c>
      <c r="R34" s="30" t="n"/>
    </row>
    <row r="35">
      <c r="A35" s="2" t="n">
        <v>0</v>
      </c>
      <c r="B35" s="427" t="n"/>
      <c r="C35" s="384" t="n"/>
      <c r="D35" s="440" t="n"/>
      <c r="E35" s="441" t="n"/>
      <c r="F35" s="442" t="n"/>
      <c r="G35" s="433" t="n"/>
      <c r="H35" s="214" t="inlineStr">
        <is>
          <t xml:space="preserve">　　未計利息股利之現金流入（流出）                              </t>
        </is>
      </c>
      <c r="I35" s="215" t="n"/>
      <c r="J35" s="73">
        <f>OFFSET(A508,0,$K$1-1)</f>
        <v/>
      </c>
      <c r="K35" s="369">
        <f>K12+K13</f>
        <v/>
      </c>
      <c r="L35" s="478" t="n"/>
      <c r="M35" s="478">
        <f>L35-G35</f>
        <v/>
      </c>
      <c r="N35" s="30" t="n"/>
      <c r="O35" s="425">
        <f>L35-B35</f>
        <v/>
      </c>
      <c r="P35" s="30">
        <f>J35-K35</f>
        <v/>
      </c>
      <c r="Q35" s="426">
        <f>D35-F35</f>
        <v/>
      </c>
      <c r="R35" s="30" t="n"/>
    </row>
    <row r="36">
      <c r="A36" s="3" t="n">
        <v>0</v>
      </c>
      <c r="B36" s="427" t="n"/>
      <c r="C36" s="385" t="n"/>
      <c r="D36" s="440" t="n"/>
      <c r="E36" s="443" t="n"/>
      <c r="F36" s="442" t="n"/>
      <c r="G36" s="433" t="n"/>
      <c r="H36" s="112" t="inlineStr">
        <is>
          <t xml:space="preserve">　　收取利息                                                    </t>
        </is>
      </c>
      <c r="I36" s="180" t="n"/>
      <c r="J36" s="73">
        <f>OFFSET(A509,0,$K$1-1)</f>
        <v/>
      </c>
      <c r="K36" s="369">
        <f>J36</f>
        <v/>
      </c>
      <c r="L36" s="478" t="n"/>
      <c r="M36" s="478">
        <f>L36-G36</f>
        <v/>
      </c>
      <c r="N36" s="30" t="n"/>
      <c r="O36" s="425">
        <f>L36-B36</f>
        <v/>
      </c>
      <c r="P36" s="30">
        <f>J36-K36</f>
        <v/>
      </c>
      <c r="Q36" s="426">
        <f>D36-F36</f>
        <v/>
      </c>
      <c r="R36" s="30" t="n"/>
    </row>
    <row r="37">
      <c r="A37" s="80" t="inlineStr">
        <is>
          <t xml:space="preserve">　　機械及設備                                                  </t>
        </is>
      </c>
      <c r="B37" s="427">
        <f>VLOOKUP(A37,$A$309:$AX$418,$K$1,FALSE)</f>
        <v/>
      </c>
      <c r="C37" s="384" t="n">
        <v>253</v>
      </c>
      <c r="D37" s="440">
        <f>J59*-1</f>
        <v/>
      </c>
      <c r="E37" s="441" t="n">
        <v>103</v>
      </c>
      <c r="F37" s="442">
        <f>J17</f>
        <v/>
      </c>
      <c r="G37" s="429">
        <f>B37+SUM(D37:D41)-SUM(F37:F41)</f>
        <v/>
      </c>
      <c r="H37" s="112" t="inlineStr">
        <is>
          <t xml:space="preserve">　　收取股利                                                    </t>
        </is>
      </c>
      <c r="I37" s="180" t="n"/>
      <c r="J37" s="73">
        <f>OFFSET(A510,0,$K$1-1)</f>
        <v/>
      </c>
      <c r="K37" s="369">
        <f>J37</f>
        <v/>
      </c>
      <c r="L37" s="478">
        <f>VLOOKUP(A37,$A$140:$AX$249,$K$1,FALSE)</f>
        <v/>
      </c>
      <c r="M37" s="478">
        <f>L37-G37</f>
        <v/>
      </c>
      <c r="N37" s="30" t="n"/>
      <c r="O37" s="425">
        <f>L37-B37</f>
        <v/>
      </c>
      <c r="P37" s="30">
        <f>J37-K37</f>
        <v/>
      </c>
      <c r="Q37" s="426">
        <f>D37-F37</f>
        <v/>
      </c>
      <c r="R37" s="30" t="n"/>
    </row>
    <row r="38" ht="20.4" customHeight="1" s="53" thickBot="1">
      <c r="A38" s="2" t="n">
        <v>0</v>
      </c>
      <c r="B38" s="427" t="n"/>
      <c r="C38" s="385" t="n">
        <v>407</v>
      </c>
      <c r="D38" s="440">
        <f>J101</f>
        <v/>
      </c>
      <c r="E38" s="441" t="n"/>
      <c r="F38" s="442" t="n"/>
      <c r="G38" s="433" t="n"/>
      <c r="H38" s="112" t="inlineStr">
        <is>
          <t xml:space="preserve">　　支付利息                                                    </t>
        </is>
      </c>
      <c r="I38" s="180" t="n"/>
      <c r="J38" s="73">
        <f>OFFSET(A511,0,$K$1-1)</f>
        <v/>
      </c>
      <c r="K38" s="444">
        <f>J38</f>
        <v/>
      </c>
      <c r="L38" s="478" t="n"/>
      <c r="M38" s="478">
        <f>L38-G38</f>
        <v/>
      </c>
      <c r="N38" s="30" t="n"/>
      <c r="O38" s="425">
        <f>L38-B38</f>
        <v/>
      </c>
      <c r="P38" s="30">
        <f>J38-K38</f>
        <v/>
      </c>
      <c r="Q38" s="426">
        <f>D38-F38</f>
        <v/>
      </c>
      <c r="R38" s="30" t="n"/>
    </row>
    <row r="39">
      <c r="A39" s="3" t="n">
        <v>0</v>
      </c>
      <c r="B39" s="427" t="n"/>
      <c r="C39" s="385" t="n">
        <v>409</v>
      </c>
      <c r="D39" s="440">
        <f>J105</f>
        <v/>
      </c>
      <c r="E39" s="443" t="n">
        <v>412</v>
      </c>
      <c r="F39" s="442">
        <f>-J109</f>
        <v/>
      </c>
      <c r="G39" s="433" t="n"/>
      <c r="H39" s="111" t="inlineStr">
        <is>
          <t xml:space="preserve">▼業務活動之淨現金流入（流出）                                </t>
        </is>
      </c>
      <c r="I39" s="180" t="n"/>
      <c r="J39" s="248">
        <f>OFFSET(A512,0,$K$1-1)</f>
        <v/>
      </c>
      <c r="K39" s="445">
        <f>K36+K37+K38+K35</f>
        <v/>
      </c>
      <c r="L39" s="478" t="n"/>
      <c r="M39" s="478">
        <f>L39-G39</f>
        <v/>
      </c>
      <c r="N39" s="30" t="n"/>
      <c r="O39" s="425">
        <f>L39-B39</f>
        <v/>
      </c>
      <c r="P39" s="30">
        <f>J39-K39</f>
        <v/>
      </c>
      <c r="Q39" s="426">
        <f>D39-F39</f>
        <v/>
      </c>
      <c r="R39" s="30" t="n"/>
    </row>
    <row r="40">
      <c r="A40" s="3" t="n">
        <v>0</v>
      </c>
      <c r="B40" s="427" t="n"/>
      <c r="C40" s="261" t="n"/>
      <c r="D40" s="186" t="n"/>
      <c r="E40" s="446" t="n"/>
      <c r="F40" s="447" t="n"/>
      <c r="G40" s="433" t="n"/>
      <c r="H40" s="111" t="inlineStr">
        <is>
          <t xml:space="preserve">▼投資活動之現金流量                                          </t>
        </is>
      </c>
      <c r="I40" s="180" t="n"/>
      <c r="J40" s="73">
        <f>OFFSET(A513,0,$K$1-1)</f>
        <v/>
      </c>
      <c r="K40" s="448">
        <f>SUM(K41,K44,K47,K48,K49,K51,K54,K64)</f>
        <v/>
      </c>
      <c r="L40" s="478" t="n"/>
      <c r="M40" s="478">
        <f>L40-G40</f>
        <v/>
      </c>
      <c r="N40" s="30" t="n"/>
      <c r="O40" s="425">
        <f>L40-B40</f>
        <v/>
      </c>
      <c r="P40" s="30">
        <f>J40-K40</f>
        <v/>
      </c>
      <c r="Q40" s="426">
        <f>D40-F40</f>
        <v/>
      </c>
      <c r="R40" s="30" t="n"/>
    </row>
    <row r="41">
      <c r="A41" s="50" t="n"/>
      <c r="B41" s="50" t="n"/>
      <c r="C41" s="232" t="n"/>
      <c r="D41" s="440" t="n"/>
      <c r="E41" s="232" t="n"/>
      <c r="F41" s="233" t="n"/>
      <c r="H41" s="112" t="inlineStr">
        <is>
          <t xml:space="preserve">　　減少流動金融資產及短期貸墊款                                </t>
        </is>
      </c>
      <c r="I41" s="180" t="n"/>
      <c r="J41" s="73">
        <f>OFFSET(A514,0,$K$1-1)</f>
        <v/>
      </c>
      <c r="K41" s="449">
        <f>K42+K43</f>
        <v/>
      </c>
      <c r="L41" s="478" t="n"/>
      <c r="M41" s="478">
        <f>L41-G41</f>
        <v/>
      </c>
      <c r="N41" s="30" t="n"/>
      <c r="O41" s="425">
        <f>L41-B41</f>
        <v/>
      </c>
      <c r="P41" s="30">
        <f>J41-K41</f>
        <v/>
      </c>
      <c r="Q41" s="426">
        <f>D41-F41</f>
        <v/>
      </c>
      <c r="R41" s="30" t="n"/>
    </row>
    <row r="42" ht="20.4" customHeight="1" s="53" thickBot="1">
      <c r="A42" s="50" t="inlineStr">
        <is>
          <t xml:space="preserve">　　交通及運輸設備                                              </t>
        </is>
      </c>
      <c r="B42" s="427">
        <f>VLOOKUP(A42,$A$309:$AX$418,$K$1,FALSE)</f>
        <v/>
      </c>
      <c r="C42" s="384" t="n">
        <v>254</v>
      </c>
      <c r="D42" s="440">
        <f>J60*-1</f>
        <v/>
      </c>
      <c r="E42" s="441" t="n">
        <v>104</v>
      </c>
      <c r="F42" s="442">
        <f>J18</f>
        <v/>
      </c>
      <c r="G42" s="450">
        <f>B42+SUM(D42:D44)-SUM(F42:F44)</f>
        <v/>
      </c>
      <c r="H42" s="214" t="inlineStr">
        <is>
          <t xml:space="preserve">　　　減少流動金融資產                                            </t>
        </is>
      </c>
      <c r="I42" s="215" t="n">
        <v>211</v>
      </c>
      <c r="J42" s="248">
        <f>OFFSET(A515,0,$K$1-1)</f>
        <v/>
      </c>
      <c r="K42" s="451">
        <f>-SUMIF($C$7:$C$127,I42,$D$7:$D$127)+SUMIF($E$7:$E$135,I42,$F$7:$F$127)</f>
        <v/>
      </c>
      <c r="L42" s="478">
        <f>VLOOKUP(A42,$A$140:$AX$249,$K$1,FALSE)</f>
        <v/>
      </c>
      <c r="M42" s="478">
        <f>L42-G42</f>
        <v/>
      </c>
      <c r="N42" s="30" t="n"/>
      <c r="O42" s="425">
        <f>L42-B42</f>
        <v/>
      </c>
      <c r="P42" s="30">
        <f>J42-K42</f>
        <v/>
      </c>
      <c r="Q42" s="426">
        <f>D42-F42</f>
        <v/>
      </c>
      <c r="R42" s="30" t="n"/>
    </row>
    <row r="43">
      <c r="A43" s="50" t="n"/>
      <c r="B43" s="427" t="n"/>
      <c r="C43" s="385" t="n">
        <v>410</v>
      </c>
      <c r="D43" s="440">
        <f>J106</f>
        <v/>
      </c>
      <c r="E43" s="443" t="n">
        <v>413</v>
      </c>
      <c r="F43" s="442">
        <f>J110*-1</f>
        <v/>
      </c>
      <c r="G43" s="452" t="n"/>
      <c r="H43" s="216" t="inlineStr">
        <is>
          <t xml:space="preserve">　　　減少短期墊款                                                </t>
        </is>
      </c>
      <c r="I43" s="217" t="n">
        <v>212</v>
      </c>
      <c r="J43" s="73">
        <f>OFFSET(A516,0,$K$1-1)</f>
        <v/>
      </c>
      <c r="K43" s="453">
        <f>-SUMIF($C$7:$C$127,I43,$D$7:$D$127)+SUMIF($E$7:$E$135,I43,$F$7:$F$127)</f>
        <v/>
      </c>
      <c r="L43" s="478" t="n"/>
      <c r="M43" s="478">
        <f>L43-G43</f>
        <v/>
      </c>
      <c r="N43" s="30" t="n"/>
      <c r="O43" s="425">
        <f>L43-B43</f>
        <v/>
      </c>
      <c r="P43" s="30">
        <f>J43-K43</f>
        <v/>
      </c>
      <c r="Q43" s="426">
        <f>D43-F43</f>
        <v/>
      </c>
      <c r="R43" s="30" t="n"/>
    </row>
    <row r="44">
      <c r="A44" s="50" t="n"/>
      <c r="B44" s="427" t="n"/>
      <c r="C44" s="385" t="n"/>
      <c r="D44" s="440" t="n"/>
      <c r="E44" s="443" t="n"/>
      <c r="F44" s="442" t="n"/>
      <c r="G44" s="452" t="n"/>
      <c r="H44" s="112" t="inlineStr">
        <is>
          <t xml:space="preserve">　　減少投資、長期應收款、貸墊款及準備金                        </t>
        </is>
      </c>
      <c r="I44" s="180" t="n"/>
      <c r="J44" s="73">
        <f>OFFSET(A517,0,$K$1-1)</f>
        <v/>
      </c>
      <c r="K44" s="369">
        <f>SUM(K45:K46)</f>
        <v/>
      </c>
      <c r="L44" s="478" t="n"/>
      <c r="M44" s="478">
        <f>L44-G44</f>
        <v/>
      </c>
      <c r="N44" s="30" t="n"/>
      <c r="O44" s="425">
        <f>L44-B44</f>
        <v/>
      </c>
      <c r="P44" s="30">
        <f>J44-K44</f>
        <v/>
      </c>
      <c r="Q44" s="426">
        <f>D44-F44</f>
        <v/>
      </c>
      <c r="R44" s="30" t="n"/>
    </row>
    <row r="45">
      <c r="A45" s="80" t="inlineStr">
        <is>
          <t xml:space="preserve">　　什項設備                                                    </t>
        </is>
      </c>
      <c r="B45" s="427">
        <f>VLOOKUP(A45,$A$309:$AX$418,$K$1,FALSE)</f>
        <v/>
      </c>
      <c r="C45" s="384" t="n">
        <v>255</v>
      </c>
      <c r="D45" s="440">
        <f>J61*-1</f>
        <v/>
      </c>
      <c r="E45" s="441" t="n">
        <v>105</v>
      </c>
      <c r="F45" s="442">
        <f>J19</f>
        <v/>
      </c>
      <c r="G45" s="429">
        <f>B45+SUM(D45:D48)-SUM(F45:F48)</f>
        <v/>
      </c>
      <c r="H45" s="112" t="inlineStr">
        <is>
          <t xml:space="preserve">　　　減少投資                                                    </t>
        </is>
      </c>
      <c r="I45" s="180" t="n">
        <v>221</v>
      </c>
      <c r="J45" s="73">
        <f>OFFSET(A518,0,$K$1-1)</f>
        <v/>
      </c>
      <c r="K45" s="369">
        <f>-SUMIF($C$7:$C$127,I45,$D$7:$D$127)+SUMIF($E$7:$E$135,I45,$F$7:$F$127)</f>
        <v/>
      </c>
      <c r="L45" s="478">
        <f>VLOOKUP(A45,$A$140:$AX$249,$K$1,FALSE)</f>
        <v/>
      </c>
      <c r="M45" s="478">
        <f>L45-G45</f>
        <v/>
      </c>
      <c r="N45" s="30" t="n"/>
      <c r="O45" s="425">
        <f>L45-B45</f>
        <v/>
      </c>
      <c r="P45" s="30">
        <f>J45-K45</f>
        <v/>
      </c>
      <c r="Q45" s="426">
        <f>D45-F45</f>
        <v/>
      </c>
      <c r="R45" s="30" t="n"/>
    </row>
    <row r="46">
      <c r="A46" s="3" t="n">
        <v>0</v>
      </c>
      <c r="B46" s="427" t="n"/>
      <c r="C46" s="385" t="n">
        <v>408</v>
      </c>
      <c r="D46" s="440">
        <f>J102</f>
        <v/>
      </c>
      <c r="E46" s="443" t="n"/>
      <c r="F46" s="442" t="n"/>
      <c r="G46" s="433" t="n"/>
      <c r="H46" s="112" t="inlineStr">
        <is>
          <t xml:space="preserve">　　　減少準備金                                                  </t>
        </is>
      </c>
      <c r="I46" s="180" t="n">
        <v>222</v>
      </c>
      <c r="J46" s="73">
        <f>OFFSET(A519,0,$K$1-1)</f>
        <v/>
      </c>
      <c r="K46" s="369">
        <f>-SUMIF($C$7:$C$127,I46,$D$7:$D$127)+SUMIF($E$7:$E$135,I46,$F$7:$F$127)</f>
        <v/>
      </c>
      <c r="L46" s="478" t="n"/>
      <c r="M46" s="478">
        <f>L46-G46</f>
        <v/>
      </c>
      <c r="N46" s="30" t="n"/>
      <c r="O46" s="425">
        <f>L46-B46</f>
        <v/>
      </c>
      <c r="P46" s="30">
        <f>J46-K46</f>
        <v/>
      </c>
      <c r="Q46" s="426">
        <f>D46-F46</f>
        <v/>
      </c>
      <c r="R46" s="30" t="n"/>
    </row>
    <row r="47">
      <c r="A47" s="3" t="n">
        <v>0</v>
      </c>
      <c r="B47" s="427" t="n"/>
      <c r="C47" s="385" t="n">
        <v>411</v>
      </c>
      <c r="D47" s="440">
        <f>J107</f>
        <v/>
      </c>
      <c r="E47" s="443" t="n">
        <v>414</v>
      </c>
      <c r="F47" s="442">
        <f>-J111</f>
        <v/>
      </c>
      <c r="G47" s="433" t="n"/>
      <c r="H47" s="112" t="inlineStr">
        <is>
          <t xml:space="preserve">　　收取利息                                                    </t>
        </is>
      </c>
      <c r="I47" s="180" t="n"/>
      <c r="J47" s="73">
        <f>OFFSET(A520,0,$K$1-1)</f>
        <v/>
      </c>
      <c r="K47" s="369">
        <f>J47</f>
        <v/>
      </c>
      <c r="L47" s="478" t="n"/>
      <c r="M47" s="478">
        <f>L47-G47</f>
        <v/>
      </c>
      <c r="N47" s="30" t="n"/>
      <c r="O47" s="425">
        <f>L47-B47</f>
        <v/>
      </c>
      <c r="P47" s="30">
        <f>J47-K47</f>
        <v/>
      </c>
      <c r="Q47" s="426">
        <f>D47-F47</f>
        <v/>
      </c>
      <c r="R47" s="30" t="n"/>
    </row>
    <row r="48">
      <c r="A48" s="3" t="n">
        <v>0</v>
      </c>
      <c r="B48" s="427" t="n"/>
      <c r="C48" s="385" t="n">
        <v>406</v>
      </c>
      <c r="D48" s="440">
        <f>J98</f>
        <v/>
      </c>
      <c r="E48" s="443" t="n"/>
      <c r="F48" s="442" t="n"/>
      <c r="G48" s="433" t="n"/>
      <c r="H48" s="112" t="inlineStr">
        <is>
          <t xml:space="preserve">　　收取股利                                                    </t>
        </is>
      </c>
      <c r="I48" s="186" t="n"/>
      <c r="J48" s="73">
        <f>OFFSET(A521,0,$K$1-1)</f>
        <v/>
      </c>
      <c r="K48" s="369">
        <f>J48</f>
        <v/>
      </c>
      <c r="L48" s="478" t="n"/>
      <c r="M48" s="478">
        <f>L48-G48</f>
        <v/>
      </c>
      <c r="N48" s="30" t="n"/>
      <c r="O48" s="425">
        <f>L48-B48</f>
        <v/>
      </c>
      <c r="P48" s="30">
        <f>J48-K48</f>
        <v/>
      </c>
      <c r="Q48" s="426">
        <f>D48-F48</f>
        <v/>
      </c>
      <c r="R48" s="30" t="n"/>
    </row>
    <row r="49">
      <c r="A49" s="80" t="inlineStr">
        <is>
          <t xml:space="preserve">　　租賃資產                                                    </t>
        </is>
      </c>
      <c r="B49" s="427">
        <f>VLOOKUP(A49,$A$309:$AX$413,$K$1,FALSE)</f>
        <v/>
      </c>
      <c r="C49" s="384" t="n"/>
      <c r="D49" s="440" t="n"/>
      <c r="E49" s="441" t="n">
        <v>106</v>
      </c>
      <c r="F49" s="442">
        <f>J20</f>
        <v/>
      </c>
      <c r="G49" s="433">
        <f>B49+D49-F49</f>
        <v/>
      </c>
      <c r="H49" s="112" t="inlineStr">
        <is>
          <t xml:space="preserve">　　增加流動金融資產及短期貸墊款                                </t>
        </is>
      </c>
      <c r="I49" s="186" t="n"/>
      <c r="J49" s="121">
        <f>OFFSET(A522,0,$K$1-1)</f>
        <v/>
      </c>
      <c r="K49" s="369">
        <f>K50</f>
        <v/>
      </c>
      <c r="L49" s="478">
        <f>VLOOKUP(A49,$A$140:$AX$249,$K$1,FALSE)</f>
        <v/>
      </c>
      <c r="M49" s="478">
        <f>L49-G49</f>
        <v/>
      </c>
      <c r="N49" s="30" t="n"/>
      <c r="O49" s="425">
        <f>L49-B49</f>
        <v/>
      </c>
      <c r="P49" s="30">
        <f>J49-K49</f>
        <v/>
      </c>
      <c r="Q49" s="426">
        <f>D49-F49</f>
        <v/>
      </c>
      <c r="R49" s="30" t="n"/>
    </row>
    <row r="50" ht="32.4" customHeight="1" s="53">
      <c r="A50" s="80" t="inlineStr">
        <is>
          <t xml:space="preserve">　　租賃權益改良                                                </t>
        </is>
      </c>
      <c r="B50" s="427">
        <f>VLOOKUP(A50,$A$309:$AX$418,$K$1,FALSE)</f>
        <v/>
      </c>
      <c r="C50" s="384" t="n">
        <v>257</v>
      </c>
      <c r="D50" s="454">
        <f>J63*-1</f>
        <v/>
      </c>
      <c r="E50" s="441" t="n">
        <v>107</v>
      </c>
      <c r="F50" s="442">
        <f>J21</f>
        <v/>
      </c>
      <c r="G50" s="433">
        <f>B50+D50-F50</f>
        <v/>
      </c>
      <c r="H50" s="112" t="inlineStr">
        <is>
          <t xml:space="preserve">　　　增加流動金融資產                                            </t>
        </is>
      </c>
      <c r="I50" s="181" t="n">
        <v>231</v>
      </c>
      <c r="J50" s="121">
        <f>OFFSET(A523,0,$K$1-1)</f>
        <v/>
      </c>
      <c r="K50" s="369">
        <f>-SUMIF($C$7:$C$127,I50,$D$7:$D$127)+SUMIF($E$7:$E$135,I50,$F$7:$F$127)</f>
        <v/>
      </c>
      <c r="L50" s="478">
        <f>VLOOKUP(A50,$A$140:$AX$249,$K$1,FALSE)</f>
        <v/>
      </c>
      <c r="M50" s="478">
        <f>L50-G50</f>
        <v/>
      </c>
      <c r="N50" s="30" t="n"/>
      <c r="O50" s="425">
        <f>L50-B49</f>
        <v/>
      </c>
      <c r="P50" s="30">
        <f>J50-K50</f>
        <v/>
      </c>
      <c r="Q50" s="426">
        <f>D49-F49</f>
        <v/>
      </c>
      <c r="R50" s="30" t="n"/>
    </row>
    <row r="51" ht="32.4" customHeight="1" s="53">
      <c r="A51" s="79" t="inlineStr">
        <is>
          <t xml:space="preserve">　　購建中固定資產                                              </t>
        </is>
      </c>
      <c r="B51" s="427">
        <f>VLOOKUP(A51,$A$309:$AX$418,$K$1,FALSE)</f>
        <v/>
      </c>
      <c r="C51" s="384" t="n">
        <v>256</v>
      </c>
      <c r="D51" s="440">
        <f>J62*-1</f>
        <v/>
      </c>
      <c r="E51" s="441" t="n">
        <v>404</v>
      </c>
      <c r="F51" s="442">
        <f>J96</f>
        <v/>
      </c>
      <c r="G51" s="429">
        <f>B51+SUM(D51:D53)-SUM(F51:F53)</f>
        <v/>
      </c>
      <c r="H51" s="112" t="inlineStr">
        <is>
          <t xml:space="preserve">　　增加投資、長期應收款、貸墊款及準備金                        </t>
        </is>
      </c>
      <c r="I51" s="180" t="n"/>
      <c r="J51" s="73">
        <f>OFFSET(A524,0,$K$1-1)</f>
        <v/>
      </c>
      <c r="K51" s="369">
        <f>SUM(K52:K53)</f>
        <v/>
      </c>
      <c r="L51" s="478">
        <f>VLOOKUP(A51,$A$140:$AX$249,$K$1,FALSE)</f>
        <v/>
      </c>
      <c r="M51" s="478">
        <f>L51-G51</f>
        <v/>
      </c>
      <c r="N51" s="30" t="n"/>
      <c r="O51" s="425">
        <f>L51-B50</f>
        <v/>
      </c>
      <c r="P51" s="30">
        <f>J51-K51</f>
        <v/>
      </c>
      <c r="Q51" s="426">
        <f>D50-F50</f>
        <v/>
      </c>
      <c r="R51" s="30" t="n"/>
    </row>
    <row r="52">
      <c r="A52" s="3" t="n"/>
      <c r="B52" s="427" t="n"/>
      <c r="C52" s="385" t="n"/>
      <c r="D52" s="440" t="n"/>
      <c r="E52" s="441" t="n">
        <v>405</v>
      </c>
      <c r="F52" s="442">
        <f>J97</f>
        <v/>
      </c>
      <c r="G52" s="433" t="n"/>
      <c r="H52" s="112" t="inlineStr">
        <is>
          <t xml:space="preserve">　　　增加投資                                                    </t>
        </is>
      </c>
      <c r="I52" s="180" t="n">
        <v>241</v>
      </c>
      <c r="J52" s="73">
        <f>OFFSET(A525,0,$K$1-1)</f>
        <v/>
      </c>
      <c r="K52" s="369">
        <f>-SUMIF($C$7:$C$127,I52,$D$7:$D$127)+SUMIF($E$7:$E$135,I52,$F$7:$F$127)</f>
        <v/>
      </c>
      <c r="L52" s="478" t="n"/>
      <c r="M52" s="478">
        <f>L52-G52</f>
        <v/>
      </c>
      <c r="N52" s="30" t="n"/>
      <c r="O52" s="425">
        <f>L52-B51</f>
        <v/>
      </c>
      <c r="P52" s="30">
        <f>J52-K52</f>
        <v/>
      </c>
      <c r="Q52" s="426">
        <f>D51-F51</f>
        <v/>
      </c>
      <c r="R52" s="30" t="n"/>
    </row>
    <row r="53">
      <c r="A53" s="126" t="n"/>
      <c r="B53" s="126" t="n"/>
      <c r="C53" s="236" t="n"/>
      <c r="D53" s="455" t="n"/>
      <c r="E53" s="236" t="n">
        <v>406</v>
      </c>
      <c r="F53" s="238">
        <f>J98</f>
        <v/>
      </c>
      <c r="G53" s="126" t="n"/>
      <c r="H53" s="112" t="inlineStr">
        <is>
          <t xml:space="preserve">　　　增加準備金                                                  </t>
        </is>
      </c>
      <c r="I53" s="180" t="n">
        <v>242</v>
      </c>
      <c r="J53" s="73">
        <f>OFFSET(A526,0,$K$1-1)</f>
        <v/>
      </c>
      <c r="K53" s="369">
        <f>-SUMIF($C$7:$C$127,I53,$D$7:$D$127)+SUMIF($E$7:$E$135,I53,$F$7:$F$127)</f>
        <v/>
      </c>
      <c r="L53" s="478" t="n"/>
      <c r="M53" s="478">
        <f>L53-G52</f>
        <v/>
      </c>
      <c r="N53" s="30" t="n"/>
      <c r="O53" s="425">
        <f>L53-B52</f>
        <v/>
      </c>
      <c r="P53" s="30">
        <f>J53-K53</f>
        <v/>
      </c>
      <c r="Q53" s="426">
        <f>D52-F52</f>
        <v/>
      </c>
      <c r="R53" s="30" t="n"/>
    </row>
    <row r="54" ht="32.4" customHeight="1" s="53">
      <c r="A54" s="78" t="inlineStr">
        <is>
          <t xml:space="preserve">　生物資產－非流動                                            </t>
        </is>
      </c>
      <c r="B54" s="422">
        <f>SUM(B55)</f>
        <v/>
      </c>
      <c r="C54" s="384" t="n"/>
      <c r="D54" s="440" t="n"/>
      <c r="E54" s="441" t="n"/>
      <c r="F54" s="442" t="n"/>
      <c r="G54" s="423">
        <f>SUM(G55)</f>
        <v/>
      </c>
      <c r="H54" s="112" t="inlineStr">
        <is>
          <t xml:space="preserve">　　增加不動產、廠房及設備、礦產資源                            </t>
        </is>
      </c>
      <c r="I54" s="180" t="n"/>
      <c r="J54" s="73">
        <f>OFFSET(A527,0,$K$1-1)</f>
        <v/>
      </c>
      <c r="K54" s="369">
        <f>K55</f>
        <v/>
      </c>
      <c r="L54" s="478">
        <f>VLOOKUP(A54,$A$140:$AX$249,$K$1,FALSE)</f>
        <v/>
      </c>
      <c r="M54" s="478">
        <f>L54-G54</f>
        <v/>
      </c>
      <c r="N54" s="30" t="n"/>
      <c r="O54" s="425">
        <f>L54-B54</f>
        <v/>
      </c>
      <c r="P54" s="30">
        <f>J54-K54</f>
        <v/>
      </c>
      <c r="Q54" s="426">
        <f>D54-F54</f>
        <v/>
      </c>
      <c r="R54" s="30" t="n"/>
    </row>
    <row r="55" ht="27.6" customHeight="1" s="53">
      <c r="A55" s="82" t="inlineStr">
        <is>
          <t xml:space="preserve">　　生產性生物資產－非流動                                      </t>
        </is>
      </c>
      <c r="B55" s="427">
        <f>VLOOKUP(A55,$A$309:$AX$418,$K$1,FALSE)</f>
        <v/>
      </c>
      <c r="C55" s="384" t="n"/>
      <c r="D55" s="440" t="n"/>
      <c r="E55" s="441" t="n">
        <v>109</v>
      </c>
      <c r="F55" s="442">
        <f>J23</f>
        <v/>
      </c>
      <c r="G55" s="429">
        <f>B55+SUM(D55:D55)-SUM(F55:F55)</f>
        <v/>
      </c>
      <c r="H55" s="112" t="inlineStr">
        <is>
          <t xml:space="preserve">　　　增加不動產、廠房及設備                                      </t>
        </is>
      </c>
      <c r="I55" s="180" t="n"/>
      <c r="J55" s="73">
        <f>OFFSET(A528,0,$K$1-1)</f>
        <v/>
      </c>
      <c r="K55" s="369">
        <f>K56</f>
        <v/>
      </c>
      <c r="L55" s="478">
        <f>VLOOKUP(A55,$A$140:$AX$249,$K$1,FALSE)</f>
        <v/>
      </c>
      <c r="M55" s="478">
        <f>L55-G55</f>
        <v/>
      </c>
      <c r="N55" s="30" t="n"/>
      <c r="O55" s="425">
        <f>L55-B55</f>
        <v/>
      </c>
      <c r="P55" s="30">
        <f>J55-K55</f>
        <v/>
      </c>
      <c r="Q55" s="426">
        <f>D55-F55</f>
        <v/>
      </c>
      <c r="R55" s="30" t="n"/>
    </row>
    <row r="56">
      <c r="A56" s="78" t="inlineStr">
        <is>
          <t xml:space="preserve">　無形資產                                                    </t>
        </is>
      </c>
      <c r="B56" s="422">
        <f>SUM(B57)</f>
        <v/>
      </c>
      <c r="C56" s="384" t="n"/>
      <c r="D56" s="440" t="n"/>
      <c r="E56" s="441" t="n"/>
      <c r="F56" s="442" t="n"/>
      <c r="G56" s="423">
        <f>SUM(G57)</f>
        <v/>
      </c>
      <c r="H56" s="112" t="inlineStr">
        <is>
          <t xml:space="preserve">　　　　固定資產之增置                                              </t>
        </is>
      </c>
      <c r="I56" s="180" t="n"/>
      <c r="J56" s="73">
        <f>OFFSET(A529,0,$K$1-1)</f>
        <v/>
      </c>
      <c r="K56" s="369">
        <f>SUM(K57:K63)</f>
        <v/>
      </c>
      <c r="L56" s="478">
        <f>VLOOKUP(A56,$A$140:$AX$249,$K$1,FALSE)</f>
        <v/>
      </c>
      <c r="M56" s="478">
        <f>L56-G56</f>
        <v/>
      </c>
      <c r="N56" s="30" t="n"/>
      <c r="O56" s="425">
        <f>L56-B56</f>
        <v/>
      </c>
      <c r="P56" s="30">
        <f>J56-K56</f>
        <v/>
      </c>
      <c r="Q56" s="426">
        <f>D56-F56</f>
        <v/>
      </c>
      <c r="R56" s="30" t="n"/>
    </row>
    <row r="57">
      <c r="A57" s="80" t="inlineStr">
        <is>
          <t xml:space="preserve">　　無形資產                                                    </t>
        </is>
      </c>
      <c r="B57" s="427">
        <f>VLOOKUP(A57,$A$309:$AX$418,$K$1,FALSE)</f>
        <v/>
      </c>
      <c r="C57" s="384" t="n"/>
      <c r="D57" s="440" t="n"/>
      <c r="E57" s="441" t="n">
        <v>111</v>
      </c>
      <c r="F57" s="442">
        <f>J25</f>
        <v/>
      </c>
      <c r="G57" s="429">
        <f>B57+SUM(D57:D59)-SUM(F57:F59)</f>
        <v/>
      </c>
      <c r="H57" s="112" t="inlineStr">
        <is>
          <t xml:space="preserve">　　　　　土地改良物                                                  </t>
        </is>
      </c>
      <c r="I57" s="180" t="n">
        <v>251</v>
      </c>
      <c r="J57" s="73">
        <f>OFFSET(A530,0,$K$1-1)</f>
        <v/>
      </c>
      <c r="K57" s="369">
        <f>-SUMIF($C$7:$C$127,I57,$D$7:$D$127)+SUMIF($E$7:$E$127,I57,$F$7:$F$127)</f>
        <v/>
      </c>
      <c r="L57" s="478">
        <f>VLOOKUP(A57,$A$140:$AX$249,$K$1,FALSE)</f>
        <v/>
      </c>
      <c r="M57" s="478">
        <f>L57-G57</f>
        <v/>
      </c>
      <c r="N57" s="30" t="n"/>
      <c r="O57" s="425">
        <f>L57-B57</f>
        <v/>
      </c>
      <c r="P57" s="30">
        <f>J57-K57</f>
        <v/>
      </c>
      <c r="Q57" s="426">
        <f>D57-F57</f>
        <v/>
      </c>
      <c r="R57" s="30" t="n"/>
    </row>
    <row r="58">
      <c r="A58" s="2" t="n">
        <v>0</v>
      </c>
      <c r="B58" s="427" t="n"/>
      <c r="C58" s="384" t="n">
        <v>415</v>
      </c>
      <c r="D58" s="440">
        <f>J113</f>
        <v/>
      </c>
      <c r="E58" s="441" t="n">
        <v>416</v>
      </c>
      <c r="F58" s="442">
        <f>J114*-1</f>
        <v/>
      </c>
      <c r="G58" s="433" t="n"/>
      <c r="H58" s="112" t="inlineStr">
        <is>
          <t xml:space="preserve">　　　　　房屋及建築                                                  </t>
        </is>
      </c>
      <c r="I58" s="180" t="n">
        <v>252</v>
      </c>
      <c r="J58" s="73">
        <f>OFFSET(A531,0,$K$1-1)</f>
        <v/>
      </c>
      <c r="K58" s="369">
        <f>-SUMIF($C$7:$C$127,I58,$D$7:$D$127)+SUMIF($E$7:$E$127,I58,$F$7:$F$127)</f>
        <v/>
      </c>
      <c r="L58" s="478" t="n"/>
      <c r="M58" s="478">
        <f>L58-G58</f>
        <v/>
      </c>
      <c r="N58" s="30" t="n"/>
      <c r="O58" s="425">
        <f>L58-B58</f>
        <v/>
      </c>
      <c r="P58" s="30">
        <f>J58-K58</f>
        <v/>
      </c>
      <c r="Q58" s="426">
        <f>D58-F58</f>
        <v/>
      </c>
      <c r="R58" s="30" t="n"/>
    </row>
    <row r="59">
      <c r="A59" s="3" t="n">
        <v>0</v>
      </c>
      <c r="B59" s="427" t="n"/>
      <c r="C59" s="385" t="n">
        <v>258</v>
      </c>
      <c r="D59" s="440">
        <f>J65*-1</f>
        <v/>
      </c>
      <c r="E59" s="443" t="n">
        <v>112</v>
      </c>
      <c r="F59" s="456" t="n"/>
      <c r="G59" s="433" t="n"/>
      <c r="H59" s="112" t="inlineStr">
        <is>
          <t xml:space="preserve">　　　　　機械及設備                                                  </t>
        </is>
      </c>
      <c r="I59" s="180" t="n">
        <v>253</v>
      </c>
      <c r="J59" s="73">
        <f>OFFSET(A532,0,$K$1-1)</f>
        <v/>
      </c>
      <c r="K59" s="369">
        <f>-SUMIF($C$7:$C$127,I59,$D$7:$D$127)+SUMIF($E$7:$E$127,I59,$F$7:$F$127)</f>
        <v/>
      </c>
      <c r="L59" s="478" t="n"/>
      <c r="M59" s="478">
        <f>L59-G59</f>
        <v/>
      </c>
      <c r="N59" s="30" t="n"/>
      <c r="O59" s="425">
        <f>L59-B59</f>
        <v/>
      </c>
      <c r="P59" s="30">
        <f>J59-K59</f>
        <v/>
      </c>
      <c r="Q59" s="426">
        <f>D59-F59</f>
        <v/>
      </c>
      <c r="R59" s="30" t="n"/>
    </row>
    <row r="60">
      <c r="A60" s="3" t="n">
        <v>0</v>
      </c>
      <c r="B60" s="427" t="n"/>
      <c r="C60" s="385" t="n"/>
      <c r="D60" s="440" t="n"/>
      <c r="E60" s="443" t="n"/>
      <c r="F60" s="442" t="n"/>
      <c r="G60" s="433" t="n"/>
      <c r="H60" s="112" t="inlineStr">
        <is>
          <t xml:space="preserve">　　　　　交通及運輸設備                                              </t>
        </is>
      </c>
      <c r="I60" s="180" t="n">
        <v>254</v>
      </c>
      <c r="J60" s="73">
        <f>OFFSET(A533,0,$K$1-1)</f>
        <v/>
      </c>
      <c r="K60" s="369">
        <f>-SUMIF($C$7:$C$127,I60,$D$7:$D$127)+SUMIF($E$7:$E$127,I60,$F$7:$F$127)</f>
        <v/>
      </c>
      <c r="L60" s="478" t="n"/>
      <c r="M60" s="478">
        <f>L60-G60</f>
        <v/>
      </c>
      <c r="N60" s="30" t="n"/>
      <c r="O60" s="425">
        <f>L60-B60</f>
        <v/>
      </c>
      <c r="P60" s="30">
        <f>J60-K60</f>
        <v/>
      </c>
      <c r="Q60" s="426">
        <f>D60-F60</f>
        <v/>
      </c>
      <c r="R60" s="30" t="n"/>
    </row>
    <row r="61" ht="20.4" customHeight="1" s="53">
      <c r="A61" s="78" t="inlineStr">
        <is>
          <t xml:space="preserve">　其他資產                                                    </t>
        </is>
      </c>
      <c r="B61" s="457">
        <f>SUM(B62,B65,B68)</f>
        <v/>
      </c>
      <c r="C61" s="384" t="n"/>
      <c r="D61" s="440" t="n"/>
      <c r="E61" s="441" t="n"/>
      <c r="F61" s="442" t="n"/>
      <c r="G61" s="457">
        <f>SUM(G62,G65,G68)</f>
        <v/>
      </c>
      <c r="H61" s="112" t="inlineStr">
        <is>
          <t xml:space="preserve">　　　　　什項設備                                                    </t>
        </is>
      </c>
      <c r="I61" s="180" t="n">
        <v>255</v>
      </c>
      <c r="J61" s="73">
        <f>OFFSET(A534,0,$K$1-1)</f>
        <v/>
      </c>
      <c r="K61" s="369">
        <f>-SUMIF($C$7:$C$127,I61,$D$7:$D$127)+SUMIF($E$7:$E$127,I61,$F$7:$F$127)</f>
        <v/>
      </c>
      <c r="L61" s="478">
        <f>VLOOKUP(A61,$A$140:$AX$249,$K$1,FALSE)</f>
        <v/>
      </c>
      <c r="M61" s="478">
        <f>L61-G61</f>
        <v/>
      </c>
      <c r="N61" s="30" t="n"/>
      <c r="O61" s="425">
        <f>L61-B61</f>
        <v/>
      </c>
      <c r="P61" s="30">
        <f>J61-K61</f>
        <v/>
      </c>
      <c r="Q61" s="426">
        <f>D61-F61</f>
        <v/>
      </c>
      <c r="R61" s="30" t="n"/>
    </row>
    <row r="62">
      <c r="A62" s="80" t="inlineStr">
        <is>
          <t xml:space="preserve">　　遞延資產                                                    </t>
        </is>
      </c>
      <c r="B62" s="427">
        <f>VLOOKUP(A62,$A$309:$AX$418,$K$1,FALSE)</f>
        <v/>
      </c>
      <c r="C62" s="384" t="n"/>
      <c r="D62" s="440" t="n"/>
      <c r="E62" s="441" t="n">
        <v>112</v>
      </c>
      <c r="F62" s="442">
        <f>J26-F59</f>
        <v/>
      </c>
      <c r="G62" s="429">
        <f>B62+SUM(D62:D64)-SUM(F62:F64)</f>
        <v/>
      </c>
      <c r="H62" s="112" t="inlineStr">
        <is>
          <t xml:space="preserve">　　　　　購建中固定資產                                              </t>
        </is>
      </c>
      <c r="I62" s="180" t="n">
        <v>256</v>
      </c>
      <c r="J62" s="73">
        <f>OFFSET(A535,0,$K$1-1)</f>
        <v/>
      </c>
      <c r="K62" s="369">
        <f>-SUMIF($C$7:$C$127,I62,$D$7:$D$127)+SUMIF($E$7:$E$127,I62,$F$7:$F$127)</f>
        <v/>
      </c>
      <c r="L62" s="478">
        <f>VLOOKUP(A62,$A$140:$AX$249,$K$1,FALSE)</f>
        <v/>
      </c>
      <c r="M62" s="478">
        <f>L62-G62</f>
        <v/>
      </c>
      <c r="N62" s="30" t="n"/>
      <c r="O62" s="425">
        <f>L62-B62</f>
        <v/>
      </c>
      <c r="P62" s="30">
        <f>J62-K62</f>
        <v/>
      </c>
      <c r="Q62" s="426">
        <f>D62-F62</f>
        <v/>
      </c>
      <c r="R62" s="30" t="n"/>
    </row>
    <row r="63">
      <c r="A63" s="2" t="n">
        <v>0</v>
      </c>
      <c r="B63" s="427" t="n"/>
      <c r="C63" s="384" t="n"/>
      <c r="D63" s="440">
        <f>J126</f>
        <v/>
      </c>
      <c r="E63" s="441" t="n"/>
      <c r="F63" s="442">
        <f>J127*-1</f>
        <v/>
      </c>
      <c r="G63" s="429" t="n"/>
      <c r="H63" s="112" t="inlineStr">
        <is>
          <t xml:space="preserve">　　　　　租賃權益改良                                                </t>
        </is>
      </c>
      <c r="I63" s="180" t="n">
        <v>257</v>
      </c>
      <c r="J63" s="73">
        <f>OFFSET(A536,0,$K$1-1)</f>
        <v/>
      </c>
      <c r="K63" s="369">
        <f>-SUMIF($C$7:$C$127,I63,$D$7:$D$127)+SUMIF($E$7:$E$127,I63,$F$7:$F$127)</f>
        <v/>
      </c>
      <c r="L63" s="478" t="n"/>
      <c r="M63" s="478">
        <f>L63-G63</f>
        <v/>
      </c>
      <c r="N63" s="30" t="n"/>
      <c r="O63" s="425">
        <f>L63-B63</f>
        <v/>
      </c>
      <c r="P63" s="30">
        <f>J63-K63</f>
        <v/>
      </c>
      <c r="Q63" s="426">
        <f>D63-F63</f>
        <v/>
      </c>
      <c r="R63" s="30" t="n"/>
    </row>
    <row r="64">
      <c r="A64" s="2" t="n">
        <v>0</v>
      </c>
      <c r="B64" s="427" t="n"/>
      <c r="C64" s="384" t="n">
        <v>259</v>
      </c>
      <c r="D64" s="440">
        <f>J67*-1</f>
        <v/>
      </c>
      <c r="E64" s="441" t="n"/>
      <c r="F64" s="442" t="n"/>
      <c r="G64" s="429" t="n"/>
      <c r="H64" s="112" t="inlineStr">
        <is>
          <t xml:space="preserve">　　增加無形資產及其他資產                                      </t>
        </is>
      </c>
      <c r="I64" s="180" t="n"/>
      <c r="J64" s="73">
        <f>OFFSET(A537,0,$K$1-1)</f>
        <v/>
      </c>
      <c r="K64" s="369">
        <f>K65+K66</f>
        <v/>
      </c>
      <c r="L64" s="478" t="n"/>
      <c r="M64" s="478">
        <f>L64-G64</f>
        <v/>
      </c>
      <c r="N64" s="30" t="n"/>
      <c r="O64" s="425">
        <f>L64-B64</f>
        <v/>
      </c>
      <c r="P64" s="30">
        <f>J64-K64</f>
        <v/>
      </c>
      <c r="Q64" s="426">
        <f>D64-F64</f>
        <v/>
      </c>
      <c r="R64" s="30" t="n"/>
    </row>
    <row r="65">
      <c r="A65" s="80" t="inlineStr">
        <is>
          <t xml:space="preserve">　　什項資產                                                    </t>
        </is>
      </c>
      <c r="B65" s="427">
        <f>VLOOKUP(A65,$A$309:$AX$418,$K$1,FALSE)</f>
        <v/>
      </c>
      <c r="C65" s="384" t="n">
        <v>417</v>
      </c>
      <c r="D65" s="440">
        <f>F111</f>
        <v/>
      </c>
      <c r="E65" s="441" t="n">
        <v>108</v>
      </c>
      <c r="F65" s="442">
        <f>J22</f>
        <v/>
      </c>
      <c r="G65" s="429">
        <f>B65+SUM(D65:D67)-SUM(F65:F67)</f>
        <v/>
      </c>
      <c r="H65" s="112" t="inlineStr">
        <is>
          <t xml:space="preserve">　　　增加無形資產                                                </t>
        </is>
      </c>
      <c r="I65" s="180" t="n">
        <v>258</v>
      </c>
      <c r="J65" s="73">
        <f>OFFSET(A538,0,$K$1-1)</f>
        <v/>
      </c>
      <c r="K65" s="369">
        <f>-SUMIF($C$7:$C$127,I65,$D$7:$D$127)+SUMIF($E$7:$E$127,I65,$F$7:$F$127)</f>
        <v/>
      </c>
      <c r="L65" s="478">
        <f>VLOOKUP(A65,$A$140:$AX$249,$K$1,FALSE)</f>
        <v/>
      </c>
      <c r="M65" s="478">
        <f>L65-G65</f>
        <v/>
      </c>
      <c r="N65" s="30" t="n"/>
      <c r="O65" s="425">
        <f>L65-B65</f>
        <v/>
      </c>
      <c r="P65" s="30">
        <f>J65-K65</f>
        <v/>
      </c>
      <c r="Q65" s="426">
        <f>D65-F65</f>
        <v/>
      </c>
      <c r="R65" s="30" t="n"/>
    </row>
    <row r="66">
      <c r="A66" s="4" t="n">
        <v>0</v>
      </c>
      <c r="B66" s="427" t="n"/>
      <c r="C66" s="384" t="n"/>
      <c r="D66" s="440" t="n"/>
      <c r="E66" s="441" t="n"/>
      <c r="F66" s="442" t="n"/>
      <c r="G66" s="433" t="n"/>
      <c r="H66" s="112" t="inlineStr">
        <is>
          <t xml:space="preserve">　　　增加其他資產                                                </t>
        </is>
      </c>
      <c r="I66" s="180" t="n"/>
      <c r="J66" s="73">
        <f>OFFSET(A539,0,$K$1-1)</f>
        <v/>
      </c>
      <c r="K66" s="369">
        <f>K67</f>
        <v/>
      </c>
      <c r="L66" s="478" t="n"/>
      <c r="M66" s="478">
        <f>L66-G66</f>
        <v/>
      </c>
      <c r="N66" s="30" t="n"/>
      <c r="O66" s="425">
        <f>L66-B66</f>
        <v/>
      </c>
      <c r="P66" s="30">
        <f>J66-K66</f>
        <v/>
      </c>
      <c r="Q66" s="426">
        <f>D66-F66</f>
        <v/>
      </c>
      <c r="R66" s="30" t="n"/>
    </row>
    <row r="67">
      <c r="A67" s="3" t="n">
        <v>0</v>
      </c>
      <c r="B67" s="427" t="n"/>
      <c r="C67" s="385" t="n"/>
      <c r="D67" s="440" t="n"/>
      <c r="E67" s="443" t="n"/>
      <c r="F67" s="442" t="n"/>
      <c r="G67" s="433" t="n"/>
      <c r="H67" s="112" t="inlineStr">
        <is>
          <t xml:space="preserve">　　　　增加遞延費用                                                </t>
        </is>
      </c>
      <c r="I67" s="180" t="n">
        <v>259</v>
      </c>
      <c r="J67" s="73">
        <f>OFFSET(A540,0,$K$1-1)</f>
        <v/>
      </c>
      <c r="K67" s="369">
        <f>-SUMIF($C$7:$C$127,I67,$D$7:$D$127)+SUMIF($E$7:$E$127,I67,$F$7:$F$127)</f>
        <v/>
      </c>
      <c r="L67" s="478" t="n"/>
      <c r="M67" s="478">
        <f>L67-G67</f>
        <v/>
      </c>
      <c r="N67" s="30" t="n"/>
      <c r="O67" s="425">
        <f>L67-B67</f>
        <v/>
      </c>
      <c r="P67" s="30">
        <f>J67-K67</f>
        <v/>
      </c>
      <c r="Q67" s="426">
        <f>D67-F67</f>
        <v/>
      </c>
      <c r="R67" s="30" t="n"/>
    </row>
    <row r="68">
      <c r="A68" s="80" t="n"/>
      <c r="B68" s="427" t="n"/>
      <c r="C68" s="384" t="n"/>
      <c r="D68" s="440" t="n"/>
      <c r="E68" s="441" t="n"/>
      <c r="F68" s="442" t="n"/>
      <c r="G68" s="433">
        <f>B68+D68-F68</f>
        <v/>
      </c>
      <c r="H68" s="111" t="inlineStr">
        <is>
          <t xml:space="preserve">▼投資活動之淨現金流入（流出）                                </t>
        </is>
      </c>
      <c r="I68" s="180" t="n"/>
      <c r="J68" s="73">
        <f>OFFSET(A541,0,$K$1-1)</f>
        <v/>
      </c>
      <c r="K68" s="369">
        <f>K40</f>
        <v/>
      </c>
      <c r="L68" s="478" t="n"/>
      <c r="M68" s="478" t="n"/>
      <c r="N68" s="30" t="n"/>
      <c r="O68" s="425" t="n"/>
      <c r="P68" s="30">
        <f>J68-K68</f>
        <v/>
      </c>
      <c r="Q68" s="426">
        <f>D68-F68</f>
        <v/>
      </c>
      <c r="R68" s="30" t="n"/>
    </row>
    <row r="69">
      <c r="A69" s="4" t="inlineStr">
        <is>
          <t>合      計</t>
        </is>
      </c>
      <c r="B69" s="422">
        <f>B7+B17+B26+B54+B56+B61</f>
        <v/>
      </c>
      <c r="C69" s="384" t="n"/>
      <c r="D69" s="440" t="n"/>
      <c r="E69" s="441" t="n"/>
      <c r="F69" s="442" t="n"/>
      <c r="G69" s="458">
        <f>G7+G17+G26+G54+G56+G61</f>
        <v/>
      </c>
      <c r="H69" s="111" t="inlineStr">
        <is>
          <t xml:space="preserve">▼籌資活動之現金流量                                          </t>
        </is>
      </c>
      <c r="I69" s="180" t="n"/>
      <c r="J69" s="73">
        <f>OFFSET(A542,0,$K$1-1)</f>
        <v/>
      </c>
      <c r="K69" s="369">
        <f>K70+K72+K74+K81+K79+K83</f>
        <v/>
      </c>
      <c r="L69" s="478">
        <f>VLOOKUP(A69,$A$140:$AX$249,$K$1,FALSE)</f>
        <v/>
      </c>
      <c r="M69" s="478">
        <f>L69-G69</f>
        <v/>
      </c>
      <c r="N69" s="30" t="n"/>
      <c r="O69" s="425">
        <f>L69-B69</f>
        <v/>
      </c>
      <c r="P69" s="30">
        <f>J69-K69</f>
        <v/>
      </c>
      <c r="Q69" s="426">
        <f>D69-F69</f>
        <v/>
      </c>
      <c r="R69" s="30" t="n"/>
    </row>
    <row r="70">
      <c r="A70" s="4" t="inlineStr">
        <is>
          <t xml:space="preserve">負債                                                        </t>
        </is>
      </c>
      <c r="B70" s="422">
        <f>B71+B78+B83</f>
        <v/>
      </c>
      <c r="C70" s="384" t="n"/>
      <c r="D70" s="440" t="n"/>
      <c r="E70" s="441" t="n"/>
      <c r="F70" s="442" t="n"/>
      <c r="G70" s="423">
        <f>G71+G78+G83</f>
        <v/>
      </c>
      <c r="H70" s="112" t="inlineStr">
        <is>
          <t xml:space="preserve">　　增加短期債務、流動金融負債及其他負債                        </t>
        </is>
      </c>
      <c r="I70" s="180" t="n"/>
      <c r="J70" s="73">
        <f>OFFSET(A543,0,$K$1-1)</f>
        <v/>
      </c>
      <c r="K70" s="369">
        <f>K71</f>
        <v/>
      </c>
      <c r="L70" s="478">
        <f>VLOOKUP(A70,$A$253:$AX$305,$K$1,FALSE)</f>
        <v/>
      </c>
      <c r="M70" s="478">
        <f>L70-G70</f>
        <v/>
      </c>
      <c r="N70" s="30" t="n"/>
      <c r="O70" s="425">
        <f>L70-B70</f>
        <v/>
      </c>
      <c r="P70" s="30">
        <f>J70-K70</f>
        <v/>
      </c>
      <c r="Q70" s="426">
        <f>D70-F70</f>
        <v/>
      </c>
      <c r="R70" s="30" t="n"/>
    </row>
    <row r="71">
      <c r="A71" s="78" t="inlineStr">
        <is>
          <t xml:space="preserve">　流動負債                                                    </t>
        </is>
      </c>
      <c r="B71" s="422">
        <f>SUM(B72:B77)</f>
        <v/>
      </c>
      <c r="C71" s="384" t="n"/>
      <c r="D71" s="440" t="n"/>
      <c r="E71" s="441" t="n"/>
      <c r="F71" s="442" t="n"/>
      <c r="G71" s="423">
        <f>SUM(G72:G77)</f>
        <v/>
      </c>
      <c r="H71" s="112" t="inlineStr">
        <is>
          <t xml:space="preserve">　　　增加其他負債                                                </t>
        </is>
      </c>
      <c r="I71" s="180" t="n">
        <v>311</v>
      </c>
      <c r="J71" s="73">
        <f>OFFSET(A544,0,$K$1-1)</f>
        <v/>
      </c>
      <c r="K71" s="369">
        <f>-SUMIF($C$7:$C$127,I71,$D$7:$D$127)+SUMIF($E$7:$E$127,I71,$F$7:$F$127)</f>
        <v/>
      </c>
      <c r="L71" s="478">
        <f>VLOOKUP(A71,$A$253:$AX$305,$K$1,FALSE)</f>
        <v/>
      </c>
      <c r="M71" s="478">
        <f>L71-G71</f>
        <v/>
      </c>
      <c r="N71" s="30" t="n"/>
      <c r="O71" s="425">
        <f>L71-B71</f>
        <v/>
      </c>
      <c r="P71" s="30">
        <f>J71-K71</f>
        <v/>
      </c>
      <c r="Q71" s="426">
        <f>D71-F71</f>
        <v/>
      </c>
      <c r="R71" s="30" t="n"/>
    </row>
    <row r="72">
      <c r="A72" s="80" t="inlineStr">
        <is>
          <t xml:space="preserve">　　短期債務                                                    </t>
        </is>
      </c>
      <c r="B72" s="427">
        <f>VLOOKUP(A72,$A$423:$AX$475,$K$1,FALSE)</f>
        <v/>
      </c>
      <c r="C72" s="385" t="n">
        <v>322</v>
      </c>
      <c r="D72" s="454">
        <f>J82*-1</f>
        <v/>
      </c>
      <c r="E72" s="441" t="n">
        <v>418</v>
      </c>
      <c r="F72" s="442">
        <f>D81</f>
        <v/>
      </c>
      <c r="G72" s="429">
        <f>B72+SUM(F72:F73)-SUM(D72:D73)</f>
        <v/>
      </c>
      <c r="H72" s="112" t="inlineStr">
        <is>
          <t xml:space="preserve">　　增加長期負債                                                </t>
        </is>
      </c>
      <c r="I72" s="180" t="n"/>
      <c r="J72" s="73">
        <f>OFFSET(A545,0,$K$1-1)</f>
        <v/>
      </c>
      <c r="K72" s="369">
        <f>K73</f>
        <v/>
      </c>
      <c r="L72" s="478">
        <f>VLOOKUP(A72,$A$253:$AX$305,$K$1,FALSE)</f>
        <v/>
      </c>
      <c r="M72" s="478">
        <f>L72-G72</f>
        <v/>
      </c>
      <c r="N72" s="30" t="n"/>
      <c r="O72" s="425">
        <f>L72-B72</f>
        <v/>
      </c>
      <c r="P72" s="30">
        <f>J72-K72</f>
        <v/>
      </c>
      <c r="Q72" s="426">
        <f>D72-F72</f>
        <v/>
      </c>
      <c r="R72" s="30" t="n"/>
    </row>
    <row r="73" ht="20.25" customHeight="1" s="53">
      <c r="A73" s="3" t="n">
        <v>0</v>
      </c>
      <c r="B73" s="427" t="n"/>
      <c r="C73" s="385" t="n">
        <v>316</v>
      </c>
      <c r="D73" s="440" t="n"/>
      <c r="E73" s="443" t="n"/>
      <c r="F73" s="442" t="n"/>
      <c r="G73" s="433" t="n"/>
      <c r="H73" s="112" t="inlineStr">
        <is>
          <t xml:space="preserve">　　　增加長期債務                                                </t>
        </is>
      </c>
      <c r="I73" s="180" t="n">
        <v>312</v>
      </c>
      <c r="J73" s="73">
        <f>OFFSET(A546,0,$K$1-1)</f>
        <v/>
      </c>
      <c r="K73" s="369">
        <f>-SUMIF($C$7:$C$127,I73,$D$7:$D$127)+SUMIF($E$7:$E$127,I73,$F$7:$F$127)</f>
        <v/>
      </c>
      <c r="L73" s="478" t="n"/>
      <c r="M73" s="478">
        <f>L73-G73</f>
        <v/>
      </c>
      <c r="N73" s="30" t="n"/>
      <c r="O73" s="425">
        <f>L73-B73</f>
        <v/>
      </c>
      <c r="P73" s="30">
        <f>J73-K73</f>
        <v/>
      </c>
      <c r="Q73" s="426">
        <f>D73-F73</f>
        <v/>
      </c>
      <c r="R73" s="30" t="n"/>
    </row>
    <row r="74" ht="21" customHeight="1" s="53">
      <c r="A74" s="80" t="inlineStr">
        <is>
          <t xml:space="preserve">　　應付款項                                                    </t>
        </is>
      </c>
      <c r="B74" s="427">
        <f>VLOOKUP(A74,$A$423:$AX$475,$K$1,FALSE)</f>
        <v/>
      </c>
      <c r="C74" s="384" t="n"/>
      <c r="D74" s="440" t="n"/>
      <c r="E74" s="441" t="n">
        <v>161</v>
      </c>
      <c r="F74" s="442" t="n"/>
      <c r="G74" s="429">
        <f>B74+SUM(F74:F75)-SUM(D74:D75)</f>
        <v/>
      </c>
      <c r="H74" s="112" t="inlineStr">
        <is>
          <t xml:space="preserve">　　增加基金、公積及填補短絀                                    </t>
        </is>
      </c>
      <c r="I74" s="180" t="n"/>
      <c r="J74" s="73">
        <f>OFFSET(A547,0,$K$1-1)</f>
        <v/>
      </c>
      <c r="K74" s="369">
        <f>SUM(K75)</f>
        <v/>
      </c>
      <c r="L74" s="478">
        <f>VLOOKUP(A74,$A$253:$AX$305,$K$1,FALSE)</f>
        <v/>
      </c>
      <c r="M74" s="478">
        <f>L74-G74</f>
        <v/>
      </c>
      <c r="N74" s="30" t="n"/>
      <c r="O74" s="425">
        <f>L74-B74</f>
        <v/>
      </c>
      <c r="P74" s="30">
        <f>J74-K74</f>
        <v/>
      </c>
      <c r="Q74" s="426">
        <f>D74-F74</f>
        <v/>
      </c>
      <c r="R74" s="30" t="n"/>
    </row>
    <row r="75" ht="18.75" customHeight="1" s="53">
      <c r="A75" s="3" t="n">
        <v>0</v>
      </c>
      <c r="B75" s="427" t="n"/>
      <c r="C75" s="385" t="n"/>
      <c r="D75" s="440" t="n"/>
      <c r="E75" s="443" t="n"/>
      <c r="F75" s="442" t="n"/>
      <c r="G75" s="433" t="n"/>
      <c r="H75" s="112" t="inlineStr">
        <is>
          <t xml:space="preserve">　　　增加基金                                                    </t>
        </is>
      </c>
      <c r="I75" s="180" t="n"/>
      <c r="J75" s="73">
        <f>OFFSET(A548,0,$K$1-1)</f>
        <v/>
      </c>
      <c r="K75" s="369">
        <f>SUM(K76:K78)</f>
        <v/>
      </c>
      <c r="L75" s="478" t="n"/>
      <c r="M75" s="478">
        <f>L75-G75</f>
        <v/>
      </c>
      <c r="N75" s="30" t="n"/>
      <c r="O75" s="425">
        <f>L75-B75</f>
        <v/>
      </c>
      <c r="P75" s="30">
        <f>J75-K75</f>
        <v/>
      </c>
      <c r="Q75" s="426">
        <f>D75-F75</f>
        <v/>
      </c>
      <c r="R75" s="30" t="n"/>
    </row>
    <row r="76" ht="20.25" customHeight="1" s="53">
      <c r="A76" s="80" t="inlineStr">
        <is>
          <t xml:space="preserve">　　預收款項                                                    </t>
        </is>
      </c>
      <c r="B76" s="427">
        <f>VLOOKUP(A76,$A$423:$AX$475,$K$1,FALSE)</f>
        <v/>
      </c>
      <c r="C76" s="384" t="n"/>
      <c r="D76" s="440" t="n"/>
      <c r="E76" s="441" t="n">
        <v>161</v>
      </c>
      <c r="F76" s="442">
        <f>J34</f>
        <v/>
      </c>
      <c r="G76" s="429">
        <f>B76+SUM(F76:F77)-SUM(D76:D77)</f>
        <v/>
      </c>
      <c r="H76" s="112" t="inlineStr">
        <is>
          <t xml:space="preserve">　　　　國庫撥款增置固定資產                                        </t>
        </is>
      </c>
      <c r="I76" s="180" t="n">
        <v>313</v>
      </c>
      <c r="J76" s="73">
        <f>OFFSET(A549,0,$K$1-1)</f>
        <v/>
      </c>
      <c r="K76" s="369">
        <f>-SUMIF($C$7:$C$127,I76,$D$7:$D$127)+SUMIF($E$7:$E$127,I76,$F$7:$F$127)</f>
        <v/>
      </c>
      <c r="L76" s="478">
        <f>VLOOKUP(A76,$A$253:$AX$305,$K$1,FALSE)</f>
        <v/>
      </c>
      <c r="M76" s="478">
        <f>L76-G76</f>
        <v/>
      </c>
      <c r="N76" s="30" t="n"/>
      <c r="O76" s="425">
        <f>L76-B76</f>
        <v/>
      </c>
      <c r="P76" s="30">
        <f>J76-K76</f>
        <v/>
      </c>
      <c r="Q76" s="426">
        <f>D76-F76</f>
        <v/>
      </c>
      <c r="R76" s="30" t="n"/>
    </row>
    <row r="77">
      <c r="A77" s="3" t="n">
        <v>0</v>
      </c>
      <c r="B77" s="427" t="n"/>
      <c r="C77" s="385" t="n"/>
      <c r="D77" s="440" t="n"/>
      <c r="E77" s="443" t="n"/>
      <c r="F77" s="442" t="n"/>
      <c r="G77" s="433" t="n"/>
      <c r="H77" s="112" t="inlineStr">
        <is>
          <t xml:space="preserve">　　　　國庫增撥無形資產                                            </t>
        </is>
      </c>
      <c r="I77" s="180" t="n">
        <v>314</v>
      </c>
      <c r="J77" s="73">
        <f>OFFSET(A550,0,$K$1-1)</f>
        <v/>
      </c>
      <c r="K77" s="369">
        <f>-SUMIF($C$7:$C$127,I77,$D$7:$D$127)+SUMIF($E$7:$E$127,I77,$F$7:$F$127)</f>
        <v/>
      </c>
      <c r="L77" s="478" t="n"/>
      <c r="M77" s="478">
        <f>L77-G77</f>
        <v/>
      </c>
      <c r="N77" s="30" t="n"/>
      <c r="O77" s="425">
        <f>L77-B77</f>
        <v/>
      </c>
      <c r="P77" s="30">
        <f>J77-K77</f>
        <v/>
      </c>
      <c r="Q77" s="426">
        <f>D77-F77</f>
        <v/>
      </c>
      <c r="R77" s="30" t="n"/>
    </row>
    <row r="78">
      <c r="A78" s="78" t="inlineStr">
        <is>
          <t xml:space="preserve">　長期負債                                                    </t>
        </is>
      </c>
      <c r="B78" s="459">
        <f>SUM(B81)</f>
        <v/>
      </c>
      <c r="C78" s="384" t="n"/>
      <c r="D78" s="440" t="n"/>
      <c r="E78" s="441" t="n"/>
      <c r="F78" s="442" t="n"/>
      <c r="G78" s="460">
        <f>SUM(G81)</f>
        <v/>
      </c>
      <c r="H78" s="112" t="inlineStr">
        <is>
          <t xml:space="preserve">　　　　國庫增撥遞延資產                                            </t>
        </is>
      </c>
      <c r="I78" s="180" t="n">
        <v>315</v>
      </c>
      <c r="J78" s="73">
        <f>OFFSET(A551,0,$K$1-1)</f>
        <v/>
      </c>
      <c r="K78" s="369">
        <f>-SUMIF($C$7:$C$127,I78,$D$7:$D$127)+SUMIF($E$7:$E$127,I78,$F$7:$F$127)</f>
        <v/>
      </c>
      <c r="L78" s="478">
        <f>VLOOKUP(A78,$A$253:$AX$305,$K$1,FALSE)</f>
        <v/>
      </c>
      <c r="M78" s="478">
        <f>L78-G78</f>
        <v/>
      </c>
      <c r="N78" s="30" t="n"/>
      <c r="O78" s="425">
        <f>L78-B78</f>
        <v/>
      </c>
      <c r="P78" s="30">
        <f>J78-K78</f>
        <v/>
      </c>
      <c r="Q78" s="426">
        <f>D78-F78</f>
        <v/>
      </c>
      <c r="R78" s="30" t="n"/>
    </row>
    <row r="79">
      <c r="A79" s="169" t="n"/>
      <c r="B79" s="461" t="n"/>
      <c r="C79" s="395" t="n"/>
      <c r="D79" s="462" t="n"/>
      <c r="E79" s="463" t="n"/>
      <c r="F79" s="447" t="n"/>
      <c r="G79" s="394" t="n"/>
      <c r="H79" s="112" t="inlineStr">
        <is>
          <t xml:space="preserve">　　減少短期債務、流動金融負債及其他負債                        </t>
        </is>
      </c>
      <c r="I79" s="180" t="n"/>
      <c r="J79" s="73">
        <f>OFFSET(A552,0,$K$1-1)</f>
        <v/>
      </c>
      <c r="K79" s="387" t="n"/>
      <c r="L79" s="478" t="n"/>
      <c r="M79" s="478" t="n"/>
      <c r="N79" s="30" t="n"/>
      <c r="O79" s="425" t="n"/>
      <c r="P79" s="30" t="n"/>
      <c r="Q79" s="426" t="n"/>
      <c r="R79" s="30" t="n"/>
    </row>
    <row r="80">
      <c r="A80" s="169" t="n"/>
      <c r="B80" s="461" t="n"/>
      <c r="C80" s="395" t="n"/>
      <c r="D80" s="462" t="n"/>
      <c r="E80" s="463" t="n"/>
      <c r="F80" s="447" t="n"/>
      <c r="G80" s="394" t="n"/>
      <c r="H80" s="112" t="inlineStr">
        <is>
          <t xml:space="preserve">　　　減少短期債務                                                </t>
        </is>
      </c>
      <c r="I80" s="180" t="n">
        <v>316</v>
      </c>
      <c r="J80" s="73">
        <f>OFFSET(A553,0,$K$1-1)</f>
        <v/>
      </c>
      <c r="K80" s="369">
        <f>-SUMIF($C$7:$C$127,I80,$D$7:$D$127)+SUMIF($E$7:$E$127,I80,$F$7:$F$127)</f>
        <v/>
      </c>
      <c r="L80" s="478" t="n"/>
      <c r="M80" s="478" t="n"/>
      <c r="N80" s="30" t="n"/>
      <c r="O80" s="425" t="n"/>
      <c r="P80" s="30" t="n"/>
      <c r="Q80" s="426" t="n"/>
      <c r="R80" s="30" t="n"/>
    </row>
    <row r="81">
      <c r="A81" s="80" t="inlineStr">
        <is>
          <t xml:space="preserve">　　長期債務                                                    </t>
        </is>
      </c>
      <c r="B81" s="427">
        <f>VLOOKUP(A81,$A$423:$AX$475,$K$1,FALSE)</f>
        <v/>
      </c>
      <c r="C81" s="384" t="n">
        <v>418</v>
      </c>
      <c r="D81" s="440">
        <f>J116</f>
        <v/>
      </c>
      <c r="E81" s="441" t="n">
        <v>312</v>
      </c>
      <c r="F81" s="442">
        <f>J73</f>
        <v/>
      </c>
      <c r="G81" s="429">
        <f>B81+SUM(F81:F82)-SUM(D81:D82)</f>
        <v/>
      </c>
      <c r="H81" s="112" t="inlineStr">
        <is>
          <t xml:space="preserve">　　減少長期負債                                                </t>
        </is>
      </c>
      <c r="I81" s="180" t="n"/>
      <c r="J81" s="73">
        <f>OFFSET(A554,0,$K$1-1)</f>
        <v/>
      </c>
      <c r="K81" s="369">
        <f>K82</f>
        <v/>
      </c>
      <c r="L81" s="478">
        <f>VLOOKUP(A81,$A$253:$AX$305,$K$1,FALSE)</f>
        <v/>
      </c>
      <c r="M81" s="478">
        <f>L81-G81</f>
        <v/>
      </c>
      <c r="N81" s="30" t="n"/>
      <c r="O81" s="425">
        <f>L81-B81</f>
        <v/>
      </c>
      <c r="P81" s="30">
        <f>J81-K81</f>
        <v/>
      </c>
      <c r="Q81" s="426">
        <f>D81-F81</f>
        <v/>
      </c>
      <c r="R81" s="30" t="n"/>
    </row>
    <row r="82">
      <c r="A82" s="3" t="n">
        <v>0</v>
      </c>
      <c r="B82" s="427" t="n"/>
      <c r="C82" s="385" t="n">
        <v>322</v>
      </c>
      <c r="D82" s="440" t="n"/>
      <c r="E82" s="443" t="n"/>
      <c r="F82" s="442" t="n"/>
      <c r="G82" s="433" t="n"/>
      <c r="H82" s="112" t="inlineStr">
        <is>
          <t xml:space="preserve">　　　減少長期債務                                                </t>
        </is>
      </c>
      <c r="I82" s="180" t="n">
        <v>322</v>
      </c>
      <c r="J82" s="73">
        <f>OFFSET(A555,0,$K$1-1)</f>
        <v/>
      </c>
      <c r="K82" s="369">
        <f>-SUMIF($C$7:$C$127,I82,$D$7:$D$127)+SUMIF($E$7:$E$127,I82,$F$7:$F$127)</f>
        <v/>
      </c>
      <c r="L82" s="478" t="n"/>
      <c r="M82" s="478">
        <f>L82-G82</f>
        <v/>
      </c>
      <c r="N82" s="30" t="n"/>
      <c r="O82" s="425">
        <f>L82-B82</f>
        <v/>
      </c>
      <c r="P82" s="30">
        <f>J82-K82</f>
        <v/>
      </c>
      <c r="Q82" s="426">
        <f>D72-F82</f>
        <v/>
      </c>
      <c r="R82" s="30" t="n"/>
    </row>
    <row r="83">
      <c r="A83" s="78" t="inlineStr">
        <is>
          <t xml:space="preserve">　其他負債                                                    </t>
        </is>
      </c>
      <c r="B83" s="422">
        <f>SUM(B84,B90)</f>
        <v/>
      </c>
      <c r="C83" s="384" t="n"/>
      <c r="D83" s="440" t="n"/>
      <c r="E83" s="441" t="n"/>
      <c r="F83" s="442" t="n"/>
      <c r="G83" s="460">
        <f>SUM(G84,G90)</f>
        <v/>
      </c>
      <c r="H83" s="112" t="inlineStr">
        <is>
          <t xml:space="preserve">　　支付利息                                                    </t>
        </is>
      </c>
      <c r="I83" s="180" t="n"/>
      <c r="J83" s="73">
        <f>OFFSET(A556,0,$K$1-1)</f>
        <v/>
      </c>
      <c r="K83" s="369">
        <f>J83</f>
        <v/>
      </c>
      <c r="L83" s="478">
        <f>VLOOKUP(A83,$A$253:$AX$305,$K$1,FALSE)</f>
        <v/>
      </c>
      <c r="M83" s="478">
        <f>L83-G83</f>
        <v/>
      </c>
      <c r="N83" s="30" t="n"/>
      <c r="O83" s="425">
        <f>L83-B83</f>
        <v/>
      </c>
      <c r="P83" s="30">
        <f>J83-K83</f>
        <v/>
      </c>
      <c r="Q83" s="426">
        <f>D83-F83</f>
        <v/>
      </c>
      <c r="R83" s="30" t="n"/>
    </row>
    <row r="84">
      <c r="A84" s="80" t="inlineStr">
        <is>
          <t xml:space="preserve">　　什項負債                                                    </t>
        </is>
      </c>
      <c r="B84" s="427">
        <f>VLOOKUP(A84,$A$423:$AX$475,$K$1,FALSE)</f>
        <v/>
      </c>
      <c r="C84" s="384" t="n">
        <v>321</v>
      </c>
      <c r="D84" s="440" t="n"/>
      <c r="E84" s="441" t="n"/>
      <c r="F84" s="442" t="n"/>
      <c r="G84" s="429">
        <f>B84+SUM(F84:F89)-SUM(D84:D89)</f>
        <v/>
      </c>
      <c r="H84" s="111" t="inlineStr">
        <is>
          <t xml:space="preserve">▼籌資活動之淨現金流入（流出）                                </t>
        </is>
      </c>
      <c r="I84" s="180" t="n"/>
      <c r="J84" s="73">
        <f>OFFSET(A557,0,$K$1-1)</f>
        <v/>
      </c>
      <c r="K84" s="369">
        <f>K69</f>
        <v/>
      </c>
      <c r="L84" s="478">
        <f>VLOOKUP(A84,$A$253:$AX$305,$K$1,FALSE)</f>
        <v/>
      </c>
      <c r="M84" s="478">
        <f>L84-G84</f>
        <v/>
      </c>
      <c r="N84" s="30" t="n"/>
      <c r="O84" s="425">
        <f>L84-B84</f>
        <v/>
      </c>
      <c r="P84" s="30">
        <f>J84-K84</f>
        <v/>
      </c>
      <c r="Q84" s="426">
        <f>D84-F84</f>
        <v/>
      </c>
      <c r="R84" s="30" t="n"/>
    </row>
    <row r="85">
      <c r="A85" s="4" t="n">
        <v>0</v>
      </c>
      <c r="B85" s="427" t="n"/>
      <c r="C85" s="384" t="n">
        <v>402</v>
      </c>
      <c r="D85" s="440">
        <f>J91*-1</f>
        <v/>
      </c>
      <c r="E85" s="384" t="n">
        <v>122</v>
      </c>
      <c r="F85" s="442">
        <f>J28</f>
        <v/>
      </c>
      <c r="G85" s="433" t="n"/>
      <c r="H85" s="111" t="inlineStr">
        <is>
          <t xml:space="preserve">▼現金及約當現金之淨增（淨減）                                </t>
        </is>
      </c>
      <c r="I85" s="180" t="inlineStr">
        <is>
          <t>B</t>
        </is>
      </c>
      <c r="J85" s="73">
        <f>OFFSET(A558,0,$K$1-1)</f>
        <v/>
      </c>
      <c r="K85" s="369">
        <f>J85</f>
        <v/>
      </c>
      <c r="L85" s="478" t="n"/>
      <c r="M85" s="478">
        <f>L85-G85</f>
        <v/>
      </c>
      <c r="N85" s="30" t="n"/>
      <c r="O85" s="425">
        <f>L85-B85</f>
        <v/>
      </c>
      <c r="P85" s="30">
        <f>J85-K85</f>
        <v/>
      </c>
      <c r="Q85" s="426">
        <f>D85-F85</f>
        <v/>
      </c>
      <c r="R85" s="30" t="n"/>
    </row>
    <row r="86">
      <c r="A86" s="3" t="n">
        <v>0</v>
      </c>
      <c r="B86" s="427" t="n"/>
      <c r="C86" s="385" t="n"/>
      <c r="D86" s="440" t="n"/>
      <c r="E86" s="443" t="n">
        <v>401</v>
      </c>
      <c r="F86" s="442">
        <f>J90</f>
        <v/>
      </c>
      <c r="G86" s="433" t="n"/>
      <c r="H86" s="111" t="inlineStr">
        <is>
          <t xml:space="preserve">▼期初現金及約當現金                                          </t>
        </is>
      </c>
      <c r="I86" s="180" t="n"/>
      <c r="J86" s="73">
        <f>OFFSET(A559,0,$K$1-1)</f>
        <v/>
      </c>
      <c r="K86" s="369">
        <f>B8</f>
        <v/>
      </c>
      <c r="L86" s="478" t="n"/>
      <c r="M86" s="478">
        <f>L86-G86</f>
        <v/>
      </c>
      <c r="N86" s="30" t="n"/>
      <c r="O86" s="425">
        <f>L86-B86</f>
        <v/>
      </c>
      <c r="P86" s="30">
        <f>J86-K86</f>
        <v/>
      </c>
      <c r="Q86" s="426">
        <f>D86-F86</f>
        <v/>
      </c>
      <c r="R86" s="30" t="n"/>
    </row>
    <row r="87">
      <c r="A87" s="3" t="n">
        <v>0</v>
      </c>
      <c r="B87" s="427" t="n"/>
      <c r="C87" s="385" t="n"/>
      <c r="D87" s="440" t="n"/>
      <c r="E87" s="443" t="n"/>
      <c r="F87" s="442" t="n"/>
      <c r="G87" s="433" t="n"/>
      <c r="H87" s="111" t="inlineStr">
        <is>
          <t xml:space="preserve">▼期末現金及約當現金                                          </t>
        </is>
      </c>
      <c r="I87" s="180" t="n"/>
      <c r="J87" s="73">
        <f>OFFSET(A560,0,$K$1-1)</f>
        <v/>
      </c>
      <c r="K87" s="369">
        <f>G8</f>
        <v/>
      </c>
      <c r="L87" s="478" t="n"/>
      <c r="M87" s="478">
        <f>L87-G87</f>
        <v/>
      </c>
      <c r="N87" s="30" t="n"/>
      <c r="O87" s="425">
        <f>L87-B87</f>
        <v/>
      </c>
      <c r="P87" s="30">
        <f>J87-K87</f>
        <v/>
      </c>
      <c r="Q87" s="426">
        <f>D87-F87</f>
        <v/>
      </c>
      <c r="R87" s="30" t="n"/>
    </row>
    <row r="88">
      <c r="A88" s="3" t="n">
        <v>0</v>
      </c>
      <c r="B88" s="427" t="n"/>
      <c r="C88" s="385" t="n"/>
      <c r="D88" s="440" t="n"/>
      <c r="E88" s="443" t="n"/>
      <c r="F88" s="442" t="n"/>
      <c r="G88" s="433" t="n"/>
      <c r="H88" s="111" t="inlineStr">
        <is>
          <t xml:space="preserve">▼不影響現金流量之投資與籌資活動                              </t>
        </is>
      </c>
      <c r="J88" s="73">
        <f>OFFSET(A561,0,$K$1-1)</f>
        <v/>
      </c>
      <c r="K88" s="369" t="n"/>
      <c r="L88" s="478" t="n"/>
      <c r="M88" s="478">
        <f>L88-G88</f>
        <v/>
      </c>
      <c r="N88" s="30" t="n"/>
      <c r="O88" s="425">
        <f>L88-B88</f>
        <v/>
      </c>
      <c r="P88" s="30">
        <f>J88-K88</f>
        <v/>
      </c>
      <c r="Q88" s="426">
        <f>D88-F88</f>
        <v/>
      </c>
      <c r="R88" s="30" t="n"/>
    </row>
    <row r="89" ht="32.4" customHeight="1" s="53">
      <c r="A89" s="3" t="n">
        <v>0</v>
      </c>
      <c r="B89" s="427" t="n"/>
      <c r="C89" s="385" t="n"/>
      <c r="D89" s="440" t="n"/>
      <c r="E89" s="443" t="n"/>
      <c r="F89" s="442" t="n"/>
      <c r="G89" s="433" t="n"/>
      <c r="H89" s="112" t="inlineStr">
        <is>
          <t xml:space="preserve">　　退休離職準備金與應付退休及離職金同額增加(+)或減少(-)之金額  </t>
        </is>
      </c>
      <c r="I89" s="180" t="n"/>
      <c r="J89" s="73">
        <f>OFFSET(A562,0,$K$1-1)</f>
        <v/>
      </c>
      <c r="K89" s="369">
        <f>K90+K91</f>
        <v/>
      </c>
      <c r="L89" s="478" t="n"/>
      <c r="M89" s="478">
        <f>L89-G89</f>
        <v/>
      </c>
      <c r="N89" s="30" t="n"/>
      <c r="O89" s="425">
        <f>L89-B89</f>
        <v/>
      </c>
      <c r="P89" s="30">
        <f>J89-K89</f>
        <v/>
      </c>
      <c r="Q89" s="426">
        <f>D89-F89</f>
        <v/>
      </c>
      <c r="R89" s="30" t="n"/>
    </row>
    <row r="90">
      <c r="A90" s="80" t="inlineStr">
        <is>
          <t xml:space="preserve">　　遞延負債                                                    </t>
        </is>
      </c>
      <c r="B90" s="427">
        <f>VLOOKUP(A90,$A$423:$AX$475,$K$1,FALSE)</f>
        <v/>
      </c>
      <c r="C90" s="385" t="n">
        <v>124</v>
      </c>
      <c r="D90" s="440">
        <f>J31*-1</f>
        <v/>
      </c>
      <c r="E90" s="464" t="n">
        <v>311</v>
      </c>
      <c r="F90" s="442">
        <f>J71</f>
        <v/>
      </c>
      <c r="G90" s="429">
        <f>B90+SUM(F90:F96)-SUM(D90:D96)</f>
        <v/>
      </c>
      <c r="H90" s="112" t="inlineStr">
        <is>
          <t xml:space="preserve">　　　退休離職準備金與應付退休及離職金同額增加之金額(+)           </t>
        </is>
      </c>
      <c r="I90" s="180" t="n">
        <v>401</v>
      </c>
      <c r="J90" s="73">
        <f>OFFSET(A563,0,$K$1-1)</f>
        <v/>
      </c>
      <c r="K90" s="369">
        <f>(SUMIF($C$7:$C$127,I90,$D$7:$D$127)+SUMIF($E$7:$E$127,I90,$F$7:$F$127))/2</f>
        <v/>
      </c>
      <c r="L90" s="478">
        <f>VLOOKUP(A90,$A$253:$AX$305,$K$1,FALSE)</f>
        <v/>
      </c>
      <c r="M90" s="478">
        <f>L90-G90</f>
        <v/>
      </c>
      <c r="N90" s="30" t="n"/>
      <c r="O90" s="425">
        <f>L90-B90</f>
        <v/>
      </c>
      <c r="P90" s="30">
        <f>J90-K90</f>
        <v/>
      </c>
      <c r="Q90" s="426">
        <f>D90-F90</f>
        <v/>
      </c>
      <c r="R90" s="30" t="n"/>
    </row>
    <row r="91">
      <c r="A91" s="3" t="n">
        <v>0</v>
      </c>
      <c r="B91" s="427" t="n"/>
      <c r="C91" s="241" t="n">
        <v>123</v>
      </c>
      <c r="D91" s="440">
        <f>-J30</f>
        <v/>
      </c>
      <c r="E91" s="464" t="n">
        <v>403</v>
      </c>
      <c r="F91" s="442">
        <f>J93</f>
        <v/>
      </c>
      <c r="G91" s="433" t="n"/>
      <c r="H91" s="112" t="inlineStr">
        <is>
          <t xml:space="preserve">　　　退休離職準備金與應付退休及離職金同額減少之金額(-)           </t>
        </is>
      </c>
      <c r="I91" s="180" t="n">
        <v>402</v>
      </c>
      <c r="J91" s="73">
        <f>OFFSET(A564,0,$K$1-1)</f>
        <v/>
      </c>
      <c r="K91" s="387">
        <f>(SUMIF($C$7:$C$127,I91,$D$7:$D$127)+SUMIF($E$7:$E$127,I91,$F$7:$F$127))/2*-1</f>
        <v/>
      </c>
      <c r="L91" s="478" t="n"/>
      <c r="M91" s="478">
        <f>L91-G91</f>
        <v/>
      </c>
      <c r="N91" s="30" t="n"/>
      <c r="O91" s="425">
        <f>L91-B91</f>
        <v/>
      </c>
      <c r="P91" s="30">
        <f>J91-K91</f>
        <v/>
      </c>
      <c r="Q91" s="426">
        <f>D91-F91</f>
        <v/>
      </c>
      <c r="R91" s="30" t="n"/>
    </row>
    <row r="92">
      <c r="A92" s="3" t="n">
        <v>0</v>
      </c>
      <c r="B92" s="427" t="n"/>
      <c r="C92" s="385" t="n"/>
      <c r="D92" s="440" t="n"/>
      <c r="E92" s="325" t="n">
        <v>407</v>
      </c>
      <c r="F92" s="262">
        <f>J101</f>
        <v/>
      </c>
      <c r="G92" s="433" t="n"/>
      <c r="H92" s="112" t="inlineStr">
        <is>
          <t xml:space="preserve">　　其他準備金與遞延收入同額增加之金額                          </t>
        </is>
      </c>
      <c r="I92" s="180" t="n"/>
      <c r="J92" s="73">
        <f>OFFSET(A565,0,$K$1-1)</f>
        <v/>
      </c>
      <c r="K92" s="369">
        <f>K93</f>
        <v/>
      </c>
      <c r="L92" s="478" t="n"/>
      <c r="M92" s="478">
        <f>L92-G92</f>
        <v/>
      </c>
      <c r="N92" s="30" t="n"/>
      <c r="O92" s="425">
        <f>L92-B92</f>
        <v/>
      </c>
      <c r="P92" s="30">
        <f>J92-K92</f>
        <v/>
      </c>
      <c r="Q92" s="426">
        <f>D92-F92</f>
        <v/>
      </c>
      <c r="R92" s="30" t="n"/>
    </row>
    <row r="93">
      <c r="A93" s="3" t="n">
        <v>0</v>
      </c>
      <c r="B93" s="427" t="n"/>
      <c r="C93" s="385" t="n"/>
      <c r="D93" s="440" t="n"/>
      <c r="E93" s="464" t="n">
        <v>408</v>
      </c>
      <c r="F93" s="442">
        <f>J102</f>
        <v/>
      </c>
      <c r="G93" s="433" t="n"/>
      <c r="H93" s="112" t="inlineStr">
        <is>
          <t xml:space="preserve">　　　其他準備金與遞延收入同額增加之金額                          </t>
        </is>
      </c>
      <c r="I93" s="180" t="n">
        <v>403</v>
      </c>
      <c r="J93" s="73">
        <f>OFFSET(A566,0,$K$1-1)</f>
        <v/>
      </c>
      <c r="K93" s="369">
        <f>(SUMIF($C$7:$C$127,I93,$D$7:$D$127)+SUMIF($E$7:$E$127,I93,$F$7:$F$127))/2</f>
        <v/>
      </c>
      <c r="L93" s="478" t="n"/>
      <c r="M93" s="478">
        <f>L93-G93</f>
        <v/>
      </c>
      <c r="N93" s="30" t="n"/>
      <c r="O93" s="425">
        <f>L93-B93</f>
        <v/>
      </c>
      <c r="P93" s="30">
        <f>J93-K93</f>
        <v/>
      </c>
      <c r="Q93" s="426">
        <f>D93-F93</f>
        <v/>
      </c>
      <c r="R93" s="30" t="n"/>
    </row>
    <row r="94" ht="32.4" customHeight="1" s="53">
      <c r="A94" s="105" t="n"/>
      <c r="B94" s="465" t="n"/>
      <c r="C94" s="398" t="n"/>
      <c r="D94" s="455" t="n"/>
      <c r="E94" s="466" t="n">
        <v>410</v>
      </c>
      <c r="F94" s="467" t="n"/>
      <c r="G94" s="378" t="n"/>
      <c r="H94" s="112" t="inlineStr">
        <is>
          <t xml:space="preserve">　　以前年度購建中固定資產科目，調整轉入不動產、廠房及設備科目之</t>
        </is>
      </c>
      <c r="I94" s="180" t="n"/>
      <c r="J94" s="73">
        <f>OFFSET(A567,0,$K$1-1)</f>
        <v/>
      </c>
      <c r="K94" s="369">
        <f>K95</f>
        <v/>
      </c>
      <c r="P94">
        <f>J94-K94</f>
        <v/>
      </c>
    </row>
    <row r="95">
      <c r="A95" s="105" t="n"/>
      <c r="B95" s="465" t="n"/>
      <c r="C95" s="398" t="n"/>
      <c r="D95" s="455" t="n"/>
      <c r="E95" s="468" t="n"/>
      <c r="F95" s="447" t="n"/>
      <c r="G95" s="378" t="n"/>
      <c r="H95" s="112" t="inlineStr">
        <is>
          <t xml:space="preserve">　　　調整轉入不動產、廠房及設備科目明細                          </t>
        </is>
      </c>
      <c r="I95" s="180" t="n"/>
      <c r="J95" s="73">
        <f>OFFSET(A568,0,$K$1-1)</f>
        <v/>
      </c>
      <c r="K95" s="369">
        <f>K96+K97+K98</f>
        <v/>
      </c>
      <c r="L95" s="478" t="n"/>
      <c r="N95" s="30" t="n"/>
      <c r="O95" s="425">
        <f>L95-B96</f>
        <v/>
      </c>
      <c r="P95" s="30">
        <f>J95-K95</f>
        <v/>
      </c>
      <c r="Q95" s="426">
        <f>D96-F96</f>
        <v/>
      </c>
      <c r="R95" s="30" t="n"/>
    </row>
    <row r="96">
      <c r="A96" s="3" t="n">
        <v>0</v>
      </c>
      <c r="B96" s="427" t="n"/>
      <c r="C96" s="385" t="n"/>
      <c r="D96" s="440" t="n"/>
      <c r="E96" s="261" t="n"/>
      <c r="F96" s="186" t="n"/>
      <c r="G96" s="433" t="n"/>
      <c r="H96" s="112" t="inlineStr">
        <is>
          <t xml:space="preserve">　　　　土地改良物                                                  </t>
        </is>
      </c>
      <c r="I96" s="180" t="n">
        <v>404</v>
      </c>
      <c r="J96" s="73">
        <f>OFFSET(A569,0,$K$1-1)</f>
        <v/>
      </c>
      <c r="K96" s="369">
        <f>(SUMIF($C$7:$C$127,I96,$D$7:$D$127)+SUMIF($E$7:$E$127,I96,$F$7:$F$127))/2</f>
        <v/>
      </c>
      <c r="N96" s="30" t="n"/>
      <c r="O96" s="425">
        <f>L97-B97</f>
        <v/>
      </c>
      <c r="P96" s="30">
        <f>J96-K96</f>
        <v/>
      </c>
      <c r="Q96" s="426">
        <f>D97-F97</f>
        <v/>
      </c>
      <c r="R96" s="30" t="n"/>
    </row>
    <row r="97">
      <c r="A97" s="84" t="inlineStr">
        <is>
          <t xml:space="preserve">淨值                                                        </t>
        </is>
      </c>
      <c r="B97" s="422">
        <f>B98+B110+B116+B125</f>
        <v/>
      </c>
      <c r="C97" s="384" t="n"/>
      <c r="D97" s="440" t="n"/>
      <c r="E97" s="441" t="n"/>
      <c r="F97" s="442" t="n"/>
      <c r="G97" s="422">
        <f>G98+G110+G116+G125</f>
        <v/>
      </c>
      <c r="H97" s="112" t="inlineStr">
        <is>
          <t xml:space="preserve">　　　　房屋及建築                                                  </t>
        </is>
      </c>
      <c r="I97" s="180" t="n">
        <v>405</v>
      </c>
      <c r="J97" s="73">
        <f>OFFSET(A570,0,$K$1-1)</f>
        <v/>
      </c>
      <c r="K97" s="369">
        <f>(SUMIF($C$7:$C$127,I97,$D$7:$D$127)+SUMIF($E$7:$E$127,I97,$F$7:$F$127))/2</f>
        <v/>
      </c>
      <c r="L97" s="478">
        <f>VLOOKUP(A97,$A$253:$AX$305,$K$1,FALSE)</f>
        <v/>
      </c>
      <c r="M97" s="478">
        <f>L97-G97</f>
        <v/>
      </c>
      <c r="N97" s="30" t="n"/>
      <c r="O97" s="425">
        <f>L98-B98</f>
        <v/>
      </c>
      <c r="P97" s="30">
        <f>J97-K97</f>
        <v/>
      </c>
      <c r="Q97" s="426">
        <f>D98-F98</f>
        <v/>
      </c>
      <c r="R97" s="30" t="n"/>
    </row>
    <row r="98">
      <c r="A98" s="85" t="inlineStr">
        <is>
          <t xml:space="preserve">　基金                                                        </t>
        </is>
      </c>
      <c r="B98" s="422">
        <f>SUM(B99:B101)</f>
        <v/>
      </c>
      <c r="C98" s="384" t="n"/>
      <c r="D98" s="440" t="n"/>
      <c r="E98" s="441" t="n"/>
      <c r="F98" s="442" t="n"/>
      <c r="G98" s="422">
        <f>SUM(G99:G101)</f>
        <v/>
      </c>
      <c r="H98" s="220" t="inlineStr">
        <is>
          <t xml:space="preserve">　　　　什項設備                                                    </t>
        </is>
      </c>
      <c r="I98" s="267" t="n">
        <v>406</v>
      </c>
      <c r="J98" s="73">
        <f>OFFSET(A571,0,$K$1-1)</f>
        <v/>
      </c>
      <c r="K98" s="369">
        <f>(SUMIF($C$7:$C$127,I98,$D$7:$D$127)+SUMIF($E$7:$E$127,I98,$F$7:$F$127))/2</f>
        <v/>
      </c>
      <c r="L98" s="478">
        <f>VLOOKUP(A98,$A$253:$AX$305,$K$1,FALSE)</f>
        <v/>
      </c>
      <c r="M98" s="478">
        <f>L98-G98</f>
        <v/>
      </c>
      <c r="N98" s="30" t="n"/>
      <c r="O98" s="425">
        <f>L99-B99</f>
        <v/>
      </c>
      <c r="P98" s="30">
        <f>J98-K98</f>
        <v/>
      </c>
      <c r="Q98" s="426">
        <f>D99-F99</f>
        <v/>
      </c>
      <c r="R98" s="30" t="n"/>
    </row>
    <row r="99">
      <c r="A99" s="86" t="inlineStr">
        <is>
          <t xml:space="preserve">　　基金                                                        </t>
        </is>
      </c>
      <c r="B99" s="427">
        <f>VLOOKUP(A99,$A$423:$AX$475,$K$1,FALSE)</f>
        <v/>
      </c>
      <c r="C99" s="245" t="n"/>
      <c r="D99" s="440" t="n"/>
      <c r="E99" s="384" t="n">
        <v>313</v>
      </c>
      <c r="F99" s="442">
        <f>J76</f>
        <v/>
      </c>
      <c r="G99" s="469">
        <f>B99+SUM(F99:F109)-SUM(D99:D109)</f>
        <v/>
      </c>
      <c r="H99" s="112" t="inlineStr">
        <is>
          <t xml:space="preserve">　不動產、廠房及設備與遞延收入同額增加(+)或減少(-)之金額    </t>
        </is>
      </c>
      <c r="I99" s="180" t="n"/>
      <c r="J99" s="73">
        <f>OFFSET(A572,0,$K$1-1)</f>
        <v/>
      </c>
      <c r="K99" s="369">
        <f>K100</f>
        <v/>
      </c>
      <c r="L99" s="478">
        <f>VLOOKUP(A99,$A$253:$AX$305,$K$1,FALSE)</f>
        <v/>
      </c>
      <c r="M99" s="478">
        <f>L99-G99</f>
        <v/>
      </c>
      <c r="N99" s="30" t="n"/>
      <c r="O99" s="425">
        <f>L100-B100</f>
        <v/>
      </c>
      <c r="P99" s="30">
        <f>J99-K99</f>
        <v/>
      </c>
      <c r="Q99" s="426">
        <f>D100-F100</f>
        <v/>
      </c>
      <c r="R99" s="30" t="n"/>
    </row>
    <row r="100">
      <c r="A100" s="89" t="n">
        <v>0</v>
      </c>
      <c r="B100" s="427" t="n"/>
      <c r="C100" s="375" t="n"/>
      <c r="D100" s="428" t="n"/>
      <c r="E100" s="87" t="n">
        <v>314</v>
      </c>
      <c r="F100" s="431">
        <f>J77</f>
        <v/>
      </c>
      <c r="G100" s="427" t="n"/>
      <c r="H100" s="112" t="inlineStr">
        <is>
          <t xml:space="preserve">　　不動產、廠房及設備與遞延收入同額增加明細(+)             </t>
        </is>
      </c>
      <c r="I100" s="180" t="n"/>
      <c r="J100" s="73">
        <f>OFFSET(A573,0,$K$1-1)</f>
        <v/>
      </c>
      <c r="K100" s="369">
        <f>K101+K102</f>
        <v/>
      </c>
      <c r="L100" s="478" t="n"/>
      <c r="M100" s="478">
        <f>L100-G100</f>
        <v/>
      </c>
      <c r="N100" s="30" t="n"/>
      <c r="O100" s="425">
        <f>L101-B101</f>
        <v/>
      </c>
      <c r="P100" s="30">
        <f>J100-K100</f>
        <v/>
      </c>
      <c r="Q100" s="426">
        <f>D101-F101</f>
        <v/>
      </c>
      <c r="R100" s="30" t="n"/>
    </row>
    <row r="101">
      <c r="A101" s="50" t="n">
        <v>0</v>
      </c>
      <c r="B101" s="427" t="n"/>
      <c r="C101" s="91" t="n">
        <v>412</v>
      </c>
      <c r="D101" s="428">
        <f>-J109</f>
        <v/>
      </c>
      <c r="E101" s="87" t="n">
        <v>315</v>
      </c>
      <c r="F101" s="431">
        <f>J78</f>
        <v/>
      </c>
      <c r="G101" s="427" t="n"/>
      <c r="H101" s="211" t="inlineStr">
        <is>
          <t xml:space="preserve">　　　　機械及設備                                                  </t>
        </is>
      </c>
      <c r="I101" s="268" t="n">
        <v>407</v>
      </c>
      <c r="J101" s="73">
        <f>OFFSET(A574,0,$K$1-1)</f>
        <v/>
      </c>
      <c r="K101" s="369">
        <f>(SUMIF($C$7:$C$127,I101,$D$7:$D$127)+SUMIF($E$7:$E$127,I101,$F$7:$F$127))/2</f>
        <v/>
      </c>
      <c r="L101" s="478" t="n"/>
      <c r="M101" s="478">
        <f>L101-G101</f>
        <v/>
      </c>
      <c r="N101" s="30" t="n"/>
      <c r="O101" s="425">
        <f>L102-B102</f>
        <v/>
      </c>
      <c r="P101" s="30">
        <f>J101-K101</f>
        <v/>
      </c>
      <c r="Q101" s="426">
        <f>D102-F102</f>
        <v/>
      </c>
      <c r="R101" s="30" t="n"/>
    </row>
    <row r="102">
      <c r="A102" s="50" t="n">
        <v>0</v>
      </c>
      <c r="B102" s="427" t="n"/>
      <c r="C102" s="91" t="n">
        <v>413</v>
      </c>
      <c r="D102" s="470">
        <f>-J110</f>
        <v/>
      </c>
      <c r="E102" s="87" t="n">
        <v>409</v>
      </c>
      <c r="F102" s="432">
        <f>J105</f>
        <v/>
      </c>
      <c r="G102" s="427" t="n"/>
      <c r="H102" s="211" t="inlineStr">
        <is>
          <t xml:space="preserve">　　　　什項設備                                                    </t>
        </is>
      </c>
      <c r="I102" s="180" t="n">
        <v>408</v>
      </c>
      <c r="J102" s="73">
        <f>OFFSET(A575,0,$K$1-1)</f>
        <v/>
      </c>
      <c r="K102" s="369">
        <f>(SUMIF($C$7:$C$127,I102,$D$7:$D$127)+SUMIF($E$7:$E$127,I102,$F$7:$F$127))/2</f>
        <v/>
      </c>
      <c r="L102" s="478" t="n"/>
      <c r="M102" s="478">
        <f>L102-G102</f>
        <v/>
      </c>
      <c r="N102" s="30" t="n"/>
      <c r="O102" s="425">
        <f>L103-B103</f>
        <v/>
      </c>
      <c r="P102" s="30">
        <f>J102-K102</f>
        <v/>
      </c>
      <c r="Q102" s="426">
        <f>D103-F103</f>
        <v/>
      </c>
      <c r="R102" s="30" t="n"/>
    </row>
    <row r="103">
      <c r="A103" s="50" t="n">
        <v>0</v>
      </c>
      <c r="B103" s="427" t="n"/>
      <c r="C103" s="91" t="n">
        <v>414</v>
      </c>
      <c r="D103" s="470">
        <f>-J111</f>
        <v/>
      </c>
      <c r="E103" s="375" t="n">
        <v>410</v>
      </c>
      <c r="F103" s="431">
        <f>J106</f>
        <v/>
      </c>
      <c r="G103" s="427" t="n"/>
      <c r="H103" s="211" t="inlineStr">
        <is>
          <t xml:space="preserve">　不動產、廠房及設備與基金同額增加(+)或減少(-)之金額        </t>
        </is>
      </c>
      <c r="I103" s="180" t="n"/>
      <c r="J103" s="73">
        <f>OFFSET(A576,0,$K$1-1)</f>
        <v/>
      </c>
      <c r="K103" s="369">
        <f>K104+K108</f>
        <v/>
      </c>
      <c r="L103" s="478" t="n"/>
      <c r="M103" s="478">
        <f>L103-G103</f>
        <v/>
      </c>
      <c r="N103" s="30" t="n"/>
      <c r="O103" s="425">
        <f>L104-B104</f>
        <v/>
      </c>
      <c r="P103" s="30">
        <f>J103-K103</f>
        <v/>
      </c>
      <c r="Q103" s="426">
        <f>D104-F104</f>
        <v/>
      </c>
      <c r="R103" s="30" t="n"/>
    </row>
    <row r="104">
      <c r="A104" s="50" t="n">
        <v>0</v>
      </c>
      <c r="B104" s="427" t="n"/>
      <c r="C104" s="91" t="n">
        <v>416</v>
      </c>
      <c r="D104" s="470">
        <f>F58</f>
        <v/>
      </c>
      <c r="E104" s="375" t="n">
        <v>411</v>
      </c>
      <c r="F104" s="431">
        <f>J107</f>
        <v/>
      </c>
      <c r="G104" s="427" t="n"/>
      <c r="H104" s="211" t="inlineStr">
        <is>
          <t xml:space="preserve">　　　撥入不動產、廠房及設備明細(+)                               </t>
        </is>
      </c>
      <c r="I104" s="180" t="n"/>
      <c r="J104" s="73">
        <f>OFFSET(A577,0,$K$1-1)</f>
        <v/>
      </c>
      <c r="K104" s="369">
        <f>SUM(K105:K107)</f>
        <v/>
      </c>
      <c r="L104" s="478" t="n"/>
      <c r="M104" s="478">
        <f>L104-G104</f>
        <v/>
      </c>
      <c r="N104" s="30" t="n"/>
      <c r="O104" s="425">
        <f>L105-B105</f>
        <v/>
      </c>
      <c r="P104" s="30">
        <f>J104-K104</f>
        <v/>
      </c>
      <c r="Q104" s="426">
        <f>D105-F105</f>
        <v/>
      </c>
      <c r="R104" s="30" t="n"/>
    </row>
    <row r="105">
      <c r="A105" s="50" t="n"/>
      <c r="B105" s="50" t="n"/>
      <c r="C105" s="91" t="n"/>
      <c r="D105" s="428" t="n"/>
      <c r="E105" s="375" t="n">
        <v>415</v>
      </c>
      <c r="F105" s="90">
        <f>J113</f>
        <v/>
      </c>
      <c r="G105" s="50" t="n"/>
      <c r="H105" s="112" t="inlineStr">
        <is>
          <t xml:space="preserve">　　　　機械及設備                                                  </t>
        </is>
      </c>
      <c r="I105" s="180" t="n">
        <v>409</v>
      </c>
      <c r="J105" s="73">
        <f>OFFSET(A578,0,$K$1-1)</f>
        <v/>
      </c>
      <c r="K105" s="369">
        <f>(SUMIF($C$7:$C$127,I105,$D$7:$D$127)+SUMIF($E$7:$E$127,I105,$F$7:$F$127))/2</f>
        <v/>
      </c>
      <c r="L105" s="478" t="n"/>
      <c r="M105" s="478">
        <f>L105-G105</f>
        <v/>
      </c>
      <c r="N105" s="30" t="n"/>
      <c r="O105" s="425">
        <f>L106-B106</f>
        <v/>
      </c>
      <c r="P105" s="30">
        <f>J105-K105</f>
        <v/>
      </c>
      <c r="Q105" s="426">
        <f>D106-F106</f>
        <v/>
      </c>
      <c r="R105" s="30" t="n"/>
    </row>
    <row r="106">
      <c r="A106" s="50" t="n"/>
      <c r="B106" s="50" t="n"/>
      <c r="C106" s="375" t="n"/>
      <c r="D106" s="428" t="n"/>
      <c r="G106" s="50" t="n"/>
      <c r="H106" s="112" t="inlineStr">
        <is>
          <t xml:space="preserve">　　　　交通及運輸設備                                              </t>
        </is>
      </c>
      <c r="I106" s="180" t="n">
        <v>410</v>
      </c>
      <c r="J106" s="73">
        <f>OFFSET(A579,0,$K$1-1)</f>
        <v/>
      </c>
      <c r="K106" s="369">
        <f>(SUMIF($C$7:$C$127,I106,$D$7:$D$127)+SUMIF($E$7:$E$127,I106,$F$7:$F$127))/2</f>
        <v/>
      </c>
      <c r="L106" s="478" t="n"/>
      <c r="M106" s="478">
        <f>L106-G106</f>
        <v/>
      </c>
      <c r="N106" s="30" t="n"/>
      <c r="O106" s="425">
        <f>L107-B107</f>
        <v/>
      </c>
      <c r="P106" s="30">
        <f>J106-K106</f>
        <v/>
      </c>
      <c r="Q106" s="426">
        <f>D107-F107</f>
        <v/>
      </c>
      <c r="R106" s="30" t="n"/>
    </row>
    <row r="107">
      <c r="A107" s="50" t="n"/>
      <c r="B107" s="50" t="n"/>
      <c r="C107" s="127" t="n">
        <v>72</v>
      </c>
      <c r="D107" s="471">
        <f>IF(J119&lt;0,J119*-1,0)</f>
        <v/>
      </c>
      <c r="E107" s="472" t="n"/>
      <c r="F107" s="396" t="n"/>
      <c r="G107" s="50" t="n"/>
      <c r="H107" s="112" t="inlineStr">
        <is>
          <t xml:space="preserve">　　　　什項設備                                                    </t>
        </is>
      </c>
      <c r="I107" s="180" t="n">
        <v>411</v>
      </c>
      <c r="J107" s="73">
        <f>OFFSET(A580,0,$K$1-1)</f>
        <v/>
      </c>
      <c r="K107" s="369">
        <f>(SUMIF($C$7:$C$127,I107,$D$7:$D$127)+SUMIF($E$7:$E$127,I107,$F$7:$F$127))/2</f>
        <v/>
      </c>
      <c r="L107" s="478" t="n"/>
      <c r="M107" s="478">
        <f>L107-G107</f>
        <v/>
      </c>
      <c r="N107" s="30" t="n"/>
      <c r="O107" s="425">
        <f>L108-B108</f>
        <v/>
      </c>
      <c r="P107" s="30">
        <f>J107-K107</f>
        <v/>
      </c>
      <c r="Q107" s="426">
        <f>D108-F108</f>
        <v/>
      </c>
      <c r="R107" s="30" t="n"/>
    </row>
    <row r="108">
      <c r="A108" s="89" t="n">
        <v>0</v>
      </c>
      <c r="B108" s="427" t="n"/>
      <c r="C108" s="127" t="n"/>
      <c r="D108" s="428" t="n"/>
      <c r="E108" s="375" t="n">
        <v>72</v>
      </c>
      <c r="F108" s="396">
        <f>IF(J119&gt;0,J119,0)</f>
        <v/>
      </c>
      <c r="G108" s="427" t="n"/>
      <c r="H108" s="211" t="inlineStr">
        <is>
          <t xml:space="preserve">　　　撥出不動產、廠房及設備明細(-)                               </t>
        </is>
      </c>
      <c r="I108" s="180" t="n"/>
      <c r="J108" s="73">
        <f>OFFSET(A581,0,$K$1-1)</f>
        <v/>
      </c>
      <c r="K108" s="369">
        <f>K109+K110+K111</f>
        <v/>
      </c>
      <c r="L108" s="478" t="n"/>
      <c r="M108" s="478">
        <f>L108-G108</f>
        <v/>
      </c>
      <c r="N108" s="30" t="n"/>
      <c r="O108" s="425">
        <f>L109-B109</f>
        <v/>
      </c>
      <c r="P108" s="30">
        <f>J108-K108</f>
        <v/>
      </c>
      <c r="Q108" s="426">
        <f>D109-F109</f>
        <v/>
      </c>
      <c r="R108" s="30" t="n"/>
    </row>
    <row r="109">
      <c r="A109" s="78" t="n"/>
      <c r="B109" s="427" t="n"/>
      <c r="D109" s="428" t="n"/>
      <c r="E109" s="375" t="n"/>
      <c r="F109" s="432">
        <f>J131</f>
        <v/>
      </c>
      <c r="G109" s="427" t="n"/>
      <c r="H109" s="112" t="inlineStr">
        <is>
          <t xml:space="preserve">　　　　機械及設備                                                  </t>
        </is>
      </c>
      <c r="I109" s="180" t="n">
        <v>412</v>
      </c>
      <c r="J109" s="73">
        <f>OFFSET(A582,0,$K$1-1)</f>
        <v/>
      </c>
      <c r="K109" s="387">
        <f>(SUMIF($C$7:$C$127,I109,$D$7:$D$127)+SUMIF($E$7:$E$127,I109,$F$7:$F$127))/2*-1</f>
        <v/>
      </c>
      <c r="L109" s="478" t="n"/>
      <c r="M109" s="478">
        <f>L109-G109</f>
        <v/>
      </c>
      <c r="N109" s="30" t="n"/>
      <c r="O109" s="425">
        <f>L110-B110</f>
        <v/>
      </c>
      <c r="P109" s="30">
        <f>J109-K109</f>
        <v/>
      </c>
      <c r="Q109" s="426">
        <f>D110-F110</f>
        <v/>
      </c>
      <c r="R109" s="30" t="n"/>
    </row>
    <row r="110">
      <c r="A110" s="78" t="inlineStr">
        <is>
          <t xml:space="preserve">　公積                                                        </t>
        </is>
      </c>
      <c r="B110" s="422">
        <f>SUM(B111:B115)</f>
        <v/>
      </c>
      <c r="C110" s="375" t="n"/>
      <c r="D110" s="428" t="n"/>
      <c r="E110" s="430" t="n"/>
      <c r="F110" s="432" t="n"/>
      <c r="G110" s="423">
        <f>SUM(G111:G115)</f>
        <v/>
      </c>
      <c r="H110" s="112" t="inlineStr">
        <is>
          <t xml:space="preserve">　　　　交通及運輸設備                                              </t>
        </is>
      </c>
      <c r="I110" s="180" t="n">
        <v>413</v>
      </c>
      <c r="J110" s="73">
        <f>OFFSET(A583,0,$K$1-1)</f>
        <v/>
      </c>
      <c r="K110" s="387">
        <f>(SUMIF($C$7:$C$127,I110,$D$7:$D$127)+SUMIF($E$7:$E$127,I110,$F$7:$F$127))/2*-1</f>
        <v/>
      </c>
      <c r="L110" s="478">
        <f>VLOOKUP(A110,$A$253:$AX$305,$K$1,FALSE)</f>
        <v/>
      </c>
      <c r="M110" s="478">
        <f>L110-G110</f>
        <v/>
      </c>
      <c r="N110" s="30" t="n"/>
      <c r="O110" s="425">
        <f>L111-B111</f>
        <v/>
      </c>
      <c r="P110" s="30">
        <f>J110-K110</f>
        <v/>
      </c>
      <c r="Q110" s="426">
        <f>D111-F111</f>
        <v/>
      </c>
      <c r="R110" s="30" t="n"/>
    </row>
    <row r="111">
      <c r="A111" s="80" t="inlineStr">
        <is>
          <t xml:space="preserve">　　資本公積                                                    </t>
        </is>
      </c>
      <c r="B111" s="427">
        <f>VLOOKUP(A111,$A$423:$AX$475,$K$1,FALSE)</f>
        <v/>
      </c>
      <c r="C111" s="375" t="n"/>
      <c r="D111" s="428" t="n"/>
      <c r="E111" s="430" t="n">
        <v>417</v>
      </c>
      <c r="F111" s="432">
        <f>J115</f>
        <v/>
      </c>
      <c r="G111" s="429">
        <f>B111+SUM(F111:F113)-SUM(D111:D113)</f>
        <v/>
      </c>
      <c r="H111" s="112" t="inlineStr">
        <is>
          <t xml:space="preserve">　　　　什項設備                                                    </t>
        </is>
      </c>
      <c r="I111" s="180" t="n">
        <v>414</v>
      </c>
      <c r="J111" s="73">
        <f>OFFSET(A584,0,$K$1-1)</f>
        <v/>
      </c>
      <c r="K111" s="387">
        <f>(SUMIF($C$7:$C$127,I111,$D$7:$D$127)+SUMIF($E$7:$E$127,I111,$F$7:$F$127))/2*-1</f>
        <v/>
      </c>
      <c r="L111" s="478">
        <f>VLOOKUP(A111,$A$253:$AX$305,$K$1,FALSE)</f>
        <v/>
      </c>
      <c r="M111" s="478">
        <f>L111-G111</f>
        <v/>
      </c>
      <c r="N111" s="30" t="n"/>
      <c r="O111" s="425">
        <f>L112-B112</f>
        <v/>
      </c>
      <c r="P111" s="30">
        <f>J111-K111</f>
        <v/>
      </c>
      <c r="Q111" s="426">
        <f>D112-F112</f>
        <v/>
      </c>
      <c r="R111" s="30" t="n"/>
    </row>
    <row r="112">
      <c r="A112" s="2" t="n">
        <v>0</v>
      </c>
      <c r="B112" s="427" t="n"/>
      <c r="C112" s="473" t="n">
        <v>71</v>
      </c>
      <c r="D112" s="471">
        <f>IF(J118&lt;0,J118*-1,0)</f>
        <v/>
      </c>
      <c r="E112" s="430" t="n">
        <v>71</v>
      </c>
      <c r="F112" s="431">
        <f>IF(J133&gt;0,J133,0)</f>
        <v/>
      </c>
      <c r="G112" s="433" t="n"/>
      <c r="H112" s="211" t="inlineStr">
        <is>
          <t xml:space="preserve">　無形資產與基金同額增加(+)或減少(-)之金額                  </t>
        </is>
      </c>
      <c r="I112" s="186" t="n"/>
      <c r="J112" s="73" t="n"/>
      <c r="K112" s="369">
        <f>K113+K114</f>
        <v/>
      </c>
      <c r="L112" s="478" t="n"/>
      <c r="M112" s="478">
        <f>L112-G112</f>
        <v/>
      </c>
      <c r="N112" s="30" t="n"/>
      <c r="O112" s="425">
        <f>L113-B113</f>
        <v/>
      </c>
      <c r="P112" s="30">
        <f>J112-K112</f>
        <v/>
      </c>
      <c r="Q112" s="426">
        <f>D113-F113</f>
        <v/>
      </c>
      <c r="R112" s="30" t="n"/>
    </row>
    <row r="113">
      <c r="A113" s="3" t="n">
        <v>0</v>
      </c>
      <c r="B113" s="427" t="n"/>
      <c r="C113" s="473" t="n"/>
      <c r="D113" s="428" t="n"/>
      <c r="E113" s="439" t="n"/>
      <c r="F113" s="432" t="n"/>
      <c r="G113" s="433" t="n"/>
      <c r="H113" s="112" t="inlineStr">
        <is>
          <t xml:space="preserve">　　　無形資產與基金同額增加之金額(+)                             </t>
        </is>
      </c>
      <c r="I113" s="180" t="n">
        <v>415</v>
      </c>
      <c r="J113" s="73">
        <f>OFFSET(A585,0,$K$1-1)</f>
        <v/>
      </c>
      <c r="K113" s="369">
        <f>(SUMIF($C$7:$C$127,I113,$D$7:$D$127)+SUMIF($E$7:$E$127,I113,$F$7:$F$127))/2</f>
        <v/>
      </c>
      <c r="L113" s="478" t="n"/>
      <c r="M113" s="478">
        <f>L113-G113</f>
        <v/>
      </c>
      <c r="N113" s="30" t="n"/>
      <c r="O113" s="425">
        <f>L114-B114</f>
        <v/>
      </c>
      <c r="P113" s="30">
        <f>J113-K113</f>
        <v/>
      </c>
      <c r="Q113" s="426">
        <f>D114-F114</f>
        <v/>
      </c>
      <c r="R113" s="30" t="n"/>
    </row>
    <row r="114">
      <c r="A114" s="80" t="inlineStr">
        <is>
          <t xml:space="preserve">　　特別公積                                                    </t>
        </is>
      </c>
      <c r="B114" s="427">
        <f>VLOOKUP(A114,$A$423:$AX$475,$K$1,FALSE)</f>
        <v/>
      </c>
      <c r="C114" s="474" t="n"/>
      <c r="D114" s="428">
        <f>J131</f>
        <v/>
      </c>
      <c r="E114" s="430" t="n"/>
      <c r="F114" s="432" t="n"/>
      <c r="G114" s="429">
        <f>B114+SUM(F114:F115)-SUM(D114:D115)</f>
        <v/>
      </c>
      <c r="H114" s="112" t="inlineStr">
        <is>
          <t xml:space="preserve">　　　無形資產與基金同額減少之金額(-)                             </t>
        </is>
      </c>
      <c r="I114" s="180" t="n">
        <v>416</v>
      </c>
      <c r="J114" s="73">
        <f>OFFSET(A586,0,$K$1-1)</f>
        <v/>
      </c>
      <c r="K114" s="369">
        <f>-(SUMIF($C$7:$C$127,I114,$D$7:$D$127)+SUMIF($E$7:$E$127,I114,$F$7:$F$127))/2</f>
        <v/>
      </c>
      <c r="L114" s="478">
        <f>VLOOKUP(A114,$A$253:$AX$305,$K$1,FALSE)</f>
        <v/>
      </c>
      <c r="M114" s="478">
        <f>L114-G114</f>
        <v/>
      </c>
      <c r="N114" s="30" t="n"/>
      <c r="O114" s="425">
        <f>L115-B115</f>
        <v/>
      </c>
      <c r="P114" s="30">
        <f>J114-K114</f>
        <v/>
      </c>
      <c r="Q114" s="426">
        <f>D115-F115</f>
        <v/>
      </c>
      <c r="R114" s="30" t="n"/>
    </row>
    <row r="115">
      <c r="A115" s="3" t="n">
        <v>0</v>
      </c>
      <c r="B115" s="427" t="n"/>
      <c r="C115" s="473" t="n"/>
      <c r="D115" s="428" t="n"/>
      <c r="E115" s="439" t="n"/>
      <c r="F115" s="432" t="n"/>
      <c r="G115" s="433" t="n"/>
      <c r="H115" s="112" t="inlineStr">
        <is>
          <t xml:space="preserve">　　應付代管資產轉列受贈公積之金額                              </t>
        </is>
      </c>
      <c r="I115" s="180" t="n">
        <v>417</v>
      </c>
      <c r="J115" s="73">
        <f>OFFSET(A587,0,$K$1-1)</f>
        <v/>
      </c>
      <c r="K115" s="369">
        <f>(SUMIF($C$7:$C$127,I115,$D$7:$D$127)+SUMIF($E$7:$E$127,I115,$F$7:$F$127))/2</f>
        <v/>
      </c>
      <c r="L115" s="478" t="n"/>
      <c r="M115" s="478">
        <f>L115-G115</f>
        <v/>
      </c>
      <c r="N115" s="30" t="n"/>
      <c r="O115" s="425">
        <f>L116-B116</f>
        <v/>
      </c>
      <c r="P115" s="30">
        <f>J115-K115</f>
        <v/>
      </c>
      <c r="Q115" s="426">
        <f>D116-F116</f>
        <v/>
      </c>
      <c r="R115" s="30" t="n"/>
    </row>
    <row r="116">
      <c r="A116" s="78" t="inlineStr">
        <is>
          <t xml:space="preserve">　累積餘絀                                                    </t>
        </is>
      </c>
      <c r="B116" s="422">
        <f>SUM(B117:B121)</f>
        <v/>
      </c>
      <c r="C116" s="474" t="n"/>
      <c r="D116" s="428" t="n"/>
      <c r="E116" s="430" t="n"/>
      <c r="F116" s="432" t="n"/>
      <c r="G116" s="423">
        <f>SUM(G117:G121)</f>
        <v/>
      </c>
      <c r="H116" s="112" t="inlineStr">
        <is>
          <t xml:space="preserve">　　長期債務1年內到期部分轉列應付到期長期負債之金額             </t>
        </is>
      </c>
      <c r="I116" s="180" t="n">
        <v>418</v>
      </c>
      <c r="J116" s="73">
        <f>OFFSET(A588,0,$K$1-1)</f>
        <v/>
      </c>
      <c r="K116" s="369">
        <f>(SUMIF($C$7:$C$127,I116,$D$7:$D$127)+SUMIF($E$7:$E$127,I116,$F$7:$F$127))/2</f>
        <v/>
      </c>
      <c r="L116" s="478">
        <f>VLOOKUP(A116,$A$253:$AX$305,$K$1,FALSE)</f>
        <v/>
      </c>
      <c r="M116" s="478">
        <f>L116-G116</f>
        <v/>
      </c>
      <c r="N116" s="30" t="n"/>
      <c r="O116" s="425">
        <f>L117-B117</f>
        <v/>
      </c>
      <c r="P116" s="30">
        <f>J116-K116</f>
        <v/>
      </c>
      <c r="Q116" s="426">
        <f>D117-F117</f>
        <v/>
      </c>
      <c r="R116" s="30" t="n"/>
    </row>
    <row r="117">
      <c r="A117" s="80" t="inlineStr">
        <is>
          <t xml:space="preserve">　　累積賸餘                                                    </t>
        </is>
      </c>
      <c r="B117" s="427">
        <f>VLOOKUP(A117,$A$423:$AX$475,$K$1,FALSE)</f>
        <v/>
      </c>
      <c r="C117" s="474" t="n"/>
      <c r="D117" s="428" t="n"/>
      <c r="E117" s="375" t="inlineStr">
        <is>
          <t>A</t>
        </is>
      </c>
      <c r="F117" s="432">
        <f>IF(J7&gt;0,J7,0)</f>
        <v/>
      </c>
      <c r="G117" s="429">
        <f>B117+SUM(F117:F120)-SUM(D117:D120)</f>
        <v/>
      </c>
      <c r="H117" s="112" t="inlineStr">
        <is>
          <t xml:space="preserve">　　盈餘分配與虧損填補之金額                                    </t>
        </is>
      </c>
      <c r="I117" s="180" t="n"/>
      <c r="J117" s="73">
        <f>OFFSET(A589,0,$K$1-1)</f>
        <v/>
      </c>
      <c r="K117" s="369">
        <f>K118+K119</f>
        <v/>
      </c>
      <c r="L117" s="478">
        <f>VLOOKUP(A117,$A$253:$AX$305,$K$1,FALSE)</f>
        <v/>
      </c>
      <c r="M117" s="478">
        <f>L117-G117</f>
        <v/>
      </c>
      <c r="N117" s="30" t="n"/>
      <c r="O117" s="425">
        <f>L118-B118</f>
        <v/>
      </c>
      <c r="P117" s="30">
        <f>J117-K117</f>
        <v/>
      </c>
      <c r="Q117" s="426">
        <f>D118-F118</f>
        <v/>
      </c>
      <c r="R117" s="30" t="n"/>
    </row>
    <row r="118">
      <c r="A118" s="3" t="n">
        <v>0</v>
      </c>
      <c r="B118" s="427" t="n"/>
      <c r="C118" s="474" t="n">
        <v>71</v>
      </c>
      <c r="D118" s="428">
        <f>IF(J123&gt;0,J123,0)</f>
        <v/>
      </c>
      <c r="E118" s="375" t="n"/>
      <c r="F118" s="431" t="n"/>
      <c r="G118" s="401" t="n"/>
      <c r="H118" s="112" t="inlineStr">
        <is>
          <t xml:space="preserve">　　　提存(撥用-)公積                                             </t>
        </is>
      </c>
      <c r="I118" s="180" t="n">
        <v>71</v>
      </c>
      <c r="J118" s="73">
        <f>OFFSET(A590,0,$K$1-1)</f>
        <v/>
      </c>
      <c r="K118" s="387">
        <f>-(SUMIF($C$7:$C$127,I118,$D$7:$D$127)+SUMIF($E$7:$E$127,I118,$F$7:$F$127))/2</f>
        <v/>
      </c>
      <c r="L118" s="478" t="n"/>
      <c r="M118" s="478">
        <f>L118-G118</f>
        <v/>
      </c>
      <c r="N118" s="30" t="n"/>
      <c r="O118" s="425">
        <f>L119-B119</f>
        <v/>
      </c>
      <c r="P118" s="30">
        <f>J118-K118</f>
        <v/>
      </c>
      <c r="Q118" s="426">
        <f>D119-F119</f>
        <v/>
      </c>
      <c r="R118" s="30" t="n"/>
    </row>
    <row r="119" ht="20.4" customHeight="1" s="53" thickBot="1">
      <c r="A119" s="3" t="n"/>
      <c r="B119" s="427" t="n"/>
      <c r="C119" s="430" t="n">
        <v>72</v>
      </c>
      <c r="D119" s="471">
        <f>IF(J119&gt;0,J119,0)</f>
        <v/>
      </c>
      <c r="E119" s="434" t="n"/>
      <c r="F119" s="376" t="n"/>
      <c r="G119" s="401" t="n"/>
      <c r="H119" s="198" t="inlineStr">
        <is>
          <t xml:space="preserve">　　　賸餘撥充(折減-)基金                                         </t>
        </is>
      </c>
      <c r="I119" s="180" t="n">
        <v>72</v>
      </c>
      <c r="J119" s="73">
        <f>OFFSET(A591,0,$K$1-1)</f>
        <v/>
      </c>
      <c r="K119" s="387">
        <f>-(SUMIF($C$7:$C$127,I119,$D$7:$D$127)+SUMIF($E$7:$E$127,I119,$F$7:$F$127))/2</f>
        <v/>
      </c>
      <c r="L119" s="478" t="n"/>
      <c r="M119" s="478">
        <f>L119-G119</f>
        <v/>
      </c>
      <c r="N119" s="30" t="n"/>
      <c r="O119" s="425">
        <f>L120-B121</f>
        <v/>
      </c>
      <c r="P119" s="30">
        <f>J119-K119</f>
        <v/>
      </c>
      <c r="Q119" s="426">
        <f>D121-F121</f>
        <v/>
      </c>
      <c r="R119" s="30" t="n"/>
    </row>
    <row r="120">
      <c r="A120" s="100" t="n"/>
      <c r="B120" s="465" t="n"/>
      <c r="C120" s="430" t="n"/>
      <c r="D120" s="432" t="n"/>
      <c r="E120" s="434" t="n"/>
      <c r="F120" s="376" t="n"/>
      <c r="G120" s="401" t="n"/>
      <c r="H120" s="112" t="n"/>
      <c r="I120" s="180" t="n"/>
      <c r="J120" s="121" t="n"/>
      <c r="K120" s="369">
        <f>(SUMIF($C$7:$C$127,I120,$D$7:$D$127)+SUMIF($E$7:$E$127,I120,$F$7:$F$127))/2</f>
        <v/>
      </c>
      <c r="L120" s="478" t="n"/>
      <c r="M120" s="478">
        <f>L120-G120</f>
        <v/>
      </c>
      <c r="N120" s="30" t="n"/>
      <c r="O120" s="425">
        <f>L123-B122</f>
        <v/>
      </c>
      <c r="P120" s="30" t="n"/>
      <c r="Q120" s="426">
        <f>D122-F122</f>
        <v/>
      </c>
      <c r="R120" s="30" t="n"/>
    </row>
    <row r="121">
      <c r="A121" s="80" t="inlineStr">
        <is>
          <t xml:space="preserve">　　累積短絀                                                    </t>
        </is>
      </c>
      <c r="B121" s="427">
        <f>VLOOKUP(A121,$A$423:$AX$475,$K$1,FALSE)</f>
        <v/>
      </c>
      <c r="C121" s="375" t="inlineStr">
        <is>
          <t>A</t>
        </is>
      </c>
      <c r="D121" s="428">
        <f>IF(J7&lt;0,J7*-1,0)</f>
        <v/>
      </c>
      <c r="E121" s="430" t="n"/>
      <c r="F121" s="431" t="n"/>
      <c r="G121" s="488">
        <f>B121+SUM(F121:F124)-SUM(D121:D124)</f>
        <v/>
      </c>
      <c r="H121" s="112" t="n"/>
      <c r="I121" s="180" t="n"/>
      <c r="J121" s="121" t="n"/>
      <c r="K121" s="369">
        <f>(SUMIF($C$7:$C$127,I121,$D$7:$D$127)+SUMIF($E$7:$E$127,I121,$F$7:$F$127))/2</f>
        <v/>
      </c>
      <c r="L121" s="478">
        <f>VLOOKUP(A121,$A$253:$AX$305,$K$1,FALSE)</f>
        <v/>
      </c>
      <c r="M121" s="478">
        <f>L121-G121</f>
        <v/>
      </c>
      <c r="N121" s="30" t="n"/>
      <c r="O121" s="425">
        <f>L124-B123</f>
        <v/>
      </c>
      <c r="P121" s="30" t="n"/>
      <c r="Q121" s="426">
        <f>D123-F123</f>
        <v/>
      </c>
      <c r="R121" s="30" t="n"/>
    </row>
    <row r="122">
      <c r="A122" s="3" t="n">
        <v>0</v>
      </c>
      <c r="B122" s="427" t="n"/>
      <c r="C122" s="382" t="n"/>
      <c r="D122" s="428" t="n"/>
      <c r="E122" s="430" t="n">
        <v>71</v>
      </c>
      <c r="F122" s="432">
        <f>IF(J118&lt;0,J118*-1,0)</f>
        <v/>
      </c>
      <c r="G122" s="401" t="n"/>
      <c r="H122" s="112" t="n"/>
      <c r="I122" s="180" t="n"/>
      <c r="J122" s="121" t="n"/>
      <c r="K122" s="369">
        <f>SUM(K123:K124)</f>
        <v/>
      </c>
      <c r="L122" s="478" t="n"/>
      <c r="M122" s="478">
        <f>L122-G122</f>
        <v/>
      </c>
      <c r="N122" s="30" t="n"/>
      <c r="O122" s="425">
        <f>L125-B124</f>
        <v/>
      </c>
      <c r="P122" s="30" t="n"/>
      <c r="Q122" s="426">
        <f>D125-F125</f>
        <v/>
      </c>
      <c r="R122" s="30" t="n"/>
    </row>
    <row r="123">
      <c r="A123" s="3" t="n"/>
      <c r="B123" s="427" t="n"/>
      <c r="C123" s="382" t="n"/>
      <c r="D123" s="428" t="n"/>
      <c r="E123" s="430" t="n">
        <v>72</v>
      </c>
      <c r="F123" s="396">
        <f>IF(J119&lt;0,J119*-1,0)</f>
        <v/>
      </c>
      <c r="G123" s="401" t="n"/>
      <c r="H123" s="112" t="n"/>
      <c r="I123" s="180" t="n"/>
      <c r="J123" s="121" t="n"/>
      <c r="K123" s="369">
        <f>-(SUMIF($C$7:$C$127,I123,$D$7:$D$127)+SUMIF($E$7:$E$127,I123,$F$7:$F$127))/2</f>
        <v/>
      </c>
      <c r="L123" s="478" t="n"/>
      <c r="M123" s="478">
        <f>L123-G123</f>
        <v/>
      </c>
      <c r="N123" s="30" t="n"/>
      <c r="O123" s="425">
        <f>L126-B125</f>
        <v/>
      </c>
      <c r="P123" s="30" t="n"/>
      <c r="Q123" s="426">
        <f>D126-F126</f>
        <v/>
      </c>
    </row>
    <row r="124" ht="20.4" customHeight="1" s="53" thickBot="1">
      <c r="A124" s="100" t="n"/>
      <c r="B124" s="465" t="n"/>
      <c r="C124" s="475" t="n"/>
      <c r="D124" s="428" t="n"/>
      <c r="E124" s="434" t="n">
        <v>73</v>
      </c>
      <c r="F124" s="435">
        <f>D120</f>
        <v/>
      </c>
      <c r="G124" s="401" t="n"/>
      <c r="H124" s="198" t="n"/>
      <c r="I124" s="199" t="n"/>
      <c r="J124" s="122" t="n"/>
      <c r="K124" s="444">
        <f>-(SUMIF($C$7:$C$127,I124,$D$7:$D$127)+SUMIF($E$7:$E$127,I124,$F$7:$F$127))/2</f>
        <v/>
      </c>
      <c r="L124" s="478" t="n"/>
      <c r="M124" s="478">
        <f>L124-G124</f>
        <v/>
      </c>
      <c r="O124" s="425">
        <f>L127-B126</f>
        <v/>
      </c>
      <c r="Q124" s="426">
        <f>D127-F127</f>
        <v/>
      </c>
    </row>
    <row r="125">
      <c r="A125" s="78" t="inlineStr">
        <is>
          <t xml:space="preserve">　淨值其他項目                                                </t>
        </is>
      </c>
      <c r="B125" s="422">
        <f>SUM(B126:B127)</f>
        <v/>
      </c>
      <c r="C125" s="375" t="n"/>
      <c r="D125" s="428" t="n"/>
      <c r="E125" s="430" t="n"/>
      <c r="F125" s="432" t="n"/>
      <c r="G125" s="402">
        <f>SUM(G126:G127)</f>
        <v/>
      </c>
      <c r="H125" s="220" t="n"/>
      <c r="I125" s="180" t="n"/>
      <c r="J125" s="246" t="n"/>
      <c r="K125" s="489" t="n"/>
      <c r="L125" s="478">
        <f>VLOOKUP(A125,$A$253:$AX$305,$K$1,FALSE)</f>
        <v/>
      </c>
      <c r="M125" s="478">
        <f>L124-G124</f>
        <v/>
      </c>
      <c r="O125" s="425">
        <f>L127-B128</f>
        <v/>
      </c>
      <c r="Q125" s="426">
        <f>D128-F128</f>
        <v/>
      </c>
    </row>
    <row r="126">
      <c r="A126" s="81" t="inlineStr">
        <is>
          <t xml:space="preserve">　　累積其他綜合餘絀                                            </t>
        </is>
      </c>
      <c r="B126" s="427">
        <f>VLOOKUP(A126,$A$423:$AX$475,$K$1,FALSE)</f>
        <v/>
      </c>
      <c r="C126" s="375" t="n"/>
      <c r="D126" s="428" t="n"/>
      <c r="E126" s="430" t="n"/>
      <c r="F126" s="432" t="n"/>
      <c r="G126" s="488">
        <f>B126+F126-D126</f>
        <v/>
      </c>
      <c r="H126" s="220" t="n"/>
      <c r="I126" s="180" t="n"/>
      <c r="J126" s="246" t="n"/>
      <c r="K126" s="489" t="n"/>
      <c r="L126" s="478">
        <f>VLOOKUP(A126,$A$253:$AX$305,$K$1,FALSE)</f>
        <v/>
      </c>
      <c r="M126" s="478">
        <f>L125-G125</f>
        <v/>
      </c>
    </row>
    <row r="127">
      <c r="A127" s="80" t="n">
        <v>0</v>
      </c>
      <c r="B127" s="427" t="n"/>
      <c r="C127" s="375" t="n"/>
      <c r="D127" s="428" t="n"/>
      <c r="E127" s="430" t="n"/>
      <c r="F127" s="432" t="n"/>
      <c r="G127" s="488" t="n"/>
      <c r="H127" s="220" t="n"/>
      <c r="I127" s="180" t="n"/>
      <c r="J127" s="246" t="n"/>
      <c r="K127" s="489" t="n"/>
      <c r="L127" s="478">
        <f>VLOOKUP(A128,$A$253:$AX$305,$K$1,FALSE)</f>
        <v/>
      </c>
      <c r="M127" s="478">
        <f>L126-G126</f>
        <v/>
      </c>
    </row>
    <row r="128" ht="20.4" customHeight="1" s="53" thickBot="1">
      <c r="A128" s="83" t="inlineStr">
        <is>
          <t>合      計</t>
        </is>
      </c>
      <c r="B128" s="479">
        <f>B70+B97</f>
        <v/>
      </c>
      <c r="C128" s="480" t="n"/>
      <c r="D128" s="481" t="n"/>
      <c r="E128" s="482" t="n"/>
      <c r="F128" s="481" t="n"/>
      <c r="G128" s="490">
        <f>G70+G97</f>
        <v/>
      </c>
      <c r="H128" s="220" t="n"/>
      <c r="I128" s="180" t="n"/>
      <c r="J128" s="246" t="n"/>
      <c r="K128" s="489" t="n"/>
      <c r="M128" s="478">
        <f>L127-G128</f>
        <v/>
      </c>
    </row>
    <row r="129">
      <c r="A129" s="74" t="n"/>
      <c r="B129" s="74" t="n"/>
      <c r="C129" s="74" t="n"/>
      <c r="D129" s="74" t="n"/>
      <c r="E129" s="74" t="n"/>
      <c r="F129" s="74" t="n"/>
      <c r="G129" s="74" t="n"/>
      <c r="H129" s="220" t="n"/>
      <c r="I129" s="180" t="n"/>
      <c r="J129" s="246" t="n"/>
      <c r="K129" s="489" t="n"/>
      <c r="M129" s="478">
        <f>L131-G133</f>
        <v/>
      </c>
    </row>
    <row r="130">
      <c r="A130" s="74" t="n"/>
      <c r="D130" s="483">
        <f>SUM(D6:D127)</f>
        <v/>
      </c>
      <c r="E130" s="19" t="n"/>
      <c r="F130" s="483">
        <f>SUM(F6:F127)</f>
        <v/>
      </c>
      <c r="H130" s="220" t="n"/>
      <c r="I130" s="180" t="n"/>
      <c r="J130" s="246" t="n"/>
      <c r="K130" s="489" t="n"/>
      <c r="M130" s="478">
        <f>L132-G134</f>
        <v/>
      </c>
    </row>
    <row r="131">
      <c r="A131" s="74" t="n"/>
      <c r="C131" s="6" t="n"/>
      <c r="D131" s="483">
        <f>D130-F130</f>
        <v/>
      </c>
      <c r="E131" s="15" t="n"/>
      <c r="F131" s="483">
        <f>F130-D130</f>
        <v/>
      </c>
      <c r="H131" s="119" t="n"/>
      <c r="I131" s="115" t="n"/>
      <c r="J131" s="116" t="n"/>
      <c r="K131" s="411" t="n"/>
      <c r="M131" s="478">
        <f>L133-G135</f>
        <v/>
      </c>
    </row>
    <row r="132">
      <c r="A132" s="74" t="n"/>
      <c r="B132" s="484">
        <f>B69-B70-B97</f>
        <v/>
      </c>
      <c r="C132" s="6" t="n"/>
      <c r="E132" s="15" t="n"/>
      <c r="G132" s="484">
        <f>G69-G70-G97</f>
        <v/>
      </c>
      <c r="H132" s="119" t="n"/>
      <c r="I132" s="115" t="n"/>
      <c r="J132" s="116" t="n"/>
      <c r="K132" s="411" t="n"/>
      <c r="M132" s="478">
        <f>L134-G136</f>
        <v/>
      </c>
    </row>
    <row r="133">
      <c r="A133" s="74" t="n"/>
      <c r="C133" s="30" t="n"/>
      <c r="D133" s="30" t="n"/>
      <c r="E133" s="30" t="n"/>
      <c r="F133" s="30" t="n"/>
      <c r="G133" s="30" t="n"/>
      <c r="H133" s="119" t="n"/>
      <c r="I133" s="115" t="n"/>
      <c r="J133" s="116" t="n"/>
      <c r="K133" s="411" t="n"/>
      <c r="M133" s="478">
        <f>L135-G137</f>
        <v/>
      </c>
    </row>
    <row r="134">
      <c r="A134" s="74" t="n"/>
      <c r="B134" s="74" t="n"/>
      <c r="C134" s="74" t="n"/>
      <c r="D134" s="74" t="n"/>
      <c r="E134" s="74" t="n"/>
      <c r="F134" s="74" t="n"/>
      <c r="G134" s="74" t="n"/>
      <c r="H134" s="119" t="n"/>
      <c r="I134" s="115" t="n"/>
      <c r="J134" s="116" t="n"/>
      <c r="K134" s="411" t="n"/>
      <c r="M134" s="478">
        <f>L136-G136</f>
        <v/>
      </c>
    </row>
    <row r="135">
      <c r="A135" s="74" t="n"/>
      <c r="B135" s="74" t="n"/>
      <c r="C135" s="74" t="n"/>
      <c r="D135" s="74" t="n"/>
      <c r="E135" s="74" t="n"/>
      <c r="F135" s="74" t="n"/>
      <c r="G135" s="74" t="n"/>
      <c r="H135" s="119" t="n"/>
      <c r="I135" s="115" t="n"/>
      <c r="J135" s="116" t="n"/>
      <c r="K135" s="411" t="n"/>
    </row>
    <row r="254" ht="16.2" customHeight="1" s="53"/>
    <row r="255" ht="16.2" customHeight="1" s="53"/>
    <row r="256" ht="16.2" customHeight="1" s="53"/>
    <row r="257" ht="16.2" customHeight="1" s="53"/>
    <row r="258" ht="16.2" customHeight="1" s="53"/>
    <row r="259" ht="16.2" customHeight="1" s="53"/>
    <row r="260" ht="16.2" customHeight="1" s="53"/>
    <row r="261" ht="16.2" customHeight="1" s="53"/>
    <row r="262" ht="16.2" customHeight="1" s="53"/>
    <row r="263" ht="16.2" customHeight="1" s="53"/>
    <row r="264" ht="16.2" customHeight="1" s="53"/>
    <row r="265" ht="16.2" customHeight="1" s="53"/>
    <row r="266" ht="16.2" customHeight="1" s="53"/>
    <row r="267" ht="16.2" customHeight="1" s="53"/>
    <row r="268" ht="16.2" customHeight="1" s="53"/>
    <row r="269" ht="16.2" customHeight="1" s="53"/>
    <row r="270" ht="16.2" customHeight="1" s="53"/>
    <row r="271" ht="16.2" customHeight="1" s="53"/>
    <row r="272" ht="16.2" customHeight="1" s="53"/>
    <row r="273" ht="16.2" customHeight="1" s="53"/>
    <row r="274" ht="16.2" customHeight="1" s="53"/>
    <row r="275" ht="16.2" customHeight="1" s="53"/>
    <row r="276" ht="16.2" customHeight="1" s="53"/>
    <row r="277" ht="16.2" customHeight="1" s="53"/>
    <row r="278" ht="16.2" customHeight="1" s="53"/>
    <row r="279" ht="16.2" customHeight="1" s="53"/>
    <row r="280" ht="16.2" customHeight="1" s="53"/>
    <row r="281" ht="16.2" customHeight="1" s="53"/>
    <row r="282" ht="16.2" customHeight="1" s="53"/>
    <row r="283" ht="16.2" customHeight="1" s="53"/>
    <row r="284" ht="16.2" customHeight="1" s="53"/>
    <row r="285" ht="16.2" customHeight="1" s="53"/>
    <row r="286" ht="16.2" customHeight="1" s="53"/>
    <row r="287" ht="16.2" customHeight="1" s="53"/>
    <row r="288" ht="16.2" customHeight="1" s="53"/>
    <row r="289" ht="16.2" customHeight="1" s="53"/>
    <row r="290" ht="16.2" customHeight="1" s="53"/>
    <row r="291" ht="16.2" customHeight="1" s="53"/>
    <row r="292" ht="16.2" customHeight="1" s="53"/>
    <row r="293" ht="16.2" customHeight="1" s="53"/>
    <row r="294" ht="16.2" customHeight="1" s="53"/>
    <row r="295" ht="16.2" customHeight="1" s="53"/>
    <row r="296" ht="16.2" customHeight="1" s="53"/>
    <row r="297" ht="16.2" customHeight="1" s="53"/>
    <row r="298" ht="16.2" customHeight="1" s="53"/>
    <row r="299" ht="16.2" customHeight="1" s="53"/>
    <row r="300" ht="16.2" customHeight="1" s="53"/>
    <row r="301" ht="16.2" customHeight="1" s="53"/>
    <row r="302" ht="16.2" customHeight="1" s="53"/>
    <row r="303" ht="16.2" customHeight="1" s="53"/>
    <row r="304" ht="16.2" customHeight="1" s="53"/>
    <row r="305" ht="16.2" customHeight="1" s="53"/>
    <row r="306" ht="16.2" customHeight="1" s="53"/>
    <row r="307" ht="16.2" customHeight="1" s="53"/>
    <row r="308" ht="16.2" customHeight="1" s="53"/>
    <row r="311" ht="16.2" customHeight="1" s="53"/>
    <row r="312" ht="16.2" customHeight="1" s="53"/>
    <row r="313" ht="16.2" customHeight="1" s="53"/>
    <row r="314" ht="16.2" customHeight="1" s="53"/>
    <row r="315" ht="16.2" customHeight="1" s="53"/>
    <row r="316" ht="16.2" customHeight="1" s="53"/>
    <row r="317" ht="16.2" customHeight="1" s="53"/>
    <row r="318" ht="16.2" customHeight="1" s="53"/>
    <row r="319" ht="16.2" customHeight="1" s="53"/>
    <row r="320" ht="16.2" customHeight="1" s="53"/>
    <row r="321" ht="16.2" customHeight="1" s="53"/>
    <row r="322" ht="16.2" customHeight="1" s="53"/>
    <row r="323" ht="16.2" customHeight="1" s="53"/>
    <row r="324" ht="16.2" customHeight="1" s="53"/>
    <row r="325" ht="16.2" customHeight="1" s="53"/>
    <row r="326" ht="16.2" customHeight="1" s="53"/>
    <row r="327" ht="16.2" customHeight="1" s="53"/>
    <row r="328" ht="16.2" customHeight="1" s="53"/>
    <row r="329" ht="16.2" customHeight="1" s="53"/>
    <row r="330" ht="16.2" customHeight="1" s="53"/>
    <row r="331" ht="16.2" customHeight="1" s="53"/>
    <row r="332" ht="16.2" customHeight="1" s="53"/>
    <row r="333" ht="16.2" customHeight="1" s="53"/>
    <row r="334" ht="16.2" customHeight="1" s="53"/>
    <row r="335" ht="16.2" customHeight="1" s="53"/>
    <row r="336" ht="16.2" customHeight="1" s="53"/>
    <row r="337" ht="16.2" customHeight="1" s="53"/>
    <row r="338" ht="16.2" customHeight="1" s="53"/>
    <row r="339" ht="16.2" customHeight="1" s="53"/>
    <row r="340" ht="16.2" customHeight="1" s="53"/>
    <row r="341" ht="16.2" customHeight="1" s="53"/>
    <row r="342" ht="16.2" customHeight="1" s="53"/>
    <row r="343" ht="16.2" customHeight="1" s="53"/>
    <row r="344" ht="16.2" customHeight="1" s="53"/>
    <row r="345" ht="16.2" customHeight="1" s="53"/>
    <row r="346" ht="16.2" customHeight="1" s="53"/>
    <row r="347" ht="16.2" customHeight="1" s="53"/>
    <row r="348" ht="16.2" customHeight="1" s="53"/>
    <row r="349" ht="16.2" customHeight="1" s="53"/>
    <row r="350" ht="16.2" customHeight="1" s="53"/>
    <row r="351" ht="16.2" customHeight="1" s="53"/>
    <row r="352" ht="16.2" customHeight="1" s="53"/>
    <row r="353" ht="16.2" customHeight="1" s="53"/>
    <row r="354" ht="16.2" customHeight="1" s="53"/>
    <row r="355" ht="16.2" customHeight="1" s="53"/>
    <row r="356" ht="16.2" customHeight="1" s="53"/>
    <row r="357" ht="16.2" customHeight="1" s="53"/>
    <row r="358" ht="16.2" customHeight="1" s="53"/>
    <row r="359" ht="16.2" customHeight="1" s="53"/>
    <row r="360" ht="16.2" customHeight="1" s="53"/>
    <row r="361" ht="16.2" customHeight="1" s="53"/>
    <row r="362" ht="16.2" customHeight="1" s="53"/>
    <row r="363" ht="16.2" customHeight="1" s="53"/>
    <row r="364" ht="16.2" customHeight="1" s="53"/>
    <row r="365" ht="16.2" customHeight="1" s="53"/>
    <row r="366" ht="16.2" customHeight="1" s="53"/>
    <row r="367" ht="16.2" customHeight="1" s="53"/>
    <row r="368" ht="16.2" customHeight="1" s="53"/>
    <row r="369" ht="16.2" customHeight="1" s="53"/>
    <row r="370" ht="16.2" customHeight="1" s="53"/>
    <row r="371" ht="16.2" customHeight="1" s="53"/>
    <row r="372" ht="16.2" customHeight="1" s="53"/>
    <row r="373" ht="16.2" customHeight="1" s="53"/>
    <row r="374" ht="16.2" customHeight="1" s="53"/>
    <row r="375" ht="16.2" customHeight="1" s="53"/>
    <row r="376" ht="16.2" customHeight="1" s="53"/>
    <row r="377" ht="16.2" customHeight="1" s="53"/>
    <row r="378" ht="16.2" customHeight="1" s="53"/>
    <row r="379" ht="16.2" customHeight="1" s="53"/>
    <row r="380" ht="16.2" customHeight="1" s="53"/>
    <row r="381" ht="16.2" customHeight="1" s="53"/>
    <row r="382" ht="16.2" customHeight="1" s="53"/>
    <row r="383" ht="16.2" customHeight="1" s="53"/>
    <row r="384" ht="16.2" customHeight="1" s="53"/>
    <row r="385" ht="16.2" customHeight="1" s="53"/>
    <row r="386" ht="16.2" customHeight="1" s="53"/>
    <row r="387" ht="16.2" customHeight="1" s="53"/>
    <row r="388" ht="16.2" customHeight="1" s="53"/>
    <row r="389" ht="16.2" customHeight="1" s="53"/>
    <row r="390" ht="16.2" customHeight="1" s="53"/>
    <row r="391" ht="16.2" customHeight="1" s="53"/>
    <row r="392" ht="16.2" customHeight="1" s="53"/>
    <row r="393" ht="16.2" customHeight="1" s="53"/>
    <row r="394" ht="16.2" customHeight="1" s="53"/>
    <row r="395" ht="16.2" customHeight="1" s="53"/>
    <row r="396" ht="16.2" customHeight="1" s="53"/>
    <row r="397" ht="16.2" customHeight="1" s="53"/>
    <row r="398" ht="16.2" customHeight="1" s="53"/>
    <row r="399" ht="16.2" customHeight="1" s="53"/>
    <row r="400" ht="16.2" customHeight="1" s="53"/>
    <row r="401" ht="16.2" customHeight="1" s="53"/>
    <row r="402" ht="16.2" customHeight="1" s="53"/>
    <row r="403" ht="16.2" customHeight="1" s="53"/>
    <row r="404" ht="16.2" customHeight="1" s="53"/>
    <row r="405" ht="16.2" customHeight="1" s="53"/>
    <row r="406" ht="16.2" customHeight="1" s="53"/>
    <row r="407" ht="16.2" customHeight="1" s="53"/>
    <row r="408" ht="16.2" customHeight="1" s="53"/>
    <row r="409" ht="16.2" customHeight="1" s="53"/>
    <row r="410" ht="16.2" customHeight="1" s="53"/>
    <row r="427" ht="16.2" customHeight="1" s="53"/>
    <row r="428" ht="16.2" customHeight="1" s="53"/>
    <row r="429" ht="16.2" customHeight="1" s="53"/>
    <row r="430" ht="16.2" customHeight="1" s="53"/>
    <row r="431" ht="16.2" customHeight="1" s="53"/>
    <row r="432" ht="16.2" customHeight="1" s="53"/>
    <row r="433" ht="16.2" customHeight="1" s="53"/>
    <row r="434" ht="16.2" customHeight="1" s="53"/>
    <row r="435" ht="16.2" customHeight="1" s="53"/>
    <row r="436" ht="16.2" customHeight="1" s="53"/>
    <row r="437" ht="16.2" customHeight="1" s="53"/>
    <row r="438" ht="16.2" customHeight="1" s="53"/>
    <row r="439" ht="16.2" customHeight="1" s="53"/>
    <row r="440" ht="16.2" customHeight="1" s="53"/>
    <row r="441" ht="16.2" customHeight="1" s="53"/>
    <row r="442" ht="16.2" customHeight="1" s="53"/>
    <row r="443" ht="16.2" customHeight="1" s="53"/>
    <row r="444" ht="16.2" customHeight="1" s="53"/>
    <row r="445" ht="16.2" customHeight="1" s="53"/>
    <row r="446" ht="16.2" customHeight="1" s="53"/>
    <row r="447" ht="16.2" customHeight="1" s="53"/>
    <row r="448" ht="16.2" customHeight="1" s="53"/>
    <row r="449" ht="16.2" customHeight="1" s="53"/>
    <row r="450" ht="16.2" customHeight="1" s="53"/>
    <row r="451" ht="16.2" customHeight="1" s="53"/>
    <row r="452" ht="16.2" customHeight="1" s="53"/>
    <row r="453" ht="16.2" customHeight="1" s="53"/>
    <row r="454" ht="16.2" customHeight="1" s="53"/>
    <row r="455" ht="16.2" customHeight="1" s="53"/>
    <row r="456" ht="16.2" customHeight="1" s="53"/>
    <row r="457" ht="16.2" customHeight="1" s="53"/>
    <row r="458" ht="16.2" customHeight="1" s="53"/>
    <row r="459" ht="16.2" customHeight="1" s="53"/>
    <row r="460" ht="16.2" customHeight="1" s="53"/>
    <row r="461" ht="16.2" customHeight="1" s="53"/>
    <row r="462" ht="16.2" customHeight="1" s="53"/>
    <row r="463" ht="16.2" customHeight="1" s="53"/>
    <row r="464" ht="16.2" customHeight="1" s="53"/>
    <row r="465" ht="16.2" customHeight="1" s="53"/>
    <row r="466" ht="16.2" customHeight="1" s="53"/>
    <row r="467" ht="16.2" customHeight="1" s="53"/>
    <row r="468" ht="16.2" customHeight="1" s="53"/>
    <row r="469" ht="16.2" customHeight="1" s="53"/>
    <row r="470" ht="16.2" customHeight="1" s="53"/>
    <row r="471" ht="16.2" customHeight="1" s="53"/>
    <row r="472" ht="16.2" customHeight="1" s="53"/>
    <row r="473" ht="16.2" customHeight="1" s="53"/>
    <row r="474" ht="16.2" customHeight="1" s="53"/>
    <row r="475" ht="16.2" customHeight="1" s="53"/>
    <row r="476" ht="16.2" customHeight="1" s="53"/>
    <row r="477" ht="16.2" customHeight="1" s="53"/>
    <row r="478" ht="16.2" customHeight="1" s="53"/>
    <row r="479" ht="16.2" customHeight="1" s="53"/>
    <row r="480" ht="16.2" customHeight="1" s="53"/>
    <row r="481" ht="16.2" customHeight="1" s="53"/>
    <row r="484" ht="16.2" customHeight="1" s="53"/>
    <row r="485" ht="16.2" customHeight="1" s="53"/>
    <row r="486" ht="16.2" customHeight="1" s="53"/>
    <row r="487" ht="16.2" customHeight="1" s="53"/>
    <row r="488" ht="16.2" customHeight="1" s="53"/>
    <row r="489" ht="16.2" customHeight="1" s="53"/>
    <row r="490" ht="16.2" customHeight="1" s="53"/>
    <row r="491" ht="16.2" customHeight="1" s="53"/>
    <row r="492" ht="16.2" customHeight="1" s="53"/>
    <row r="493" ht="16.2" customHeight="1" s="53"/>
    <row r="494" ht="16.2" customHeight="1" s="53"/>
    <row r="495" ht="16.2" customHeight="1" s="53"/>
    <row r="496" ht="16.2" customHeight="1" s="53"/>
    <row r="497" ht="16.2" customHeight="1" s="53"/>
    <row r="498" ht="16.2" customHeight="1" s="53"/>
    <row r="499" ht="16.2" customHeight="1" s="53"/>
    <row r="500" ht="16.2" customHeight="1" s="53"/>
    <row r="501" ht="16.2" customHeight="1" s="53"/>
    <row r="502" ht="16.2" customHeight="1" s="53"/>
    <row r="503" ht="16.2" customHeight="1" s="53"/>
    <row r="504" ht="16.2" customHeight="1" s="53"/>
    <row r="505" ht="16.2" customHeight="1" s="53"/>
    <row r="506" ht="16.2" customHeight="1" s="53"/>
    <row r="507" ht="16.2" customHeight="1" s="53"/>
    <row r="508" ht="16.2" customHeight="1" s="53"/>
    <row r="509" ht="16.2" customHeight="1" s="53"/>
    <row r="510" ht="16.2" customHeight="1" s="53"/>
    <row r="511" ht="16.2" customHeight="1" s="53"/>
    <row r="512" ht="16.2" customHeight="1" s="53"/>
    <row r="513" ht="16.2" customHeight="1" s="53"/>
    <row r="514" ht="16.2" customHeight="1" s="53"/>
    <row r="515" ht="16.2" customHeight="1" s="53"/>
    <row r="516" ht="16.2" customHeight="1" s="53"/>
    <row r="517" ht="16.2" customHeight="1" s="53"/>
    <row r="518" ht="16.2" customHeight="1" s="53"/>
    <row r="519" ht="16.2" customHeight="1" s="53"/>
    <row r="520" ht="16.2" customHeight="1" s="53"/>
    <row r="521" ht="16.2" customHeight="1" s="53"/>
    <row r="522" ht="16.2" customHeight="1" s="53"/>
    <row r="523" ht="16.2" customHeight="1" s="53"/>
    <row r="524" ht="16.2" customHeight="1" s="53"/>
    <row r="525" ht="16.2" customHeight="1" s="53"/>
    <row r="526" ht="16.2" customHeight="1" s="53"/>
    <row r="527" ht="16.2" customHeight="1" s="53"/>
    <row r="528" ht="16.2" customHeight="1" s="53"/>
    <row r="529" ht="16.2" customHeight="1" s="53"/>
    <row r="530" ht="16.2" customHeight="1" s="53"/>
    <row r="531" ht="16.2" customHeight="1" s="53"/>
    <row r="532" ht="16.2" customHeight="1" s="53"/>
    <row r="533" ht="16.2" customHeight="1" s="53"/>
    <row r="534" ht="16.2" customHeight="1" s="53"/>
    <row r="535" ht="16.2" customHeight="1" s="53"/>
    <row r="536" ht="16.2" customHeight="1" s="53"/>
    <row r="537" ht="16.2" customHeight="1" s="53"/>
    <row r="538" ht="16.2" customHeight="1" s="53"/>
    <row r="539" ht="16.2" customHeight="1" s="53"/>
    <row r="540" ht="16.2" customHeight="1" s="53"/>
    <row r="541" ht="16.2" customHeight="1" s="53"/>
    <row r="542" ht="16.2" customHeight="1" s="53"/>
    <row r="543" ht="16.2" customHeight="1" s="53"/>
    <row r="544" ht="16.2" customHeight="1" s="53"/>
    <row r="545" ht="16.2" customHeight="1" s="53"/>
    <row r="546" ht="16.2" customHeight="1" s="53"/>
    <row r="547" ht="16.2" customHeight="1" s="53"/>
    <row r="548" ht="16.2" customHeight="1" s="53"/>
    <row r="549" ht="16.2" customHeight="1" s="53"/>
    <row r="550" ht="16.2" customHeight="1" s="53"/>
    <row r="551" ht="16.2" customHeight="1" s="53"/>
    <row r="552" ht="16.2" customHeight="1" s="53"/>
    <row r="553" ht="16.2" customHeight="1" s="53"/>
    <row r="554" ht="16.2" customHeight="1" s="53"/>
    <row r="555" ht="16.2" customHeight="1" s="53"/>
    <row r="556" ht="16.2" customHeight="1" s="53"/>
    <row r="557" ht="16.2" customHeight="1" s="53"/>
    <row r="558" ht="16.2" customHeight="1" s="53"/>
    <row r="559" ht="16.2" customHeight="1" s="53"/>
    <row r="560" ht="16.2" customHeight="1" s="53"/>
    <row r="561" ht="16.2" customHeight="1" s="53"/>
    <row r="562" ht="16.2" customHeight="1" s="53"/>
    <row r="563" ht="16.2" customHeight="1" s="53"/>
    <row r="564" ht="16.2" customHeight="1" s="53"/>
    <row r="565" ht="16.2" customHeight="1" s="53"/>
    <row r="566" ht="16.2" customHeight="1" s="53"/>
    <row r="567" ht="16.2" customHeight="1" s="53"/>
    <row r="568" ht="16.2" customHeight="1" s="53"/>
    <row r="569" ht="16.2" customHeight="1" s="53"/>
    <row r="570" ht="16.2" customHeight="1" s="53"/>
    <row r="571" ht="16.2" customHeight="1" s="53"/>
    <row r="572" ht="16.2" customHeight="1" s="53"/>
    <row r="573" ht="16.2" customHeight="1" s="53"/>
    <row r="574" ht="16.2" customHeight="1" s="53"/>
    <row r="575" ht="16.2" customHeight="1" s="53"/>
    <row r="576" ht="16.2" customHeight="1" s="53"/>
    <row r="577" ht="16.2" customHeight="1" s="53"/>
    <row r="578" ht="16.2" customHeight="1" s="53"/>
    <row r="579" ht="16.2" customHeight="1" s="53"/>
    <row r="580" ht="16.2" customHeight="1" s="53"/>
    <row r="581" ht="16.2" customHeight="1" s="53"/>
    <row r="582" ht="16.2" customHeight="1" s="53"/>
    <row r="583" ht="16.2" customHeight="1" s="53"/>
    <row r="584" ht="16.2" customHeight="1" s="53"/>
    <row r="585" ht="16.2" customHeight="1" s="53"/>
    <row r="586" ht="16.2" customHeight="1" s="53"/>
    <row r="587" ht="16.2" customHeight="1" s="53"/>
    <row r="588" ht="16.2" customHeight="1" s="53"/>
    <row r="589" ht="16.2" customHeight="1" s="53"/>
    <row r="590" ht="16.2" customHeight="1" s="53"/>
    <row r="591" ht="16.2" customHeight="1" s="53"/>
    <row r="592" ht="16.2" customHeight="1" s="53"/>
  </sheetData>
  <mergeCells count="6">
    <mergeCell ref="A1:J1"/>
    <mergeCell ref="C4:F4"/>
    <mergeCell ref="A4:A5"/>
    <mergeCell ref="A3:J3"/>
    <mergeCell ref="A2:J2"/>
    <mergeCell ref="H4:J5"/>
  </mergeCells>
  <conditionalFormatting sqref="D8:D15">
    <cfRule type="expression" priority="4" dxfId="4">
      <formula>"""=if(IF(ISBLANK(c8),0, 1) *IF(ISBLANK(d8),0, 1)=1)"""</formula>
    </cfRule>
  </conditionalFormatting>
  <conditionalFormatting sqref="J7:J38">
    <cfRule type="cellIs" priority="8" operator="notEqual" dxfId="0" stopIfTrue="1">
      <formula>$K7</formula>
    </cfRule>
  </conditionalFormatting>
  <conditionalFormatting sqref="J39">
    <cfRule type="cellIs" priority="10" operator="notEqual" dxfId="0" stopIfTrue="1">
      <formula>#REF!</formula>
    </cfRule>
  </conditionalFormatting>
  <conditionalFormatting sqref="J40:J136">
    <cfRule type="cellIs" priority="1" operator="notEqual" dxfId="0" stopIfTrue="1">
      <formula>$K40</formula>
    </cfRule>
  </conditionalFormatting>
  <conditionalFormatting sqref="M7:M93 M97:M134">
    <cfRule type="cellIs" priority="21" operator="notEqual" dxfId="0" stopIfTrue="1">
      <formula>0</formula>
    </cfRule>
  </conditionalFormatting>
  <printOptions horizontalCentered="1"/>
  <pageMargins left="0.5511811023622047" right="0.4724409448818898" top="0.4330708661417323" bottom="0.2755905511811024" header="0.3937007874015748" footer="0.1181102362204725"/>
  <pageSetup orientation="portrait" paperSize="9" scale="38" horizontalDpi="1200" verticalDpi="1200"/>
  <headerFooter alignWithMargins="0">
    <oddHeader/>
    <oddFooter>&amp;C&amp;16 1-1</oddFooter>
    <evenHeader/>
    <evenFooter/>
    <firstHeader/>
    <firstFooter/>
  </headerFooter>
  <legacyDrawing xmlns:r="http://schemas.openxmlformats.org/officeDocument/2006/relationships" r:id="anysvml"/>
</worksheet>
</file>

<file path=xl/worksheets/sheet32.xml><?xml version="1.0" encoding="utf-8"?>
<worksheet xmlns="http://schemas.openxmlformats.org/spreadsheetml/2006/main">
  <sheetPr codeName="Sheet36">
    <outlinePr summaryBelow="1" summaryRight="1"/>
    <pageSetUpPr/>
  </sheetPr>
  <dimension ref="A1:R135"/>
  <sheetViews>
    <sheetView showZeros="0" zoomScale="70" zoomScaleNormal="70" zoomScaleSheetLayoutView="120" workbookViewId="0">
      <selection activeCell="G14" sqref="G14"/>
    </sheetView>
  </sheetViews>
  <sheetFormatPr baseColWidth="8" defaultColWidth="9" defaultRowHeight="19.8"/>
  <cols>
    <col width="21.6640625" customWidth="1" style="5" min="1" max="1"/>
    <col width="16" customWidth="1" style="5" min="2" max="2"/>
    <col width="5" customWidth="1" style="325" min="3" max="3"/>
    <col width="11.88671875" customWidth="1" style="5" min="4" max="4"/>
    <col width="5" customWidth="1" style="325" min="5" max="5"/>
    <col width="12.21875" customWidth="1" style="5" min="6" max="6"/>
    <col width="12.33203125" customWidth="1" style="5" min="7" max="7"/>
    <col width="64.44140625" customWidth="1" style="5" min="8" max="8"/>
    <col width="5.21875" customWidth="1" style="5" min="9" max="9"/>
    <col width="10.6640625" customWidth="1" style="5" min="10" max="10"/>
    <col width="9" customWidth="1" style="1" min="11" max="12"/>
    <col width="19.109375" bestFit="1" customWidth="1" style="1" min="13" max="13"/>
    <col width="9" customWidth="1" style="1" min="14" max="14"/>
    <col width="20.109375" bestFit="1" customWidth="1" style="1" min="15" max="15"/>
    <col width="9" customWidth="1" style="1" min="16" max="16"/>
    <col width="15.109375" bestFit="1" customWidth="1" style="1" min="17" max="17"/>
    <col width="9" customWidth="1" style="1" min="18" max="16384"/>
  </cols>
  <sheetData>
    <row r="1" ht="22.2" customHeight="1" s="53">
      <c r="A1" s="322">
        <f>OFFSET(A139,0,K1-1)</f>
        <v/>
      </c>
      <c r="K1" s="13">
        <f>L1+2</f>
        <v/>
      </c>
      <c r="L1" s="1" t="n">
        <v>30</v>
      </c>
    </row>
    <row r="2" ht="22.2" customHeight="1" s="53">
      <c r="A2" s="322" t="inlineStr">
        <is>
          <t>預計平衡表與現金流量表勾稽底稿</t>
        </is>
      </c>
    </row>
    <row r="3" ht="20.4" customHeight="1" s="53" thickBot="1">
      <c r="A3" s="324" t="inlineStr">
        <is>
          <t>中華民國115年度</t>
        </is>
      </c>
    </row>
    <row r="4" ht="22.2" customHeight="1" s="53">
      <c r="A4" s="348" t="inlineStr">
        <is>
          <t>科目</t>
        </is>
      </c>
      <c r="B4" s="349" t="inlineStr">
        <is>
          <t>114.12.31</t>
        </is>
      </c>
      <c r="C4" s="328" t="inlineStr">
        <is>
          <t>調整項目</t>
        </is>
      </c>
      <c r="D4" s="350" t="n"/>
      <c r="E4" s="350" t="n"/>
      <c r="F4" s="351" t="n"/>
      <c r="G4" s="349" t="inlineStr">
        <is>
          <t>115.12.31</t>
        </is>
      </c>
      <c r="H4" s="329" t="inlineStr">
        <is>
          <t>現金流量表勾稽項目</t>
        </is>
      </c>
      <c r="I4" s="352" t="n"/>
      <c r="J4" s="353" t="n"/>
    </row>
    <row r="5" ht="22.8" customHeight="1" s="53" thickBot="1">
      <c r="A5" s="354" t="n"/>
      <c r="B5" s="75" t="inlineStr">
        <is>
          <t>預計數</t>
        </is>
      </c>
      <c r="C5" s="485" t="n"/>
      <c r="D5" s="486" t="inlineStr">
        <is>
          <t>借方</t>
        </is>
      </c>
      <c r="E5" s="487" t="n"/>
      <c r="F5" s="486" t="inlineStr">
        <is>
          <t>貸方</t>
        </is>
      </c>
      <c r="G5" s="77" t="inlineStr">
        <is>
          <t>預計數</t>
        </is>
      </c>
      <c r="H5" s="358" t="n"/>
      <c r="I5" s="359" t="n"/>
      <c r="J5" s="360" t="n"/>
    </row>
    <row r="6">
      <c r="A6" s="4" t="inlineStr">
        <is>
          <t xml:space="preserve">資產                                                        </t>
        </is>
      </c>
      <c r="B6" s="419" t="n"/>
      <c r="C6" s="367" t="n"/>
      <c r="D6" s="420" t="n"/>
      <c r="E6" s="368" t="n"/>
      <c r="F6" s="420" t="n"/>
      <c r="G6" s="421" t="n"/>
      <c r="H6" s="111" t="inlineStr">
        <is>
          <t xml:space="preserve">▼業務活動之現金流量                                          </t>
        </is>
      </c>
      <c r="I6" s="129" t="n"/>
      <c r="J6" s="130" t="n"/>
      <c r="L6" s="30" t="inlineStr">
        <is>
          <t>114年12月</t>
        </is>
      </c>
      <c r="M6" s="27" t="inlineStr">
        <is>
          <t>差異數要再加(減)</t>
        </is>
      </c>
      <c r="N6" s="30" t="n"/>
      <c r="O6" s="27" t="inlineStr">
        <is>
          <t>比較增減</t>
        </is>
      </c>
      <c r="P6" s="30" t="n"/>
      <c r="Q6" s="27" t="inlineStr">
        <is>
          <t>調整項目</t>
        </is>
      </c>
      <c r="R6" s="30" t="n"/>
    </row>
    <row r="7">
      <c r="A7" s="78" t="inlineStr">
        <is>
          <t xml:space="preserve">　流動資產                                                    </t>
        </is>
      </c>
      <c r="B7" s="422">
        <f>SUM(B8:B16)</f>
        <v/>
      </c>
      <c r="C7" s="367" t="n"/>
      <c r="D7" s="420" t="n"/>
      <c r="E7" s="368" t="n"/>
      <c r="F7" s="420" t="n"/>
      <c r="G7" s="423">
        <f>SUM(G8:G16)</f>
        <v/>
      </c>
      <c r="H7" s="112" t="inlineStr">
        <is>
          <t xml:space="preserve">　　本期賸餘（短絀）                                            </t>
        </is>
      </c>
      <c r="I7" s="8" t="inlineStr">
        <is>
          <t>A</t>
        </is>
      </c>
      <c r="J7" s="73">
        <f>OFFSET(A480,0,$K$1-1)</f>
        <v/>
      </c>
      <c r="K7" s="369">
        <f>-SUMIF($C$7:$C$127,I7,$D$7:$D$127)+SUMIF($E$7:$E$127,I7,$F$7:$F$127)</f>
        <v/>
      </c>
      <c r="L7" s="478">
        <f>VLOOKUP(A7,$A$140:$AX$249,$K$1,FALSE)</f>
        <v/>
      </c>
      <c r="M7" s="478">
        <f>L7-G7</f>
        <v/>
      </c>
      <c r="N7" s="30" t="n"/>
      <c r="O7" s="425">
        <f>L7-B7</f>
        <v/>
      </c>
      <c r="P7" s="144">
        <f>J7-K7</f>
        <v/>
      </c>
      <c r="Q7" s="426">
        <f>D7-F7</f>
        <v/>
      </c>
      <c r="R7" s="30" t="n"/>
    </row>
    <row r="8">
      <c r="A8" s="79" t="inlineStr">
        <is>
          <t xml:space="preserve">　　現金                                                        </t>
        </is>
      </c>
      <c r="B8" s="427">
        <f>VLOOKUP(A8,$A$309:$AX$418,$K$1,FALSE)</f>
        <v/>
      </c>
      <c r="C8" s="367" t="inlineStr">
        <is>
          <t>B</t>
        </is>
      </c>
      <c r="D8" s="428">
        <f>IF(G8-B8&gt;0,G8-B8,"0")</f>
        <v/>
      </c>
      <c r="E8" s="375" t="inlineStr">
        <is>
          <t>B</t>
        </is>
      </c>
      <c r="F8" s="428">
        <f>IF(G8-B8&lt;0,B8-G8,"0")</f>
        <v/>
      </c>
      <c r="G8" s="429">
        <f>J87</f>
        <v/>
      </c>
      <c r="H8" s="112" t="inlineStr">
        <is>
          <t xml:space="preserve">　　利息股利之調整                                              </t>
        </is>
      </c>
      <c r="I8" s="8" t="n"/>
      <c r="J8" s="73">
        <f>OFFSET(A481,0,$K$1-1)</f>
        <v/>
      </c>
      <c r="K8" s="369">
        <f>SUM(K9:K11)</f>
        <v/>
      </c>
      <c r="L8" s="478">
        <f>VLOOKUP(A8,$A$140:$AX$249,$K$1,FALSE)</f>
        <v/>
      </c>
      <c r="M8" s="478">
        <f>L8-G8</f>
        <v/>
      </c>
      <c r="N8" s="30" t="n"/>
      <c r="O8" s="425">
        <f>L8-B8</f>
        <v/>
      </c>
      <c r="P8" s="144">
        <f>J8-K8</f>
        <v/>
      </c>
      <c r="Q8" s="426">
        <f>D8-F8</f>
        <v/>
      </c>
      <c r="R8" s="30" t="n"/>
    </row>
    <row r="9" ht="32.4" customHeight="1" s="53">
      <c r="A9" s="79" t="inlineStr">
        <is>
          <t xml:space="preserve">　　流動金融資產                                                </t>
        </is>
      </c>
      <c r="B9" s="427">
        <f>VLOOKUP(A9,$A$309:$AX$418,$K$1,FALSE)</f>
        <v/>
      </c>
      <c r="C9" s="375" t="n">
        <v>231</v>
      </c>
      <c r="D9" s="428">
        <f>J50*-1</f>
        <v/>
      </c>
      <c r="E9" s="430" t="n">
        <v>211</v>
      </c>
      <c r="F9" s="431">
        <f>J42</f>
        <v/>
      </c>
      <c r="G9" s="429">
        <f>B9+D9-F9+D10-F10</f>
        <v/>
      </c>
      <c r="H9" s="112" t="inlineStr">
        <is>
          <t xml:space="preserve">　　　利息收入                                                    </t>
        </is>
      </c>
      <c r="I9" s="8" t="n"/>
      <c r="J9" s="73">
        <f>OFFSET(A482,0,$K$1-1)</f>
        <v/>
      </c>
      <c r="K9" s="369">
        <f>J9</f>
        <v/>
      </c>
      <c r="L9" s="478">
        <f>VLOOKUP(A9,$A$140:$AX$249,$K$1,FALSE)</f>
        <v/>
      </c>
      <c r="M9" s="478">
        <f>L9-G9</f>
        <v/>
      </c>
      <c r="N9" s="30" t="n"/>
      <c r="O9" s="425">
        <f>L9-B9</f>
        <v/>
      </c>
      <c r="P9" s="144">
        <f>J9-K9</f>
        <v/>
      </c>
      <c r="Q9" s="426">
        <f>D9-F9</f>
        <v/>
      </c>
      <c r="R9" s="30" t="n"/>
    </row>
    <row r="10">
      <c r="A10" s="79" t="n"/>
      <c r="B10" s="427" t="n"/>
      <c r="C10" s="375" t="n">
        <v>125</v>
      </c>
      <c r="D10" s="428" t="n"/>
      <c r="E10" s="430" t="n"/>
      <c r="F10" s="432" t="n"/>
      <c r="G10" s="429" t="n"/>
      <c r="H10" s="112" t="inlineStr">
        <is>
          <t xml:space="preserve">　　　股利收入                                                    </t>
        </is>
      </c>
      <c r="I10" s="8" t="n"/>
      <c r="J10" s="73">
        <f>OFFSET(A483,0,$K$1-1)</f>
        <v/>
      </c>
      <c r="K10" s="369">
        <f>J10</f>
        <v/>
      </c>
      <c r="L10" s="478" t="n"/>
      <c r="M10" s="478">
        <f>L10-G10</f>
        <v/>
      </c>
      <c r="N10" s="30" t="n"/>
      <c r="O10" s="425">
        <f>L10-B10</f>
        <v/>
      </c>
      <c r="P10" s="144">
        <f>J10-K10</f>
        <v/>
      </c>
      <c r="Q10" s="426">
        <f>D10-F10</f>
        <v/>
      </c>
      <c r="R10" s="30" t="n"/>
    </row>
    <row r="11">
      <c r="A11" s="79" t="inlineStr">
        <is>
          <t xml:space="preserve">　　應收款項                                                    </t>
        </is>
      </c>
      <c r="B11" s="427">
        <f>VLOOKUP(A11,$A$309:$AX$418,$K$1,FALSE)</f>
        <v/>
      </c>
      <c r="C11" s="375" t="n">
        <v>151</v>
      </c>
      <c r="D11" s="428" t="n"/>
      <c r="E11" s="430" t="n">
        <v>151</v>
      </c>
      <c r="F11" s="432" t="n"/>
      <c r="G11" s="429">
        <f>B11+D11-F11</f>
        <v/>
      </c>
      <c r="H11" s="112" t="inlineStr">
        <is>
          <t xml:space="preserve">　　　利息費用                                                    </t>
        </is>
      </c>
      <c r="I11" s="8" t="n"/>
      <c r="J11" s="73">
        <f>OFFSET(A484,0,$K$1-1)</f>
        <v/>
      </c>
      <c r="K11" s="369">
        <f>J11</f>
        <v/>
      </c>
      <c r="L11" s="478">
        <f>VLOOKUP(A11,$A$140:$AX$249,$K$1,FALSE)</f>
        <v/>
      </c>
      <c r="M11" s="478">
        <f>L11-G11</f>
        <v/>
      </c>
      <c r="N11" s="30" t="n"/>
      <c r="O11" s="425">
        <f>L11-B11</f>
        <v/>
      </c>
      <c r="P11" s="144">
        <f>J11-K11</f>
        <v/>
      </c>
      <c r="Q11" s="426">
        <f>D11-F11</f>
        <v/>
      </c>
      <c r="R11" s="30" t="n"/>
    </row>
    <row r="12">
      <c r="A12" s="2" t="n">
        <v>0</v>
      </c>
      <c r="B12" s="427" t="n"/>
      <c r="C12" s="375" t="n"/>
      <c r="D12" s="428" t="n"/>
      <c r="E12" s="430" t="n"/>
      <c r="F12" s="432" t="n"/>
      <c r="G12" s="433" t="n"/>
      <c r="H12" s="112" t="inlineStr">
        <is>
          <t xml:space="preserve">　　未計利息股利之本期賸餘（短絀）                              </t>
        </is>
      </c>
      <c r="I12" s="8" t="n"/>
      <c r="J12" s="73">
        <f>OFFSET(A485,0,$K$1-1)</f>
        <v/>
      </c>
      <c r="K12" s="369">
        <f>K7+K8</f>
        <v/>
      </c>
      <c r="L12" s="478" t="n"/>
      <c r="M12" s="478">
        <f>L12-G12</f>
        <v/>
      </c>
      <c r="N12" s="30" t="n"/>
      <c r="O12" s="425">
        <f>L12-B12</f>
        <v/>
      </c>
      <c r="P12" s="144">
        <f>J12-K12</f>
        <v/>
      </c>
      <c r="Q12" s="426">
        <f>D12-F12</f>
        <v/>
      </c>
      <c r="R12" s="30" t="n"/>
    </row>
    <row r="13">
      <c r="A13" s="80" t="inlineStr">
        <is>
          <t xml:space="preserve">　　存貨                                                        </t>
        </is>
      </c>
      <c r="B13" s="427">
        <f>VLOOKUP(A13,$A$309:$AX$418,$K$1,FALSE)</f>
        <v/>
      </c>
      <c r="C13" s="375" t="n">
        <v>151</v>
      </c>
      <c r="D13" s="428" t="n"/>
      <c r="E13" s="430" t="n">
        <v>151</v>
      </c>
      <c r="F13" s="432" t="n"/>
      <c r="G13" s="429">
        <f>B13+D13-F13</f>
        <v/>
      </c>
      <c r="H13" s="112" t="inlineStr">
        <is>
          <t xml:space="preserve">　　調整項目                                                    </t>
        </is>
      </c>
      <c r="I13" s="8" t="n"/>
      <c r="J13" s="73">
        <f>OFFSET(A486,0,$K$1-1)</f>
        <v/>
      </c>
      <c r="K13" s="369">
        <f>SUM(K14,K24,K27,K34,K33)</f>
        <v/>
      </c>
      <c r="L13" s="478">
        <f>VLOOKUP(A13,$A$140:$AX$249,$K$1,FALSE)</f>
        <v/>
      </c>
      <c r="M13" s="478">
        <f>L13-G13</f>
        <v/>
      </c>
      <c r="N13" s="30" t="n"/>
      <c r="O13" s="425">
        <f>L13-B13</f>
        <v/>
      </c>
      <c r="P13" s="144">
        <f>J13-K13</f>
        <v/>
      </c>
      <c r="Q13" s="426">
        <f>D13-F13</f>
        <v/>
      </c>
      <c r="R13" s="30" t="n"/>
    </row>
    <row r="14">
      <c r="A14" s="81" t="inlineStr">
        <is>
          <t xml:space="preserve">　　生產性生物資產－流動                                        </t>
        </is>
      </c>
      <c r="B14" s="427">
        <f>VLOOKUP(A14,$A$309:$AX$418,$K$1,FALSE)</f>
        <v/>
      </c>
      <c r="C14" s="375" t="n">
        <v>151</v>
      </c>
      <c r="D14" s="428" t="n"/>
      <c r="E14" s="430" t="n">
        <v>151</v>
      </c>
      <c r="F14" s="432" t="n"/>
      <c r="G14" s="429">
        <f>B14+D14-F14</f>
        <v/>
      </c>
      <c r="H14" s="112" t="inlineStr">
        <is>
          <t xml:space="preserve">　　　折舊、減損及折耗                                            </t>
        </is>
      </c>
      <c r="I14" s="8" t="n"/>
      <c r="J14" s="73">
        <f>OFFSET(A487,0,$K$1-1)</f>
        <v/>
      </c>
      <c r="K14" s="369">
        <f>SUM(K15:K23)</f>
        <v/>
      </c>
      <c r="L14" s="478">
        <f>VLOOKUP(A14,$A$140:$AX$249,$K$1,FALSE)</f>
        <v/>
      </c>
      <c r="M14" s="478">
        <f>L14-G14</f>
        <v/>
      </c>
      <c r="N14" s="30" t="n"/>
      <c r="O14" s="425">
        <f>L14-B14</f>
        <v/>
      </c>
      <c r="P14" s="144">
        <f>J14-K14</f>
        <v/>
      </c>
      <c r="Q14" s="426">
        <f>D14-F14</f>
        <v/>
      </c>
      <c r="R14" s="30" t="n"/>
    </row>
    <row r="15">
      <c r="A15" s="80" t="inlineStr">
        <is>
          <t xml:space="preserve">　　預付款項                                                    </t>
        </is>
      </c>
      <c r="B15" s="427">
        <f>VLOOKUP(A15,$A$309:$AX$418,$K$1,FALSE)</f>
        <v/>
      </c>
      <c r="C15" s="375" t="n">
        <v>151</v>
      </c>
      <c r="D15" s="428" t="n"/>
      <c r="E15" s="430" t="n">
        <v>151</v>
      </c>
      <c r="F15" s="432" t="n"/>
      <c r="G15" s="429">
        <f>B15+D15-F15</f>
        <v/>
      </c>
      <c r="H15" s="112" t="inlineStr">
        <is>
          <t xml:space="preserve">　　　　土地改良物                                                  </t>
        </is>
      </c>
      <c r="I15" s="91" t="n">
        <v>101</v>
      </c>
      <c r="J15" s="121">
        <f>OFFSET(A488,0,$K$1-1)</f>
        <v/>
      </c>
      <c r="K15" s="369">
        <f>-SUMIF($C$7:$C$127,I15,$D$7:$D$127)+SUMIF($E$7:$E$127,I15,$F$7:$F$127)</f>
        <v/>
      </c>
      <c r="L15" s="478">
        <f>VLOOKUP(A15,$A$140:$AX$249,$K$1,FALSE)</f>
        <v/>
      </c>
      <c r="M15" s="478">
        <f>L15-G15</f>
        <v/>
      </c>
      <c r="N15" s="30" t="n"/>
      <c r="O15" s="425">
        <f>L15-B15</f>
        <v/>
      </c>
      <c r="P15" s="144">
        <f>J15-K15</f>
        <v/>
      </c>
      <c r="Q15" s="426">
        <f>D15-F15</f>
        <v/>
      </c>
      <c r="R15" s="30" t="n"/>
    </row>
    <row r="16">
      <c r="A16" s="80" t="inlineStr">
        <is>
          <t xml:space="preserve">　　短期貸墊款                                                  </t>
        </is>
      </c>
      <c r="B16" s="427">
        <f>VLOOKUP(A16,$A$309:$AX$418,$K$1,FALSE)</f>
        <v/>
      </c>
      <c r="C16" s="375" t="n">
        <v>151</v>
      </c>
      <c r="D16" s="428" t="n"/>
      <c r="E16" s="430" t="n">
        <v>212</v>
      </c>
      <c r="F16" s="432">
        <f>J43</f>
        <v/>
      </c>
      <c r="G16" s="429">
        <f>B16+D16-F16</f>
        <v/>
      </c>
      <c r="H16" s="112" t="inlineStr">
        <is>
          <t xml:space="preserve">　　　　房屋及建築                                                  </t>
        </is>
      </c>
      <c r="I16" s="91" t="n">
        <v>102</v>
      </c>
      <c r="J16" s="121">
        <f>OFFSET(A489,0,$K$1-1)</f>
        <v/>
      </c>
      <c r="K16" s="369">
        <f>-SUMIF($C$7:$C$127,I16,$D$7:$D$127)+SUMIF($E$7:$E$127,I16,$F$7:$F$127)</f>
        <v/>
      </c>
      <c r="L16" s="478">
        <f>VLOOKUP(A16,$A$140:$AX$249,$K$1,FALSE)</f>
        <v/>
      </c>
      <c r="M16" s="478">
        <f>L16-G16</f>
        <v/>
      </c>
      <c r="N16" s="30" t="n"/>
      <c r="O16" s="425">
        <f>L16-B16</f>
        <v/>
      </c>
      <c r="P16" s="144">
        <f>J16-K16</f>
        <v/>
      </c>
      <c r="Q16" s="426">
        <f>D16-F16</f>
        <v/>
      </c>
      <c r="R16" s="30" t="n"/>
    </row>
    <row r="17" ht="48.6" customHeight="1" s="53">
      <c r="A17" s="78" t="inlineStr">
        <is>
          <t xml:space="preserve">　投資、長期應收款、貸墊款及準備金                            </t>
        </is>
      </c>
      <c r="B17" s="422">
        <f>SUM(B18:B21)</f>
        <v/>
      </c>
      <c r="C17" s="380" t="n"/>
      <c r="D17" s="374" t="n"/>
      <c r="E17" s="434" t="n"/>
      <c r="F17" s="435" t="n"/>
      <c r="G17" s="423">
        <f>SUM(G18:G21)</f>
        <v/>
      </c>
      <c r="H17" s="112" t="inlineStr">
        <is>
          <t xml:space="preserve">　　　　機械及設備                                                  </t>
        </is>
      </c>
      <c r="I17" s="91" t="n">
        <v>103</v>
      </c>
      <c r="J17" s="121">
        <f>OFFSET(A490,0,$K$1-1)</f>
        <v/>
      </c>
      <c r="K17" s="369">
        <f>-SUMIF($C$7:$C$127,I17,$D$7:$D$127)+SUMIF($E$7:$E$127,I17,$F$7:$F$127)</f>
        <v/>
      </c>
      <c r="L17" s="478">
        <f>VLOOKUP(A17,$A$140:$AX$249,$K$1,FALSE)</f>
        <v/>
      </c>
      <c r="M17" s="478">
        <f>L17-G17</f>
        <v/>
      </c>
      <c r="N17" s="30" t="n"/>
      <c r="O17" s="425">
        <f>L17-B17</f>
        <v/>
      </c>
      <c r="P17" s="144">
        <f>J17-K17</f>
        <v/>
      </c>
      <c r="Q17" s="426">
        <f>D17-F17</f>
        <v/>
      </c>
      <c r="R17" s="30" t="n"/>
    </row>
    <row r="18" ht="32.4" customHeight="1" s="53">
      <c r="A18" s="80" t="inlineStr">
        <is>
          <t xml:space="preserve">　　採權益法之投資                                              </t>
        </is>
      </c>
      <c r="B18" s="427">
        <f>VLOOKUP(A18,$A$309:$AX$418,$K$1,FALSE)</f>
        <v/>
      </c>
      <c r="C18" s="380" t="n"/>
      <c r="D18" s="126" t="n"/>
      <c r="E18" s="127" t="n"/>
      <c r="F18" s="126" t="n"/>
      <c r="G18" s="429">
        <f>D18+F18+B18</f>
        <v/>
      </c>
      <c r="H18" s="112" t="inlineStr">
        <is>
          <t xml:space="preserve">　　　　交通及運輸設備                                              </t>
        </is>
      </c>
      <c r="I18" s="91" t="n">
        <v>104</v>
      </c>
      <c r="J18" s="121">
        <f>OFFSET(A491,0,$K$1-1)</f>
        <v/>
      </c>
      <c r="K18" s="369">
        <f>-SUMIF($C$7:$C$127,I18,$D$7:$D$127)+SUMIF($E$7:$E$127,I18,$F$7:$F$127)</f>
        <v/>
      </c>
      <c r="L18" s="478">
        <f>VLOOKUP(A18,$A$140:$AX$249,$K$1,FALSE)</f>
        <v/>
      </c>
      <c r="M18" s="478">
        <f>L18-G18</f>
        <v/>
      </c>
      <c r="N18" s="30" t="n"/>
      <c r="O18" s="425">
        <f>L18-B18</f>
        <v/>
      </c>
      <c r="P18" s="144">
        <f>J18-K18</f>
        <v/>
      </c>
      <c r="Q18" s="426">
        <f>D18-F18</f>
        <v/>
      </c>
      <c r="R18" s="30" t="n"/>
    </row>
    <row r="19" ht="32.4" customHeight="1" s="53">
      <c r="A19" s="80" t="inlineStr">
        <is>
          <t xml:space="preserve">　　非流動金融資產                                              </t>
        </is>
      </c>
      <c r="B19" s="427">
        <f>VLOOKUP(A19,$A$309:$AX$418,$K$1,FALSE)</f>
        <v/>
      </c>
      <c r="C19" s="381" t="n">
        <v>241</v>
      </c>
      <c r="D19" s="436">
        <f>J52*-1</f>
        <v/>
      </c>
      <c r="E19" s="437" t="n">
        <v>221</v>
      </c>
      <c r="F19" s="438">
        <f>J45</f>
        <v/>
      </c>
      <c r="G19" s="429">
        <f>B19+D19-F19</f>
        <v/>
      </c>
      <c r="H19" s="112" t="inlineStr">
        <is>
          <t xml:space="preserve">　　　　什項設備                                                    </t>
        </is>
      </c>
      <c r="I19" s="91" t="n">
        <v>105</v>
      </c>
      <c r="J19" s="121">
        <f>OFFSET(A492,0,$K$1-1)</f>
        <v/>
      </c>
      <c r="K19" s="369">
        <f>-SUMIF($C$7:$C$127,I19,$D$7:$D$127)+SUMIF($E$7:$E$127,I19,$F$7:$F$127)</f>
        <v/>
      </c>
      <c r="L19" s="478">
        <f>VLOOKUP(A19,$A$140:$AX$249,$K$1,FALSE)</f>
        <v/>
      </c>
      <c r="M19" s="478">
        <f>L19-G19</f>
        <v/>
      </c>
      <c r="N19" s="30" t="n"/>
      <c r="O19" s="425">
        <f>L19-B19</f>
        <v/>
      </c>
      <c r="P19" s="144">
        <f>J19-K19</f>
        <v/>
      </c>
      <c r="Q19" s="426">
        <f>D19-F19</f>
        <v/>
      </c>
      <c r="R19" s="30" t="n"/>
    </row>
    <row r="20">
      <c r="A20" s="80" t="inlineStr">
        <is>
          <t xml:space="preserve">　　長期應收款                                                  </t>
        </is>
      </c>
      <c r="B20" s="427">
        <f>VLOOKUP(A20,$A$309:$AX$418,$K$1,FALSE)</f>
        <v/>
      </c>
      <c r="C20" s="380" t="n"/>
      <c r="D20" s="374" t="n"/>
      <c r="E20" s="434" t="n"/>
      <c r="F20" s="435" t="n"/>
      <c r="G20" s="433">
        <f>B20+D20-F20</f>
        <v/>
      </c>
      <c r="H20" s="112" t="inlineStr">
        <is>
          <t xml:space="preserve">　　　　租賃資產                                                    </t>
        </is>
      </c>
      <c r="I20" s="91" t="n">
        <v>106</v>
      </c>
      <c r="J20" s="121">
        <f>OFFSET(A493,0,$K$1-1)</f>
        <v/>
      </c>
      <c r="K20" s="369">
        <f>-SUMIF($C$7:$C$127,I20,$D$7:$D$127)+SUMIF($E$7:$E$127,I20,$F$7:$F$127)</f>
        <v/>
      </c>
      <c r="L20" s="478">
        <f>VLOOKUP(A20,$A$140:$AX$249,$K$1,FALSE)</f>
        <v/>
      </c>
      <c r="M20" s="478">
        <f>L20-G20</f>
        <v/>
      </c>
      <c r="N20" s="30" t="n"/>
      <c r="O20" s="425">
        <f>L20-B20</f>
        <v/>
      </c>
      <c r="P20" s="144">
        <f>J20-K20</f>
        <v/>
      </c>
      <c r="Q20" s="426">
        <f>D20-F20</f>
        <v/>
      </c>
      <c r="R20" s="30" t="n"/>
    </row>
    <row r="21">
      <c r="A21" s="80" t="inlineStr">
        <is>
          <t xml:space="preserve">　　準備金                                                      </t>
        </is>
      </c>
      <c r="B21" s="427">
        <f>VLOOKUP(A21,$A$309:$AX$418,$K$1,FALSE)</f>
        <v/>
      </c>
      <c r="C21" s="380" t="n">
        <v>242</v>
      </c>
      <c r="D21" s="374">
        <f>J53*-1</f>
        <v/>
      </c>
      <c r="E21" s="434" t="n">
        <v>222</v>
      </c>
      <c r="F21" s="435">
        <f>J46</f>
        <v/>
      </c>
      <c r="G21" s="429">
        <f>B21+SUM(D21:D25)-SUM(F21:F25)</f>
        <v/>
      </c>
      <c r="H21" s="112" t="inlineStr">
        <is>
          <t xml:space="preserve">　　　　租賃權益改良                                                </t>
        </is>
      </c>
      <c r="I21" s="91" t="n">
        <v>107</v>
      </c>
      <c r="J21" s="121">
        <f>OFFSET(A494,0,$K$1-1)</f>
        <v/>
      </c>
      <c r="K21" s="369">
        <f>-SUMIF($C$7:$C$127,I21,$D$7:$D$127)+SUMIF($E$7:$E$127,I21,$F$7:$F$127)</f>
        <v/>
      </c>
      <c r="L21" s="478">
        <f>VLOOKUP(A21,$A$140:$AX$249,$K$1,FALSE)</f>
        <v/>
      </c>
      <c r="M21" s="478">
        <f>L21-G21</f>
        <v/>
      </c>
      <c r="N21" s="30" t="n"/>
      <c r="O21" s="425">
        <f>L21-B21</f>
        <v/>
      </c>
      <c r="P21" s="144">
        <f>J21-K21</f>
        <v/>
      </c>
      <c r="Q21" s="426">
        <f>D21-F21</f>
        <v/>
      </c>
      <c r="R21" s="30" t="n"/>
    </row>
    <row r="22">
      <c r="A22" s="3" t="n">
        <v>0</v>
      </c>
      <c r="B22" s="427" t="n"/>
      <c r="C22" s="382" t="n">
        <v>401</v>
      </c>
      <c r="D22" s="428">
        <f>J90</f>
        <v/>
      </c>
      <c r="E22" s="439" t="n">
        <v>402</v>
      </c>
      <c r="F22" s="432">
        <f>-J91</f>
        <v/>
      </c>
      <c r="G22" s="433" t="n"/>
      <c r="H22" s="112" t="inlineStr">
        <is>
          <t xml:space="preserve">　　　　代管資產                                                    </t>
        </is>
      </c>
      <c r="I22" s="91" t="n">
        <v>108</v>
      </c>
      <c r="J22" s="121">
        <f>OFFSET(A495,0,$K$1-1)</f>
        <v/>
      </c>
      <c r="K22" s="369">
        <f>-SUMIF($C$7:$C$127,I22,$D$7:$D$127)+SUMIF($E$7:$E$127,I22,$F$7:$F$127)</f>
        <v/>
      </c>
      <c r="L22" s="478" t="n"/>
      <c r="M22" s="478">
        <f>L22-G22</f>
        <v/>
      </c>
      <c r="N22" s="30" t="n"/>
      <c r="O22" s="425">
        <f>L22-B22</f>
        <v/>
      </c>
      <c r="P22" s="144">
        <f>J22-K22</f>
        <v/>
      </c>
      <c r="Q22" s="426">
        <f>D22-F22</f>
        <v/>
      </c>
      <c r="R22" s="30" t="n"/>
    </row>
    <row r="23">
      <c r="A23" s="3" t="n">
        <v>0</v>
      </c>
      <c r="B23" s="427" t="n"/>
      <c r="C23" s="382" t="n">
        <v>403</v>
      </c>
      <c r="D23" s="428">
        <f>J93</f>
        <v/>
      </c>
      <c r="E23" s="439" t="n"/>
      <c r="F23" s="431" t="n"/>
      <c r="G23" s="433" t="n"/>
      <c r="H23" s="112" t="inlineStr">
        <is>
          <t xml:space="preserve">　　　　生產性生物資產－非流動                                      </t>
        </is>
      </c>
      <c r="I23" s="91" t="n">
        <v>109</v>
      </c>
      <c r="J23" s="121">
        <f>OFFSET(A496,0,$K$1-1)</f>
        <v/>
      </c>
      <c r="K23" s="369">
        <f>-SUMIF($C$7:$C$127,I23,$D$7:$D$127)+SUMIF($E$7:$E$127,I23,$F$7:$F$127)</f>
        <v/>
      </c>
      <c r="L23" s="478" t="n"/>
      <c r="M23" s="478">
        <f>L23-G23</f>
        <v/>
      </c>
      <c r="N23" s="30" t="n"/>
      <c r="O23" s="425">
        <f>L23-B23</f>
        <v/>
      </c>
      <c r="P23" s="144">
        <f>J23-K23</f>
        <v/>
      </c>
      <c r="Q23" s="426">
        <f>D23-F23</f>
        <v/>
      </c>
      <c r="R23" s="30" t="n"/>
    </row>
    <row r="24">
      <c r="A24" s="3" t="n">
        <v>0</v>
      </c>
      <c r="B24" s="427" t="n"/>
      <c r="C24" s="382" t="n"/>
      <c r="D24" s="428" t="n"/>
      <c r="E24" s="439" t="n"/>
      <c r="F24" s="432" t="n"/>
      <c r="G24" s="433" t="n"/>
      <c r="H24" s="112" t="inlineStr">
        <is>
          <t xml:space="preserve">　　　攤銷                                                        </t>
        </is>
      </c>
      <c r="I24" s="91" t="n"/>
      <c r="J24" s="121">
        <f>OFFSET(A497,0,$K$1-1)</f>
        <v/>
      </c>
      <c r="K24" s="369">
        <f>SUM(K25:K26)</f>
        <v/>
      </c>
      <c r="L24" s="478" t="n"/>
      <c r="M24" s="478">
        <f>L24-G24</f>
        <v/>
      </c>
      <c r="N24" s="30" t="n"/>
      <c r="O24" s="425">
        <f>L24-B24</f>
        <v/>
      </c>
      <c r="P24" s="144">
        <f>J24-K24</f>
        <v/>
      </c>
      <c r="Q24" s="426">
        <f>D24-F24</f>
        <v/>
      </c>
      <c r="R24" s="30" t="n"/>
    </row>
    <row r="25">
      <c r="A25" s="78" t="n"/>
      <c r="B25" s="427" t="n"/>
      <c r="C25" s="382" t="n">
        <v>125</v>
      </c>
      <c r="D25" s="428">
        <f>J32*-1</f>
        <v/>
      </c>
      <c r="E25" s="439" t="n"/>
      <c r="F25" s="432" t="n"/>
      <c r="G25" s="433" t="n"/>
      <c r="H25" s="112" t="inlineStr">
        <is>
          <t xml:space="preserve">　　　　攤銷電腦軟體                                                </t>
        </is>
      </c>
      <c r="I25" s="8" t="n">
        <v>111</v>
      </c>
      <c r="J25" s="73">
        <f>OFFSET(A498,0,$K$1-1)</f>
        <v/>
      </c>
      <c r="K25" s="369">
        <f>-SUMIF($C$7:$C$127,I25,$D$7:$D$127)+SUMIF($E$7:$E$127,I25,$F$7:$F$127)</f>
        <v/>
      </c>
      <c r="L25" s="478" t="n"/>
      <c r="M25" s="478">
        <f>L25-G25</f>
        <v/>
      </c>
      <c r="N25" s="30" t="n"/>
      <c r="O25" s="425">
        <f>L25-B25</f>
        <v/>
      </c>
      <c r="P25" s="144">
        <f>J25-K25</f>
        <v/>
      </c>
      <c r="Q25" s="426">
        <f>D25-F25</f>
        <v/>
      </c>
      <c r="R25" s="30" t="n"/>
    </row>
    <row r="26" ht="32.4" customHeight="1" s="53">
      <c r="A26" s="78" t="inlineStr">
        <is>
          <t xml:space="preserve">　不動產、廠房及設備                                          </t>
        </is>
      </c>
      <c r="B26" s="422">
        <f>SUM(B27:B52)</f>
        <v/>
      </c>
      <c r="C26" s="375" t="n"/>
      <c r="D26" s="428" t="n"/>
      <c r="E26" s="430" t="n"/>
      <c r="F26" s="432" t="n"/>
      <c r="G26" s="423">
        <f>SUM(G27:G52)</f>
        <v/>
      </c>
      <c r="H26" s="112" t="inlineStr">
        <is>
          <t xml:space="preserve">　　　　其他攤銷費用                                                </t>
        </is>
      </c>
      <c r="I26" s="8" t="n">
        <v>112</v>
      </c>
      <c r="J26" s="73">
        <f>OFFSET(A499,0,$K$1-1)</f>
        <v/>
      </c>
      <c r="K26" s="369">
        <f>-SUMIF($C$7:$C$127,I26,$D$7:$D$127)+SUMIF($E$7:$E$127,I26,$F$7:$F$127)</f>
        <v/>
      </c>
      <c r="L26" s="478">
        <f>VLOOKUP(A26,$A$140:$AX$249,$K$1,FALSE)</f>
        <v/>
      </c>
      <c r="M26" s="478">
        <f>L26-G26</f>
        <v/>
      </c>
      <c r="N26" s="30" t="n"/>
      <c r="O26" s="425">
        <f>L26-B26</f>
        <v/>
      </c>
      <c r="P26" s="144">
        <f>J26-K26</f>
        <v/>
      </c>
      <c r="Q26" s="426">
        <f>D26-F26</f>
        <v/>
      </c>
      <c r="R26" s="30" t="n"/>
    </row>
    <row r="27">
      <c r="A27" s="80" t="inlineStr">
        <is>
          <t xml:space="preserve">　　土地                                                        </t>
        </is>
      </c>
      <c r="B27" s="427">
        <f>VLOOKUP(A27,$A$309:$AX$418,$K$1,FALSE)</f>
        <v/>
      </c>
      <c r="C27" s="384" t="n">
        <v>121</v>
      </c>
      <c r="D27" s="440" t="n"/>
      <c r="E27" s="441" t="n"/>
      <c r="F27" s="442" t="n"/>
      <c r="G27" s="429">
        <f>B27+SUM(D27)-SUM(F27)</f>
        <v/>
      </c>
      <c r="H27" s="112" t="inlineStr">
        <is>
          <t xml:space="preserve">　　　其他                                                        </t>
        </is>
      </c>
      <c r="I27" s="8" t="n"/>
      <c r="J27" s="73">
        <f>OFFSET(A500,0,$K$1-1)</f>
        <v/>
      </c>
      <c r="K27" s="369">
        <f>K28+K29+K32</f>
        <v/>
      </c>
      <c r="L27" s="478">
        <f>VLOOKUP(A27,$A$140:$AX$249,$K$1,FALSE)</f>
        <v/>
      </c>
      <c r="M27" s="478">
        <f>L27-G27</f>
        <v/>
      </c>
      <c r="N27" s="30" t="n"/>
      <c r="O27" s="425">
        <f>L27-B27</f>
        <v/>
      </c>
      <c r="P27" s="144">
        <f>J27-K27</f>
        <v/>
      </c>
      <c r="Q27" s="426">
        <f>D27-F27</f>
        <v/>
      </c>
      <c r="R27" s="30" t="n"/>
    </row>
    <row r="28">
      <c r="A28" s="2" t="n">
        <v>0</v>
      </c>
      <c r="B28" s="427" t="n"/>
      <c r="C28" s="384" t="n"/>
      <c r="D28" s="440" t="n"/>
      <c r="E28" s="441" t="n"/>
      <c r="F28" s="442" t="n"/>
      <c r="G28" s="433" t="n"/>
      <c r="H28" s="214" t="inlineStr">
        <is>
          <t xml:space="preserve">　　　　應付退休及離職金                                            </t>
        </is>
      </c>
      <c r="I28" s="215" t="n">
        <v>122</v>
      </c>
      <c r="J28" s="73">
        <f>OFFSET(A501,0,$K$1-1)</f>
        <v/>
      </c>
      <c r="K28" s="369">
        <f>-SUMIF($C$7:$C$127,I28,$D$7:$D$127)+SUMIF($E$7:$E$127,I28,$F$7:$F$127)</f>
        <v/>
      </c>
      <c r="L28" s="478" t="n"/>
      <c r="M28" s="478">
        <f>L28-G28</f>
        <v/>
      </c>
      <c r="N28" s="30" t="n"/>
      <c r="O28" s="425">
        <f>L28-B28</f>
        <v/>
      </c>
      <c r="P28" s="144">
        <f>J28-K28</f>
        <v/>
      </c>
      <c r="Q28" s="426">
        <f>D28-F28</f>
        <v/>
      </c>
      <c r="R28" s="30" t="n"/>
    </row>
    <row r="29">
      <c r="A29" s="80" t="inlineStr">
        <is>
          <t xml:space="preserve">　　土地改良物                                                  </t>
        </is>
      </c>
      <c r="B29" s="427">
        <f>VLOOKUP(A29,$A$309:$AX$418,$K$1,FALSE)</f>
        <v/>
      </c>
      <c r="C29" s="384" t="n">
        <v>251</v>
      </c>
      <c r="D29" s="440">
        <f>J57*-1</f>
        <v/>
      </c>
      <c r="E29" s="441" t="n">
        <v>101</v>
      </c>
      <c r="F29" s="442">
        <f>J15</f>
        <v/>
      </c>
      <c r="G29" s="429">
        <f>B29+SUM(D29:D32)-SUM(F29:F32)</f>
        <v/>
      </c>
      <c r="H29" s="214" t="inlineStr">
        <is>
          <t xml:space="preserve">　　　　遞延收入                                                    </t>
        </is>
      </c>
      <c r="I29" s="215" t="n"/>
      <c r="J29" s="73">
        <f>OFFSET(A502,0,$K$1-1)</f>
        <v/>
      </c>
      <c r="K29" s="369">
        <f>SUM(K30:K31)</f>
        <v/>
      </c>
      <c r="L29" s="478">
        <f>VLOOKUP(A29,$A$140:$AX$249,$K$1,FALSE)</f>
        <v/>
      </c>
      <c r="M29" s="478">
        <f>L29-G29</f>
        <v/>
      </c>
      <c r="N29" s="30" t="n"/>
      <c r="O29" s="425">
        <f>L29-B29</f>
        <v/>
      </c>
      <c r="P29" s="144">
        <f>J29-K29</f>
        <v/>
      </c>
      <c r="Q29" s="426">
        <f>D29-F29</f>
        <v/>
      </c>
      <c r="R29" s="30" t="n"/>
    </row>
    <row r="30">
      <c r="A30" s="80" t="n">
        <v>0</v>
      </c>
      <c r="B30" s="427" t="n"/>
      <c r="C30" s="384" t="n">
        <v>404</v>
      </c>
      <c r="D30" s="440">
        <f>J96</f>
        <v/>
      </c>
      <c r="E30" s="441" t="n"/>
      <c r="F30" s="442" t="n"/>
      <c r="G30" s="433" t="n"/>
      <c r="H30" s="214" t="inlineStr">
        <is>
          <t xml:space="preserve">　　　　　遞延收入-其他補助收入                                       </t>
        </is>
      </c>
      <c r="I30" s="215" t="n">
        <v>123</v>
      </c>
      <c r="J30" s="73">
        <f>OFFSET(A503,0,$K$1-1)</f>
        <v/>
      </c>
      <c r="K30" s="369">
        <f>-SUMIF($C$7:$C$127,I30,$D$7:$D$127)+SUMIF($E$7:$E$127,I30,$F$7:$F$127)</f>
        <v/>
      </c>
      <c r="L30" s="478" t="n"/>
      <c r="M30" s="478">
        <f>L30-G30</f>
        <v/>
      </c>
      <c r="N30" s="30" t="n"/>
      <c r="O30" s="425">
        <f>L30-B30</f>
        <v/>
      </c>
      <c r="P30" s="144">
        <f>J30-K30</f>
        <v/>
      </c>
      <c r="Q30" s="426">
        <f>D30-F30</f>
        <v/>
      </c>
      <c r="R30" s="30" t="n"/>
    </row>
    <row r="31">
      <c r="A31" s="2" t="n">
        <v>0</v>
      </c>
      <c r="B31" s="427" t="n"/>
      <c r="C31" s="384" t="n"/>
      <c r="D31" s="440" t="n"/>
      <c r="E31" s="441" t="n"/>
      <c r="F31" s="442" t="n"/>
      <c r="G31" s="433" t="n"/>
      <c r="H31" s="214" t="inlineStr">
        <is>
          <t xml:space="preserve">　　　　　遞延收入-受贈收入                                           </t>
        </is>
      </c>
      <c r="I31" s="215" t="n">
        <v>124</v>
      </c>
      <c r="J31" s="73">
        <f>OFFSET(A504,0,$K$1-1)</f>
        <v/>
      </c>
      <c r="K31" s="369">
        <f>-SUMIF($C$7:$C$127,I31,$D$7:$D$127)+SUMIF($E$7:$E$127,I31,$F$7:$F$127)</f>
        <v/>
      </c>
      <c r="L31" s="478" t="n"/>
      <c r="M31" s="478">
        <f>L31-G31</f>
        <v/>
      </c>
      <c r="N31" s="30" t="n"/>
      <c r="O31" s="425">
        <f>L31-B31</f>
        <v/>
      </c>
      <c r="P31" s="144">
        <f>J31-K31</f>
        <v/>
      </c>
      <c r="Q31" s="426">
        <f>D31-F31</f>
        <v/>
      </c>
      <c r="R31" s="30" t="n"/>
    </row>
    <row r="32">
      <c r="A32" s="3" t="n">
        <v>0</v>
      </c>
      <c r="B32" s="427" t="n"/>
      <c r="C32" s="385" t="n"/>
      <c r="D32" s="440" t="n"/>
      <c r="E32" s="443" t="n"/>
      <c r="F32" s="442" t="n"/>
      <c r="G32" s="433" t="n"/>
      <c r="H32" s="214" t="inlineStr">
        <is>
          <t xml:space="preserve">　　　　其他                                                        </t>
        </is>
      </c>
      <c r="I32" s="215" t="n">
        <v>125</v>
      </c>
      <c r="J32" s="73">
        <f>OFFSET(A505,0,$K$1-1)</f>
        <v/>
      </c>
      <c r="K32" s="369" t="n"/>
      <c r="L32" s="478" t="n"/>
      <c r="M32" s="478">
        <f>L32-G32</f>
        <v/>
      </c>
      <c r="N32" s="30" t="n"/>
      <c r="O32" s="425">
        <f>L32-B32</f>
        <v/>
      </c>
      <c r="P32" s="144">
        <f>J32-K32</f>
        <v/>
      </c>
      <c r="Q32" s="426">
        <f>D32-F32</f>
        <v/>
      </c>
      <c r="R32" s="30" t="n"/>
    </row>
    <row r="33">
      <c r="A33" s="80" t="inlineStr">
        <is>
          <t xml:space="preserve">　　房屋及建築                                                  </t>
        </is>
      </c>
      <c r="B33" s="427">
        <f>VLOOKUP(A33,$A$309:$AX$418,$K$1,FALSE)</f>
        <v/>
      </c>
      <c r="C33" s="384" t="n">
        <v>252</v>
      </c>
      <c r="D33" s="440">
        <f>J58*-1</f>
        <v/>
      </c>
      <c r="E33" s="441" t="n">
        <v>102</v>
      </c>
      <c r="F33" s="442">
        <f>J16</f>
        <v/>
      </c>
      <c r="G33" s="429">
        <f>B33+SUM(D33:D36)-SUM(F33:F36)</f>
        <v/>
      </c>
      <c r="H33" s="214" t="inlineStr">
        <is>
          <t xml:space="preserve">　　　流動資產淨減（淨增）                                        </t>
        </is>
      </c>
      <c r="I33" s="215" t="n">
        <v>151</v>
      </c>
      <c r="J33" s="73">
        <f>OFFSET(A506,0,$K$1-1)</f>
        <v/>
      </c>
      <c r="K33" s="369">
        <f>-SUMIF($C$7:$C$127,I33,$D$7:$D$127)+SUMIF($E$7:$E$127,I33,$F$7:$F$127)</f>
        <v/>
      </c>
      <c r="L33" s="478">
        <f>VLOOKUP(A33,$A$140:$AX$249,$K$1,FALSE)</f>
        <v/>
      </c>
      <c r="M33" s="478">
        <f>L33-G33</f>
        <v/>
      </c>
      <c r="N33" s="30" t="n"/>
      <c r="O33" s="425">
        <f>L33-B33</f>
        <v/>
      </c>
      <c r="P33" s="144">
        <f>J33-K33</f>
        <v/>
      </c>
      <c r="Q33" s="426">
        <f>D33-F33</f>
        <v/>
      </c>
      <c r="R33" s="30" t="n"/>
    </row>
    <row r="34">
      <c r="A34" s="2" t="n">
        <v>0</v>
      </c>
      <c r="B34" s="427" t="n"/>
      <c r="C34" s="384" t="n">
        <v>405</v>
      </c>
      <c r="D34" s="440">
        <f>J97</f>
        <v/>
      </c>
      <c r="E34" s="441" t="n"/>
      <c r="F34" s="442" t="n"/>
      <c r="G34" s="433" t="n"/>
      <c r="H34" s="214" t="inlineStr">
        <is>
          <t xml:space="preserve">　　　流動負債淨增（淨減）                                        </t>
        </is>
      </c>
      <c r="I34" s="215" t="n">
        <v>161</v>
      </c>
      <c r="J34" s="73">
        <f>OFFSET(A507,0,$K$1-1)</f>
        <v/>
      </c>
      <c r="K34" s="369">
        <f>-SUMIF($C$7:$C$127,I34,$D$7:$D$127)+SUMIF($E$7:$E$127,I34,$F$7:$F$127)</f>
        <v/>
      </c>
      <c r="L34" s="478" t="n"/>
      <c r="M34" s="478">
        <f>L34-G34</f>
        <v/>
      </c>
      <c r="N34" s="30" t="n"/>
      <c r="O34" s="425">
        <f>L34-B34</f>
        <v/>
      </c>
      <c r="P34" s="144">
        <f>J34-K34</f>
        <v/>
      </c>
      <c r="Q34" s="426">
        <f>D34-F34</f>
        <v/>
      </c>
      <c r="R34" s="30" t="n"/>
    </row>
    <row r="35">
      <c r="A35" s="2" t="n">
        <v>0</v>
      </c>
      <c r="B35" s="427" t="n"/>
      <c r="C35" s="384" t="n"/>
      <c r="D35" s="440" t="n"/>
      <c r="E35" s="441" t="n"/>
      <c r="F35" s="442" t="n"/>
      <c r="G35" s="433" t="n"/>
      <c r="H35" s="214" t="inlineStr">
        <is>
          <t xml:space="preserve">　　未計利息股利之現金流入（流出）                              </t>
        </is>
      </c>
      <c r="I35" s="215" t="n"/>
      <c r="J35" s="73">
        <f>OFFSET(A508,0,$K$1-1)</f>
        <v/>
      </c>
      <c r="K35" s="369">
        <f>K12+K13</f>
        <v/>
      </c>
      <c r="L35" s="478" t="n"/>
      <c r="M35" s="478">
        <f>L35-G35</f>
        <v/>
      </c>
      <c r="N35" s="30" t="n"/>
      <c r="O35" s="425">
        <f>L35-B35</f>
        <v/>
      </c>
      <c r="P35" s="144">
        <f>J35-K35</f>
        <v/>
      </c>
      <c r="Q35" s="426">
        <f>D35-F35</f>
        <v/>
      </c>
      <c r="R35" s="30" t="n"/>
    </row>
    <row r="36">
      <c r="A36" s="3" t="n">
        <v>0</v>
      </c>
      <c r="B36" s="427" t="n"/>
      <c r="C36" s="385" t="n"/>
      <c r="D36" s="440" t="n"/>
      <c r="E36" s="443" t="n"/>
      <c r="F36" s="442" t="n"/>
      <c r="G36" s="433" t="n"/>
      <c r="H36" s="112" t="inlineStr">
        <is>
          <t xml:space="preserve">　　收取利息                                                    </t>
        </is>
      </c>
      <c r="I36" s="180" t="n"/>
      <c r="J36" s="73">
        <f>OFFSET(A509,0,$K$1-1)</f>
        <v/>
      </c>
      <c r="K36" s="369">
        <f>J36</f>
        <v/>
      </c>
      <c r="L36" s="478" t="n"/>
      <c r="M36" s="478">
        <f>L36-G36</f>
        <v/>
      </c>
      <c r="N36" s="30" t="n"/>
      <c r="O36" s="425">
        <f>L36-B36</f>
        <v/>
      </c>
      <c r="P36" s="144">
        <f>J36-K36</f>
        <v/>
      </c>
      <c r="Q36" s="426">
        <f>D36-F36</f>
        <v/>
      </c>
      <c r="R36" s="30" t="n"/>
    </row>
    <row r="37">
      <c r="A37" s="80" t="inlineStr">
        <is>
          <t xml:space="preserve">　　機械及設備                                                  </t>
        </is>
      </c>
      <c r="B37" s="427">
        <f>VLOOKUP(A37,$A$309:$AX$418,$K$1,FALSE)</f>
        <v/>
      </c>
      <c r="C37" s="384" t="n">
        <v>253</v>
      </c>
      <c r="D37" s="440">
        <f>J59*-1</f>
        <v/>
      </c>
      <c r="E37" s="441" t="n">
        <v>103</v>
      </c>
      <c r="F37" s="442">
        <f>J17</f>
        <v/>
      </c>
      <c r="G37" s="429">
        <f>B37+SUM(D37:D41)-SUM(F37:F41)</f>
        <v/>
      </c>
      <c r="H37" s="112" t="inlineStr">
        <is>
          <t xml:space="preserve">　　收取股利                                                    </t>
        </is>
      </c>
      <c r="I37" s="180" t="n"/>
      <c r="J37" s="73">
        <f>OFFSET(A510,0,$K$1-1)</f>
        <v/>
      </c>
      <c r="K37" s="369">
        <f>J37</f>
        <v/>
      </c>
      <c r="L37" s="478">
        <f>VLOOKUP(A37,$A$140:$AX$249,$K$1,FALSE)</f>
        <v/>
      </c>
      <c r="M37" s="478">
        <f>L37-G37</f>
        <v/>
      </c>
      <c r="N37" s="30" t="n"/>
      <c r="O37" s="425">
        <f>L37-B37</f>
        <v/>
      </c>
      <c r="P37" s="144">
        <f>J37-K37</f>
        <v/>
      </c>
      <c r="Q37" s="426">
        <f>D37-F37</f>
        <v/>
      </c>
      <c r="R37" s="30" t="n"/>
    </row>
    <row r="38" ht="20.4" customHeight="1" s="53" thickBot="1">
      <c r="A38" s="2" t="n">
        <v>0</v>
      </c>
      <c r="B38" s="427" t="n"/>
      <c r="C38" s="385" t="n">
        <v>407</v>
      </c>
      <c r="D38" s="440">
        <f>J101</f>
        <v/>
      </c>
      <c r="E38" s="441" t="n"/>
      <c r="F38" s="442" t="n"/>
      <c r="G38" s="433" t="n"/>
      <c r="H38" s="112" t="inlineStr">
        <is>
          <t xml:space="preserve">　　支付利息                                                    </t>
        </is>
      </c>
      <c r="I38" s="180" t="n"/>
      <c r="J38" s="73">
        <f>OFFSET(A511,0,$K$1-1)</f>
        <v/>
      </c>
      <c r="K38" s="444">
        <f>J38</f>
        <v/>
      </c>
      <c r="L38" s="478" t="n"/>
      <c r="M38" s="478">
        <f>L38-G38</f>
        <v/>
      </c>
      <c r="N38" s="30" t="n"/>
      <c r="O38" s="425">
        <f>L38-B38</f>
        <v/>
      </c>
      <c r="P38" s="144">
        <f>J38-K38</f>
        <v/>
      </c>
      <c r="Q38" s="426">
        <f>D38-F38</f>
        <v/>
      </c>
      <c r="R38" s="30" t="n"/>
    </row>
    <row r="39">
      <c r="A39" s="3" t="n">
        <v>0</v>
      </c>
      <c r="B39" s="427" t="n"/>
      <c r="C39" s="385" t="n">
        <v>409</v>
      </c>
      <c r="D39" s="440">
        <f>J105</f>
        <v/>
      </c>
      <c r="E39" s="443" t="n">
        <v>412</v>
      </c>
      <c r="F39" s="442">
        <f>-J109</f>
        <v/>
      </c>
      <c r="G39" s="433" t="n"/>
      <c r="H39" s="111" t="inlineStr">
        <is>
          <t xml:space="preserve">▼業務活動之淨現金流入（流出）                                </t>
        </is>
      </c>
      <c r="I39" s="180" t="n"/>
      <c r="J39" s="248">
        <f>OFFSET(A512,0,$K$1-1)</f>
        <v/>
      </c>
      <c r="K39" s="445">
        <f>K36+K37+K38+K35</f>
        <v/>
      </c>
      <c r="L39" s="478" t="n"/>
      <c r="M39" s="478">
        <f>L39-G39</f>
        <v/>
      </c>
      <c r="N39" s="30" t="n"/>
      <c r="O39" s="425">
        <f>L39-B39</f>
        <v/>
      </c>
      <c r="P39" s="144">
        <f>J39-K39</f>
        <v/>
      </c>
      <c r="Q39" s="426">
        <f>D39-F39</f>
        <v/>
      </c>
      <c r="R39" s="30" t="n"/>
    </row>
    <row r="40">
      <c r="A40" s="3" t="n">
        <v>0</v>
      </c>
      <c r="B40" s="427" t="n"/>
      <c r="C40" s="261" t="n"/>
      <c r="D40" s="186" t="n"/>
      <c r="E40" s="446" t="n"/>
      <c r="F40" s="447" t="n"/>
      <c r="G40" s="433" t="n"/>
      <c r="H40" s="111" t="inlineStr">
        <is>
          <t xml:space="preserve">▼投資活動之現金流量                                          </t>
        </is>
      </c>
      <c r="I40" s="180" t="n"/>
      <c r="J40" s="248">
        <f>OFFSET(A513,0,$K$1-1)</f>
        <v/>
      </c>
      <c r="K40" s="448">
        <f>SUM(K41,K44,K47,K48,K49,K51,K54,K64)</f>
        <v/>
      </c>
      <c r="L40" s="478" t="n"/>
      <c r="M40" s="478">
        <f>L40-G40</f>
        <v/>
      </c>
      <c r="N40" s="30" t="n"/>
      <c r="O40" s="425">
        <f>L40-B40</f>
        <v/>
      </c>
      <c r="P40" s="144">
        <f>J40-K40</f>
        <v/>
      </c>
      <c r="Q40" s="426">
        <f>D40-F40</f>
        <v/>
      </c>
      <c r="R40" s="30" t="n"/>
    </row>
    <row r="41">
      <c r="A41" s="50" t="n"/>
      <c r="B41" s="50" t="n"/>
      <c r="C41" s="232" t="n"/>
      <c r="D41" s="440" t="n"/>
      <c r="E41" s="232" t="n"/>
      <c r="F41" s="233" t="n"/>
      <c r="H41" s="112" t="inlineStr">
        <is>
          <t xml:space="preserve">　　減少流動金融資產及短期貸墊款                                </t>
        </is>
      </c>
      <c r="I41" s="180" t="n"/>
      <c r="J41" s="248">
        <f>OFFSET(A514,0,$K$1-1)</f>
        <v/>
      </c>
      <c r="K41" s="449">
        <f>K42+K43</f>
        <v/>
      </c>
      <c r="L41" s="478" t="n"/>
      <c r="M41" s="478">
        <f>L41-G41</f>
        <v/>
      </c>
      <c r="N41" s="30" t="n"/>
      <c r="O41" s="425">
        <f>L41-B41</f>
        <v/>
      </c>
      <c r="P41" s="144">
        <f>J41-K41</f>
        <v/>
      </c>
      <c r="Q41" s="426">
        <f>D41-F41</f>
        <v/>
      </c>
      <c r="R41" s="30" t="n"/>
    </row>
    <row r="42" ht="20.4" customHeight="1" s="53" thickBot="1">
      <c r="A42" s="50" t="inlineStr">
        <is>
          <t xml:space="preserve">　　交通及運輸設備                                              </t>
        </is>
      </c>
      <c r="B42" s="427">
        <f>VLOOKUP(A42,$A$309:$AX$418,$K$1,FALSE)</f>
        <v/>
      </c>
      <c r="C42" s="384" t="n">
        <v>254</v>
      </c>
      <c r="D42" s="440">
        <f>J60*-1</f>
        <v/>
      </c>
      <c r="E42" s="441" t="n">
        <v>104</v>
      </c>
      <c r="F42" s="442">
        <f>J18</f>
        <v/>
      </c>
      <c r="G42" s="450">
        <f>B42+SUM(D42:D44)-SUM(F42:F44)</f>
        <v/>
      </c>
      <c r="H42" s="214" t="inlineStr">
        <is>
          <t xml:space="preserve">　　　減少流動金融資產                                            </t>
        </is>
      </c>
      <c r="I42" s="215" t="n">
        <v>211</v>
      </c>
      <c r="J42" s="248">
        <f>OFFSET(A515,0,$K$1-1)</f>
        <v/>
      </c>
      <c r="K42" s="451">
        <f>-SUMIF($C$7:$C$127,I42,$D$7:$D$127)+SUMIF($E$7:$E$135,I42,$F$7:$F$127)</f>
        <v/>
      </c>
      <c r="L42" s="478">
        <f>VLOOKUP(A42,$A$140:$AX$249,$K$1,FALSE)</f>
        <v/>
      </c>
      <c r="M42" s="478">
        <f>L42-G42</f>
        <v/>
      </c>
      <c r="N42" s="30" t="n"/>
      <c r="O42" s="425">
        <f>L42-B42</f>
        <v/>
      </c>
      <c r="P42" s="144">
        <f>J42-K42</f>
        <v/>
      </c>
      <c r="Q42" s="426">
        <f>D42-F42</f>
        <v/>
      </c>
      <c r="R42" s="30" t="n"/>
    </row>
    <row r="43">
      <c r="A43" s="50" t="n"/>
      <c r="B43" s="427" t="n"/>
      <c r="C43" s="385" t="n">
        <v>410</v>
      </c>
      <c r="D43" s="440">
        <f>J106</f>
        <v/>
      </c>
      <c r="E43" s="443" t="n">
        <v>413</v>
      </c>
      <c r="F43" s="442">
        <f>J110*-1</f>
        <v/>
      </c>
      <c r="G43" s="452" t="n"/>
      <c r="H43" s="216" t="inlineStr">
        <is>
          <t xml:space="preserve">　　　減少短期墊款                                                </t>
        </is>
      </c>
      <c r="I43" s="217" t="n">
        <v>212</v>
      </c>
      <c r="J43" s="73">
        <f>OFFSET(A516,0,$K$1-1)</f>
        <v/>
      </c>
      <c r="K43" s="453">
        <f>-SUMIF($C$7:$C$127,I43,$D$7:$D$127)+SUMIF($E$7:$E$135,I43,$F$7:$F$127)</f>
        <v/>
      </c>
      <c r="L43" s="478" t="n"/>
      <c r="M43" s="478">
        <f>L43-G43</f>
        <v/>
      </c>
      <c r="N43" s="30" t="n"/>
      <c r="O43" s="425">
        <f>L43-B43</f>
        <v/>
      </c>
      <c r="P43" s="144">
        <f>J43-K43</f>
        <v/>
      </c>
      <c r="Q43" s="426">
        <f>D43-F43</f>
        <v/>
      </c>
      <c r="R43" s="30" t="n"/>
    </row>
    <row r="44">
      <c r="A44" s="50" t="n"/>
      <c r="B44" s="427" t="n"/>
      <c r="C44" s="385" t="n"/>
      <c r="D44" s="440" t="n"/>
      <c r="E44" s="443" t="n"/>
      <c r="F44" s="442" t="n"/>
      <c r="G44" s="452" t="n"/>
      <c r="H44" s="112" t="inlineStr">
        <is>
          <t xml:space="preserve">　　減少投資、長期應收款、貸墊款及準備金                        </t>
        </is>
      </c>
      <c r="I44" s="180" t="n"/>
      <c r="J44" s="73">
        <f>OFFSET(A517,0,$K$1-1)</f>
        <v/>
      </c>
      <c r="K44" s="369">
        <f>SUM(K45:K46)</f>
        <v/>
      </c>
      <c r="L44" s="478" t="n"/>
      <c r="M44" s="478">
        <f>L44-G44</f>
        <v/>
      </c>
      <c r="N44" s="30" t="n"/>
      <c r="O44" s="425">
        <f>L44-B44</f>
        <v/>
      </c>
      <c r="P44" s="144">
        <f>J44-K44</f>
        <v/>
      </c>
      <c r="Q44" s="426">
        <f>D44-F44</f>
        <v/>
      </c>
      <c r="R44" s="30" t="n"/>
    </row>
    <row r="45">
      <c r="A45" s="80" t="inlineStr">
        <is>
          <t xml:space="preserve">　　什項設備                                                    </t>
        </is>
      </c>
      <c r="B45" s="427">
        <f>VLOOKUP(A45,$A$309:$AX$418,$K$1,FALSE)</f>
        <v/>
      </c>
      <c r="C45" s="384" t="n">
        <v>255</v>
      </c>
      <c r="D45" s="440">
        <f>J61*-1</f>
        <v/>
      </c>
      <c r="E45" s="441" t="n">
        <v>105</v>
      </c>
      <c r="F45" s="442">
        <f>J19</f>
        <v/>
      </c>
      <c r="G45" s="429">
        <f>B45+SUM(D45:D48)-SUM(F45:F48)</f>
        <v/>
      </c>
      <c r="H45" s="112" t="inlineStr">
        <is>
          <t xml:space="preserve">　　　減少投資                                                    </t>
        </is>
      </c>
      <c r="I45" s="180" t="n">
        <v>221</v>
      </c>
      <c r="J45" s="73">
        <f>OFFSET(A518,0,$K$1-1)</f>
        <v/>
      </c>
      <c r="K45" s="369">
        <f>-SUMIF($C$7:$C$127,I45,$D$7:$D$127)+SUMIF($E$7:$E$135,I45,$F$7:$F$127)</f>
        <v/>
      </c>
      <c r="L45" s="478">
        <f>VLOOKUP(A45,$A$140:$AX$249,$K$1,FALSE)</f>
        <v/>
      </c>
      <c r="M45" s="478">
        <f>L45-G45</f>
        <v/>
      </c>
      <c r="N45" s="30" t="n"/>
      <c r="O45" s="425">
        <f>L45-B45</f>
        <v/>
      </c>
      <c r="P45" s="144">
        <f>J45-K45</f>
        <v/>
      </c>
      <c r="Q45" s="426">
        <f>D45-F45</f>
        <v/>
      </c>
      <c r="R45" s="30" t="n"/>
    </row>
    <row r="46">
      <c r="A46" s="3" t="n">
        <v>0</v>
      </c>
      <c r="B46" s="427" t="n"/>
      <c r="C46" s="385" t="n">
        <v>408</v>
      </c>
      <c r="D46" s="440">
        <f>J102</f>
        <v/>
      </c>
      <c r="E46" s="443" t="n"/>
      <c r="F46" s="442" t="n"/>
      <c r="G46" s="433" t="n"/>
      <c r="H46" s="112" t="inlineStr">
        <is>
          <t xml:space="preserve">　　　減少準備金                                                  </t>
        </is>
      </c>
      <c r="I46" s="180" t="n">
        <v>222</v>
      </c>
      <c r="J46" s="73">
        <f>OFFSET(A519,0,$K$1-1)</f>
        <v/>
      </c>
      <c r="K46" s="369">
        <f>-SUMIF($C$7:$C$127,I46,$D$7:$D$127)+SUMIF($E$7:$E$135,I46,$F$7:$F$127)</f>
        <v/>
      </c>
      <c r="L46" s="478" t="n"/>
      <c r="M46" s="478">
        <f>L46-G46</f>
        <v/>
      </c>
      <c r="N46" s="30" t="n"/>
      <c r="O46" s="425">
        <f>L46-B46</f>
        <v/>
      </c>
      <c r="P46" s="144">
        <f>J46-K46</f>
        <v/>
      </c>
      <c r="Q46" s="426">
        <f>D46-F46</f>
        <v/>
      </c>
      <c r="R46" s="30" t="n"/>
    </row>
    <row r="47">
      <c r="A47" s="3" t="n">
        <v>0</v>
      </c>
      <c r="B47" s="427" t="n"/>
      <c r="C47" s="385" t="n">
        <v>411</v>
      </c>
      <c r="D47" s="440">
        <f>J107</f>
        <v/>
      </c>
      <c r="E47" s="443" t="n">
        <v>414</v>
      </c>
      <c r="F47" s="442">
        <f>-J111</f>
        <v/>
      </c>
      <c r="G47" s="433" t="n"/>
      <c r="H47" s="112" t="inlineStr">
        <is>
          <t xml:space="preserve">　　收取利息                                                    </t>
        </is>
      </c>
      <c r="I47" s="180" t="n"/>
      <c r="J47" s="73">
        <f>OFFSET(A520,0,$K$1-1)</f>
        <v/>
      </c>
      <c r="K47" s="369">
        <f>J47</f>
        <v/>
      </c>
      <c r="L47" s="478" t="n"/>
      <c r="M47" s="478">
        <f>L47-G47</f>
        <v/>
      </c>
      <c r="N47" s="30" t="n"/>
      <c r="O47" s="425">
        <f>L47-B47</f>
        <v/>
      </c>
      <c r="P47" s="144">
        <f>J47-K47</f>
        <v/>
      </c>
      <c r="Q47" s="426">
        <f>D47-F47</f>
        <v/>
      </c>
      <c r="R47" s="30" t="n"/>
    </row>
    <row r="48">
      <c r="A48" s="3" t="n">
        <v>0</v>
      </c>
      <c r="B48" s="427" t="n"/>
      <c r="C48" s="385" t="n">
        <v>406</v>
      </c>
      <c r="D48" s="440">
        <f>J98</f>
        <v/>
      </c>
      <c r="E48" s="443" t="n"/>
      <c r="F48" s="442" t="n"/>
      <c r="G48" s="433" t="n"/>
      <c r="H48" s="112" t="inlineStr">
        <is>
          <t xml:space="preserve">　　收取股利                                                    </t>
        </is>
      </c>
      <c r="I48" s="186" t="n"/>
      <c r="J48" s="73">
        <f>OFFSET(A521,0,$K$1-1)</f>
        <v/>
      </c>
      <c r="K48" s="369">
        <f>J48</f>
        <v/>
      </c>
      <c r="L48" s="478" t="n"/>
      <c r="M48" s="478">
        <f>L48-G48</f>
        <v/>
      </c>
      <c r="N48" s="30" t="n"/>
      <c r="O48" s="425">
        <f>L48-B48</f>
        <v/>
      </c>
      <c r="P48" s="144">
        <f>J48-K48</f>
        <v/>
      </c>
      <c r="Q48" s="426">
        <f>D48-F48</f>
        <v/>
      </c>
      <c r="R48" s="30" t="n"/>
    </row>
    <row r="49">
      <c r="A49" s="80" t="inlineStr">
        <is>
          <t xml:space="preserve">　　租賃資產                                                    </t>
        </is>
      </c>
      <c r="B49" s="427">
        <f>VLOOKUP(A49,$A$309:$AX$413,$K$1,FALSE)</f>
        <v/>
      </c>
      <c r="C49" s="384" t="n"/>
      <c r="D49" s="440" t="n"/>
      <c r="E49" s="441" t="n">
        <v>106</v>
      </c>
      <c r="F49" s="442">
        <f>J20</f>
        <v/>
      </c>
      <c r="G49" s="433">
        <f>B49+D49-F49</f>
        <v/>
      </c>
      <c r="H49" s="112" t="inlineStr">
        <is>
          <t xml:space="preserve">　　增加流動金融資產及短期貸墊款                                </t>
        </is>
      </c>
      <c r="I49" s="186" t="n"/>
      <c r="J49" s="121">
        <f>OFFSET(A522,0,$K$1-1)</f>
        <v/>
      </c>
      <c r="K49" s="369">
        <f>K50</f>
        <v/>
      </c>
      <c r="L49" s="478">
        <f>VLOOKUP(A49,$A$140:$AX$249,$K$1,FALSE)</f>
        <v/>
      </c>
      <c r="M49" s="478">
        <f>L49-G49</f>
        <v/>
      </c>
      <c r="N49" s="30" t="n"/>
      <c r="O49" s="425">
        <f>L49-B49</f>
        <v/>
      </c>
      <c r="P49" s="144">
        <f>J49-K49</f>
        <v/>
      </c>
      <c r="Q49" s="426">
        <f>D49-F49</f>
        <v/>
      </c>
      <c r="R49" s="30" t="n"/>
    </row>
    <row r="50" ht="32.4" customHeight="1" s="53">
      <c r="A50" s="80" t="inlineStr">
        <is>
          <t xml:space="preserve">　　租賃權益改良                                                </t>
        </is>
      </c>
      <c r="B50" s="427">
        <f>VLOOKUP(A50,$A$309:$AX$418,$K$1,FALSE)</f>
        <v/>
      </c>
      <c r="C50" s="384" t="n">
        <v>257</v>
      </c>
      <c r="D50" s="454">
        <f>J63*-1</f>
        <v/>
      </c>
      <c r="E50" s="441" t="n">
        <v>107</v>
      </c>
      <c r="F50" s="442">
        <f>J21</f>
        <v/>
      </c>
      <c r="G50" s="433">
        <f>B50+D50-F50</f>
        <v/>
      </c>
      <c r="H50" s="112" t="inlineStr">
        <is>
          <t xml:space="preserve">　　　增加流動金融資產                                            </t>
        </is>
      </c>
      <c r="I50" s="181" t="n">
        <v>231</v>
      </c>
      <c r="J50" s="121">
        <f>OFFSET(A523,0,$K$1-1)</f>
        <v/>
      </c>
      <c r="K50" s="369">
        <f>-SUMIF($C$7:$C$127,I50,$D$7:$D$127)+SUMIF($E$7:$E$135,I50,$F$7:$F$127)</f>
        <v/>
      </c>
      <c r="L50" s="478">
        <f>VLOOKUP(A50,$A$140:$AX$249,$K$1,FALSE)</f>
        <v/>
      </c>
      <c r="M50" s="478">
        <f>L50-G50</f>
        <v/>
      </c>
      <c r="N50" s="30" t="n"/>
      <c r="O50" s="425">
        <f>L50-B49</f>
        <v/>
      </c>
      <c r="P50" s="144">
        <f>J50-K50</f>
        <v/>
      </c>
      <c r="Q50" s="426">
        <f>D49-F49</f>
        <v/>
      </c>
      <c r="R50" s="30" t="n"/>
    </row>
    <row r="51" ht="32.4" customHeight="1" s="53">
      <c r="A51" s="79" t="inlineStr">
        <is>
          <t xml:space="preserve">　　購建中固定資產                                              </t>
        </is>
      </c>
      <c r="B51" s="427">
        <f>VLOOKUP(A51,$A$309:$AX$418,$K$1,FALSE)</f>
        <v/>
      </c>
      <c r="C51" s="384" t="n">
        <v>256</v>
      </c>
      <c r="D51" s="440">
        <f>J62*-1</f>
        <v/>
      </c>
      <c r="E51" s="441" t="n">
        <v>404</v>
      </c>
      <c r="F51" s="442">
        <f>J96</f>
        <v/>
      </c>
      <c r="G51" s="429">
        <f>B51+SUM(D51:D53)-SUM(F51:F53)</f>
        <v/>
      </c>
      <c r="H51" s="112" t="inlineStr">
        <is>
          <t xml:space="preserve">　　增加投資、長期應收款、貸墊款及準備金                        </t>
        </is>
      </c>
      <c r="I51" s="180" t="n"/>
      <c r="J51" s="73">
        <f>OFFSET(A524,0,$K$1-1)</f>
        <v/>
      </c>
      <c r="K51" s="369">
        <f>SUM(K52:K53)</f>
        <v/>
      </c>
      <c r="L51" s="478">
        <f>VLOOKUP(A51,$A$140:$AX$249,$K$1,FALSE)</f>
        <v/>
      </c>
      <c r="M51" s="478">
        <f>L51-G51</f>
        <v/>
      </c>
      <c r="N51" s="30" t="n"/>
      <c r="O51" s="425">
        <f>L51-B50</f>
        <v/>
      </c>
      <c r="P51" s="144">
        <f>J51-K51</f>
        <v/>
      </c>
      <c r="Q51" s="426">
        <f>D50-F50</f>
        <v/>
      </c>
      <c r="R51" s="30" t="n"/>
    </row>
    <row r="52">
      <c r="A52" s="3" t="n"/>
      <c r="B52" s="427" t="n"/>
      <c r="C52" s="385" t="n"/>
      <c r="D52" s="440" t="n"/>
      <c r="E52" s="441" t="n">
        <v>405</v>
      </c>
      <c r="F52" s="442">
        <f>J97</f>
        <v/>
      </c>
      <c r="G52" s="433" t="n"/>
      <c r="H52" s="112" t="inlineStr">
        <is>
          <t xml:space="preserve">　　　增加投資                                                    </t>
        </is>
      </c>
      <c r="I52" s="180" t="n">
        <v>241</v>
      </c>
      <c r="J52" s="73">
        <f>OFFSET(A525,0,$K$1-1)</f>
        <v/>
      </c>
      <c r="K52" s="369">
        <f>-SUMIF($C$7:$C$127,I52,$D$7:$D$127)+SUMIF($E$7:$E$135,I52,$F$7:$F$127)</f>
        <v/>
      </c>
      <c r="L52" s="478" t="n"/>
      <c r="M52" s="478">
        <f>L52-G52</f>
        <v/>
      </c>
      <c r="N52" s="30" t="n"/>
      <c r="O52" s="425">
        <f>L52-B51</f>
        <v/>
      </c>
      <c r="P52" s="144">
        <f>J52-K52</f>
        <v/>
      </c>
      <c r="Q52" s="426">
        <f>D51-F51</f>
        <v/>
      </c>
      <c r="R52" s="30" t="n"/>
    </row>
    <row r="53">
      <c r="A53" s="126" t="n"/>
      <c r="B53" s="126" t="n"/>
      <c r="C53" s="236" t="n"/>
      <c r="D53" s="455" t="n"/>
      <c r="E53" s="236" t="n">
        <v>406</v>
      </c>
      <c r="F53" s="238">
        <f>J98</f>
        <v/>
      </c>
      <c r="G53" s="126" t="n"/>
      <c r="H53" s="112" t="inlineStr">
        <is>
          <t xml:space="preserve">　　　增加準備金                                                  </t>
        </is>
      </c>
      <c r="I53" s="180" t="n">
        <v>242</v>
      </c>
      <c r="J53" s="73">
        <f>OFFSET(A526,0,$K$1-1)</f>
        <v/>
      </c>
      <c r="K53" s="369">
        <f>-SUMIF($C$7:$C$127,I53,$D$7:$D$127)+SUMIF($E$7:$E$135,I53,$F$7:$F$127)</f>
        <v/>
      </c>
      <c r="L53" s="478" t="n"/>
      <c r="M53" s="478">
        <f>L53-G52</f>
        <v/>
      </c>
      <c r="N53" s="30" t="n"/>
      <c r="O53" s="425">
        <f>L53-B52</f>
        <v/>
      </c>
      <c r="P53" s="144">
        <f>J53-K53</f>
        <v/>
      </c>
      <c r="Q53" s="426">
        <f>D52-F52</f>
        <v/>
      </c>
      <c r="R53" s="30" t="n"/>
    </row>
    <row r="54" ht="32.4" customHeight="1" s="53">
      <c r="A54" s="78" t="inlineStr">
        <is>
          <t xml:space="preserve">　生物資產－非流動                                            </t>
        </is>
      </c>
      <c r="B54" s="422">
        <f>SUM(B55)</f>
        <v/>
      </c>
      <c r="C54" s="384" t="n"/>
      <c r="D54" s="440" t="n"/>
      <c r="E54" s="441" t="n"/>
      <c r="F54" s="442" t="n"/>
      <c r="G54" s="423">
        <f>SUM(G55)</f>
        <v/>
      </c>
      <c r="H54" s="112" t="inlineStr">
        <is>
          <t xml:space="preserve">　　增加不動產、廠房及設備、礦產資源                            </t>
        </is>
      </c>
      <c r="I54" s="180" t="n"/>
      <c r="J54" s="73">
        <f>OFFSET(A527,0,$K$1-1)</f>
        <v/>
      </c>
      <c r="K54" s="369">
        <f>K55</f>
        <v/>
      </c>
      <c r="L54" s="478">
        <f>VLOOKUP(A54,$A$140:$AX$249,$K$1,FALSE)</f>
        <v/>
      </c>
      <c r="M54" s="478">
        <f>L54-G54</f>
        <v/>
      </c>
      <c r="N54" s="30" t="n"/>
      <c r="O54" s="425">
        <f>L54-B54</f>
        <v/>
      </c>
      <c r="P54" s="144">
        <f>J54-K54</f>
        <v/>
      </c>
      <c r="Q54" s="426">
        <f>D54-F54</f>
        <v/>
      </c>
      <c r="R54" s="30" t="n"/>
    </row>
    <row r="55" ht="27.6" customHeight="1" s="53">
      <c r="A55" s="82" t="inlineStr">
        <is>
          <t xml:space="preserve">　　生產性生物資產－非流動                                      </t>
        </is>
      </c>
      <c r="B55" s="427">
        <f>VLOOKUP(A55,$A$309:$AX$418,$K$1,FALSE)</f>
        <v/>
      </c>
      <c r="C55" s="384" t="n"/>
      <c r="D55" s="440" t="n"/>
      <c r="E55" s="441" t="n">
        <v>109</v>
      </c>
      <c r="F55" s="442">
        <f>J23</f>
        <v/>
      </c>
      <c r="G55" s="429">
        <f>B55+SUM(D55:D55)-SUM(F55:F55)</f>
        <v/>
      </c>
      <c r="H55" s="112" t="inlineStr">
        <is>
          <t xml:space="preserve">　　　增加不動產、廠房及設備                                      </t>
        </is>
      </c>
      <c r="I55" s="180" t="n"/>
      <c r="J55" s="73">
        <f>OFFSET(A528,0,$K$1-1)</f>
        <v/>
      </c>
      <c r="K55" s="369">
        <f>K56</f>
        <v/>
      </c>
      <c r="L55" s="478">
        <f>VLOOKUP(A55,$A$140:$AX$249,$K$1,FALSE)</f>
        <v/>
      </c>
      <c r="M55" s="478">
        <f>L55-G55</f>
        <v/>
      </c>
      <c r="N55" s="30" t="n"/>
      <c r="O55" s="425">
        <f>L55-B55</f>
        <v/>
      </c>
      <c r="P55" s="144">
        <f>J55-K55</f>
        <v/>
      </c>
      <c r="Q55" s="426">
        <f>D55-F55</f>
        <v/>
      </c>
      <c r="R55" s="30" t="n"/>
    </row>
    <row r="56">
      <c r="A56" s="78" t="inlineStr">
        <is>
          <t xml:space="preserve">　無形資產                                                    </t>
        </is>
      </c>
      <c r="B56" s="422">
        <f>SUM(B57)</f>
        <v/>
      </c>
      <c r="C56" s="384" t="n"/>
      <c r="D56" s="440" t="n"/>
      <c r="E56" s="441" t="n"/>
      <c r="F56" s="442" t="n"/>
      <c r="G56" s="423">
        <f>SUM(G57)</f>
        <v/>
      </c>
      <c r="H56" s="112" t="inlineStr">
        <is>
          <t xml:space="preserve">　　　　固定資產之增置                                              </t>
        </is>
      </c>
      <c r="I56" s="180" t="n"/>
      <c r="J56" s="73">
        <f>OFFSET(A529,0,$K$1-1)</f>
        <v/>
      </c>
      <c r="K56" s="369">
        <f>SUM(K57:K63)</f>
        <v/>
      </c>
      <c r="L56" s="478">
        <f>VLOOKUP(A56,$A$140:$AX$249,$K$1,FALSE)</f>
        <v/>
      </c>
      <c r="M56" s="478">
        <f>L56-G56</f>
        <v/>
      </c>
      <c r="N56" s="30" t="n"/>
      <c r="O56" s="425">
        <f>L56-B56</f>
        <v/>
      </c>
      <c r="P56" s="144">
        <f>J56-K56</f>
        <v/>
      </c>
      <c r="Q56" s="426">
        <f>D56-F56</f>
        <v/>
      </c>
      <c r="R56" s="30" t="n"/>
    </row>
    <row r="57">
      <c r="A57" s="80" t="inlineStr">
        <is>
          <t xml:space="preserve">　　無形資產                                                    </t>
        </is>
      </c>
      <c r="B57" s="427">
        <f>VLOOKUP(A57,$A$309:$AX$418,$K$1,FALSE)</f>
        <v/>
      </c>
      <c r="C57" s="384" t="n"/>
      <c r="D57" s="440" t="n"/>
      <c r="E57" s="441" t="n">
        <v>111</v>
      </c>
      <c r="F57" s="442">
        <f>J25</f>
        <v/>
      </c>
      <c r="G57" s="429">
        <f>B57+SUM(D57:D59)-SUM(F57:F59)</f>
        <v/>
      </c>
      <c r="H57" s="112" t="inlineStr">
        <is>
          <t xml:space="preserve">　　　　　土地改良物                                                  </t>
        </is>
      </c>
      <c r="I57" s="180" t="n">
        <v>251</v>
      </c>
      <c r="J57" s="73">
        <f>OFFSET(A530,0,$K$1-1)</f>
        <v/>
      </c>
      <c r="K57" s="369">
        <f>-SUMIF($C$7:$C$127,I57,$D$7:$D$127)+SUMIF($E$7:$E$127,I57,$F$7:$F$127)</f>
        <v/>
      </c>
      <c r="L57" s="478">
        <f>VLOOKUP(A57,$A$140:$AX$249,$K$1,FALSE)</f>
        <v/>
      </c>
      <c r="M57" s="478">
        <f>L57-G57</f>
        <v/>
      </c>
      <c r="N57" s="30" t="n"/>
      <c r="O57" s="425">
        <f>L57-B57</f>
        <v/>
      </c>
      <c r="P57" s="144">
        <f>J57-K57</f>
        <v/>
      </c>
      <c r="Q57" s="426">
        <f>D57-F57</f>
        <v/>
      </c>
      <c r="R57" s="30" t="n"/>
    </row>
    <row r="58">
      <c r="A58" s="2" t="n">
        <v>0</v>
      </c>
      <c r="B58" s="427" t="n"/>
      <c r="C58" s="384" t="n">
        <v>415</v>
      </c>
      <c r="D58" s="440">
        <f>J113</f>
        <v/>
      </c>
      <c r="E58" s="441" t="n">
        <v>416</v>
      </c>
      <c r="F58" s="442">
        <f>J114*-1</f>
        <v/>
      </c>
      <c r="G58" s="433" t="n"/>
      <c r="H58" s="112" t="inlineStr">
        <is>
          <t xml:space="preserve">　　　　　房屋及建築                                                  </t>
        </is>
      </c>
      <c r="I58" s="180" t="n">
        <v>252</v>
      </c>
      <c r="J58" s="73">
        <f>OFFSET(A531,0,$K$1-1)</f>
        <v/>
      </c>
      <c r="K58" s="369">
        <f>-SUMIF($C$7:$C$127,I58,$D$7:$D$127)+SUMIF($E$7:$E$127,I58,$F$7:$F$127)</f>
        <v/>
      </c>
      <c r="L58" s="478" t="n"/>
      <c r="M58" s="478">
        <f>L58-G58</f>
        <v/>
      </c>
      <c r="N58" s="30" t="n"/>
      <c r="O58" s="425">
        <f>L58-B58</f>
        <v/>
      </c>
      <c r="P58" s="144">
        <f>J58-K58</f>
        <v/>
      </c>
      <c r="Q58" s="426">
        <f>D58-F58</f>
        <v/>
      </c>
      <c r="R58" s="30" t="n"/>
    </row>
    <row r="59">
      <c r="A59" s="3" t="n">
        <v>0</v>
      </c>
      <c r="B59" s="427" t="n"/>
      <c r="C59" s="385" t="n">
        <v>258</v>
      </c>
      <c r="D59" s="440">
        <f>J65*-1</f>
        <v/>
      </c>
      <c r="E59" s="443" t="n">
        <v>112</v>
      </c>
      <c r="F59" s="456" t="n"/>
      <c r="G59" s="433" t="n"/>
      <c r="H59" s="112" t="inlineStr">
        <is>
          <t xml:space="preserve">　　　　　機械及設備                                                  </t>
        </is>
      </c>
      <c r="I59" s="180" t="n">
        <v>253</v>
      </c>
      <c r="J59" s="73">
        <f>OFFSET(A532,0,$K$1-1)</f>
        <v/>
      </c>
      <c r="K59" s="369">
        <f>-SUMIF($C$7:$C$127,I59,$D$7:$D$127)+SUMIF($E$7:$E$127,I59,$F$7:$F$127)</f>
        <v/>
      </c>
      <c r="L59" s="478" t="n"/>
      <c r="M59" s="478">
        <f>L59-G59</f>
        <v/>
      </c>
      <c r="N59" s="30" t="n"/>
      <c r="O59" s="425">
        <f>L59-B59</f>
        <v/>
      </c>
      <c r="P59" s="144">
        <f>J59-K59</f>
        <v/>
      </c>
      <c r="Q59" s="426">
        <f>D59-F59</f>
        <v/>
      </c>
      <c r="R59" s="30" t="n"/>
    </row>
    <row r="60">
      <c r="A60" s="3" t="n">
        <v>0</v>
      </c>
      <c r="B60" s="427" t="n"/>
      <c r="C60" s="385" t="n"/>
      <c r="D60" s="440" t="n"/>
      <c r="E60" s="443" t="n"/>
      <c r="F60" s="442" t="n"/>
      <c r="G60" s="433" t="n"/>
      <c r="H60" s="112" t="inlineStr">
        <is>
          <t xml:space="preserve">　　　　　交通及運輸設備                                              </t>
        </is>
      </c>
      <c r="I60" s="180" t="n">
        <v>254</v>
      </c>
      <c r="J60" s="73">
        <f>OFFSET(A533,0,$K$1-1)</f>
        <v/>
      </c>
      <c r="K60" s="369">
        <f>-SUMIF($C$7:$C$127,I60,$D$7:$D$127)+SUMIF($E$7:$E$127,I60,$F$7:$F$127)</f>
        <v/>
      </c>
      <c r="L60" s="478" t="n"/>
      <c r="M60" s="478">
        <f>L60-G60</f>
        <v/>
      </c>
      <c r="N60" s="30" t="n"/>
      <c r="O60" s="425">
        <f>L60-B60</f>
        <v/>
      </c>
      <c r="P60" s="144">
        <f>J60-K60</f>
        <v/>
      </c>
      <c r="Q60" s="426">
        <f>D60-F60</f>
        <v/>
      </c>
      <c r="R60" s="30" t="n"/>
    </row>
    <row r="61" ht="20.4" customHeight="1" s="53">
      <c r="A61" s="78" t="inlineStr">
        <is>
          <t xml:space="preserve">　其他資產                                                    </t>
        </is>
      </c>
      <c r="B61" s="457">
        <f>SUM(B62,B65,B68)</f>
        <v/>
      </c>
      <c r="C61" s="384" t="n"/>
      <c r="D61" s="440" t="n"/>
      <c r="E61" s="441" t="n"/>
      <c r="F61" s="442" t="n"/>
      <c r="G61" s="457">
        <f>SUM(G62,G65,G68)</f>
        <v/>
      </c>
      <c r="H61" s="112" t="inlineStr">
        <is>
          <t xml:space="preserve">　　　　　什項設備                                                    </t>
        </is>
      </c>
      <c r="I61" s="180" t="n">
        <v>255</v>
      </c>
      <c r="J61" s="73">
        <f>OFFSET(A534,0,$K$1-1)</f>
        <v/>
      </c>
      <c r="K61" s="369">
        <f>-SUMIF($C$7:$C$127,I61,$D$7:$D$127)+SUMIF($E$7:$E$127,I61,$F$7:$F$127)</f>
        <v/>
      </c>
      <c r="L61" s="478">
        <f>VLOOKUP(A61,$A$140:$AX$249,$K$1,FALSE)</f>
        <v/>
      </c>
      <c r="M61" s="478">
        <f>L61-G61</f>
        <v/>
      </c>
      <c r="N61" s="30" t="n"/>
      <c r="O61" s="425">
        <f>L61-B61</f>
        <v/>
      </c>
      <c r="P61" s="144">
        <f>J61-K61</f>
        <v/>
      </c>
      <c r="Q61" s="426">
        <f>D61-F61</f>
        <v/>
      </c>
      <c r="R61" s="30" t="n"/>
    </row>
    <row r="62">
      <c r="A62" s="80" t="inlineStr">
        <is>
          <t xml:space="preserve">　　遞延資產                                                    </t>
        </is>
      </c>
      <c r="B62" s="427">
        <f>VLOOKUP(A62,$A$309:$AX$418,$K$1,FALSE)</f>
        <v/>
      </c>
      <c r="C62" s="384" t="n"/>
      <c r="D62" s="440" t="n"/>
      <c r="E62" s="441" t="n">
        <v>112</v>
      </c>
      <c r="F62" s="442">
        <f>J26-F59</f>
        <v/>
      </c>
      <c r="G62" s="429">
        <f>B62+SUM(D62:D64)-SUM(F62:F64)</f>
        <v/>
      </c>
      <c r="H62" s="112" t="inlineStr">
        <is>
          <t xml:space="preserve">　　　　　購建中固定資產                                              </t>
        </is>
      </c>
      <c r="I62" s="180" t="n">
        <v>256</v>
      </c>
      <c r="J62" s="73">
        <f>OFFSET(A535,0,$K$1-1)</f>
        <v/>
      </c>
      <c r="K62" s="369">
        <f>-SUMIF($C$7:$C$127,I62,$D$7:$D$127)+SUMIF($E$7:$E$127,I62,$F$7:$F$127)</f>
        <v/>
      </c>
      <c r="L62" s="478">
        <f>VLOOKUP(A62,$A$140:$AX$249,$K$1,FALSE)</f>
        <v/>
      </c>
      <c r="M62" s="478">
        <f>L62-G62</f>
        <v/>
      </c>
      <c r="N62" s="30" t="n"/>
      <c r="O62" s="425">
        <f>L62-B62</f>
        <v/>
      </c>
      <c r="P62" s="144">
        <f>J62-K62</f>
        <v/>
      </c>
      <c r="Q62" s="426">
        <f>D62-F62</f>
        <v/>
      </c>
      <c r="R62" s="30" t="n"/>
    </row>
    <row r="63">
      <c r="A63" s="2" t="n">
        <v>0</v>
      </c>
      <c r="B63" s="427" t="n"/>
      <c r="C63" s="384" t="n"/>
      <c r="D63" s="440">
        <f>J126</f>
        <v/>
      </c>
      <c r="E63" s="441" t="n"/>
      <c r="F63" s="442">
        <f>J127*-1</f>
        <v/>
      </c>
      <c r="G63" s="429" t="n"/>
      <c r="H63" s="112" t="inlineStr">
        <is>
          <t xml:space="preserve">　　　　　租賃權益改良                                                </t>
        </is>
      </c>
      <c r="I63" s="180" t="n">
        <v>257</v>
      </c>
      <c r="J63" s="73">
        <f>OFFSET(A536,0,$K$1-1)</f>
        <v/>
      </c>
      <c r="K63" s="369">
        <f>-SUMIF($C$7:$C$127,I63,$D$7:$D$127)+SUMIF($E$7:$E$127,I63,$F$7:$F$127)</f>
        <v/>
      </c>
      <c r="L63" s="478" t="n"/>
      <c r="M63" s="478">
        <f>L63-G63</f>
        <v/>
      </c>
      <c r="N63" s="30" t="n"/>
      <c r="O63" s="425">
        <f>L63-B63</f>
        <v/>
      </c>
      <c r="P63" s="144">
        <f>J63-K63</f>
        <v/>
      </c>
      <c r="Q63" s="426">
        <f>D63-F63</f>
        <v/>
      </c>
      <c r="R63" s="30" t="n"/>
    </row>
    <row r="64">
      <c r="A64" s="2" t="n">
        <v>0</v>
      </c>
      <c r="B64" s="427" t="n"/>
      <c r="C64" s="384" t="n">
        <v>259</v>
      </c>
      <c r="D64" s="440">
        <f>J67*-1</f>
        <v/>
      </c>
      <c r="E64" s="441" t="n"/>
      <c r="F64" s="442" t="n"/>
      <c r="G64" s="429" t="n"/>
      <c r="H64" s="112" t="inlineStr">
        <is>
          <t xml:space="preserve">　　增加無形資產及其他資產                                      </t>
        </is>
      </c>
      <c r="I64" s="180" t="n"/>
      <c r="J64" s="73">
        <f>OFFSET(A537,0,$K$1-1)</f>
        <v/>
      </c>
      <c r="K64" s="369">
        <f>K65+K66</f>
        <v/>
      </c>
      <c r="L64" s="478" t="n"/>
      <c r="M64" s="478">
        <f>L64-G64</f>
        <v/>
      </c>
      <c r="N64" s="30" t="n"/>
      <c r="O64" s="425">
        <f>L64-B64</f>
        <v/>
      </c>
      <c r="P64" s="144">
        <f>J64-K64</f>
        <v/>
      </c>
      <c r="Q64" s="426">
        <f>D64-F64</f>
        <v/>
      </c>
      <c r="R64" s="30" t="n"/>
    </row>
    <row r="65">
      <c r="A65" s="80" t="inlineStr">
        <is>
          <t xml:space="preserve">　　什項資產                                                    </t>
        </is>
      </c>
      <c r="B65" s="427">
        <f>VLOOKUP(A65,$A$309:$AX$418,$K$1,FALSE)</f>
        <v/>
      </c>
      <c r="C65" s="384" t="n">
        <v>417</v>
      </c>
      <c r="D65" s="440">
        <f>F111</f>
        <v/>
      </c>
      <c r="E65" s="441" t="n">
        <v>108</v>
      </c>
      <c r="F65" s="442">
        <f>J22</f>
        <v/>
      </c>
      <c r="G65" s="429">
        <f>B65+SUM(D65:D67)-SUM(F65:F67)</f>
        <v/>
      </c>
      <c r="H65" s="112" t="inlineStr">
        <is>
          <t xml:space="preserve">　　　增加無形資產                                                </t>
        </is>
      </c>
      <c r="I65" s="180" t="n">
        <v>258</v>
      </c>
      <c r="J65" s="73">
        <f>OFFSET(A538,0,$K$1-1)</f>
        <v/>
      </c>
      <c r="K65" s="369">
        <f>-SUMIF($C$7:$C$127,I65,$D$7:$D$127)+SUMIF($E$7:$E$127,I65,$F$7:$F$127)</f>
        <v/>
      </c>
      <c r="L65" s="478">
        <f>VLOOKUP(A65,$A$140:$AX$249,$K$1,FALSE)</f>
        <v/>
      </c>
      <c r="M65" s="478">
        <f>L65-G65</f>
        <v/>
      </c>
      <c r="N65" s="30" t="n"/>
      <c r="O65" s="425">
        <f>L65-B65</f>
        <v/>
      </c>
      <c r="P65" s="144">
        <f>J65-K65</f>
        <v/>
      </c>
      <c r="Q65" s="426">
        <f>D65-F65</f>
        <v/>
      </c>
      <c r="R65" s="30" t="n"/>
    </row>
    <row r="66">
      <c r="A66" s="4" t="n">
        <v>0</v>
      </c>
      <c r="B66" s="427" t="n"/>
      <c r="C66" s="384" t="n"/>
      <c r="D66" s="440" t="n"/>
      <c r="E66" s="441" t="n"/>
      <c r="F66" s="442" t="n"/>
      <c r="G66" s="433" t="n"/>
      <c r="H66" s="112" t="inlineStr">
        <is>
          <t xml:space="preserve">　　　增加其他資產                                                </t>
        </is>
      </c>
      <c r="I66" s="180" t="n"/>
      <c r="J66" s="73">
        <f>OFFSET(A539,0,$K$1-1)</f>
        <v/>
      </c>
      <c r="K66" s="369">
        <f>K67</f>
        <v/>
      </c>
      <c r="L66" s="478" t="n"/>
      <c r="M66" s="478">
        <f>L66-G66</f>
        <v/>
      </c>
      <c r="N66" s="30" t="n"/>
      <c r="O66" s="425">
        <f>L66-B66</f>
        <v/>
      </c>
      <c r="P66" s="144">
        <f>J66-K66</f>
        <v/>
      </c>
      <c r="Q66" s="426">
        <f>D66-F66</f>
        <v/>
      </c>
      <c r="R66" s="30" t="n"/>
    </row>
    <row r="67">
      <c r="A67" s="3" t="n">
        <v>0</v>
      </c>
      <c r="B67" s="427" t="n"/>
      <c r="C67" s="385" t="n"/>
      <c r="D67" s="440" t="n"/>
      <c r="E67" s="443" t="n"/>
      <c r="F67" s="442" t="n"/>
      <c r="G67" s="433" t="n"/>
      <c r="H67" s="112" t="inlineStr">
        <is>
          <t xml:space="preserve">　　　　增加遞延費用                                                </t>
        </is>
      </c>
      <c r="I67" s="180" t="n">
        <v>259</v>
      </c>
      <c r="J67" s="73">
        <f>OFFSET(A540,0,$K$1-1)</f>
        <v/>
      </c>
      <c r="K67" s="369">
        <f>-SUMIF($C$7:$C$127,I67,$D$7:$D$127)+SUMIF($E$7:$E$127,I67,$F$7:$F$127)</f>
        <v/>
      </c>
      <c r="L67" s="478" t="n"/>
      <c r="M67" s="478">
        <f>L67-G67</f>
        <v/>
      </c>
      <c r="N67" s="30" t="n"/>
      <c r="O67" s="425">
        <f>L67-B67</f>
        <v/>
      </c>
      <c r="P67" s="144">
        <f>J67-K67</f>
        <v/>
      </c>
      <c r="Q67" s="426">
        <f>D67-F67</f>
        <v/>
      </c>
      <c r="R67" s="30" t="n"/>
    </row>
    <row r="68">
      <c r="A68" s="80" t="n"/>
      <c r="B68" s="427" t="n"/>
      <c r="C68" s="384" t="n"/>
      <c r="D68" s="440" t="n"/>
      <c r="E68" s="441" t="n"/>
      <c r="F68" s="442" t="n"/>
      <c r="G68" s="433">
        <f>B68+D68-F68</f>
        <v/>
      </c>
      <c r="H68" s="111" t="inlineStr">
        <is>
          <t xml:space="preserve">▼投資活動之淨現金流入（流出）                                </t>
        </is>
      </c>
      <c r="I68" s="180" t="n"/>
      <c r="J68" s="73">
        <f>OFFSET(A541,0,$K$1-1)</f>
        <v/>
      </c>
      <c r="K68" s="369">
        <f>K40</f>
        <v/>
      </c>
      <c r="L68" s="478" t="n"/>
      <c r="M68" s="478" t="n"/>
      <c r="N68" s="30" t="n"/>
      <c r="O68" s="425" t="n"/>
      <c r="P68" s="144">
        <f>J68-K68</f>
        <v/>
      </c>
      <c r="Q68" s="426">
        <f>D68-F68</f>
        <v/>
      </c>
      <c r="R68" s="30" t="n"/>
    </row>
    <row r="69">
      <c r="A69" s="4" t="inlineStr">
        <is>
          <t>合      計</t>
        </is>
      </c>
      <c r="B69" s="422">
        <f>B7+B17+B26+B54+B56+B61</f>
        <v/>
      </c>
      <c r="C69" s="384" t="n"/>
      <c r="D69" s="440" t="n"/>
      <c r="E69" s="441" t="n"/>
      <c r="F69" s="442" t="n"/>
      <c r="G69" s="458">
        <f>G7+G17+G26+G54+G56+G61</f>
        <v/>
      </c>
      <c r="H69" s="111" t="inlineStr">
        <is>
          <t xml:space="preserve">▼籌資活動之現金流量                                          </t>
        </is>
      </c>
      <c r="I69" s="180" t="n"/>
      <c r="J69" s="73">
        <f>OFFSET(A542,0,$K$1-1)</f>
        <v/>
      </c>
      <c r="K69" s="369">
        <f>K70+K72+K74+K81+K79+K83</f>
        <v/>
      </c>
      <c r="L69" s="478">
        <f>VLOOKUP(A69,$A$140:$AX$249,$K$1,FALSE)</f>
        <v/>
      </c>
      <c r="M69" s="478">
        <f>L69-G69</f>
        <v/>
      </c>
      <c r="N69" s="30" t="n"/>
      <c r="O69" s="425">
        <f>L69-B69</f>
        <v/>
      </c>
      <c r="P69" s="144">
        <f>J69-K69</f>
        <v/>
      </c>
      <c r="Q69" s="426">
        <f>D69-F69</f>
        <v/>
      </c>
      <c r="R69" s="30" t="n"/>
    </row>
    <row r="70">
      <c r="A70" s="4" t="inlineStr">
        <is>
          <t xml:space="preserve">負債                                                        </t>
        </is>
      </c>
      <c r="B70" s="422">
        <f>B71+B78+B83</f>
        <v/>
      </c>
      <c r="C70" s="384" t="n"/>
      <c r="D70" s="440" t="n"/>
      <c r="E70" s="441" t="n"/>
      <c r="F70" s="442" t="n"/>
      <c r="G70" s="423">
        <f>G71+G78+G83</f>
        <v/>
      </c>
      <c r="H70" s="112" t="inlineStr">
        <is>
          <t xml:space="preserve">　　增加短期債務、流動金融負債及其他負債                        </t>
        </is>
      </c>
      <c r="I70" s="180" t="n"/>
      <c r="J70" s="73">
        <f>OFFSET(A543,0,$K$1-1)</f>
        <v/>
      </c>
      <c r="K70" s="369">
        <f>K71</f>
        <v/>
      </c>
      <c r="L70" s="478">
        <f>VLOOKUP(A70,$A$253:$AX$305,$K$1,FALSE)</f>
        <v/>
      </c>
      <c r="M70" s="478">
        <f>L70-G70</f>
        <v/>
      </c>
      <c r="N70" s="30" t="n"/>
      <c r="O70" s="425">
        <f>L70-B70</f>
        <v/>
      </c>
      <c r="P70" s="144">
        <f>J70-K70</f>
        <v/>
      </c>
      <c r="Q70" s="426">
        <f>D70-F70</f>
        <v/>
      </c>
      <c r="R70" s="30" t="n"/>
    </row>
    <row r="71">
      <c r="A71" s="78" t="inlineStr">
        <is>
          <t xml:space="preserve">　流動負債                                                    </t>
        </is>
      </c>
      <c r="B71" s="422">
        <f>SUM(B72:B77)</f>
        <v/>
      </c>
      <c r="C71" s="384" t="n"/>
      <c r="D71" s="440" t="n"/>
      <c r="E71" s="441" t="n"/>
      <c r="F71" s="442" t="n"/>
      <c r="G71" s="423">
        <f>SUM(G72:G77)</f>
        <v/>
      </c>
      <c r="H71" s="112" t="inlineStr">
        <is>
          <t xml:space="preserve">　　　增加其他負債                                                </t>
        </is>
      </c>
      <c r="I71" s="180" t="n">
        <v>311</v>
      </c>
      <c r="J71" s="73">
        <f>OFFSET(A544,0,$K$1-1)</f>
        <v/>
      </c>
      <c r="K71" s="369">
        <f>-SUMIF($C$7:$C$127,I71,$D$7:$D$127)+SUMIF($E$7:$E$127,I71,$F$7:$F$127)</f>
        <v/>
      </c>
      <c r="L71" s="478">
        <f>VLOOKUP(A71,$A$253:$AX$305,$K$1,FALSE)</f>
        <v/>
      </c>
      <c r="M71" s="478">
        <f>L71-G71</f>
        <v/>
      </c>
      <c r="N71" s="30" t="n"/>
      <c r="O71" s="425">
        <f>L71-B71</f>
        <v/>
      </c>
      <c r="P71" s="144">
        <f>J71-K71</f>
        <v/>
      </c>
      <c r="Q71" s="426">
        <f>D71-F71</f>
        <v/>
      </c>
      <c r="R71" s="30" t="n"/>
    </row>
    <row r="72">
      <c r="A72" s="80" t="inlineStr">
        <is>
          <t xml:space="preserve">　　短期債務                                                    </t>
        </is>
      </c>
      <c r="B72" s="427">
        <f>VLOOKUP(A72,$A$423:$AX$475,$K$1,FALSE)</f>
        <v/>
      </c>
      <c r="C72" s="385" t="n">
        <v>322</v>
      </c>
      <c r="D72" s="454">
        <f>J82*-1</f>
        <v/>
      </c>
      <c r="E72" s="441" t="n">
        <v>418</v>
      </c>
      <c r="F72" s="442">
        <f>D81</f>
        <v/>
      </c>
      <c r="G72" s="429">
        <f>B72+SUM(F72:F73)-SUM(D72:D73)</f>
        <v/>
      </c>
      <c r="H72" s="112" t="inlineStr">
        <is>
          <t xml:space="preserve">　　增加長期負債                                                </t>
        </is>
      </c>
      <c r="I72" s="180" t="n"/>
      <c r="J72" s="73">
        <f>OFFSET(A545,0,$K$1-1)</f>
        <v/>
      </c>
      <c r="K72" s="369">
        <f>K73</f>
        <v/>
      </c>
      <c r="L72" s="478">
        <f>VLOOKUP(A72,$A$253:$AX$305,$K$1,FALSE)</f>
        <v/>
      </c>
      <c r="M72" s="478">
        <f>L72-G72</f>
        <v/>
      </c>
      <c r="N72" s="30" t="n"/>
      <c r="O72" s="425">
        <f>L72-B72</f>
        <v/>
      </c>
      <c r="P72" s="144">
        <f>J72-K72</f>
        <v/>
      </c>
      <c r="Q72" s="426">
        <f>D72-F72</f>
        <v/>
      </c>
      <c r="R72" s="30" t="n"/>
    </row>
    <row r="73" ht="20.25" customHeight="1" s="53">
      <c r="A73" s="3" t="n">
        <v>0</v>
      </c>
      <c r="B73" s="427" t="n"/>
      <c r="C73" s="385" t="n">
        <v>316</v>
      </c>
      <c r="D73" s="440" t="n"/>
      <c r="E73" s="443" t="n"/>
      <c r="F73" s="442" t="n"/>
      <c r="G73" s="433" t="n"/>
      <c r="H73" s="112" t="inlineStr">
        <is>
          <t xml:space="preserve">　　　增加長期債務                                                </t>
        </is>
      </c>
      <c r="I73" s="180" t="n">
        <v>312</v>
      </c>
      <c r="J73" s="73">
        <f>OFFSET(A546,0,$K$1-1)</f>
        <v/>
      </c>
      <c r="K73" s="369">
        <f>-SUMIF($C$7:$C$127,I73,$D$7:$D$127)+SUMIF($E$7:$E$127,I73,$F$7:$F$127)</f>
        <v/>
      </c>
      <c r="L73" s="478" t="n"/>
      <c r="M73" s="478">
        <f>L73-G73</f>
        <v/>
      </c>
      <c r="N73" s="30" t="n"/>
      <c r="O73" s="425">
        <f>L73-B73</f>
        <v/>
      </c>
      <c r="P73" s="144">
        <f>J73-K73</f>
        <v/>
      </c>
      <c r="Q73" s="426">
        <f>D73-F73</f>
        <v/>
      </c>
      <c r="R73" s="30" t="n"/>
    </row>
    <row r="74" ht="21" customHeight="1" s="53">
      <c r="A74" s="80" t="inlineStr">
        <is>
          <t xml:space="preserve">　　應付款項                                                    </t>
        </is>
      </c>
      <c r="B74" s="427">
        <f>VLOOKUP(A74,$A$423:$AX$475,$K$1,FALSE)</f>
        <v/>
      </c>
      <c r="C74" s="384" t="n"/>
      <c r="D74" s="440" t="n"/>
      <c r="E74" s="441" t="n">
        <v>161</v>
      </c>
      <c r="F74" s="442" t="n"/>
      <c r="G74" s="429">
        <f>B74+SUM(F74:F75)-SUM(D74:D75)</f>
        <v/>
      </c>
      <c r="H74" s="112" t="inlineStr">
        <is>
          <t xml:space="preserve">　　增加基金、公積及填補短絀                                    </t>
        </is>
      </c>
      <c r="I74" s="180" t="n"/>
      <c r="J74" s="73">
        <f>OFFSET(A547,0,$K$1-1)</f>
        <v/>
      </c>
      <c r="K74" s="369">
        <f>SUM(K75)</f>
        <v/>
      </c>
      <c r="L74" s="478">
        <f>VLOOKUP(A74,$A$253:$AX$305,$K$1,FALSE)</f>
        <v/>
      </c>
      <c r="M74" s="478">
        <f>L74-G74</f>
        <v/>
      </c>
      <c r="N74" s="30" t="n"/>
      <c r="O74" s="425">
        <f>L74-B74</f>
        <v/>
      </c>
      <c r="P74" s="144">
        <f>J74-K74</f>
        <v/>
      </c>
      <c r="Q74" s="426">
        <f>D74-F74</f>
        <v/>
      </c>
      <c r="R74" s="30" t="n"/>
    </row>
    <row r="75" ht="18.75" customHeight="1" s="53">
      <c r="A75" s="3" t="n">
        <v>0</v>
      </c>
      <c r="B75" s="427" t="n"/>
      <c r="C75" s="385" t="n"/>
      <c r="D75" s="440" t="n"/>
      <c r="E75" s="443" t="n"/>
      <c r="F75" s="442" t="n"/>
      <c r="G75" s="433" t="n"/>
      <c r="H75" s="112" t="inlineStr">
        <is>
          <t xml:space="preserve">　　　增加基金                                                    </t>
        </is>
      </c>
      <c r="I75" s="180" t="n"/>
      <c r="J75" s="73">
        <f>OFFSET(A548,0,$K$1-1)</f>
        <v/>
      </c>
      <c r="K75" s="369">
        <f>SUM(K76:K78)</f>
        <v/>
      </c>
      <c r="L75" s="478" t="n"/>
      <c r="M75" s="478">
        <f>L75-G75</f>
        <v/>
      </c>
      <c r="N75" s="30" t="n"/>
      <c r="O75" s="425">
        <f>L75-B75</f>
        <v/>
      </c>
      <c r="P75" s="144">
        <f>J75-K75</f>
        <v/>
      </c>
      <c r="Q75" s="426">
        <f>D75-F75</f>
        <v/>
      </c>
      <c r="R75" s="30" t="n"/>
    </row>
    <row r="76" ht="20.25" customHeight="1" s="53">
      <c r="A76" s="80" t="inlineStr">
        <is>
          <t xml:space="preserve">　　預收款項                                                    </t>
        </is>
      </c>
      <c r="B76" s="427">
        <f>VLOOKUP(A76,$A$423:$AX$475,$K$1,FALSE)</f>
        <v/>
      </c>
      <c r="C76" s="384" t="n"/>
      <c r="D76" s="440" t="n"/>
      <c r="E76" s="441" t="n">
        <v>161</v>
      </c>
      <c r="F76" s="442">
        <f>J34</f>
        <v/>
      </c>
      <c r="G76" s="429">
        <f>B76+SUM(F76:F77)-SUM(D76:D77)</f>
        <v/>
      </c>
      <c r="H76" s="112" t="inlineStr">
        <is>
          <t xml:space="preserve">　　　　國庫撥款增置固定資產                                        </t>
        </is>
      </c>
      <c r="I76" s="180" t="n">
        <v>313</v>
      </c>
      <c r="J76" s="73">
        <f>OFFSET(A549,0,$K$1-1)</f>
        <v/>
      </c>
      <c r="K76" s="369">
        <f>-SUMIF($C$7:$C$127,I76,$D$7:$D$127)+SUMIF($E$7:$E$127,I76,$F$7:$F$127)</f>
        <v/>
      </c>
      <c r="L76" s="478">
        <f>VLOOKUP(A76,$A$253:$AX$305,$K$1,FALSE)</f>
        <v/>
      </c>
      <c r="M76" s="478">
        <f>L76-G76</f>
        <v/>
      </c>
      <c r="N76" s="30" t="n"/>
      <c r="O76" s="425">
        <f>L76-B76</f>
        <v/>
      </c>
      <c r="P76" s="144">
        <f>J76-K76</f>
        <v/>
      </c>
      <c r="Q76" s="426">
        <f>D76-F76</f>
        <v/>
      </c>
      <c r="R76" s="30" t="n"/>
    </row>
    <row r="77">
      <c r="A77" s="3" t="n">
        <v>0</v>
      </c>
      <c r="B77" s="427" t="n"/>
      <c r="C77" s="385" t="n"/>
      <c r="D77" s="440" t="n"/>
      <c r="E77" s="443" t="n"/>
      <c r="F77" s="442" t="n"/>
      <c r="G77" s="433" t="n"/>
      <c r="H77" s="112" t="inlineStr">
        <is>
          <t xml:space="preserve">　　　　國庫增撥無形資產                                            </t>
        </is>
      </c>
      <c r="I77" s="180" t="n">
        <v>314</v>
      </c>
      <c r="J77" s="73">
        <f>OFFSET(A550,0,$K$1-1)</f>
        <v/>
      </c>
      <c r="K77" s="369">
        <f>-SUMIF($C$7:$C$127,I77,$D$7:$D$127)+SUMIF($E$7:$E$127,I77,$F$7:$F$127)</f>
        <v/>
      </c>
      <c r="L77" s="478" t="n"/>
      <c r="M77" s="478">
        <f>L77-G77</f>
        <v/>
      </c>
      <c r="N77" s="30" t="n"/>
      <c r="O77" s="425">
        <f>L77-B77</f>
        <v/>
      </c>
      <c r="P77" s="144">
        <f>J77-K77</f>
        <v/>
      </c>
      <c r="Q77" s="426">
        <f>D77-F77</f>
        <v/>
      </c>
      <c r="R77" s="30" t="n"/>
    </row>
    <row r="78">
      <c r="A78" s="78" t="inlineStr">
        <is>
          <t xml:space="preserve">　長期負債                                                    </t>
        </is>
      </c>
      <c r="B78" s="459">
        <f>SUM(B81)</f>
        <v/>
      </c>
      <c r="C78" s="384" t="n"/>
      <c r="D78" s="440" t="n"/>
      <c r="E78" s="441" t="n"/>
      <c r="F78" s="442" t="n"/>
      <c r="G78" s="460">
        <f>SUM(G81)</f>
        <v/>
      </c>
      <c r="H78" s="112" t="inlineStr">
        <is>
          <t xml:space="preserve">　　　　國庫增撥遞延資產                                            </t>
        </is>
      </c>
      <c r="I78" s="180" t="n">
        <v>315</v>
      </c>
      <c r="J78" s="73">
        <f>OFFSET(A551,0,$K$1-1)</f>
        <v/>
      </c>
      <c r="K78" s="369">
        <f>-SUMIF($C$7:$C$127,I78,$D$7:$D$127)+SUMIF($E$7:$E$127,I78,$F$7:$F$127)</f>
        <v/>
      </c>
      <c r="L78" s="478">
        <f>VLOOKUP(A78,$A$253:$AX$305,$K$1,FALSE)</f>
        <v/>
      </c>
      <c r="M78" s="478">
        <f>L78-G78</f>
        <v/>
      </c>
      <c r="N78" s="30" t="n"/>
      <c r="O78" s="425">
        <f>L78-B78</f>
        <v/>
      </c>
      <c r="P78" s="144">
        <f>J78-K78</f>
        <v/>
      </c>
      <c r="Q78" s="426">
        <f>D78-F78</f>
        <v/>
      </c>
      <c r="R78" s="30" t="n"/>
    </row>
    <row r="79">
      <c r="A79" s="169" t="n"/>
      <c r="B79" s="461" t="n"/>
      <c r="C79" s="395" t="n"/>
      <c r="D79" s="462" t="n"/>
      <c r="E79" s="463" t="n"/>
      <c r="F79" s="447" t="n"/>
      <c r="G79" s="394" t="n"/>
      <c r="H79" s="112" t="inlineStr">
        <is>
          <t xml:space="preserve">　　減少短期債務、流動金融負債及其他負債                        </t>
        </is>
      </c>
      <c r="I79" s="180" t="n"/>
      <c r="J79" s="73">
        <f>OFFSET(A552,0,$K$1-1)</f>
        <v/>
      </c>
      <c r="K79" s="387" t="n"/>
      <c r="L79" s="478" t="n"/>
      <c r="M79" s="478" t="n"/>
      <c r="N79" s="30" t="n"/>
      <c r="O79" s="425" t="n"/>
      <c r="P79" s="144" t="n"/>
      <c r="Q79" s="426" t="n"/>
      <c r="R79" s="30" t="n"/>
    </row>
    <row r="80">
      <c r="A80" s="169" t="n"/>
      <c r="B80" s="461" t="n"/>
      <c r="C80" s="395" t="n"/>
      <c r="D80" s="462" t="n"/>
      <c r="E80" s="463" t="n"/>
      <c r="F80" s="447" t="n"/>
      <c r="G80" s="394" t="n"/>
      <c r="H80" s="112" t="inlineStr">
        <is>
          <t xml:space="preserve">　　　減少短期債務                                                </t>
        </is>
      </c>
      <c r="I80" s="180" t="n">
        <v>316</v>
      </c>
      <c r="J80" s="73">
        <f>OFFSET(A553,0,$K$1-1)</f>
        <v/>
      </c>
      <c r="K80" s="369">
        <f>-SUMIF($C$7:$C$127,I80,$D$7:$D$127)+SUMIF($E$7:$E$127,I80,$F$7:$F$127)</f>
        <v/>
      </c>
      <c r="L80" s="478" t="n"/>
      <c r="M80" s="478" t="n"/>
      <c r="N80" s="30" t="n"/>
      <c r="O80" s="425" t="n"/>
      <c r="P80" s="144" t="n"/>
      <c r="Q80" s="426" t="n"/>
      <c r="R80" s="30" t="n"/>
    </row>
    <row r="81">
      <c r="A81" s="80" t="inlineStr">
        <is>
          <t xml:space="preserve">　　長期債務                                                    </t>
        </is>
      </c>
      <c r="B81" s="427">
        <f>VLOOKUP(A81,$A$423:$AX$475,$K$1,FALSE)</f>
        <v/>
      </c>
      <c r="C81" s="384" t="n">
        <v>418</v>
      </c>
      <c r="D81" s="440">
        <f>J116</f>
        <v/>
      </c>
      <c r="E81" s="441" t="n">
        <v>312</v>
      </c>
      <c r="F81" s="442">
        <f>J73</f>
        <v/>
      </c>
      <c r="G81" s="429">
        <f>B81+SUM(F81:F82)-SUM(D81:D82)</f>
        <v/>
      </c>
      <c r="H81" s="112" t="inlineStr">
        <is>
          <t xml:space="preserve">　　減少長期負債                                                </t>
        </is>
      </c>
      <c r="I81" s="180" t="n"/>
      <c r="J81" s="73">
        <f>OFFSET(A554,0,$K$1-1)</f>
        <v/>
      </c>
      <c r="K81" s="369">
        <f>K82</f>
        <v/>
      </c>
      <c r="L81" s="478">
        <f>VLOOKUP(A81,$A$253:$AX$305,$K$1,FALSE)</f>
        <v/>
      </c>
      <c r="M81" s="478">
        <f>L81-G81</f>
        <v/>
      </c>
      <c r="N81" s="30" t="n"/>
      <c r="O81" s="425">
        <f>L81-B81</f>
        <v/>
      </c>
      <c r="P81" s="144">
        <f>J81-K81</f>
        <v/>
      </c>
      <c r="Q81" s="426">
        <f>D81-F81</f>
        <v/>
      </c>
      <c r="R81" s="30" t="n"/>
    </row>
    <row r="82">
      <c r="A82" s="3" t="n">
        <v>0</v>
      </c>
      <c r="B82" s="427" t="n"/>
      <c r="C82" s="385" t="n">
        <v>322</v>
      </c>
      <c r="D82" s="440" t="n"/>
      <c r="E82" s="443" t="n"/>
      <c r="F82" s="442" t="n"/>
      <c r="G82" s="433" t="n"/>
      <c r="H82" s="112" t="inlineStr">
        <is>
          <t xml:space="preserve">　　　減少長期債務                                                </t>
        </is>
      </c>
      <c r="I82" s="180" t="n">
        <v>322</v>
      </c>
      <c r="J82" s="73">
        <f>OFFSET(A555,0,$K$1-1)</f>
        <v/>
      </c>
      <c r="K82" s="369">
        <f>-SUMIF($C$7:$C$127,I82,$D$7:$D$127)+SUMIF($E$7:$E$127,I82,$F$7:$F$127)</f>
        <v/>
      </c>
      <c r="L82" s="478" t="n"/>
      <c r="M82" s="478">
        <f>L82-G82</f>
        <v/>
      </c>
      <c r="N82" s="30" t="n"/>
      <c r="O82" s="425">
        <f>L82-B82</f>
        <v/>
      </c>
      <c r="P82" s="144">
        <f>J82-K82</f>
        <v/>
      </c>
      <c r="Q82" s="426">
        <f>D72-F82</f>
        <v/>
      </c>
      <c r="R82" s="30" t="n"/>
    </row>
    <row r="83">
      <c r="A83" s="78" t="inlineStr">
        <is>
          <t xml:space="preserve">　其他負債                                                    </t>
        </is>
      </c>
      <c r="B83" s="422">
        <f>SUM(B84,B90)</f>
        <v/>
      </c>
      <c r="C83" s="384" t="n"/>
      <c r="D83" s="440" t="n"/>
      <c r="E83" s="441" t="n"/>
      <c r="F83" s="442" t="n"/>
      <c r="G83" s="460">
        <f>SUM(G84,G90)</f>
        <v/>
      </c>
      <c r="H83" s="112" t="inlineStr">
        <is>
          <t xml:space="preserve">　　支付利息                                                    </t>
        </is>
      </c>
      <c r="I83" s="180" t="n"/>
      <c r="J83" s="73">
        <f>OFFSET(A556,0,$K$1-1)</f>
        <v/>
      </c>
      <c r="K83" s="369">
        <f>J83</f>
        <v/>
      </c>
      <c r="L83" s="478">
        <f>VLOOKUP(A83,$A$253:$AX$305,$K$1,FALSE)</f>
        <v/>
      </c>
      <c r="M83" s="478">
        <f>L83-G83</f>
        <v/>
      </c>
      <c r="N83" s="30" t="n"/>
      <c r="O83" s="425">
        <f>L83-B83</f>
        <v/>
      </c>
      <c r="P83" s="144">
        <f>J83-K83</f>
        <v/>
      </c>
      <c r="Q83" s="426">
        <f>D83-F83</f>
        <v/>
      </c>
      <c r="R83" s="30" t="n"/>
    </row>
    <row r="84">
      <c r="A84" s="80" t="inlineStr">
        <is>
          <t xml:space="preserve">　　什項負債                                                    </t>
        </is>
      </c>
      <c r="B84" s="427">
        <f>VLOOKUP(A84,$A$423:$AX$475,$K$1,FALSE)</f>
        <v/>
      </c>
      <c r="C84" s="384" t="n">
        <v>321</v>
      </c>
      <c r="D84" s="440" t="n"/>
      <c r="E84" s="441" t="n"/>
      <c r="F84" s="442" t="n"/>
      <c r="G84" s="429">
        <f>B84+SUM(F84:F89)-SUM(D84:D89)</f>
        <v/>
      </c>
      <c r="H84" s="111" t="inlineStr">
        <is>
          <t xml:space="preserve">▼籌資活動之淨現金流入（流出）                                </t>
        </is>
      </c>
      <c r="I84" s="180" t="n"/>
      <c r="J84" s="73">
        <f>OFFSET(A557,0,$K$1-1)</f>
        <v/>
      </c>
      <c r="K84" s="369">
        <f>K69</f>
        <v/>
      </c>
      <c r="L84" s="478">
        <f>VLOOKUP(A84,$A$253:$AX$305,$K$1,FALSE)</f>
        <v/>
      </c>
      <c r="M84" s="478">
        <f>L84-G84</f>
        <v/>
      </c>
      <c r="N84" s="30" t="n"/>
      <c r="O84" s="425">
        <f>L84-B84</f>
        <v/>
      </c>
      <c r="P84" s="144">
        <f>J84-K84</f>
        <v/>
      </c>
      <c r="Q84" s="426">
        <f>D84-F84</f>
        <v/>
      </c>
      <c r="R84" s="30" t="n"/>
    </row>
    <row r="85">
      <c r="A85" s="4" t="n">
        <v>0</v>
      </c>
      <c r="B85" s="427" t="n"/>
      <c r="C85" s="384" t="n">
        <v>402</v>
      </c>
      <c r="D85" s="440">
        <f>J91*-1</f>
        <v/>
      </c>
      <c r="E85" s="384" t="n">
        <v>122</v>
      </c>
      <c r="F85" s="442">
        <f>J28</f>
        <v/>
      </c>
      <c r="G85" s="433" t="n"/>
      <c r="H85" s="111" t="inlineStr">
        <is>
          <t xml:space="preserve">▼現金及約當現金之淨增（淨減）                                </t>
        </is>
      </c>
      <c r="I85" s="180" t="inlineStr">
        <is>
          <t>B</t>
        </is>
      </c>
      <c r="J85" s="73">
        <f>OFFSET(A558,0,$K$1-1)</f>
        <v/>
      </c>
      <c r="K85" s="369">
        <f>J85</f>
        <v/>
      </c>
      <c r="L85" s="478" t="n"/>
      <c r="M85" s="478">
        <f>L85-G85</f>
        <v/>
      </c>
      <c r="N85" s="30" t="n"/>
      <c r="O85" s="425">
        <f>L85-B85</f>
        <v/>
      </c>
      <c r="P85" s="144">
        <f>J85-K85</f>
        <v/>
      </c>
      <c r="Q85" s="426">
        <f>D85-F85</f>
        <v/>
      </c>
      <c r="R85" s="30" t="n"/>
    </row>
    <row r="86">
      <c r="A86" s="3" t="n">
        <v>0</v>
      </c>
      <c r="B86" s="427" t="n"/>
      <c r="C86" s="385" t="n"/>
      <c r="D86" s="440" t="n"/>
      <c r="E86" s="443" t="n">
        <v>401</v>
      </c>
      <c r="F86" s="442">
        <f>J90</f>
        <v/>
      </c>
      <c r="G86" s="433" t="n"/>
      <c r="H86" s="111" t="inlineStr">
        <is>
          <t xml:space="preserve">▼期初現金及約當現金                                          </t>
        </is>
      </c>
      <c r="I86" s="180" t="n"/>
      <c r="J86" s="73">
        <f>OFFSET(A559,0,$K$1-1)</f>
        <v/>
      </c>
      <c r="K86" s="369">
        <f>B8</f>
        <v/>
      </c>
      <c r="L86" s="478" t="n"/>
      <c r="M86" s="478">
        <f>L86-G86</f>
        <v/>
      </c>
      <c r="N86" s="30" t="n"/>
      <c r="O86" s="425">
        <f>L86-B86</f>
        <v/>
      </c>
      <c r="P86" s="144">
        <f>J86-K86</f>
        <v/>
      </c>
      <c r="Q86" s="426">
        <f>D86-F86</f>
        <v/>
      </c>
      <c r="R86" s="30" t="n"/>
    </row>
    <row r="87">
      <c r="A87" s="3" t="n">
        <v>0</v>
      </c>
      <c r="B87" s="427" t="n"/>
      <c r="C87" s="385" t="n"/>
      <c r="D87" s="440" t="n"/>
      <c r="E87" s="443" t="n"/>
      <c r="F87" s="442" t="n"/>
      <c r="G87" s="433" t="n"/>
      <c r="H87" s="111" t="inlineStr">
        <is>
          <t xml:space="preserve">▼期末現金及約當現金                                          </t>
        </is>
      </c>
      <c r="I87" s="180" t="n"/>
      <c r="J87" s="73">
        <f>OFFSET(A560,0,$K$1-1)</f>
        <v/>
      </c>
      <c r="K87" s="369">
        <f>G8</f>
        <v/>
      </c>
      <c r="L87" s="478" t="n"/>
      <c r="M87" s="478">
        <f>L87-G87</f>
        <v/>
      </c>
      <c r="N87" s="30" t="n"/>
      <c r="O87" s="425">
        <f>L87-B87</f>
        <v/>
      </c>
      <c r="P87" s="144">
        <f>J87-K87</f>
        <v/>
      </c>
      <c r="Q87" s="426">
        <f>D87-F87</f>
        <v/>
      </c>
      <c r="R87" s="30" t="n"/>
    </row>
    <row r="88">
      <c r="A88" s="3" t="n">
        <v>0</v>
      </c>
      <c r="B88" s="427" t="n"/>
      <c r="C88" s="385" t="n"/>
      <c r="D88" s="440" t="n"/>
      <c r="E88" s="443" t="n"/>
      <c r="F88" s="442" t="n"/>
      <c r="G88" s="433" t="n"/>
      <c r="H88" s="111" t="inlineStr">
        <is>
          <t xml:space="preserve">▼不影響現金流量之投資與籌資活動                              </t>
        </is>
      </c>
      <c r="J88" s="73">
        <f>OFFSET(A561,0,$K$1-1)</f>
        <v/>
      </c>
      <c r="K88" s="369" t="n"/>
      <c r="L88" s="478" t="n"/>
      <c r="M88" s="478">
        <f>L88-G88</f>
        <v/>
      </c>
      <c r="N88" s="30" t="n"/>
      <c r="O88" s="425">
        <f>L88-B88</f>
        <v/>
      </c>
      <c r="P88" s="144">
        <f>J88-K88</f>
        <v/>
      </c>
      <c r="Q88" s="426">
        <f>D88-F88</f>
        <v/>
      </c>
      <c r="R88" s="30" t="n"/>
    </row>
    <row r="89" ht="32.4" customHeight="1" s="53">
      <c r="A89" s="3" t="n">
        <v>0</v>
      </c>
      <c r="B89" s="427" t="n"/>
      <c r="C89" s="385" t="n"/>
      <c r="D89" s="440" t="n"/>
      <c r="E89" s="443" t="n"/>
      <c r="F89" s="442" t="n"/>
      <c r="G89" s="433" t="n"/>
      <c r="H89" s="112" t="inlineStr">
        <is>
          <t xml:space="preserve">　　退休離職準備金與應付退休及離職金同額增加(+)或減少(-)之金額  </t>
        </is>
      </c>
      <c r="I89" s="180" t="n"/>
      <c r="J89" s="73">
        <f>OFFSET(A562,0,$K$1-1)</f>
        <v/>
      </c>
      <c r="K89" s="369">
        <f>K90+K91</f>
        <v/>
      </c>
      <c r="L89" s="478" t="n"/>
      <c r="M89" s="478">
        <f>L89-G89</f>
        <v/>
      </c>
      <c r="N89" s="30" t="n"/>
      <c r="O89" s="425">
        <f>L89-B89</f>
        <v/>
      </c>
      <c r="P89" s="144">
        <f>J89-K89</f>
        <v/>
      </c>
      <c r="Q89" s="426">
        <f>D89-F89</f>
        <v/>
      </c>
      <c r="R89" s="30" t="n"/>
    </row>
    <row r="90">
      <c r="A90" s="80" t="inlineStr">
        <is>
          <t xml:space="preserve">　　遞延負債                                                    </t>
        </is>
      </c>
      <c r="B90" s="427">
        <f>VLOOKUP(A90,$A$423:$AX$475,$K$1,FALSE)</f>
        <v/>
      </c>
      <c r="C90" s="385" t="n">
        <v>124</v>
      </c>
      <c r="D90" s="440">
        <f>J31*-1</f>
        <v/>
      </c>
      <c r="E90" s="464" t="n">
        <v>311</v>
      </c>
      <c r="F90" s="442">
        <f>J71</f>
        <v/>
      </c>
      <c r="G90" s="429">
        <f>B90+SUM(F90:F96)-SUM(D90:D96)</f>
        <v/>
      </c>
      <c r="H90" s="112" t="inlineStr">
        <is>
          <t xml:space="preserve">　　　退休離職準備金與應付退休及離職金同額增加之金額(+)           </t>
        </is>
      </c>
      <c r="I90" s="180" t="n">
        <v>401</v>
      </c>
      <c r="J90" s="73">
        <f>OFFSET(A563,0,$K$1-1)</f>
        <v/>
      </c>
      <c r="K90" s="369">
        <f>(SUMIF($C$7:$C$127,I90,$D$7:$D$127)+SUMIF($E$7:$E$127,I90,$F$7:$F$127))/2</f>
        <v/>
      </c>
      <c r="L90" s="478">
        <f>VLOOKUP(A90,$A$253:$AX$305,$K$1,FALSE)</f>
        <v/>
      </c>
      <c r="M90" s="478">
        <f>L90-G90</f>
        <v/>
      </c>
      <c r="N90" s="30" t="n"/>
      <c r="O90" s="425">
        <f>L90-B90</f>
        <v/>
      </c>
      <c r="P90" s="144">
        <f>J90-K90</f>
        <v/>
      </c>
      <c r="Q90" s="426">
        <f>D90-F90</f>
        <v/>
      </c>
      <c r="R90" s="30" t="n"/>
    </row>
    <row r="91">
      <c r="A91" s="3" t="n">
        <v>0</v>
      </c>
      <c r="B91" s="427" t="n"/>
      <c r="C91" s="241" t="n">
        <v>123</v>
      </c>
      <c r="D91" s="440">
        <f>-J30</f>
        <v/>
      </c>
      <c r="E91" s="464" t="n">
        <v>403</v>
      </c>
      <c r="F91" s="442">
        <f>J93</f>
        <v/>
      </c>
      <c r="G91" s="433" t="n"/>
      <c r="H91" s="112" t="inlineStr">
        <is>
          <t xml:space="preserve">　　　退休離職準備金與應付退休及離職金同額減少之金額(-)           </t>
        </is>
      </c>
      <c r="I91" s="180" t="n">
        <v>402</v>
      </c>
      <c r="J91" s="73">
        <f>OFFSET(A564,0,$K$1-1)</f>
        <v/>
      </c>
      <c r="K91" s="387">
        <f>(SUMIF($C$7:$C$127,I91,$D$7:$D$127)+SUMIF($E$7:$E$127,I91,$F$7:$F$127))/2*-1</f>
        <v/>
      </c>
      <c r="L91" s="478" t="n"/>
      <c r="M91" s="478">
        <f>L91-G91</f>
        <v/>
      </c>
      <c r="N91" s="30" t="n"/>
      <c r="O91" s="425">
        <f>L91-B91</f>
        <v/>
      </c>
      <c r="P91" s="144">
        <f>J91-K91</f>
        <v/>
      </c>
      <c r="Q91" s="426">
        <f>D91-F91</f>
        <v/>
      </c>
      <c r="R91" s="30" t="n"/>
    </row>
    <row r="92">
      <c r="A92" s="3" t="n">
        <v>0</v>
      </c>
      <c r="B92" s="427" t="n"/>
      <c r="C92" s="385" t="n"/>
      <c r="D92" s="440" t="n"/>
      <c r="E92" s="325" t="n">
        <v>407</v>
      </c>
      <c r="F92" s="262">
        <f>J101</f>
        <v/>
      </c>
      <c r="G92" s="433" t="n"/>
      <c r="H92" s="112" t="inlineStr">
        <is>
          <t xml:space="preserve">　　其他準備金與遞延收入同額增加之金額                          </t>
        </is>
      </c>
      <c r="I92" s="180" t="n"/>
      <c r="J92" s="73">
        <f>OFFSET(A565,0,$K$1-1)</f>
        <v/>
      </c>
      <c r="K92" s="369">
        <f>K93</f>
        <v/>
      </c>
      <c r="L92" s="478" t="n"/>
      <c r="M92" s="478">
        <f>L92-G92</f>
        <v/>
      </c>
      <c r="N92" s="30" t="n"/>
      <c r="O92" s="425">
        <f>L92-B92</f>
        <v/>
      </c>
      <c r="P92" s="144">
        <f>J92-K92</f>
        <v/>
      </c>
      <c r="Q92" s="426">
        <f>D92-F92</f>
        <v/>
      </c>
      <c r="R92" s="30" t="n"/>
    </row>
    <row r="93">
      <c r="A93" s="3" t="n">
        <v>0</v>
      </c>
      <c r="B93" s="427" t="n"/>
      <c r="C93" s="385" t="n"/>
      <c r="D93" s="440" t="n"/>
      <c r="E93" s="464" t="n">
        <v>408</v>
      </c>
      <c r="F93" s="442">
        <f>J102</f>
        <v/>
      </c>
      <c r="G93" s="433" t="n"/>
      <c r="H93" s="112" t="inlineStr">
        <is>
          <t xml:space="preserve">　　　其他準備金與遞延收入同額增加之金額                          </t>
        </is>
      </c>
      <c r="I93" s="180" t="n">
        <v>403</v>
      </c>
      <c r="J93" s="73">
        <f>OFFSET(A566,0,$K$1-1)</f>
        <v/>
      </c>
      <c r="K93" s="369">
        <f>(SUMIF($C$7:$C$127,I93,$D$7:$D$127)+SUMIF($E$7:$E$127,I93,$F$7:$F$127))/2</f>
        <v/>
      </c>
      <c r="L93" s="478" t="n"/>
      <c r="M93" s="478">
        <f>L93-G93</f>
        <v/>
      </c>
      <c r="N93" s="30" t="n"/>
      <c r="O93" s="425">
        <f>L93-B93</f>
        <v/>
      </c>
      <c r="P93" s="144">
        <f>J93-K93</f>
        <v/>
      </c>
      <c r="Q93" s="426">
        <f>D93-F93</f>
        <v/>
      </c>
      <c r="R93" s="30" t="n"/>
    </row>
    <row r="94" ht="32.4" customHeight="1" s="53">
      <c r="A94" s="105" t="n"/>
      <c r="B94" s="465" t="n"/>
      <c r="C94" s="398" t="n"/>
      <c r="D94" s="455" t="n"/>
      <c r="E94" s="466" t="n">
        <v>410</v>
      </c>
      <c r="F94" s="467" t="n"/>
      <c r="G94" s="378" t="n"/>
      <c r="H94" s="112" t="inlineStr">
        <is>
          <t xml:space="preserve">　　以前年度購建中固定資產科目，調整轉入不動產、廠房及設備科目之</t>
        </is>
      </c>
      <c r="I94" s="180" t="n"/>
      <c r="J94" s="73">
        <f>OFFSET(A567,0,$K$1-1)</f>
        <v/>
      </c>
      <c r="K94" s="369">
        <f>K95</f>
        <v/>
      </c>
      <c r="P94" s="144">
        <f>J94-K94</f>
        <v/>
      </c>
    </row>
    <row r="95">
      <c r="A95" s="105" t="n"/>
      <c r="B95" s="465" t="n"/>
      <c r="C95" s="398" t="n"/>
      <c r="D95" s="455" t="n"/>
      <c r="E95" s="468" t="n"/>
      <c r="F95" s="447" t="n"/>
      <c r="G95" s="378" t="n"/>
      <c r="H95" s="112" t="inlineStr">
        <is>
          <t xml:space="preserve">　　　調整轉入不動產、廠房及設備科目明細                          </t>
        </is>
      </c>
      <c r="I95" s="180" t="n"/>
      <c r="J95" s="73">
        <f>OFFSET(A568,0,$K$1-1)</f>
        <v/>
      </c>
      <c r="K95" s="369">
        <f>K96+K97+K98</f>
        <v/>
      </c>
      <c r="L95" s="478" t="n"/>
      <c r="N95" s="30" t="n"/>
      <c r="O95" s="425">
        <f>L95-B96</f>
        <v/>
      </c>
      <c r="P95" s="144">
        <f>J95-K95</f>
        <v/>
      </c>
      <c r="Q95" s="426">
        <f>D96-F96</f>
        <v/>
      </c>
      <c r="R95" s="30" t="n"/>
    </row>
    <row r="96">
      <c r="A96" s="3" t="n">
        <v>0</v>
      </c>
      <c r="B96" s="427" t="n"/>
      <c r="C96" s="385" t="n"/>
      <c r="D96" s="440" t="n"/>
      <c r="E96" s="261" t="n"/>
      <c r="F96" s="186" t="n"/>
      <c r="G96" s="433" t="n"/>
      <c r="H96" s="112" t="inlineStr">
        <is>
          <t xml:space="preserve">　　　　土地改良物                                                  </t>
        </is>
      </c>
      <c r="I96" s="180" t="n">
        <v>404</v>
      </c>
      <c r="J96" s="73">
        <f>OFFSET(A569,0,$K$1-1)</f>
        <v/>
      </c>
      <c r="K96" s="369">
        <f>(SUMIF($C$7:$C$127,I96,$D$7:$D$127)+SUMIF($E$7:$E$127,I96,$F$7:$F$127))/2</f>
        <v/>
      </c>
      <c r="N96" s="30" t="n"/>
      <c r="O96" s="425">
        <f>L97-B97</f>
        <v/>
      </c>
      <c r="P96" s="144">
        <f>J96-K96</f>
        <v/>
      </c>
      <c r="Q96" s="426">
        <f>D97-F97</f>
        <v/>
      </c>
      <c r="R96" s="30" t="n"/>
    </row>
    <row r="97">
      <c r="A97" s="84" t="inlineStr">
        <is>
          <t xml:space="preserve">淨值                                                        </t>
        </is>
      </c>
      <c r="B97" s="422">
        <f>B98+B110+B116+B125</f>
        <v/>
      </c>
      <c r="C97" s="384" t="n"/>
      <c r="D97" s="440" t="n"/>
      <c r="E97" s="441" t="n"/>
      <c r="F97" s="442" t="n"/>
      <c r="G97" s="422">
        <f>G98+G110+G116+G125</f>
        <v/>
      </c>
      <c r="H97" s="112" t="inlineStr">
        <is>
          <t xml:space="preserve">　　　　房屋及建築                                                  </t>
        </is>
      </c>
      <c r="I97" s="180" t="n">
        <v>405</v>
      </c>
      <c r="J97" s="73">
        <f>OFFSET(A570,0,$K$1-1)</f>
        <v/>
      </c>
      <c r="K97" s="369">
        <f>(SUMIF($C$7:$C$127,I97,$D$7:$D$127)+SUMIF($E$7:$E$127,I97,$F$7:$F$127))/2</f>
        <v/>
      </c>
      <c r="L97" s="478">
        <f>VLOOKUP(A97,$A$253:$AX$305,$K$1,FALSE)</f>
        <v/>
      </c>
      <c r="M97" s="478">
        <f>L97-G97</f>
        <v/>
      </c>
      <c r="N97" s="30" t="n"/>
      <c r="O97" s="425">
        <f>L98-B98</f>
        <v/>
      </c>
      <c r="P97" s="144">
        <f>J97-K97</f>
        <v/>
      </c>
      <c r="Q97" s="426">
        <f>D98-F98</f>
        <v/>
      </c>
      <c r="R97" s="30" t="n"/>
    </row>
    <row r="98">
      <c r="A98" s="85" t="inlineStr">
        <is>
          <t xml:space="preserve">　基金                                                        </t>
        </is>
      </c>
      <c r="B98" s="422">
        <f>SUM(B99:B101)</f>
        <v/>
      </c>
      <c r="C98" s="384" t="n"/>
      <c r="D98" s="440" t="n"/>
      <c r="E98" s="441" t="n"/>
      <c r="F98" s="442" t="n"/>
      <c r="G98" s="422">
        <f>SUM(G99:G101)</f>
        <v/>
      </c>
      <c r="H98" s="220" t="inlineStr">
        <is>
          <t xml:space="preserve">　　　　什項設備                                                    </t>
        </is>
      </c>
      <c r="I98" s="267" t="n">
        <v>406</v>
      </c>
      <c r="J98" s="73">
        <f>OFFSET(A571,0,$K$1-1)</f>
        <v/>
      </c>
      <c r="K98" s="369">
        <f>(SUMIF($C$7:$C$127,I98,$D$7:$D$127)+SUMIF($E$7:$E$127,I98,$F$7:$F$127))/2</f>
        <v/>
      </c>
      <c r="L98" s="478">
        <f>VLOOKUP(A98,$A$253:$AX$305,$K$1,FALSE)</f>
        <v/>
      </c>
      <c r="M98" s="478">
        <f>L98-G98</f>
        <v/>
      </c>
      <c r="N98" s="30" t="n"/>
      <c r="O98" s="425">
        <f>L99-B99</f>
        <v/>
      </c>
      <c r="P98" s="144">
        <f>J98-K98</f>
        <v/>
      </c>
      <c r="Q98" s="426">
        <f>D99-F99</f>
        <v/>
      </c>
      <c r="R98" s="30" t="n"/>
    </row>
    <row r="99">
      <c r="A99" s="86" t="inlineStr">
        <is>
          <t xml:space="preserve">　　基金                                                        </t>
        </is>
      </c>
      <c r="B99" s="427">
        <f>VLOOKUP(A99,$A$423:$AX$475,$K$1,FALSE)</f>
        <v/>
      </c>
      <c r="C99" s="245" t="n"/>
      <c r="D99" s="440" t="n"/>
      <c r="E99" s="384" t="n">
        <v>313</v>
      </c>
      <c r="F99" s="442">
        <f>J76</f>
        <v/>
      </c>
      <c r="G99" s="469">
        <f>B99+SUM(F99:F109)-SUM(D99:D109)</f>
        <v/>
      </c>
      <c r="H99" s="112" t="inlineStr">
        <is>
          <t xml:space="preserve">　不動產、廠房及設備與遞延收入同額增加(+)或減少(-)之金額    </t>
        </is>
      </c>
      <c r="I99" s="180" t="n"/>
      <c r="J99" s="73">
        <f>OFFSET(A572,0,$K$1-1)</f>
        <v/>
      </c>
      <c r="K99" s="369">
        <f>K100</f>
        <v/>
      </c>
      <c r="L99" s="478">
        <f>VLOOKUP(A99,$A$253:$AX$305,$K$1,FALSE)</f>
        <v/>
      </c>
      <c r="M99" s="478">
        <f>L99-G99</f>
        <v/>
      </c>
      <c r="N99" s="30" t="n"/>
      <c r="O99" s="425">
        <f>L100-B100</f>
        <v/>
      </c>
      <c r="P99" s="144">
        <f>J99-K99</f>
        <v/>
      </c>
      <c r="Q99" s="426">
        <f>D100-F100</f>
        <v/>
      </c>
      <c r="R99" s="30" t="n"/>
    </row>
    <row r="100">
      <c r="A100" s="89" t="n">
        <v>0</v>
      </c>
      <c r="B100" s="427" t="n"/>
      <c r="C100" s="375" t="n"/>
      <c r="D100" s="428" t="n"/>
      <c r="E100" s="87" t="n">
        <v>314</v>
      </c>
      <c r="F100" s="431">
        <f>J77</f>
        <v/>
      </c>
      <c r="G100" s="427" t="n"/>
      <c r="H100" s="112" t="inlineStr">
        <is>
          <t xml:space="preserve">　　不動產、廠房及設備與遞延收入同額增加明細(+)             </t>
        </is>
      </c>
      <c r="I100" s="180" t="n"/>
      <c r="J100" s="73">
        <f>OFFSET(A573,0,$K$1-1)</f>
        <v/>
      </c>
      <c r="K100" s="369">
        <f>K101+K102</f>
        <v/>
      </c>
      <c r="L100" s="478" t="n"/>
      <c r="M100" s="478">
        <f>L100-G100</f>
        <v/>
      </c>
      <c r="N100" s="30" t="n"/>
      <c r="O100" s="425">
        <f>L101-B101</f>
        <v/>
      </c>
      <c r="P100" s="144">
        <f>J100-K100</f>
        <v/>
      </c>
      <c r="Q100" s="426">
        <f>D101-F101</f>
        <v/>
      </c>
      <c r="R100" s="30" t="n"/>
    </row>
    <row r="101">
      <c r="A101" s="50" t="n">
        <v>0</v>
      </c>
      <c r="B101" s="427" t="n"/>
      <c r="C101" s="91" t="n">
        <v>412</v>
      </c>
      <c r="D101" s="428">
        <f>-J109</f>
        <v/>
      </c>
      <c r="E101" s="87" t="n">
        <v>315</v>
      </c>
      <c r="F101" s="431">
        <f>J78</f>
        <v/>
      </c>
      <c r="G101" s="427" t="n"/>
      <c r="H101" s="211" t="inlineStr">
        <is>
          <t xml:space="preserve">　　　　機械及設備                                                  </t>
        </is>
      </c>
      <c r="I101" s="268" t="n">
        <v>407</v>
      </c>
      <c r="J101" s="73">
        <f>OFFSET(A574,0,$K$1-1)</f>
        <v/>
      </c>
      <c r="K101" s="369">
        <f>(SUMIF($C$7:$C$127,I101,$D$7:$D$127)+SUMIF($E$7:$E$127,I101,$F$7:$F$127))/2</f>
        <v/>
      </c>
      <c r="L101" s="478" t="n"/>
      <c r="M101" s="478">
        <f>L101-G101</f>
        <v/>
      </c>
      <c r="N101" s="30" t="n"/>
      <c r="O101" s="425">
        <f>L102-B102</f>
        <v/>
      </c>
      <c r="P101" s="144">
        <f>J101-K101</f>
        <v/>
      </c>
      <c r="Q101" s="426">
        <f>D102-F102</f>
        <v/>
      </c>
      <c r="R101" s="30" t="n"/>
    </row>
    <row r="102">
      <c r="A102" s="50" t="n">
        <v>0</v>
      </c>
      <c r="B102" s="427" t="n"/>
      <c r="C102" s="91" t="n">
        <v>413</v>
      </c>
      <c r="D102" s="470">
        <f>-J110</f>
        <v/>
      </c>
      <c r="E102" s="87" t="n">
        <v>409</v>
      </c>
      <c r="F102" s="432">
        <f>J105</f>
        <v/>
      </c>
      <c r="G102" s="427" t="n"/>
      <c r="H102" s="211" t="inlineStr">
        <is>
          <t xml:space="preserve">　　　　什項設備                                                    </t>
        </is>
      </c>
      <c r="I102" s="180" t="n">
        <v>408</v>
      </c>
      <c r="J102" s="73">
        <f>OFFSET(A575,0,$K$1-1)</f>
        <v/>
      </c>
      <c r="K102" s="369">
        <f>(SUMIF($C$7:$C$127,I102,$D$7:$D$127)+SUMIF($E$7:$E$127,I102,$F$7:$F$127))/2</f>
        <v/>
      </c>
      <c r="L102" s="478" t="n"/>
      <c r="M102" s="478">
        <f>L102-G102</f>
        <v/>
      </c>
      <c r="N102" s="30" t="n"/>
      <c r="O102" s="425">
        <f>L103-B103</f>
        <v/>
      </c>
      <c r="P102" s="144">
        <f>J102-K102</f>
        <v/>
      </c>
      <c r="Q102" s="426">
        <f>D103-F103</f>
        <v/>
      </c>
      <c r="R102" s="30" t="n"/>
    </row>
    <row r="103">
      <c r="A103" s="50" t="n">
        <v>0</v>
      </c>
      <c r="B103" s="427" t="n"/>
      <c r="C103" s="91" t="n">
        <v>414</v>
      </c>
      <c r="D103" s="470">
        <f>-J111</f>
        <v/>
      </c>
      <c r="E103" s="375" t="n">
        <v>410</v>
      </c>
      <c r="F103" s="431">
        <f>J106</f>
        <v/>
      </c>
      <c r="G103" s="427" t="n"/>
      <c r="H103" s="211" t="inlineStr">
        <is>
          <t xml:space="preserve">　不動產、廠房及設備與基金同額增加(+)或減少(-)之金額        </t>
        </is>
      </c>
      <c r="I103" s="180" t="n"/>
      <c r="J103" s="73">
        <f>OFFSET(A576,0,$K$1-1)</f>
        <v/>
      </c>
      <c r="K103" s="369">
        <f>K104+K108</f>
        <v/>
      </c>
      <c r="L103" s="478" t="n"/>
      <c r="M103" s="478">
        <f>L103-G103</f>
        <v/>
      </c>
      <c r="N103" s="30" t="n"/>
      <c r="O103" s="425">
        <f>L104-B104</f>
        <v/>
      </c>
      <c r="P103" s="144">
        <f>J103-K103</f>
        <v/>
      </c>
      <c r="Q103" s="426">
        <f>D104-F104</f>
        <v/>
      </c>
      <c r="R103" s="30" t="n"/>
    </row>
    <row r="104">
      <c r="A104" s="50" t="n">
        <v>0</v>
      </c>
      <c r="B104" s="427" t="n"/>
      <c r="C104" s="91" t="n">
        <v>416</v>
      </c>
      <c r="D104" s="470">
        <f>F58</f>
        <v/>
      </c>
      <c r="E104" s="375" t="n">
        <v>411</v>
      </c>
      <c r="F104" s="431">
        <f>J107</f>
        <v/>
      </c>
      <c r="G104" s="427" t="n"/>
      <c r="H104" s="211" t="inlineStr">
        <is>
          <t xml:space="preserve">　　　撥入不動產、廠房及設備明細(+)                               </t>
        </is>
      </c>
      <c r="I104" s="180" t="n"/>
      <c r="J104" s="73">
        <f>OFFSET(A577,0,$K$1-1)</f>
        <v/>
      </c>
      <c r="K104" s="369">
        <f>SUM(K105:K107)</f>
        <v/>
      </c>
      <c r="L104" s="478" t="n"/>
      <c r="M104" s="478">
        <f>L104-G104</f>
        <v/>
      </c>
      <c r="N104" s="30" t="n"/>
      <c r="O104" s="425">
        <f>L105-B105</f>
        <v/>
      </c>
      <c r="P104" s="144">
        <f>J104-K104</f>
        <v/>
      </c>
      <c r="Q104" s="426">
        <f>D105-F105</f>
        <v/>
      </c>
      <c r="R104" s="30" t="n"/>
    </row>
    <row r="105">
      <c r="A105" s="50" t="n"/>
      <c r="B105" s="50" t="n"/>
      <c r="C105" s="91" t="n"/>
      <c r="D105" s="428" t="n"/>
      <c r="E105" s="375" t="n">
        <v>415</v>
      </c>
      <c r="F105" s="90">
        <f>J113</f>
        <v/>
      </c>
      <c r="G105" s="50" t="n"/>
      <c r="H105" s="112" t="inlineStr">
        <is>
          <t xml:space="preserve">　　　　機械及設備                                                  </t>
        </is>
      </c>
      <c r="I105" s="180" t="n">
        <v>409</v>
      </c>
      <c r="J105" s="73">
        <f>OFFSET(A578,0,$K$1-1)</f>
        <v/>
      </c>
      <c r="K105" s="369">
        <f>(SUMIF($C$7:$C$127,I105,$D$7:$D$127)+SUMIF($E$7:$E$127,I105,$F$7:$F$127))/2</f>
        <v/>
      </c>
      <c r="L105" s="478" t="n"/>
      <c r="M105" s="478">
        <f>L105-G105</f>
        <v/>
      </c>
      <c r="N105" s="30" t="n"/>
      <c r="O105" s="425">
        <f>L106-B106</f>
        <v/>
      </c>
      <c r="P105" s="144">
        <f>J105-K105</f>
        <v/>
      </c>
      <c r="Q105" s="426">
        <f>D106-F106</f>
        <v/>
      </c>
      <c r="R105" s="30" t="n"/>
    </row>
    <row r="106">
      <c r="A106" s="50" t="n"/>
      <c r="B106" s="50" t="n"/>
      <c r="C106" s="375" t="n"/>
      <c r="D106" s="428" t="n"/>
      <c r="G106" s="50" t="n"/>
      <c r="H106" s="112" t="inlineStr">
        <is>
          <t xml:space="preserve">　　　　交通及運輸設備                                              </t>
        </is>
      </c>
      <c r="I106" s="180" t="n">
        <v>410</v>
      </c>
      <c r="J106" s="73">
        <f>OFFSET(A579,0,$K$1-1)</f>
        <v/>
      </c>
      <c r="K106" s="369">
        <f>(SUMIF($C$7:$C$127,I106,$D$7:$D$127)+SUMIF($E$7:$E$127,I106,$F$7:$F$127))/2</f>
        <v/>
      </c>
      <c r="L106" s="478" t="n"/>
      <c r="M106" s="478">
        <f>L106-G106</f>
        <v/>
      </c>
      <c r="N106" s="30" t="n"/>
      <c r="O106" s="425">
        <f>L107-B107</f>
        <v/>
      </c>
      <c r="P106" s="144">
        <f>J106-K106</f>
        <v/>
      </c>
      <c r="Q106" s="426">
        <f>D107-F107</f>
        <v/>
      </c>
      <c r="R106" s="30" t="n"/>
    </row>
    <row r="107">
      <c r="A107" s="50" t="n"/>
      <c r="B107" s="50" t="n"/>
      <c r="C107" s="127" t="n">
        <v>72</v>
      </c>
      <c r="D107" s="471">
        <f>IF(J119&lt;0,J119*-1,0)</f>
        <v/>
      </c>
      <c r="E107" s="472" t="n"/>
      <c r="F107" s="396" t="n"/>
      <c r="G107" s="50" t="n"/>
      <c r="H107" s="112" t="inlineStr">
        <is>
          <t xml:space="preserve">　　　　什項設備                                                    </t>
        </is>
      </c>
      <c r="I107" s="180" t="n">
        <v>411</v>
      </c>
      <c r="J107" s="73">
        <f>OFFSET(A580,0,$K$1-1)</f>
        <v/>
      </c>
      <c r="K107" s="369">
        <f>(SUMIF($C$7:$C$127,I107,$D$7:$D$127)+SUMIF($E$7:$E$127,I107,$F$7:$F$127))/2</f>
        <v/>
      </c>
      <c r="L107" s="478" t="n"/>
      <c r="M107" s="478">
        <f>L107-G107</f>
        <v/>
      </c>
      <c r="N107" s="30" t="n"/>
      <c r="O107" s="425">
        <f>L108-B108</f>
        <v/>
      </c>
      <c r="P107" s="144">
        <f>J107-K107</f>
        <v/>
      </c>
      <c r="Q107" s="426">
        <f>D108-F108</f>
        <v/>
      </c>
      <c r="R107" s="30" t="n"/>
    </row>
    <row r="108">
      <c r="A108" s="89" t="n">
        <v>0</v>
      </c>
      <c r="B108" s="427" t="n"/>
      <c r="C108" s="127" t="n"/>
      <c r="D108" s="428" t="n"/>
      <c r="E108" s="375" t="n">
        <v>72</v>
      </c>
      <c r="F108" s="396">
        <f>IF(J119&gt;0,J119,0)</f>
        <v/>
      </c>
      <c r="G108" s="427" t="n"/>
      <c r="H108" s="211" t="inlineStr">
        <is>
          <t xml:space="preserve">　　　撥出不動產、廠房及設備明細(-)                               </t>
        </is>
      </c>
      <c r="I108" s="180" t="n"/>
      <c r="J108" s="73">
        <f>OFFSET(A581,0,$K$1-1)</f>
        <v/>
      </c>
      <c r="K108" s="369">
        <f>K109+K110+K111</f>
        <v/>
      </c>
      <c r="L108" s="478" t="n"/>
      <c r="M108" s="478">
        <f>L108-G108</f>
        <v/>
      </c>
      <c r="N108" s="30" t="n"/>
      <c r="O108" s="425">
        <f>L109-B109</f>
        <v/>
      </c>
      <c r="P108" s="144">
        <f>J108-K108</f>
        <v/>
      </c>
      <c r="Q108" s="426">
        <f>D109-F109</f>
        <v/>
      </c>
      <c r="R108" s="30" t="n"/>
    </row>
    <row r="109">
      <c r="A109" s="78" t="n"/>
      <c r="B109" s="427" t="n"/>
      <c r="D109" s="428" t="n"/>
      <c r="E109" s="375" t="n"/>
      <c r="F109" s="432">
        <f>J131</f>
        <v/>
      </c>
      <c r="G109" s="427" t="n"/>
      <c r="H109" s="112" t="inlineStr">
        <is>
          <t xml:space="preserve">　　　　機械及設備                                                  </t>
        </is>
      </c>
      <c r="I109" s="180" t="n">
        <v>412</v>
      </c>
      <c r="J109" s="73">
        <f>OFFSET(A582,0,$K$1-1)</f>
        <v/>
      </c>
      <c r="K109" s="387">
        <f>(SUMIF($C$7:$C$127,I109,$D$7:$D$127)+SUMIF($E$7:$E$127,I109,$F$7:$F$127))/2*-1</f>
        <v/>
      </c>
      <c r="L109" s="478" t="n"/>
      <c r="M109" s="478">
        <f>L109-G109</f>
        <v/>
      </c>
      <c r="N109" s="30" t="n"/>
      <c r="O109" s="425">
        <f>L110-B110</f>
        <v/>
      </c>
      <c r="P109" s="144">
        <f>J109-K109</f>
        <v/>
      </c>
      <c r="Q109" s="426">
        <f>D110-F110</f>
        <v/>
      </c>
      <c r="R109" s="30" t="n"/>
    </row>
    <row r="110">
      <c r="A110" s="78" t="inlineStr">
        <is>
          <t xml:space="preserve">　公積                                                        </t>
        </is>
      </c>
      <c r="B110" s="422">
        <f>SUM(B111:B115)</f>
        <v/>
      </c>
      <c r="C110" s="375" t="n"/>
      <c r="D110" s="428" t="n"/>
      <c r="E110" s="430" t="n"/>
      <c r="F110" s="432" t="n"/>
      <c r="G110" s="423">
        <f>SUM(G111:G115)</f>
        <v/>
      </c>
      <c r="H110" s="112" t="inlineStr">
        <is>
          <t xml:space="preserve">　　　　交通及運輸設備                                              </t>
        </is>
      </c>
      <c r="I110" s="180" t="n">
        <v>413</v>
      </c>
      <c r="J110" s="73">
        <f>OFFSET(A583,0,$K$1-1)</f>
        <v/>
      </c>
      <c r="K110" s="387">
        <f>(SUMIF($C$7:$C$127,I110,$D$7:$D$127)+SUMIF($E$7:$E$127,I110,$F$7:$F$127))/2*-1</f>
        <v/>
      </c>
      <c r="L110" s="478">
        <f>VLOOKUP(A110,$A$253:$AX$305,$K$1,FALSE)</f>
        <v/>
      </c>
      <c r="M110" s="478">
        <f>L110-G110</f>
        <v/>
      </c>
      <c r="N110" s="30" t="n"/>
      <c r="O110" s="425">
        <f>L111-B111</f>
        <v/>
      </c>
      <c r="P110" s="144">
        <f>J110-K110</f>
        <v/>
      </c>
      <c r="Q110" s="426">
        <f>D111-F111</f>
        <v/>
      </c>
      <c r="R110" s="30" t="n"/>
    </row>
    <row r="111">
      <c r="A111" s="80" t="inlineStr">
        <is>
          <t xml:space="preserve">　　資本公積                                                    </t>
        </is>
      </c>
      <c r="B111" s="427">
        <f>VLOOKUP(A111,$A$423:$AX$475,$K$1,FALSE)</f>
        <v/>
      </c>
      <c r="C111" s="375" t="n"/>
      <c r="D111" s="428" t="n"/>
      <c r="E111" s="430" t="n">
        <v>417</v>
      </c>
      <c r="F111" s="432">
        <f>J115</f>
        <v/>
      </c>
      <c r="G111" s="429">
        <f>B111+SUM(F111:F113)-SUM(D111:D113)</f>
        <v/>
      </c>
      <c r="H111" s="112" t="inlineStr">
        <is>
          <t xml:space="preserve">　　　　什項設備                                                    </t>
        </is>
      </c>
      <c r="I111" s="180" t="n">
        <v>414</v>
      </c>
      <c r="J111" s="73">
        <f>OFFSET(A584,0,$K$1-1)</f>
        <v/>
      </c>
      <c r="K111" s="387">
        <f>(SUMIF($C$7:$C$127,I111,$D$7:$D$127)+SUMIF($E$7:$E$127,I111,$F$7:$F$127))/2*-1</f>
        <v/>
      </c>
      <c r="L111" s="478">
        <f>VLOOKUP(A111,$A$253:$AX$305,$K$1,FALSE)</f>
        <v/>
      </c>
      <c r="M111" s="478">
        <f>L111-G111</f>
        <v/>
      </c>
      <c r="N111" s="30" t="n"/>
      <c r="O111" s="425">
        <f>L112-B112</f>
        <v/>
      </c>
      <c r="P111" s="144">
        <f>J111-K111</f>
        <v/>
      </c>
      <c r="Q111" s="426">
        <f>D112-F112</f>
        <v/>
      </c>
      <c r="R111" s="30" t="n"/>
    </row>
    <row r="112">
      <c r="A112" s="2" t="n">
        <v>0</v>
      </c>
      <c r="B112" s="427" t="n"/>
      <c r="C112" s="473" t="n">
        <v>71</v>
      </c>
      <c r="D112" s="471">
        <f>IF(J118&lt;0,J118*-1,0)</f>
        <v/>
      </c>
      <c r="E112" s="430" t="n">
        <v>71</v>
      </c>
      <c r="F112" s="431">
        <f>IF(J133&gt;0,J133,0)</f>
        <v/>
      </c>
      <c r="G112" s="433" t="n"/>
      <c r="H112" s="211" t="inlineStr">
        <is>
          <t xml:space="preserve">　無形資產與基金同額增加(+)或減少(-)之金額                  </t>
        </is>
      </c>
      <c r="I112" s="186" t="n"/>
      <c r="J112" s="73" t="n"/>
      <c r="K112" s="369">
        <f>K113+K114</f>
        <v/>
      </c>
      <c r="L112" s="478" t="n"/>
      <c r="M112" s="478">
        <f>L112-G112</f>
        <v/>
      </c>
      <c r="N112" s="30" t="n"/>
      <c r="O112" s="425">
        <f>L113-B113</f>
        <v/>
      </c>
      <c r="P112" s="144">
        <f>J112-K112</f>
        <v/>
      </c>
      <c r="Q112" s="426">
        <f>D113-F113</f>
        <v/>
      </c>
      <c r="R112" s="30" t="n"/>
    </row>
    <row r="113">
      <c r="A113" s="3" t="n">
        <v>0</v>
      </c>
      <c r="B113" s="427" t="n"/>
      <c r="C113" s="473" t="n"/>
      <c r="D113" s="428" t="n"/>
      <c r="E113" s="439" t="n"/>
      <c r="F113" s="432" t="n"/>
      <c r="G113" s="433" t="n"/>
      <c r="H113" s="112" t="inlineStr">
        <is>
          <t xml:space="preserve">　　　無形資產與基金同額增加之金額(+)                             </t>
        </is>
      </c>
      <c r="I113" s="180" t="n">
        <v>415</v>
      </c>
      <c r="J113" s="73">
        <f>OFFSET(A585,0,$K$1-1)</f>
        <v/>
      </c>
      <c r="K113" s="369">
        <f>(SUMIF($C$7:$C$127,I113,$D$7:$D$127)+SUMIF($E$7:$E$127,I113,$F$7:$F$127))/2</f>
        <v/>
      </c>
      <c r="L113" s="478" t="n"/>
      <c r="M113" s="478">
        <f>L113-G113</f>
        <v/>
      </c>
      <c r="N113" s="30" t="n"/>
      <c r="O113" s="425">
        <f>L114-B114</f>
        <v/>
      </c>
      <c r="P113" s="144">
        <f>J113-K113</f>
        <v/>
      </c>
      <c r="Q113" s="426">
        <f>D114-F114</f>
        <v/>
      </c>
      <c r="R113" s="30" t="n"/>
    </row>
    <row r="114">
      <c r="A114" s="80" t="inlineStr">
        <is>
          <t xml:space="preserve">　　特別公積                                                    </t>
        </is>
      </c>
      <c r="B114" s="427">
        <f>VLOOKUP(A114,$A$423:$AX$475,$K$1,FALSE)</f>
        <v/>
      </c>
      <c r="C114" s="474" t="n"/>
      <c r="D114" s="428">
        <f>J131</f>
        <v/>
      </c>
      <c r="E114" s="430" t="n"/>
      <c r="F114" s="432" t="n"/>
      <c r="G114" s="429">
        <f>B114+SUM(F114:F115)-SUM(D114:D115)</f>
        <v/>
      </c>
      <c r="H114" s="112" t="inlineStr">
        <is>
          <t xml:space="preserve">　　　無形資產與基金同額減少之金額(-)                             </t>
        </is>
      </c>
      <c r="I114" s="180" t="n">
        <v>416</v>
      </c>
      <c r="J114" s="73">
        <f>OFFSET(A586,0,$K$1-1)</f>
        <v/>
      </c>
      <c r="K114" s="369">
        <f>-(SUMIF($C$7:$C$127,I114,$D$7:$D$127)+SUMIF($E$7:$E$127,I114,$F$7:$F$127))/2</f>
        <v/>
      </c>
      <c r="L114" s="478">
        <f>VLOOKUP(A114,$A$253:$AX$305,$K$1,FALSE)</f>
        <v/>
      </c>
      <c r="M114" s="478">
        <f>L114-G114</f>
        <v/>
      </c>
      <c r="N114" s="30" t="n"/>
      <c r="O114" s="425">
        <f>L115-B115</f>
        <v/>
      </c>
      <c r="P114" s="144">
        <f>J114-K114</f>
        <v/>
      </c>
      <c r="Q114" s="426">
        <f>D115-F115</f>
        <v/>
      </c>
      <c r="R114" s="30" t="n"/>
    </row>
    <row r="115">
      <c r="A115" s="3" t="n">
        <v>0</v>
      </c>
      <c r="B115" s="427" t="n"/>
      <c r="C115" s="473" t="n"/>
      <c r="D115" s="428" t="n"/>
      <c r="E115" s="439" t="n"/>
      <c r="F115" s="432" t="n"/>
      <c r="G115" s="433" t="n"/>
      <c r="H115" s="112" t="inlineStr">
        <is>
          <t xml:space="preserve">　　應付代管資產轉列受贈公積之金額                              </t>
        </is>
      </c>
      <c r="I115" s="180" t="n">
        <v>417</v>
      </c>
      <c r="J115" s="73">
        <f>OFFSET(A587,0,$K$1-1)</f>
        <v/>
      </c>
      <c r="K115" s="369">
        <f>(SUMIF($C$7:$C$127,I115,$D$7:$D$127)+SUMIF($E$7:$E$127,I115,$F$7:$F$127))/2</f>
        <v/>
      </c>
      <c r="L115" s="478" t="n"/>
      <c r="M115" s="478">
        <f>L115-G115</f>
        <v/>
      </c>
      <c r="N115" s="30" t="n"/>
      <c r="O115" s="425">
        <f>L116-B116</f>
        <v/>
      </c>
      <c r="P115" s="144">
        <f>J115-K115</f>
        <v/>
      </c>
      <c r="Q115" s="426">
        <f>D116-F116</f>
        <v/>
      </c>
      <c r="R115" s="30" t="n"/>
    </row>
    <row r="116">
      <c r="A116" s="78" t="inlineStr">
        <is>
          <t xml:space="preserve">　累積餘絀                                                    </t>
        </is>
      </c>
      <c r="B116" s="422">
        <f>SUM(B117:B121)</f>
        <v/>
      </c>
      <c r="C116" s="474" t="n"/>
      <c r="D116" s="428" t="n"/>
      <c r="E116" s="430" t="n"/>
      <c r="F116" s="432" t="n"/>
      <c r="G116" s="423">
        <f>SUM(G117:G121)</f>
        <v/>
      </c>
      <c r="H116" s="112" t="inlineStr">
        <is>
          <t xml:space="preserve">　　長期債務1年內到期部分轉列應付到期長期負債之金額             </t>
        </is>
      </c>
      <c r="I116" s="180" t="n">
        <v>418</v>
      </c>
      <c r="J116" s="73">
        <f>OFFSET(A588,0,$K$1-1)</f>
        <v/>
      </c>
      <c r="K116" s="369">
        <f>(SUMIF($C$7:$C$127,I116,$D$7:$D$127)+SUMIF($E$7:$E$127,I116,$F$7:$F$127))/2</f>
        <v/>
      </c>
      <c r="L116" s="478">
        <f>VLOOKUP(A116,$A$253:$AX$305,$K$1,FALSE)</f>
        <v/>
      </c>
      <c r="M116" s="478">
        <f>L116-G116</f>
        <v/>
      </c>
      <c r="N116" s="30" t="n"/>
      <c r="O116" s="425">
        <f>L117-B117</f>
        <v/>
      </c>
      <c r="P116" s="144">
        <f>J116-K116</f>
        <v/>
      </c>
      <c r="Q116" s="426">
        <f>D117-F117</f>
        <v/>
      </c>
      <c r="R116" s="30" t="n"/>
    </row>
    <row r="117">
      <c r="A117" s="80" t="inlineStr">
        <is>
          <t xml:space="preserve">　　累積賸餘                                                    </t>
        </is>
      </c>
      <c r="B117" s="427">
        <f>VLOOKUP(A117,$A$423:$AX$475,$K$1,FALSE)</f>
        <v/>
      </c>
      <c r="C117" s="474" t="n"/>
      <c r="D117" s="428" t="n"/>
      <c r="E117" s="375" t="inlineStr">
        <is>
          <t>A</t>
        </is>
      </c>
      <c r="F117" s="432">
        <f>IF(J7&gt;0,J7,0)</f>
        <v/>
      </c>
      <c r="G117" s="429">
        <f>B117+SUM(F117:F120)-SUM(D117:D120)</f>
        <v/>
      </c>
      <c r="H117" s="112" t="inlineStr">
        <is>
          <t xml:space="preserve">　　盈餘分配與虧損填補之金額                                    </t>
        </is>
      </c>
      <c r="I117" s="180" t="n"/>
      <c r="J117" s="73">
        <f>OFFSET(A589,0,$K$1-1)</f>
        <v/>
      </c>
      <c r="K117" s="369">
        <f>K118+K119</f>
        <v/>
      </c>
      <c r="L117" s="478">
        <f>VLOOKUP(A117,$A$253:$AX$305,$K$1,FALSE)</f>
        <v/>
      </c>
      <c r="M117" s="478">
        <f>L117-G117</f>
        <v/>
      </c>
      <c r="N117" s="30" t="n"/>
      <c r="O117" s="425">
        <f>L118-B118</f>
        <v/>
      </c>
      <c r="P117" s="144">
        <f>J117-K117</f>
        <v/>
      </c>
      <c r="Q117" s="426">
        <f>D118-F118</f>
        <v/>
      </c>
      <c r="R117" s="30" t="n"/>
    </row>
    <row r="118">
      <c r="A118" s="3" t="n">
        <v>0</v>
      </c>
      <c r="B118" s="427" t="n"/>
      <c r="C118" s="474" t="n">
        <v>71</v>
      </c>
      <c r="D118" s="428">
        <f>IF(J123&gt;0,J123,0)</f>
        <v/>
      </c>
      <c r="E118" s="375" t="n"/>
      <c r="F118" s="431" t="n"/>
      <c r="G118" s="401" t="n"/>
      <c r="H118" s="112" t="inlineStr">
        <is>
          <t xml:space="preserve">　　　提存(撥用-)公積                                             </t>
        </is>
      </c>
      <c r="I118" s="180" t="n">
        <v>71</v>
      </c>
      <c r="J118" s="73">
        <f>OFFSET(A590,0,$K$1-1)</f>
        <v/>
      </c>
      <c r="K118" s="387">
        <f>-(SUMIF($C$7:$C$127,I118,$D$7:$D$127)+SUMIF($E$7:$E$127,I118,$F$7:$F$127))/2</f>
        <v/>
      </c>
      <c r="L118" s="478" t="n"/>
      <c r="M118" s="478">
        <f>L118-G118</f>
        <v/>
      </c>
      <c r="N118" s="30" t="n"/>
      <c r="O118" s="425">
        <f>L119-B119</f>
        <v/>
      </c>
      <c r="P118" s="144">
        <f>J118-K118</f>
        <v/>
      </c>
      <c r="Q118" s="426">
        <f>D119-F119</f>
        <v/>
      </c>
      <c r="R118" s="30" t="n"/>
    </row>
    <row r="119" ht="20.4" customHeight="1" s="53" thickBot="1">
      <c r="A119" s="3" t="n"/>
      <c r="B119" s="427" t="n"/>
      <c r="C119" s="430" t="n">
        <v>72</v>
      </c>
      <c r="D119" s="471">
        <f>IF(J119&gt;0,J119,0)</f>
        <v/>
      </c>
      <c r="E119" s="434" t="n"/>
      <c r="F119" s="376" t="n"/>
      <c r="G119" s="401" t="n"/>
      <c r="H119" s="198" t="inlineStr">
        <is>
          <t xml:space="preserve">　　　賸餘撥充(折減-)基金                                         </t>
        </is>
      </c>
      <c r="I119" s="180" t="n">
        <v>72</v>
      </c>
      <c r="J119" s="73">
        <f>OFFSET(A591,0,$K$1-1)</f>
        <v/>
      </c>
      <c r="K119" s="387">
        <f>-(SUMIF($C$7:$C$127,I119,$D$7:$D$127)+SUMIF($E$7:$E$127,I119,$F$7:$F$127))/2</f>
        <v/>
      </c>
      <c r="L119" s="478" t="n"/>
      <c r="M119" s="478">
        <f>L119-G119</f>
        <v/>
      </c>
      <c r="N119" s="30" t="n"/>
      <c r="O119" s="425">
        <f>L120-B121</f>
        <v/>
      </c>
      <c r="P119" s="144">
        <f>J119-K119</f>
        <v/>
      </c>
      <c r="Q119" s="426">
        <f>D121-F121</f>
        <v/>
      </c>
      <c r="R119" s="30" t="n"/>
    </row>
    <row r="120">
      <c r="A120" s="100" t="n"/>
      <c r="B120" s="465" t="n"/>
      <c r="C120" s="430" t="n"/>
      <c r="D120" s="432" t="n"/>
      <c r="E120" s="434" t="n"/>
      <c r="F120" s="376" t="n"/>
      <c r="G120" s="401" t="n"/>
      <c r="H120" s="112" t="n"/>
      <c r="I120" s="180" t="n"/>
      <c r="J120" s="121" t="n"/>
      <c r="K120" s="369">
        <f>(SUMIF($C$7:$C$127,I120,$D$7:$D$127)+SUMIF($E$7:$E$127,I120,$F$7:$F$127))/2</f>
        <v/>
      </c>
      <c r="L120" s="478" t="n"/>
      <c r="M120" s="478">
        <f>L120-G120</f>
        <v/>
      </c>
      <c r="N120" s="30" t="n"/>
      <c r="O120" s="425">
        <f>L123-B122</f>
        <v/>
      </c>
      <c r="P120" s="144" t="n"/>
      <c r="Q120" s="426">
        <f>D122-F122</f>
        <v/>
      </c>
      <c r="R120" s="30" t="n"/>
    </row>
    <row r="121">
      <c r="A121" s="80" t="inlineStr">
        <is>
          <t xml:space="preserve">　　累積短絀                                                    </t>
        </is>
      </c>
      <c r="B121" s="427">
        <f>VLOOKUP(A121,$A$423:$AX$475,$K$1,FALSE)</f>
        <v/>
      </c>
      <c r="C121" s="375" t="inlineStr">
        <is>
          <t>A</t>
        </is>
      </c>
      <c r="D121" s="428">
        <f>IF(J7&lt;0,J7*-1,0)</f>
        <v/>
      </c>
      <c r="E121" s="430" t="n"/>
      <c r="F121" s="431" t="n"/>
      <c r="G121" s="488">
        <f>B121+SUM(F121:F124)-SUM(D121:D124)</f>
        <v/>
      </c>
      <c r="H121" s="112" t="n"/>
      <c r="I121" s="180" t="n"/>
      <c r="J121" s="121" t="n"/>
      <c r="K121" s="369">
        <f>(SUMIF($C$7:$C$127,I121,$D$7:$D$127)+SUMIF($E$7:$E$127,I121,$F$7:$F$127))/2</f>
        <v/>
      </c>
      <c r="L121" s="478">
        <f>VLOOKUP(A121,$A$253:$AX$305,$K$1,FALSE)</f>
        <v/>
      </c>
      <c r="M121" s="478">
        <f>L121-G121</f>
        <v/>
      </c>
      <c r="N121" s="30" t="n"/>
      <c r="O121" s="425">
        <f>L124-B123</f>
        <v/>
      </c>
      <c r="P121" s="144" t="n"/>
      <c r="Q121" s="426">
        <f>D123-F123</f>
        <v/>
      </c>
      <c r="R121" s="30" t="n"/>
    </row>
    <row r="122">
      <c r="A122" s="3" t="n">
        <v>0</v>
      </c>
      <c r="B122" s="427" t="n"/>
      <c r="C122" s="382" t="n"/>
      <c r="D122" s="428" t="n"/>
      <c r="E122" s="430" t="n">
        <v>71</v>
      </c>
      <c r="F122" s="432">
        <f>IF(J118&lt;0,J118*-1,0)</f>
        <v/>
      </c>
      <c r="G122" s="401" t="n"/>
      <c r="H122" s="112" t="n"/>
      <c r="I122" s="180" t="n"/>
      <c r="J122" s="121" t="n"/>
      <c r="K122" s="369">
        <f>SUM(K123:K124)</f>
        <v/>
      </c>
      <c r="L122" s="478" t="n"/>
      <c r="M122" s="478">
        <f>L122-G122</f>
        <v/>
      </c>
      <c r="N122" s="30" t="n"/>
      <c r="O122" s="425">
        <f>L125-B124</f>
        <v/>
      </c>
      <c r="P122" s="144" t="n"/>
      <c r="Q122" s="426">
        <f>D125-F125</f>
        <v/>
      </c>
      <c r="R122" s="30" t="n"/>
    </row>
    <row r="123">
      <c r="A123" s="3" t="n"/>
      <c r="B123" s="427" t="n"/>
      <c r="C123" s="382" t="n"/>
      <c r="D123" s="428" t="n"/>
      <c r="E123" s="430" t="n">
        <v>72</v>
      </c>
      <c r="F123" s="396">
        <f>IF(J119&lt;0,J119*-1,0)</f>
        <v/>
      </c>
      <c r="G123" s="401" t="n"/>
      <c r="H123" s="112" t="n"/>
      <c r="I123" s="180" t="n"/>
      <c r="J123" s="121" t="n"/>
      <c r="K123" s="369">
        <f>-(SUMIF($C$7:$C$127,I123,$D$7:$D$127)+SUMIF($E$7:$E$127,I123,$F$7:$F$127))/2</f>
        <v/>
      </c>
      <c r="L123" s="478" t="n"/>
      <c r="M123" s="478">
        <f>L123-G123</f>
        <v/>
      </c>
      <c r="N123" s="30" t="n"/>
      <c r="O123" s="425">
        <f>L126-B125</f>
        <v/>
      </c>
      <c r="P123" s="144" t="n"/>
      <c r="Q123" s="426">
        <f>D126-F126</f>
        <v/>
      </c>
    </row>
    <row r="124" ht="20.4" customHeight="1" s="53" thickBot="1">
      <c r="A124" s="100" t="n"/>
      <c r="B124" s="465" t="n"/>
      <c r="C124" s="475" t="n"/>
      <c r="D124" s="428" t="n"/>
      <c r="E124" s="434" t="n">
        <v>73</v>
      </c>
      <c r="F124" s="435">
        <f>D120</f>
        <v/>
      </c>
      <c r="G124" s="401" t="n"/>
      <c r="H124" s="198" t="n"/>
      <c r="I124" s="199" t="n"/>
      <c r="J124" s="122" t="n"/>
      <c r="K124" s="444">
        <f>-(SUMIF($C$7:$C$127,I124,$D$7:$D$127)+SUMIF($E$7:$E$127,I124,$F$7:$F$127))/2</f>
        <v/>
      </c>
      <c r="L124" s="478" t="n"/>
      <c r="M124" s="478">
        <f>L124-G124</f>
        <v/>
      </c>
      <c r="O124" s="425">
        <f>L127-B126</f>
        <v/>
      </c>
      <c r="P124" s="144" t="n"/>
      <c r="Q124" s="426">
        <f>D127-F127</f>
        <v/>
      </c>
    </row>
    <row r="125">
      <c r="A125" s="78" t="inlineStr">
        <is>
          <t xml:space="preserve">　淨值其他項目                                                </t>
        </is>
      </c>
      <c r="B125" s="422">
        <f>SUM(B126:B127)</f>
        <v/>
      </c>
      <c r="C125" s="375" t="n"/>
      <c r="D125" s="428" t="n"/>
      <c r="E125" s="430" t="n"/>
      <c r="F125" s="432" t="n"/>
      <c r="G125" s="402">
        <f>SUM(G126:G127)</f>
        <v/>
      </c>
      <c r="H125" s="220" t="n"/>
      <c r="I125" s="180" t="n"/>
      <c r="J125" s="246" t="n"/>
      <c r="K125" s="489" t="n"/>
      <c r="L125" s="478">
        <f>VLOOKUP(A125,$A$253:$AX$305,$K$1,FALSE)</f>
        <v/>
      </c>
      <c r="M125" s="478">
        <f>L124-G124</f>
        <v/>
      </c>
      <c r="O125" s="425">
        <f>L127-B128</f>
        <v/>
      </c>
      <c r="P125" s="144" t="n"/>
      <c r="Q125" s="426">
        <f>D128-F128</f>
        <v/>
      </c>
    </row>
    <row r="126">
      <c r="A126" s="81" t="inlineStr">
        <is>
          <t xml:space="preserve">　　累積其他綜合餘絀                                            </t>
        </is>
      </c>
      <c r="B126" s="427">
        <f>VLOOKUP(A126,$A$423:$AX$475,$K$1,FALSE)</f>
        <v/>
      </c>
      <c r="C126" s="375" t="n"/>
      <c r="D126" s="428" t="n"/>
      <c r="E126" s="430" t="n"/>
      <c r="F126" s="432" t="n"/>
      <c r="G126" s="488">
        <f>B126+F126-D126</f>
        <v/>
      </c>
      <c r="H126" s="220" t="n"/>
      <c r="I126" s="180" t="n"/>
      <c r="J126" s="246" t="n"/>
      <c r="K126" s="489" t="n"/>
      <c r="L126" s="478">
        <f>VLOOKUP(A126,$A$253:$AX$305,$K$1,FALSE)</f>
        <v/>
      </c>
      <c r="M126" s="478">
        <f>L125-G125</f>
        <v/>
      </c>
      <c r="P126" s="144" t="n"/>
    </row>
    <row r="127">
      <c r="A127" s="80" t="n">
        <v>0</v>
      </c>
      <c r="B127" s="427" t="n"/>
      <c r="C127" s="375" t="n"/>
      <c r="D127" s="428" t="n"/>
      <c r="E127" s="430" t="n"/>
      <c r="F127" s="432" t="n"/>
      <c r="G127" s="488" t="n"/>
      <c r="H127" s="220" t="n"/>
      <c r="I127" s="180" t="n"/>
      <c r="J127" s="246" t="n"/>
      <c r="K127" s="489" t="n"/>
      <c r="L127" s="478">
        <f>VLOOKUP(A128,$A$253:$AX$305,$K$1,FALSE)</f>
        <v/>
      </c>
      <c r="M127" s="478">
        <f>L126-G126</f>
        <v/>
      </c>
      <c r="P127" s="144" t="n"/>
    </row>
    <row r="128" ht="20.4" customHeight="1" s="53" thickBot="1">
      <c r="A128" s="83" t="inlineStr">
        <is>
          <t>合      計</t>
        </is>
      </c>
      <c r="B128" s="479">
        <f>B70+B97</f>
        <v/>
      </c>
      <c r="C128" s="480" t="n"/>
      <c r="D128" s="481" t="n"/>
      <c r="E128" s="482" t="n"/>
      <c r="F128" s="481" t="n"/>
      <c r="G128" s="490">
        <f>G70+G97</f>
        <v/>
      </c>
      <c r="H128" s="220" t="n"/>
      <c r="I128" s="180" t="n"/>
      <c r="J128" s="246" t="n"/>
      <c r="K128" s="489" t="n"/>
      <c r="M128" s="478">
        <f>L127-G128</f>
        <v/>
      </c>
      <c r="P128" s="144" t="n"/>
    </row>
    <row r="129">
      <c r="A129" s="74" t="n"/>
      <c r="B129" s="74" t="n"/>
      <c r="C129" s="74" t="n"/>
      <c r="D129" s="74" t="n"/>
      <c r="E129" s="74" t="n"/>
      <c r="F129" s="74" t="n"/>
      <c r="G129" s="74" t="n"/>
      <c r="H129" s="220" t="n"/>
      <c r="I129" s="180" t="n"/>
      <c r="J129" s="246" t="n"/>
      <c r="K129" s="489" t="n"/>
      <c r="M129" s="478">
        <f>L131-G133</f>
        <v/>
      </c>
      <c r="P129" s="144" t="n"/>
    </row>
    <row r="130">
      <c r="A130" s="74" t="n"/>
      <c r="D130" s="483">
        <f>SUM(D6:D127)</f>
        <v/>
      </c>
      <c r="E130" s="19" t="n"/>
      <c r="F130" s="483">
        <f>SUM(F6:F127)</f>
        <v/>
      </c>
      <c r="H130" s="220" t="n"/>
      <c r="I130" s="180" t="n"/>
      <c r="J130" s="246" t="n"/>
      <c r="K130" s="489" t="n"/>
      <c r="M130" s="478">
        <f>L132-G134</f>
        <v/>
      </c>
      <c r="P130" s="144" t="n"/>
    </row>
    <row r="131">
      <c r="A131" s="74" t="n"/>
      <c r="C131" s="6" t="n"/>
      <c r="D131" s="483">
        <f>D130-F130</f>
        <v/>
      </c>
      <c r="E131" s="15" t="n"/>
      <c r="F131" s="483">
        <f>F130-D130</f>
        <v/>
      </c>
      <c r="H131" s="119" t="n"/>
      <c r="I131" s="115" t="n"/>
      <c r="J131" s="116" t="n"/>
      <c r="K131" s="411" t="n"/>
      <c r="M131" s="478">
        <f>L133-G135</f>
        <v/>
      </c>
      <c r="P131" s="144" t="n"/>
    </row>
    <row r="132">
      <c r="A132" s="74" t="n"/>
      <c r="B132" s="484">
        <f>B69-B70-B97</f>
        <v/>
      </c>
      <c r="C132" s="6" t="n"/>
      <c r="E132" s="15" t="n"/>
      <c r="G132" s="484">
        <f>G69-G70-G97</f>
        <v/>
      </c>
      <c r="H132" s="119" t="n"/>
      <c r="I132" s="115" t="n"/>
      <c r="J132" s="116" t="n"/>
      <c r="K132" s="411" t="n"/>
      <c r="M132" s="478">
        <f>L134-G136</f>
        <v/>
      </c>
    </row>
    <row r="133">
      <c r="A133" s="74" t="n"/>
      <c r="C133" s="30" t="n"/>
      <c r="D133" s="30" t="n"/>
      <c r="E133" s="30" t="n"/>
      <c r="F133" s="30" t="n"/>
      <c r="G133" s="30" t="n"/>
      <c r="H133" s="119" t="n"/>
      <c r="I133" s="115" t="n"/>
      <c r="J133" s="116" t="n"/>
      <c r="K133" s="411" t="n"/>
      <c r="M133" s="478">
        <f>L135-G137</f>
        <v/>
      </c>
    </row>
    <row r="134">
      <c r="A134" s="74" t="n"/>
      <c r="B134" s="74" t="n"/>
      <c r="C134" s="74" t="n"/>
      <c r="D134" s="74" t="n"/>
      <c r="E134" s="74" t="n"/>
      <c r="F134" s="74" t="n"/>
      <c r="G134" s="74" t="n"/>
      <c r="H134" s="119" t="n"/>
      <c r="I134" s="115" t="n"/>
      <c r="J134" s="116" t="n"/>
      <c r="K134" s="411" t="n"/>
      <c r="M134" s="478">
        <f>L136-G136</f>
        <v/>
      </c>
    </row>
    <row r="135">
      <c r="A135" s="74" t="n"/>
      <c r="B135" s="74" t="n"/>
      <c r="C135" s="74" t="n"/>
      <c r="D135" s="74" t="n"/>
      <c r="E135" s="74" t="n"/>
      <c r="F135" s="74" t="n"/>
      <c r="G135" s="74" t="n"/>
      <c r="H135" s="119" t="n"/>
      <c r="I135" s="115" t="n"/>
      <c r="J135" s="116" t="n"/>
      <c r="K135" s="411" t="n"/>
    </row>
    <row r="254" ht="16.2" customHeight="1" s="53"/>
    <row r="255" ht="16.2" customHeight="1" s="53"/>
    <row r="256" ht="16.2" customHeight="1" s="53"/>
    <row r="257" ht="16.2" customHeight="1" s="53"/>
    <row r="258" ht="16.2" customHeight="1" s="53"/>
    <row r="259" ht="16.2" customHeight="1" s="53"/>
    <row r="260" ht="16.2" customHeight="1" s="53"/>
    <row r="261" ht="16.2" customHeight="1" s="53"/>
    <row r="262" ht="16.2" customHeight="1" s="53"/>
    <row r="263" ht="16.2" customHeight="1" s="53"/>
    <row r="264" ht="16.2" customHeight="1" s="53"/>
    <row r="265" ht="16.2" customHeight="1" s="53"/>
    <row r="266" ht="16.2" customHeight="1" s="53"/>
    <row r="267" ht="16.2" customHeight="1" s="53"/>
    <row r="268" ht="16.2" customHeight="1" s="53"/>
    <row r="269" ht="16.2" customHeight="1" s="53"/>
    <row r="270" ht="16.2" customHeight="1" s="53"/>
    <row r="271" ht="16.2" customHeight="1" s="53"/>
    <row r="272" ht="16.2" customHeight="1" s="53"/>
    <row r="273" ht="16.2" customHeight="1" s="53"/>
    <row r="274" ht="16.2" customHeight="1" s="53"/>
    <row r="275" ht="16.2" customHeight="1" s="53"/>
    <row r="276" ht="16.2" customHeight="1" s="53"/>
    <row r="277" ht="16.2" customHeight="1" s="53"/>
    <row r="278" ht="16.2" customHeight="1" s="53"/>
    <row r="279" ht="16.2" customHeight="1" s="53"/>
    <row r="280" ht="16.2" customHeight="1" s="53"/>
    <row r="281" ht="16.2" customHeight="1" s="53"/>
    <row r="282" ht="16.2" customHeight="1" s="53"/>
    <row r="283" ht="16.2" customHeight="1" s="53"/>
    <row r="284" ht="16.2" customHeight="1" s="53"/>
    <row r="285" ht="16.2" customHeight="1" s="53"/>
    <row r="286" ht="16.2" customHeight="1" s="53"/>
    <row r="287" ht="16.2" customHeight="1" s="53"/>
    <row r="288" ht="16.2" customHeight="1" s="53"/>
    <row r="289" ht="16.2" customHeight="1" s="53"/>
    <row r="290" ht="16.2" customHeight="1" s="53"/>
    <row r="291" ht="16.2" customHeight="1" s="53"/>
    <row r="292" ht="16.2" customHeight="1" s="53"/>
    <row r="293" ht="16.2" customHeight="1" s="53"/>
    <row r="294" ht="16.2" customHeight="1" s="53"/>
    <row r="295" ht="16.2" customHeight="1" s="53"/>
    <row r="296" ht="16.2" customHeight="1" s="53"/>
    <row r="297" ht="16.2" customHeight="1" s="53"/>
    <row r="298" ht="16.2" customHeight="1" s="53"/>
    <row r="299" ht="16.2" customHeight="1" s="53"/>
    <row r="300" ht="16.2" customHeight="1" s="53"/>
    <row r="301" ht="16.2" customHeight="1" s="53"/>
    <row r="302" ht="16.2" customHeight="1" s="53"/>
    <row r="303" ht="16.2" customHeight="1" s="53"/>
    <row r="304" ht="16.2" customHeight="1" s="53"/>
    <row r="305" ht="16.2" customHeight="1" s="53"/>
    <row r="306" ht="16.2" customHeight="1" s="53"/>
    <row r="307" ht="16.2" customHeight="1" s="53"/>
    <row r="308" ht="16.2" customHeight="1" s="53"/>
    <row r="311" ht="16.2" customHeight="1" s="53"/>
    <row r="312" ht="16.2" customHeight="1" s="53"/>
    <row r="313" ht="16.2" customHeight="1" s="53"/>
    <row r="314" ht="16.2" customHeight="1" s="53"/>
    <row r="315" ht="16.2" customHeight="1" s="53"/>
    <row r="316" ht="16.2" customHeight="1" s="53"/>
    <row r="317" ht="16.2" customHeight="1" s="53"/>
    <row r="318" ht="16.2" customHeight="1" s="53"/>
    <row r="319" ht="16.2" customHeight="1" s="53"/>
    <row r="320" ht="16.2" customHeight="1" s="53"/>
    <row r="321" ht="16.2" customHeight="1" s="53"/>
    <row r="322" ht="16.2" customHeight="1" s="53"/>
    <row r="323" ht="16.2" customHeight="1" s="53"/>
    <row r="324" ht="16.2" customHeight="1" s="53"/>
    <row r="325" ht="16.2" customHeight="1" s="53"/>
    <row r="326" ht="16.2" customHeight="1" s="53"/>
    <row r="327" ht="16.2" customHeight="1" s="53"/>
    <row r="328" ht="16.2" customHeight="1" s="53"/>
    <row r="329" ht="16.2" customHeight="1" s="53"/>
    <row r="330" ht="16.2" customHeight="1" s="53"/>
    <row r="331" ht="16.2" customHeight="1" s="53"/>
    <row r="332" ht="16.2" customHeight="1" s="53"/>
    <row r="333" ht="16.2" customHeight="1" s="53"/>
    <row r="334" ht="16.2" customHeight="1" s="53"/>
    <row r="335" ht="16.2" customHeight="1" s="53"/>
    <row r="336" ht="16.2" customHeight="1" s="53"/>
    <row r="337" ht="16.2" customHeight="1" s="53"/>
    <row r="338" ht="16.2" customHeight="1" s="53"/>
    <row r="339" ht="16.2" customHeight="1" s="53"/>
    <row r="340" ht="16.2" customHeight="1" s="53"/>
    <row r="341" ht="16.2" customHeight="1" s="53"/>
    <row r="342" ht="16.2" customHeight="1" s="53"/>
    <row r="343" ht="16.2" customHeight="1" s="53"/>
    <row r="344" ht="16.2" customHeight="1" s="53"/>
    <row r="345" ht="16.2" customHeight="1" s="53"/>
    <row r="346" ht="16.2" customHeight="1" s="53"/>
    <row r="347" ht="16.2" customHeight="1" s="53"/>
    <row r="348" ht="16.2" customHeight="1" s="53"/>
    <row r="349" ht="16.2" customHeight="1" s="53"/>
    <row r="350" ht="16.2" customHeight="1" s="53"/>
    <row r="351" ht="16.2" customHeight="1" s="53"/>
    <row r="352" ht="16.2" customHeight="1" s="53"/>
    <row r="353" ht="16.2" customHeight="1" s="53"/>
    <row r="354" ht="16.2" customHeight="1" s="53"/>
    <row r="355" ht="16.2" customHeight="1" s="53"/>
    <row r="356" ht="16.2" customHeight="1" s="53"/>
    <row r="357" ht="16.2" customHeight="1" s="53"/>
    <row r="358" ht="16.2" customHeight="1" s="53"/>
    <row r="359" ht="16.2" customHeight="1" s="53"/>
    <row r="360" ht="16.2" customHeight="1" s="53"/>
    <row r="361" ht="16.2" customHeight="1" s="53"/>
    <row r="362" ht="16.2" customHeight="1" s="53"/>
    <row r="363" ht="16.2" customHeight="1" s="53"/>
    <row r="364" ht="16.2" customHeight="1" s="53"/>
    <row r="365" ht="16.2" customHeight="1" s="53"/>
    <row r="366" ht="16.2" customHeight="1" s="53"/>
    <row r="367" ht="16.2" customHeight="1" s="53"/>
    <row r="368" ht="16.2" customHeight="1" s="53"/>
    <row r="369" ht="16.2" customHeight="1" s="53"/>
    <row r="370" ht="16.2" customHeight="1" s="53"/>
    <row r="371" ht="16.2" customHeight="1" s="53"/>
    <row r="372" ht="16.2" customHeight="1" s="53"/>
    <row r="373" ht="16.2" customHeight="1" s="53"/>
    <row r="374" ht="16.2" customHeight="1" s="53"/>
    <row r="375" ht="16.2" customHeight="1" s="53"/>
    <row r="376" ht="16.2" customHeight="1" s="53"/>
    <row r="377" ht="16.2" customHeight="1" s="53"/>
    <row r="378" ht="16.2" customHeight="1" s="53"/>
    <row r="379" ht="16.2" customHeight="1" s="53"/>
    <row r="380" ht="16.2" customHeight="1" s="53"/>
    <row r="381" ht="16.2" customHeight="1" s="53"/>
    <row r="382" ht="16.2" customHeight="1" s="53"/>
    <row r="383" ht="16.2" customHeight="1" s="53"/>
    <row r="384" ht="16.2" customHeight="1" s="53"/>
    <row r="385" ht="16.2" customHeight="1" s="53"/>
    <row r="386" ht="16.2" customHeight="1" s="53"/>
    <row r="387" ht="16.2" customHeight="1" s="53"/>
    <row r="388" ht="16.2" customHeight="1" s="53"/>
    <row r="389" ht="16.2" customHeight="1" s="53"/>
    <row r="390" ht="16.2" customHeight="1" s="53"/>
    <row r="391" ht="16.2" customHeight="1" s="53"/>
    <row r="392" ht="16.2" customHeight="1" s="53"/>
    <row r="393" ht="16.2" customHeight="1" s="53"/>
    <row r="394" ht="16.2" customHeight="1" s="53"/>
    <row r="395" ht="16.2" customHeight="1" s="53"/>
    <row r="396" ht="16.2" customHeight="1" s="53"/>
    <row r="397" ht="16.2" customHeight="1" s="53"/>
    <row r="398" ht="16.2" customHeight="1" s="53"/>
    <row r="399" ht="16.2" customHeight="1" s="53"/>
    <row r="400" ht="16.2" customHeight="1" s="53"/>
    <row r="401" ht="16.2" customHeight="1" s="53"/>
    <row r="402" ht="16.2" customHeight="1" s="53"/>
    <row r="403" ht="16.2" customHeight="1" s="53"/>
    <row r="404" ht="16.2" customHeight="1" s="53"/>
    <row r="405" ht="16.2" customHeight="1" s="53"/>
    <row r="406" ht="16.2" customHeight="1" s="53"/>
    <row r="407" ht="16.2" customHeight="1" s="53"/>
    <row r="408" ht="16.2" customHeight="1" s="53"/>
    <row r="409" ht="16.2" customHeight="1" s="53"/>
    <row r="410" ht="16.2" customHeight="1" s="53"/>
    <row r="427" ht="16.2" customHeight="1" s="53"/>
    <row r="428" ht="16.2" customHeight="1" s="53"/>
    <row r="429" ht="16.2" customHeight="1" s="53"/>
    <row r="430" ht="16.2" customHeight="1" s="53"/>
    <row r="431" ht="16.2" customHeight="1" s="53"/>
    <row r="432" ht="16.2" customHeight="1" s="53"/>
    <row r="433" ht="16.2" customHeight="1" s="53"/>
    <row r="434" ht="16.2" customHeight="1" s="53"/>
    <row r="435" ht="16.2" customHeight="1" s="53"/>
    <row r="436" ht="16.2" customHeight="1" s="53"/>
    <row r="437" ht="16.2" customHeight="1" s="53"/>
    <row r="438" ht="16.2" customHeight="1" s="53"/>
    <row r="439" ht="16.2" customHeight="1" s="53"/>
    <row r="440" ht="16.2" customHeight="1" s="53"/>
    <row r="441" ht="16.2" customHeight="1" s="53"/>
    <row r="442" ht="16.2" customHeight="1" s="53"/>
    <row r="443" ht="16.2" customHeight="1" s="53"/>
    <row r="444" ht="16.2" customHeight="1" s="53"/>
    <row r="445" ht="16.2" customHeight="1" s="53"/>
    <row r="446" ht="16.2" customHeight="1" s="53"/>
    <row r="447" ht="16.2" customHeight="1" s="53"/>
    <row r="448" ht="16.2" customHeight="1" s="53"/>
    <row r="449" ht="16.2" customHeight="1" s="53"/>
    <row r="450" ht="16.2" customHeight="1" s="53"/>
    <row r="451" ht="16.2" customHeight="1" s="53"/>
    <row r="452" ht="16.2" customHeight="1" s="53"/>
    <row r="453" ht="16.2" customHeight="1" s="53"/>
    <row r="454" ht="16.2" customHeight="1" s="53"/>
    <row r="455" ht="16.2" customHeight="1" s="53"/>
    <row r="456" ht="16.2" customHeight="1" s="53"/>
    <row r="457" ht="16.2" customHeight="1" s="53"/>
    <row r="458" ht="16.2" customHeight="1" s="53"/>
    <row r="459" ht="16.2" customHeight="1" s="53"/>
    <row r="460" ht="16.2" customHeight="1" s="53"/>
    <row r="461" ht="16.2" customHeight="1" s="53"/>
    <row r="462" ht="16.2" customHeight="1" s="53"/>
    <row r="463" ht="16.2" customHeight="1" s="53"/>
    <row r="464" ht="16.2" customHeight="1" s="53"/>
    <row r="465" ht="16.2" customHeight="1" s="53"/>
    <row r="466" ht="16.2" customHeight="1" s="53"/>
    <row r="467" ht="16.2" customHeight="1" s="53"/>
    <row r="468" ht="16.2" customHeight="1" s="53"/>
    <row r="469" ht="16.2" customHeight="1" s="53"/>
    <row r="470" ht="16.2" customHeight="1" s="53"/>
    <row r="471" ht="16.2" customHeight="1" s="53"/>
    <row r="472" ht="16.2" customHeight="1" s="53"/>
    <row r="473" ht="16.2" customHeight="1" s="53"/>
    <row r="474" ht="16.2" customHeight="1" s="53"/>
    <row r="475" ht="16.2" customHeight="1" s="53"/>
    <row r="476" ht="16.2" customHeight="1" s="53"/>
    <row r="477" ht="16.2" customHeight="1" s="53"/>
    <row r="478" ht="16.2" customHeight="1" s="53"/>
    <row r="479" ht="16.2" customHeight="1" s="53"/>
    <row r="480" ht="16.2" customHeight="1" s="53"/>
    <row r="481" ht="16.2" customHeight="1" s="53"/>
    <row r="484" ht="16.2" customHeight="1" s="53"/>
    <row r="485" ht="16.2" customHeight="1" s="53"/>
    <row r="486" ht="16.2" customHeight="1" s="53"/>
    <row r="487" ht="16.2" customHeight="1" s="53"/>
    <row r="488" ht="16.2" customHeight="1" s="53"/>
    <row r="489" ht="16.2" customHeight="1" s="53"/>
    <row r="490" ht="16.2" customHeight="1" s="53"/>
    <row r="491" ht="16.2" customHeight="1" s="53"/>
    <row r="492" ht="16.2" customHeight="1" s="53"/>
    <row r="493" ht="16.2" customHeight="1" s="53"/>
    <row r="494" ht="16.2" customHeight="1" s="53"/>
    <row r="495" ht="16.2" customHeight="1" s="53"/>
    <row r="496" ht="16.2" customHeight="1" s="53"/>
    <row r="497" ht="16.2" customHeight="1" s="53"/>
    <row r="498" ht="16.2" customHeight="1" s="53"/>
    <row r="499" ht="16.2" customHeight="1" s="53"/>
    <row r="500" ht="16.2" customHeight="1" s="53"/>
    <row r="501" ht="16.2" customHeight="1" s="53"/>
    <row r="502" ht="16.2" customHeight="1" s="53"/>
    <row r="503" ht="16.2" customHeight="1" s="53"/>
    <row r="504" ht="16.2" customHeight="1" s="53"/>
    <row r="505" ht="16.2" customHeight="1" s="53"/>
    <row r="506" ht="16.2" customHeight="1" s="53"/>
    <row r="507" ht="16.2" customHeight="1" s="53"/>
    <row r="508" ht="16.2" customHeight="1" s="53"/>
    <row r="509" ht="16.2" customHeight="1" s="53"/>
    <row r="510" ht="16.2" customHeight="1" s="53"/>
    <row r="511" ht="16.2" customHeight="1" s="53"/>
    <row r="512" ht="16.2" customHeight="1" s="53"/>
    <row r="513" ht="16.2" customHeight="1" s="53"/>
    <row r="514" ht="16.2" customHeight="1" s="53"/>
    <row r="515" ht="16.2" customHeight="1" s="53"/>
    <row r="516" ht="16.2" customHeight="1" s="53"/>
    <row r="517" ht="16.2" customHeight="1" s="53"/>
    <row r="518" ht="16.2" customHeight="1" s="53"/>
    <row r="519" ht="16.2" customHeight="1" s="53"/>
    <row r="520" ht="16.2" customHeight="1" s="53"/>
    <row r="521" ht="16.2" customHeight="1" s="53"/>
    <row r="522" ht="16.2" customHeight="1" s="53"/>
    <row r="523" ht="16.2" customHeight="1" s="53"/>
    <row r="524" ht="16.2" customHeight="1" s="53"/>
    <row r="525" ht="16.2" customHeight="1" s="53"/>
    <row r="526" ht="16.2" customHeight="1" s="53"/>
    <row r="527" ht="16.2" customHeight="1" s="53"/>
    <row r="528" ht="16.2" customHeight="1" s="53"/>
    <row r="529" ht="16.2" customHeight="1" s="53"/>
    <row r="530" ht="16.2" customHeight="1" s="53"/>
    <row r="531" ht="16.2" customHeight="1" s="53"/>
    <row r="532" ht="16.2" customHeight="1" s="53"/>
    <row r="533" ht="16.2" customHeight="1" s="53"/>
    <row r="534" ht="16.2" customHeight="1" s="53"/>
    <row r="535" ht="16.2" customHeight="1" s="53"/>
    <row r="536" ht="16.2" customHeight="1" s="53"/>
    <row r="537" ht="16.2" customHeight="1" s="53"/>
    <row r="538" ht="16.2" customHeight="1" s="53"/>
    <row r="539" ht="16.2" customHeight="1" s="53"/>
    <row r="540" ht="16.2" customHeight="1" s="53"/>
    <row r="541" ht="16.2" customHeight="1" s="53"/>
    <row r="542" ht="16.2" customHeight="1" s="53"/>
    <row r="543" ht="16.2" customHeight="1" s="53"/>
    <row r="544" ht="16.2" customHeight="1" s="53"/>
    <row r="545" ht="16.2" customHeight="1" s="53"/>
    <row r="546" ht="16.2" customHeight="1" s="53"/>
    <row r="547" ht="16.2" customHeight="1" s="53"/>
    <row r="548" ht="16.2" customHeight="1" s="53"/>
    <row r="549" ht="16.2" customHeight="1" s="53"/>
    <row r="550" ht="16.2" customHeight="1" s="53"/>
    <row r="551" ht="16.2" customHeight="1" s="53"/>
    <row r="552" ht="16.2" customHeight="1" s="53"/>
    <row r="553" ht="16.2" customHeight="1" s="53"/>
    <row r="554" ht="16.2" customHeight="1" s="53"/>
    <row r="555" ht="16.2" customHeight="1" s="53"/>
    <row r="556" ht="16.2" customHeight="1" s="53"/>
    <row r="557" ht="16.2" customHeight="1" s="53"/>
    <row r="558" ht="16.2" customHeight="1" s="53"/>
    <row r="559" ht="16.2" customHeight="1" s="53"/>
    <row r="560" ht="16.2" customHeight="1" s="53"/>
    <row r="561" ht="16.2" customHeight="1" s="53"/>
    <row r="562" ht="16.2" customHeight="1" s="53"/>
    <row r="563" ht="16.2" customHeight="1" s="53"/>
    <row r="564" ht="16.2" customHeight="1" s="53"/>
    <row r="565" ht="16.2" customHeight="1" s="53"/>
    <row r="566" ht="16.2" customHeight="1" s="53"/>
    <row r="567" ht="16.2" customHeight="1" s="53"/>
    <row r="568" ht="16.2" customHeight="1" s="53"/>
    <row r="569" ht="16.2" customHeight="1" s="53"/>
    <row r="570" ht="16.2" customHeight="1" s="53"/>
    <row r="571" ht="16.2" customHeight="1" s="53"/>
    <row r="572" ht="16.2" customHeight="1" s="53"/>
    <row r="573" ht="16.2" customHeight="1" s="53"/>
    <row r="574" ht="16.2" customHeight="1" s="53"/>
    <row r="575" ht="16.2" customHeight="1" s="53"/>
    <row r="576" ht="16.2" customHeight="1" s="53"/>
    <row r="577" ht="16.2" customHeight="1" s="53"/>
    <row r="578" ht="16.2" customHeight="1" s="53"/>
    <row r="579" ht="16.2" customHeight="1" s="53"/>
    <row r="580" ht="16.2" customHeight="1" s="53"/>
    <row r="581" ht="16.2" customHeight="1" s="53"/>
    <row r="582" ht="16.2" customHeight="1" s="53"/>
    <row r="583" ht="16.2" customHeight="1" s="53"/>
    <row r="584" ht="16.2" customHeight="1" s="53"/>
    <row r="585" ht="16.2" customHeight="1" s="53"/>
    <row r="586" ht="16.2" customHeight="1" s="53"/>
    <row r="587" ht="16.2" customHeight="1" s="53"/>
    <row r="588" ht="16.2" customHeight="1" s="53"/>
    <row r="589" ht="16.2" customHeight="1" s="53"/>
    <row r="590" ht="16.2" customHeight="1" s="53"/>
    <row r="591" ht="16.2" customHeight="1" s="53"/>
    <row r="592" ht="16.2" customHeight="1" s="53"/>
  </sheetData>
  <mergeCells count="6">
    <mergeCell ref="A1:J1"/>
    <mergeCell ref="C4:F4"/>
    <mergeCell ref="A4:A5"/>
    <mergeCell ref="A3:J3"/>
    <mergeCell ref="A2:J2"/>
    <mergeCell ref="H4:J5"/>
  </mergeCells>
  <conditionalFormatting sqref="D8:D15">
    <cfRule type="expression" priority="4" dxfId="4">
      <formula>"""=if(IF(ISBLANK(c8),0, 1) *IF(ISBLANK(d8),0, 1)=1)"""</formula>
    </cfRule>
  </conditionalFormatting>
  <conditionalFormatting sqref="J7:J38">
    <cfRule type="cellIs" priority="8" operator="notEqual" dxfId="0" stopIfTrue="1">
      <formula>$K7</formula>
    </cfRule>
  </conditionalFormatting>
  <conditionalFormatting sqref="J39:J41">
    <cfRule type="cellIs" priority="3" operator="notEqual" dxfId="0" stopIfTrue="1">
      <formula>#REF!</formula>
    </cfRule>
  </conditionalFormatting>
  <conditionalFormatting sqref="J42:J136">
    <cfRule type="cellIs" priority="1" operator="notEqual" dxfId="0" stopIfTrue="1">
      <formula>$K42</formula>
    </cfRule>
  </conditionalFormatting>
  <conditionalFormatting sqref="M7:M93 M97:M134">
    <cfRule type="cellIs" priority="21" operator="notEqual" dxfId="0" stopIfTrue="1">
      <formula>0</formula>
    </cfRule>
  </conditionalFormatting>
  <printOptions horizontalCentered="1"/>
  <pageMargins left="0.5511811023622047" right="0.4724409448818898" top="0.2362204724409449" bottom="0.2755905511811024" header="0.3937007874015748" footer="0.1181102362204725"/>
  <pageSetup orientation="portrait" paperSize="9" scale="38" horizontalDpi="1200" verticalDpi="1200"/>
  <headerFooter alignWithMargins="0">
    <oddHeader/>
    <oddFooter>&amp;C&amp;16 1-1</oddFooter>
    <evenHeader/>
    <evenFooter/>
    <firstHeader/>
    <firstFooter/>
  </headerFooter>
</worksheet>
</file>

<file path=xl/worksheets/sheet33.xml><?xml version="1.0" encoding="utf-8"?>
<worksheet xmlns="http://schemas.openxmlformats.org/spreadsheetml/2006/main">
  <sheetPr codeName="Sheet37">
    <tabColor theme="7" tint="0.7999816888943144"/>
    <outlinePr summaryBelow="1" summaryRight="1"/>
    <pageSetUpPr/>
  </sheetPr>
  <dimension ref="A1:R135"/>
  <sheetViews>
    <sheetView showZeros="0" topLeftCell="A112" zoomScale="70" zoomScaleNormal="70" zoomScaleSheetLayoutView="120" workbookViewId="0">
      <selection activeCell="G14" sqref="G14"/>
    </sheetView>
  </sheetViews>
  <sheetFormatPr baseColWidth="8" defaultColWidth="9" defaultRowHeight="19.8"/>
  <cols>
    <col width="21.6640625" customWidth="1" style="5" min="1" max="1"/>
    <col width="16" customWidth="1" style="5" min="2" max="2"/>
    <col width="6.21875" customWidth="1" style="325" min="3" max="3"/>
    <col width="11.88671875" customWidth="1" style="5" min="4" max="4"/>
    <col width="5.6640625" customWidth="1" style="325" min="5" max="5"/>
    <col width="12.21875" customWidth="1" style="5" min="6" max="6"/>
    <col width="14.6640625" customWidth="1" style="5" min="7" max="7"/>
    <col width="64.44140625" customWidth="1" style="5" min="8" max="8"/>
    <col width="5.21875" customWidth="1" style="5" min="9" max="9"/>
    <col width="10.6640625" customWidth="1" style="5" min="10" max="10"/>
    <col width="10.77734375" customWidth="1" style="1" min="11" max="11"/>
    <col width="13.21875" customWidth="1" style="1" min="12" max="12"/>
    <col width="19.109375" bestFit="1" customWidth="1" style="1" min="13" max="13"/>
    <col width="9" customWidth="1" style="1" min="14" max="14"/>
    <col width="20.109375" bestFit="1" customWidth="1" style="1" min="15" max="15"/>
    <col width="9" customWidth="1" style="1" min="16" max="16"/>
    <col width="15.109375" bestFit="1" customWidth="1" style="1" min="17" max="17"/>
    <col width="9" customWidth="1" style="1" min="18" max="16384"/>
  </cols>
  <sheetData>
    <row r="1" ht="22.2" customHeight="1" s="53">
      <c r="A1" s="322">
        <f>OFFSET(A139,0,K1-1)</f>
        <v/>
      </c>
      <c r="K1" s="13">
        <f>L1+2</f>
        <v/>
      </c>
      <c r="L1" s="1" t="n">
        <v>31</v>
      </c>
    </row>
    <row r="2" ht="22.2" customHeight="1" s="53">
      <c r="A2" s="322" t="inlineStr">
        <is>
          <t>預計平衡表與現金流量表勾稽底稿</t>
        </is>
      </c>
    </row>
    <row r="3" ht="20.4" customHeight="1" s="53" thickBot="1">
      <c r="A3" s="324" t="inlineStr">
        <is>
          <t>中華民國115年度</t>
        </is>
      </c>
    </row>
    <row r="4" ht="22.2" customHeight="1" s="53">
      <c r="A4" s="348" t="inlineStr">
        <is>
          <t>科目</t>
        </is>
      </c>
      <c r="B4" s="349" t="inlineStr">
        <is>
          <t>114.12.31</t>
        </is>
      </c>
      <c r="C4" s="328" t="inlineStr">
        <is>
          <t>調整項目</t>
        </is>
      </c>
      <c r="D4" s="350" t="n"/>
      <c r="E4" s="350" t="n"/>
      <c r="F4" s="351" t="n"/>
      <c r="G4" s="349" t="inlineStr">
        <is>
          <t>115.12.31</t>
        </is>
      </c>
      <c r="H4" s="329" t="inlineStr">
        <is>
          <t>現金流量表勾稽項目</t>
        </is>
      </c>
      <c r="I4" s="352" t="n"/>
      <c r="J4" s="353" t="n"/>
    </row>
    <row r="5" ht="22.8" customHeight="1" s="53" thickBot="1">
      <c r="A5" s="354" t="n"/>
      <c r="B5" s="75" t="inlineStr">
        <is>
          <t>預計數</t>
        </is>
      </c>
      <c r="C5" s="485" t="n"/>
      <c r="D5" s="486" t="inlineStr">
        <is>
          <t>借方</t>
        </is>
      </c>
      <c r="E5" s="487" t="n"/>
      <c r="F5" s="486" t="inlineStr">
        <is>
          <t>貸方</t>
        </is>
      </c>
      <c r="G5" s="77" t="inlineStr">
        <is>
          <t>預計數</t>
        </is>
      </c>
      <c r="H5" s="358" t="n"/>
      <c r="I5" s="359" t="n"/>
      <c r="J5" s="360" t="n"/>
    </row>
    <row r="6">
      <c r="A6" s="4" t="inlineStr">
        <is>
          <t xml:space="preserve">資產                                                        </t>
        </is>
      </c>
      <c r="B6" s="419" t="n"/>
      <c r="C6" s="367" t="n"/>
      <c r="D6" s="420" t="n"/>
      <c r="E6" s="368" t="n"/>
      <c r="F6" s="420" t="n"/>
      <c r="G6" s="421" t="n"/>
      <c r="H6" s="111" t="inlineStr">
        <is>
          <t xml:space="preserve">▼業務活動之現金流量                                          </t>
        </is>
      </c>
      <c r="I6" s="129" t="n"/>
      <c r="J6" s="130" t="n"/>
      <c r="L6" s="30" t="inlineStr">
        <is>
          <t>114年12月</t>
        </is>
      </c>
      <c r="M6" s="27" t="inlineStr">
        <is>
          <t>差異數要再加(減)</t>
        </is>
      </c>
      <c r="N6" s="30" t="n"/>
      <c r="O6" s="27" t="inlineStr">
        <is>
          <t>比較增減</t>
        </is>
      </c>
      <c r="P6" s="30" t="n"/>
      <c r="Q6" s="27" t="inlineStr">
        <is>
          <t>調整項目</t>
        </is>
      </c>
      <c r="R6" s="30" t="n"/>
    </row>
    <row r="7">
      <c r="A7" s="78" t="inlineStr">
        <is>
          <t xml:space="preserve">　流動資產                                                    </t>
        </is>
      </c>
      <c r="B7" s="422">
        <f>SUM(B8:B16)</f>
        <v/>
      </c>
      <c r="C7" s="367" t="n"/>
      <c r="D7" s="420" t="n"/>
      <c r="E7" s="368" t="n"/>
      <c r="F7" s="420" t="n"/>
      <c r="G7" s="423">
        <f>SUM(G8:G16)</f>
        <v/>
      </c>
      <c r="H7" s="112" t="inlineStr">
        <is>
          <t xml:space="preserve">　　本期賸餘（短絀）                                            </t>
        </is>
      </c>
      <c r="I7" s="8" t="inlineStr">
        <is>
          <t>A</t>
        </is>
      </c>
      <c r="J7" s="73">
        <f>OFFSET(A480,0,$K$1-1)</f>
        <v/>
      </c>
      <c r="K7" s="369">
        <f>-SUMIF($C$7:$C$127,I7,$D$7:$D$127)+SUMIF($E$7:$E$127,I7,$F$7:$F$127)</f>
        <v/>
      </c>
      <c r="L7" s="478">
        <f>VLOOKUP(A7,$A$140:$AX$249,$K$1,FALSE)</f>
        <v/>
      </c>
      <c r="M7" s="478">
        <f>L7-G7</f>
        <v/>
      </c>
      <c r="N7" s="30" t="n"/>
      <c r="O7" s="425">
        <f>L7-B7</f>
        <v/>
      </c>
      <c r="P7" s="426">
        <f>J7-K7</f>
        <v/>
      </c>
      <c r="Q7" s="426">
        <f>D7-F7</f>
        <v/>
      </c>
      <c r="R7" s="30" t="n"/>
    </row>
    <row r="8">
      <c r="A8" s="79" t="inlineStr">
        <is>
          <t xml:space="preserve">　　現金                                                        </t>
        </is>
      </c>
      <c r="B8" s="427">
        <f>VLOOKUP(A8,$A$309:$AX$418,$K$1,FALSE)</f>
        <v/>
      </c>
      <c r="C8" s="367" t="inlineStr">
        <is>
          <t>B</t>
        </is>
      </c>
      <c r="D8" s="428">
        <f>IF(G8-B8&gt;0,G8-B8,"0")</f>
        <v/>
      </c>
      <c r="E8" s="375" t="inlineStr">
        <is>
          <t>B</t>
        </is>
      </c>
      <c r="F8" s="428">
        <f>IF(G8-B8&lt;0,B8-G8,"0")</f>
        <v/>
      </c>
      <c r="G8" s="429">
        <f>J87</f>
        <v/>
      </c>
      <c r="H8" s="112" t="inlineStr">
        <is>
          <t xml:space="preserve">　　利息股利之調整                                              </t>
        </is>
      </c>
      <c r="I8" s="8" t="n"/>
      <c r="J8" s="73">
        <f>OFFSET(A481,0,$K$1-1)</f>
        <v/>
      </c>
      <c r="K8" s="369">
        <f>SUM(K9:K11)</f>
        <v/>
      </c>
      <c r="L8" s="478">
        <f>VLOOKUP(A8,$A$140:$AX$249,$K$1,FALSE)</f>
        <v/>
      </c>
      <c r="M8" s="478">
        <f>L8-G8</f>
        <v/>
      </c>
      <c r="N8" s="30" t="n"/>
      <c r="O8" s="425">
        <f>L8-B8</f>
        <v/>
      </c>
      <c r="P8" s="426">
        <f>J8-K8</f>
        <v/>
      </c>
      <c r="Q8" s="426">
        <f>D8-F8</f>
        <v/>
      </c>
      <c r="R8" s="30" t="n"/>
    </row>
    <row r="9" ht="32.4" customHeight="1" s="53">
      <c r="A9" s="79" t="inlineStr">
        <is>
          <t xml:space="preserve">　　流動金融資產                                                </t>
        </is>
      </c>
      <c r="B9" s="427">
        <f>VLOOKUP(A9,$A$309:$AX$418,$K$1,FALSE)</f>
        <v/>
      </c>
      <c r="C9" s="375" t="n">
        <v>231</v>
      </c>
      <c r="D9" s="428">
        <f>J50*-1</f>
        <v/>
      </c>
      <c r="E9" s="430" t="n">
        <v>211</v>
      </c>
      <c r="F9" s="431">
        <f>J42</f>
        <v/>
      </c>
      <c r="G9" s="429">
        <f>B9+D9-F9+D10-F10</f>
        <v/>
      </c>
      <c r="H9" s="112" t="inlineStr">
        <is>
          <t xml:space="preserve">　　　利息收入                                                    </t>
        </is>
      </c>
      <c r="I9" s="8" t="n"/>
      <c r="J9" s="73">
        <f>OFFSET(A482,0,$K$1-1)</f>
        <v/>
      </c>
      <c r="K9" s="369">
        <f>J9</f>
        <v/>
      </c>
      <c r="L9" s="478">
        <f>VLOOKUP(A9,$A$140:$AX$249,$K$1,FALSE)</f>
        <v/>
      </c>
      <c r="M9" s="478">
        <f>L9-G9</f>
        <v/>
      </c>
      <c r="N9" s="30" t="n"/>
      <c r="O9" s="425">
        <f>L9-B9</f>
        <v/>
      </c>
      <c r="P9" s="426">
        <f>J9-K9</f>
        <v/>
      </c>
      <c r="Q9" s="426">
        <f>D9-F9</f>
        <v/>
      </c>
      <c r="R9" s="30" t="n"/>
    </row>
    <row r="10">
      <c r="A10" s="79" t="n"/>
      <c r="B10" s="427" t="n"/>
      <c r="C10" s="375" t="n">
        <v>125</v>
      </c>
      <c r="D10" s="428" t="n"/>
      <c r="E10" s="430" t="n"/>
      <c r="F10" s="432" t="n"/>
      <c r="G10" s="429" t="n"/>
      <c r="H10" s="112" t="inlineStr">
        <is>
          <t xml:space="preserve">　　　股利收入                                                    </t>
        </is>
      </c>
      <c r="I10" s="8" t="n"/>
      <c r="J10" s="73">
        <f>OFFSET(A483,0,$K$1-1)</f>
        <v/>
      </c>
      <c r="K10" s="369">
        <f>J10</f>
        <v/>
      </c>
      <c r="L10" s="478" t="n"/>
      <c r="M10" s="478">
        <f>L10-G10</f>
        <v/>
      </c>
      <c r="N10" s="30" t="n"/>
      <c r="O10" s="425">
        <f>L10-B10</f>
        <v/>
      </c>
      <c r="P10" s="426">
        <f>J10-K10</f>
        <v/>
      </c>
      <c r="Q10" s="426">
        <f>D10-F10</f>
        <v/>
      </c>
      <c r="R10" s="30" t="n"/>
    </row>
    <row r="11">
      <c r="A11" s="79" t="inlineStr">
        <is>
          <t xml:space="preserve">　　應收款項                                                    </t>
        </is>
      </c>
      <c r="B11" s="427">
        <f>VLOOKUP(A11,$A$309:$AX$418,$K$1,FALSE)</f>
        <v/>
      </c>
      <c r="C11" s="375" t="n">
        <v>151</v>
      </c>
      <c r="D11" s="428" t="n"/>
      <c r="E11" s="430" t="n">
        <v>151</v>
      </c>
      <c r="F11" s="432" t="n"/>
      <c r="G11" s="429">
        <f>B11+D11-F11</f>
        <v/>
      </c>
      <c r="H11" s="112" t="inlineStr">
        <is>
          <t xml:space="preserve">　　　利息費用                                                    </t>
        </is>
      </c>
      <c r="I11" s="8" t="n"/>
      <c r="J11" s="73">
        <f>OFFSET(A484,0,$K$1-1)</f>
        <v/>
      </c>
      <c r="K11" s="369">
        <f>J11</f>
        <v/>
      </c>
      <c r="L11" s="478">
        <f>VLOOKUP(A11,$A$140:$AX$249,$K$1,FALSE)</f>
        <v/>
      </c>
      <c r="M11" s="478">
        <f>L11-G11</f>
        <v/>
      </c>
      <c r="N11" s="30" t="n"/>
      <c r="O11" s="425">
        <f>L11-B11</f>
        <v/>
      </c>
      <c r="P11" s="426">
        <f>J11-K11</f>
        <v/>
      </c>
      <c r="Q11" s="426">
        <f>D11-F11</f>
        <v/>
      </c>
      <c r="R11" s="30" t="n"/>
    </row>
    <row r="12">
      <c r="A12" s="2" t="n">
        <v>0</v>
      </c>
      <c r="B12" s="427" t="n"/>
      <c r="C12" s="375" t="n"/>
      <c r="D12" s="428" t="n"/>
      <c r="E12" s="430" t="n"/>
      <c r="F12" s="432" t="n"/>
      <c r="G12" s="433" t="n"/>
      <c r="H12" s="112" t="inlineStr">
        <is>
          <t xml:space="preserve">　　未計利息股利之本期賸餘（短絀）                              </t>
        </is>
      </c>
      <c r="I12" s="8" t="n"/>
      <c r="J12" s="73">
        <f>OFFSET(A485,0,$K$1-1)</f>
        <v/>
      </c>
      <c r="K12" s="369">
        <f>K7+K8</f>
        <v/>
      </c>
      <c r="L12" s="478" t="n"/>
      <c r="M12" s="478">
        <f>L12-G12</f>
        <v/>
      </c>
      <c r="N12" s="30" t="n"/>
      <c r="O12" s="425">
        <f>L12-B12</f>
        <v/>
      </c>
      <c r="P12" s="426">
        <f>J12-K12</f>
        <v/>
      </c>
      <c r="Q12" s="426">
        <f>D12-F12</f>
        <v/>
      </c>
      <c r="R12" s="30" t="n"/>
    </row>
    <row r="13">
      <c r="A13" s="80" t="inlineStr">
        <is>
          <t xml:space="preserve">　　存貨                                                        </t>
        </is>
      </c>
      <c r="B13" s="427">
        <f>VLOOKUP(A13,$A$309:$AX$418,$K$1,FALSE)</f>
        <v/>
      </c>
      <c r="C13" s="375" t="n">
        <v>151</v>
      </c>
      <c r="D13" s="428" t="n"/>
      <c r="E13" s="430" t="n">
        <v>151</v>
      </c>
      <c r="F13" s="432" t="n"/>
      <c r="G13" s="429">
        <f>B13+D13-F13</f>
        <v/>
      </c>
      <c r="H13" s="112" t="inlineStr">
        <is>
          <t xml:space="preserve">　　調整項目                                                    </t>
        </is>
      </c>
      <c r="I13" s="8" t="n"/>
      <c r="J13" s="73">
        <f>OFFSET(A486,0,$K$1-1)</f>
        <v/>
      </c>
      <c r="K13" s="369">
        <f>SUM(K14,K24,K27,K34,K33)</f>
        <v/>
      </c>
      <c r="L13" s="478">
        <f>VLOOKUP(A13,$A$140:$AX$249,$K$1,FALSE)</f>
        <v/>
      </c>
      <c r="M13" s="478">
        <f>L13-G13</f>
        <v/>
      </c>
      <c r="N13" s="30" t="n"/>
      <c r="O13" s="425">
        <f>L13-B13</f>
        <v/>
      </c>
      <c r="P13" s="426">
        <f>J13-K13</f>
        <v/>
      </c>
      <c r="Q13" s="426">
        <f>D13-F13</f>
        <v/>
      </c>
      <c r="R13" s="30" t="n"/>
    </row>
    <row r="14">
      <c r="A14" s="81" t="inlineStr">
        <is>
          <t xml:space="preserve">　　生產性生物資產－流動                                        </t>
        </is>
      </c>
      <c r="B14" s="427">
        <f>VLOOKUP(A14,$A$309:$AX$418,$K$1,FALSE)</f>
        <v/>
      </c>
      <c r="C14" s="375" t="n">
        <v>151</v>
      </c>
      <c r="D14" s="428" t="n"/>
      <c r="E14" s="430" t="n">
        <v>151</v>
      </c>
      <c r="F14" s="432" t="n"/>
      <c r="G14" s="429">
        <f>B14+D14-F14</f>
        <v/>
      </c>
      <c r="H14" s="112" t="inlineStr">
        <is>
          <t xml:space="preserve">　　　折舊、減損及折耗                                            </t>
        </is>
      </c>
      <c r="I14" s="8" t="n"/>
      <c r="J14" s="73">
        <f>OFFSET(A487,0,$K$1-1)</f>
        <v/>
      </c>
      <c r="K14" s="369">
        <f>SUM(K15:K23)</f>
        <v/>
      </c>
      <c r="L14" s="478">
        <f>VLOOKUP(A14,$A$140:$AX$249,$K$1,FALSE)</f>
        <v/>
      </c>
      <c r="M14" s="478">
        <f>L14-G14</f>
        <v/>
      </c>
      <c r="N14" s="30" t="n"/>
      <c r="O14" s="425">
        <f>L14-B14</f>
        <v/>
      </c>
      <c r="P14" s="426">
        <f>J14-K14</f>
        <v/>
      </c>
      <c r="Q14" s="426">
        <f>D14-F14</f>
        <v/>
      </c>
      <c r="R14" s="30" t="n"/>
    </row>
    <row r="15">
      <c r="A15" s="80" t="inlineStr">
        <is>
          <t xml:space="preserve">　　預付款項                                                    </t>
        </is>
      </c>
      <c r="B15" s="427">
        <f>VLOOKUP(A15,$A$309:$AX$418,$K$1,FALSE)</f>
        <v/>
      </c>
      <c r="C15" s="375" t="n">
        <v>151</v>
      </c>
      <c r="D15" s="428" t="n"/>
      <c r="E15" s="430" t="n">
        <v>151</v>
      </c>
      <c r="F15" s="432" t="n"/>
      <c r="G15" s="429">
        <f>B15+D15-F15</f>
        <v/>
      </c>
      <c r="H15" s="112" t="inlineStr">
        <is>
          <t xml:space="preserve">　　　　土地改良物                                                  </t>
        </is>
      </c>
      <c r="I15" s="91" t="n">
        <v>101</v>
      </c>
      <c r="J15" s="121">
        <f>OFFSET(A488,0,$K$1-1)</f>
        <v/>
      </c>
      <c r="K15" s="369">
        <f>-SUMIF($C$7:$C$127,I15,$D$7:$D$127)+SUMIF($E$7:$E$127,I15,$F$7:$F$127)</f>
        <v/>
      </c>
      <c r="L15" s="478">
        <f>VLOOKUP(A15,$A$140:$AX$249,$K$1,FALSE)</f>
        <v/>
      </c>
      <c r="M15" s="478">
        <f>L15-G15</f>
        <v/>
      </c>
      <c r="N15" s="30" t="n"/>
      <c r="O15" s="425">
        <f>L15-B15</f>
        <v/>
      </c>
      <c r="P15" s="426">
        <f>J15-K15</f>
        <v/>
      </c>
      <c r="Q15" s="426">
        <f>D15-F15</f>
        <v/>
      </c>
      <c r="R15" s="30" t="n"/>
    </row>
    <row r="16">
      <c r="A16" s="80" t="inlineStr">
        <is>
          <t xml:space="preserve">　　短期貸墊款                                                  </t>
        </is>
      </c>
      <c r="B16" s="427">
        <f>VLOOKUP(A16,$A$309:$AX$418,$K$1,FALSE)</f>
        <v/>
      </c>
      <c r="C16" s="375" t="n">
        <v>151</v>
      </c>
      <c r="D16" s="428" t="n"/>
      <c r="E16" s="430" t="n">
        <v>212</v>
      </c>
      <c r="F16" s="432">
        <f>J43</f>
        <v/>
      </c>
      <c r="G16" s="429">
        <f>B16+D16-F16</f>
        <v/>
      </c>
      <c r="H16" s="112" t="inlineStr">
        <is>
          <t xml:space="preserve">　　　　房屋及建築                                                  </t>
        </is>
      </c>
      <c r="I16" s="91" t="n">
        <v>102</v>
      </c>
      <c r="J16" s="121">
        <f>OFFSET(A489,0,$K$1-1)</f>
        <v/>
      </c>
      <c r="K16" s="369">
        <f>-SUMIF($C$7:$C$127,I16,$D$7:$D$127)+SUMIF($E$7:$E$127,I16,$F$7:$F$127)</f>
        <v/>
      </c>
      <c r="L16" s="478">
        <f>VLOOKUP(A16,$A$140:$AX$249,$K$1,FALSE)</f>
        <v/>
      </c>
      <c r="M16" s="478">
        <f>L16-G16</f>
        <v/>
      </c>
      <c r="N16" s="30" t="n"/>
      <c r="O16" s="425">
        <f>L16-B16</f>
        <v/>
      </c>
      <c r="P16" s="426">
        <f>J16-K16</f>
        <v/>
      </c>
      <c r="Q16" s="426">
        <f>D16-F16</f>
        <v/>
      </c>
      <c r="R16" s="30" t="n"/>
    </row>
    <row r="17" ht="48.6" customHeight="1" s="53">
      <c r="A17" s="78" t="inlineStr">
        <is>
          <t xml:space="preserve">　投資、長期應收款、貸墊款及準備金                            </t>
        </is>
      </c>
      <c r="B17" s="422">
        <f>SUM(B18:B21)</f>
        <v/>
      </c>
      <c r="C17" s="380" t="n"/>
      <c r="D17" s="374" t="n"/>
      <c r="E17" s="434" t="n"/>
      <c r="F17" s="435" t="n"/>
      <c r="G17" s="423">
        <f>SUM(G18:G21)</f>
        <v/>
      </c>
      <c r="H17" s="112" t="inlineStr">
        <is>
          <t xml:space="preserve">　　　　機械及設備                                                  </t>
        </is>
      </c>
      <c r="I17" s="91" t="n">
        <v>103</v>
      </c>
      <c r="J17" s="121">
        <f>OFFSET(A490,0,$K$1-1)</f>
        <v/>
      </c>
      <c r="K17" s="369">
        <f>-SUMIF($C$7:$C$127,I17,$D$7:$D$127)+SUMIF($E$7:$E$127,I17,$F$7:$F$127)</f>
        <v/>
      </c>
      <c r="L17" s="478">
        <f>VLOOKUP(A17,$A$140:$AX$249,$K$1,FALSE)</f>
        <v/>
      </c>
      <c r="M17" s="478">
        <f>L17-G17</f>
        <v/>
      </c>
      <c r="N17" s="30" t="n"/>
      <c r="O17" s="425">
        <f>L17-B17</f>
        <v/>
      </c>
      <c r="P17" s="426">
        <f>J17-K17</f>
        <v/>
      </c>
      <c r="Q17" s="426">
        <f>D17-F17</f>
        <v/>
      </c>
      <c r="R17" s="30" t="n"/>
    </row>
    <row r="18" ht="32.4" customHeight="1" s="53">
      <c r="A18" s="80" t="inlineStr">
        <is>
          <t xml:space="preserve">　　採權益法之投資                                              </t>
        </is>
      </c>
      <c r="B18" s="427">
        <f>VLOOKUP(A18,$A$309:$AX$418,$K$1,FALSE)</f>
        <v/>
      </c>
      <c r="C18" s="380" t="n"/>
      <c r="D18" s="126" t="n"/>
      <c r="E18" s="127" t="n"/>
      <c r="F18" s="126" t="n"/>
      <c r="G18" s="429">
        <f>D18+F18+B18</f>
        <v/>
      </c>
      <c r="H18" s="112" t="inlineStr">
        <is>
          <t xml:space="preserve">　　　　交通及運輸設備                                              </t>
        </is>
      </c>
      <c r="I18" s="91" t="n">
        <v>104</v>
      </c>
      <c r="J18" s="121">
        <f>OFFSET(A491,0,$K$1-1)</f>
        <v/>
      </c>
      <c r="K18" s="369">
        <f>-SUMIF($C$7:$C$127,I18,$D$7:$D$127)+SUMIF($E$7:$E$127,I18,$F$7:$F$127)</f>
        <v/>
      </c>
      <c r="L18" s="478">
        <f>VLOOKUP(A18,$A$140:$AX$249,$K$1,FALSE)</f>
        <v/>
      </c>
      <c r="M18" s="478">
        <f>L18-G18</f>
        <v/>
      </c>
      <c r="N18" s="30" t="n"/>
      <c r="O18" s="425">
        <f>L18-B18</f>
        <v/>
      </c>
      <c r="P18" s="426">
        <f>J18-K18</f>
        <v/>
      </c>
      <c r="Q18" s="426">
        <f>D18-F18</f>
        <v/>
      </c>
      <c r="R18" s="30" t="n"/>
    </row>
    <row r="19" ht="32.4" customHeight="1" s="53">
      <c r="A19" s="80" t="inlineStr">
        <is>
          <t xml:space="preserve">　　非流動金融資產                                              </t>
        </is>
      </c>
      <c r="B19" s="427">
        <f>VLOOKUP(A19,$A$309:$AX$418,$K$1,FALSE)</f>
        <v/>
      </c>
      <c r="C19" s="381" t="n">
        <v>241</v>
      </c>
      <c r="D19" s="436">
        <f>J52*-1</f>
        <v/>
      </c>
      <c r="E19" s="437" t="n">
        <v>221</v>
      </c>
      <c r="F19" s="438">
        <f>J45</f>
        <v/>
      </c>
      <c r="G19" s="429">
        <f>B19+D19-F19</f>
        <v/>
      </c>
      <c r="H19" s="112" t="inlineStr">
        <is>
          <t xml:space="preserve">　　　　什項設備                                                    </t>
        </is>
      </c>
      <c r="I19" s="91" t="n">
        <v>105</v>
      </c>
      <c r="J19" s="121">
        <f>OFFSET(A492,0,$K$1-1)</f>
        <v/>
      </c>
      <c r="K19" s="369">
        <f>-SUMIF($C$7:$C$127,I19,$D$7:$D$127)+SUMIF($E$7:$E$127,I19,$F$7:$F$127)</f>
        <v/>
      </c>
      <c r="L19" s="478">
        <f>VLOOKUP(A19,$A$140:$AX$249,$K$1,FALSE)</f>
        <v/>
      </c>
      <c r="M19" s="478">
        <f>L19-G19</f>
        <v/>
      </c>
      <c r="N19" s="30" t="n"/>
      <c r="O19" s="425">
        <f>L19-B19</f>
        <v/>
      </c>
      <c r="P19" s="426">
        <f>J19-K19</f>
        <v/>
      </c>
      <c r="Q19" s="426">
        <f>D19-F19</f>
        <v/>
      </c>
      <c r="R19" s="30" t="n"/>
    </row>
    <row r="20">
      <c r="A20" s="80" t="inlineStr">
        <is>
          <t xml:space="preserve">　　長期應收款                                                  </t>
        </is>
      </c>
      <c r="B20" s="427">
        <f>VLOOKUP(A20,$A$309:$AX$418,$K$1,FALSE)</f>
        <v/>
      </c>
      <c r="C20" s="380" t="n"/>
      <c r="D20" s="374" t="n"/>
      <c r="E20" s="434" t="n"/>
      <c r="F20" s="435" t="n"/>
      <c r="G20" s="433">
        <f>B20+D20-F20</f>
        <v/>
      </c>
      <c r="H20" s="112" t="inlineStr">
        <is>
          <t xml:space="preserve">　　　　租賃資產                                                    </t>
        </is>
      </c>
      <c r="I20" s="91" t="n">
        <v>106</v>
      </c>
      <c r="J20" s="121">
        <f>OFFSET(A493,0,$K$1-1)</f>
        <v/>
      </c>
      <c r="K20" s="369">
        <f>-SUMIF($C$7:$C$127,I20,$D$7:$D$127)+SUMIF($E$7:$E$127,I20,$F$7:$F$127)</f>
        <v/>
      </c>
      <c r="L20" s="478">
        <f>VLOOKUP(A20,$A$140:$AX$249,$K$1,FALSE)</f>
        <v/>
      </c>
      <c r="M20" s="478">
        <f>L20-G20</f>
        <v/>
      </c>
      <c r="N20" s="30" t="n"/>
      <c r="O20" s="425">
        <f>L20-B20</f>
        <v/>
      </c>
      <c r="P20" s="426">
        <f>J20-K20</f>
        <v/>
      </c>
      <c r="Q20" s="426">
        <f>D20-F20</f>
        <v/>
      </c>
      <c r="R20" s="30" t="n"/>
    </row>
    <row r="21">
      <c r="A21" s="80" t="inlineStr">
        <is>
          <t xml:space="preserve">　　準備金                                                      </t>
        </is>
      </c>
      <c r="B21" s="427">
        <f>VLOOKUP(A21,$A$309:$AX$418,$K$1,FALSE)</f>
        <v/>
      </c>
      <c r="C21" s="380" t="n">
        <v>242</v>
      </c>
      <c r="D21" s="374">
        <f>J53*-1</f>
        <v/>
      </c>
      <c r="E21" s="434" t="n">
        <v>222</v>
      </c>
      <c r="F21" s="435">
        <f>J46</f>
        <v/>
      </c>
      <c r="G21" s="429">
        <f>B21+SUM(D21:D25)-SUM(F21:F25)</f>
        <v/>
      </c>
      <c r="H21" s="112" t="inlineStr">
        <is>
          <t xml:space="preserve">　　　　租賃權益改良                                                </t>
        </is>
      </c>
      <c r="I21" s="91" t="n">
        <v>107</v>
      </c>
      <c r="J21" s="121">
        <f>OFFSET(A494,0,$K$1-1)</f>
        <v/>
      </c>
      <c r="K21" s="369">
        <f>-SUMIF($C$7:$C$127,I21,$D$7:$D$127)+SUMIF($E$7:$E$127,I21,$F$7:$F$127)</f>
        <v/>
      </c>
      <c r="L21" s="478">
        <f>VLOOKUP(A21,$A$140:$AX$249,$K$1,FALSE)</f>
        <v/>
      </c>
      <c r="M21" s="478">
        <f>L21-G21</f>
        <v/>
      </c>
      <c r="N21" s="30" t="n"/>
      <c r="O21" s="425">
        <f>L21-B21</f>
        <v/>
      </c>
      <c r="P21" s="426">
        <f>J21-K21</f>
        <v/>
      </c>
      <c r="Q21" s="426">
        <f>D21-F21</f>
        <v/>
      </c>
      <c r="R21" s="30" t="n"/>
    </row>
    <row r="22">
      <c r="A22" s="3" t="n">
        <v>0</v>
      </c>
      <c r="B22" s="427" t="n"/>
      <c r="C22" s="382" t="n">
        <v>401</v>
      </c>
      <c r="D22" s="428">
        <f>J90</f>
        <v/>
      </c>
      <c r="E22" s="439" t="n">
        <v>402</v>
      </c>
      <c r="F22" s="432">
        <f>-J91</f>
        <v/>
      </c>
      <c r="G22" s="433" t="n"/>
      <c r="H22" s="112" t="inlineStr">
        <is>
          <t xml:space="preserve">　　　　代管資產                                                    </t>
        </is>
      </c>
      <c r="I22" s="91" t="n">
        <v>108</v>
      </c>
      <c r="J22" s="121">
        <f>OFFSET(A495,0,$K$1-1)</f>
        <v/>
      </c>
      <c r="K22" s="369">
        <f>-SUMIF($C$7:$C$127,I22,$D$7:$D$127)+SUMIF($E$7:$E$127,I22,$F$7:$F$127)</f>
        <v/>
      </c>
      <c r="L22" s="478" t="n"/>
      <c r="M22" s="478">
        <f>L22-G22</f>
        <v/>
      </c>
      <c r="N22" s="30" t="n"/>
      <c r="O22" s="425">
        <f>L22-B22</f>
        <v/>
      </c>
      <c r="P22" s="426">
        <f>J22-K22</f>
        <v/>
      </c>
      <c r="Q22" s="426">
        <f>D22-F22</f>
        <v/>
      </c>
      <c r="R22" s="30" t="n"/>
    </row>
    <row r="23">
      <c r="A23" s="3" t="n">
        <v>0</v>
      </c>
      <c r="B23" s="427" t="n"/>
      <c r="C23" s="382" t="n">
        <v>403</v>
      </c>
      <c r="D23" s="428">
        <f>J93</f>
        <v/>
      </c>
      <c r="E23" s="439" t="n"/>
      <c r="F23" s="431" t="n"/>
      <c r="G23" s="433" t="n"/>
      <c r="H23" s="112" t="inlineStr">
        <is>
          <t xml:space="preserve">　　　　生產性生物資產－非流動                                      </t>
        </is>
      </c>
      <c r="I23" s="91" t="n">
        <v>109</v>
      </c>
      <c r="J23" s="121">
        <f>OFFSET(A496,0,$K$1-1)</f>
        <v/>
      </c>
      <c r="K23" s="369">
        <f>-SUMIF($C$7:$C$127,I23,$D$7:$D$127)+SUMIF($E$7:$E$127,I23,$F$7:$F$127)</f>
        <v/>
      </c>
      <c r="L23" s="478" t="n"/>
      <c r="M23" s="478">
        <f>L23-G23</f>
        <v/>
      </c>
      <c r="N23" s="30" t="n"/>
      <c r="O23" s="425">
        <f>L23-B23</f>
        <v/>
      </c>
      <c r="P23" s="426">
        <f>J23-K23</f>
        <v/>
      </c>
      <c r="Q23" s="426">
        <f>D23-F23</f>
        <v/>
      </c>
      <c r="R23" s="30" t="n"/>
    </row>
    <row r="24">
      <c r="A24" s="3" t="n">
        <v>0</v>
      </c>
      <c r="B24" s="427" t="n"/>
      <c r="C24" s="382" t="n"/>
      <c r="D24" s="428" t="n"/>
      <c r="E24" s="439" t="n"/>
      <c r="F24" s="432" t="n"/>
      <c r="G24" s="433" t="n"/>
      <c r="H24" s="112" t="inlineStr">
        <is>
          <t xml:space="preserve">　　　攤銷                                                        </t>
        </is>
      </c>
      <c r="I24" s="91" t="n"/>
      <c r="J24" s="121">
        <f>OFFSET(A497,0,$K$1-1)</f>
        <v/>
      </c>
      <c r="K24" s="369">
        <f>SUM(K25:K26)</f>
        <v/>
      </c>
      <c r="L24" s="478" t="n"/>
      <c r="M24" s="478">
        <f>L24-G24</f>
        <v/>
      </c>
      <c r="N24" s="30" t="n"/>
      <c r="O24" s="425">
        <f>L24-B24</f>
        <v/>
      </c>
      <c r="P24" s="426">
        <f>J24-K24</f>
        <v/>
      </c>
      <c r="Q24" s="426">
        <f>D24-F24</f>
        <v/>
      </c>
      <c r="R24" s="30" t="n"/>
    </row>
    <row r="25">
      <c r="A25" s="78" t="n"/>
      <c r="B25" s="427" t="n"/>
      <c r="C25" s="382" t="n">
        <v>125</v>
      </c>
      <c r="D25" s="428">
        <f>J32*-1</f>
        <v/>
      </c>
      <c r="E25" s="439" t="n"/>
      <c r="F25" s="432" t="n"/>
      <c r="G25" s="433" t="n"/>
      <c r="H25" s="112" t="inlineStr">
        <is>
          <t xml:space="preserve">　　　　攤銷電腦軟體                                                </t>
        </is>
      </c>
      <c r="I25" s="8" t="n">
        <v>111</v>
      </c>
      <c r="J25" s="73">
        <f>OFFSET(A498,0,$K$1-1)</f>
        <v/>
      </c>
      <c r="K25" s="369">
        <f>-SUMIF($C$7:$C$127,I25,$D$7:$D$127)+SUMIF($E$7:$E$127,I25,$F$7:$F$127)</f>
        <v/>
      </c>
      <c r="L25" s="478" t="n"/>
      <c r="M25" s="478">
        <f>L25-G25</f>
        <v/>
      </c>
      <c r="N25" s="30" t="n"/>
      <c r="O25" s="425">
        <f>L25-B25</f>
        <v/>
      </c>
      <c r="P25" s="426">
        <f>J25-K25</f>
        <v/>
      </c>
      <c r="Q25" s="426">
        <f>D25-F25</f>
        <v/>
      </c>
      <c r="R25" s="30" t="n"/>
    </row>
    <row r="26" ht="32.4" customHeight="1" s="53">
      <c r="A26" s="78" t="inlineStr">
        <is>
          <t xml:space="preserve">　不動產、廠房及設備                                          </t>
        </is>
      </c>
      <c r="B26" s="422">
        <f>SUM(B27:B52)</f>
        <v/>
      </c>
      <c r="C26" s="375" t="n"/>
      <c r="D26" s="428" t="n"/>
      <c r="E26" s="430" t="n"/>
      <c r="F26" s="432" t="n"/>
      <c r="G26" s="423">
        <f>SUM(G27:G52)</f>
        <v/>
      </c>
      <c r="H26" s="112" t="inlineStr">
        <is>
          <t xml:space="preserve">　　　　其他攤銷費用                                                </t>
        </is>
      </c>
      <c r="I26" s="8" t="n">
        <v>112</v>
      </c>
      <c r="J26" s="73">
        <f>OFFSET(A499,0,$K$1-1)</f>
        <v/>
      </c>
      <c r="K26" s="369">
        <f>-SUMIF($C$7:$C$127,I26,$D$7:$D$127)+SUMIF($E$7:$E$127,I26,$F$7:$F$127)</f>
        <v/>
      </c>
      <c r="L26" s="478">
        <f>VLOOKUP(A26,$A$140:$AX$249,$K$1,FALSE)</f>
        <v/>
      </c>
      <c r="M26" s="478">
        <f>L26-G26</f>
        <v/>
      </c>
      <c r="N26" s="30" t="n"/>
      <c r="O26" s="425">
        <f>L26-B26</f>
        <v/>
      </c>
      <c r="P26" s="426">
        <f>J26-K26</f>
        <v/>
      </c>
      <c r="Q26" s="426">
        <f>D26-F26</f>
        <v/>
      </c>
      <c r="R26" s="30" t="n"/>
    </row>
    <row r="27">
      <c r="A27" s="80" t="inlineStr">
        <is>
          <t xml:space="preserve">　　土地                                                        </t>
        </is>
      </c>
      <c r="B27" s="427">
        <f>VLOOKUP(A27,$A$309:$AX$418,$K$1,FALSE)</f>
        <v/>
      </c>
      <c r="C27" s="384" t="n">
        <v>121</v>
      </c>
      <c r="D27" s="440" t="n"/>
      <c r="E27" s="441" t="n"/>
      <c r="F27" s="442" t="n"/>
      <c r="G27" s="429">
        <f>B27+SUM(D27)-SUM(F27)</f>
        <v/>
      </c>
      <c r="H27" s="112" t="inlineStr">
        <is>
          <t xml:space="preserve">　　　其他                                                        </t>
        </is>
      </c>
      <c r="I27" s="8" t="n"/>
      <c r="J27" s="73">
        <f>OFFSET(A500,0,$K$1-1)</f>
        <v/>
      </c>
      <c r="K27" s="369">
        <f>K28+K29+K32</f>
        <v/>
      </c>
      <c r="L27" s="478">
        <f>VLOOKUP(A27,$A$140:$AX$249,$K$1,FALSE)</f>
        <v/>
      </c>
      <c r="M27" s="478">
        <f>L27-G27</f>
        <v/>
      </c>
      <c r="N27" s="30" t="n"/>
      <c r="O27" s="425">
        <f>L27-B27</f>
        <v/>
      </c>
      <c r="P27" s="426">
        <f>J27-K27</f>
        <v/>
      </c>
      <c r="Q27" s="426">
        <f>D27-F27</f>
        <v/>
      </c>
      <c r="R27" s="30" t="n"/>
    </row>
    <row r="28">
      <c r="A28" s="2" t="n">
        <v>0</v>
      </c>
      <c r="B28" s="427" t="n"/>
      <c r="C28" s="384" t="n"/>
      <c r="D28" s="440" t="n"/>
      <c r="E28" s="441" t="n"/>
      <c r="F28" s="442" t="n"/>
      <c r="G28" s="433" t="n"/>
      <c r="H28" s="214" t="inlineStr">
        <is>
          <t xml:space="preserve">　　　　應付退休及離職金                                            </t>
        </is>
      </c>
      <c r="I28" s="215" t="n">
        <v>122</v>
      </c>
      <c r="J28" s="73">
        <f>OFFSET(A501,0,$K$1-1)</f>
        <v/>
      </c>
      <c r="K28" s="369">
        <f>-SUMIF($C$7:$C$127,I28,$D$7:$D$127)+SUMIF($E$7:$E$127,I28,$F$7:$F$127)</f>
        <v/>
      </c>
      <c r="L28" s="478" t="n"/>
      <c r="M28" s="478">
        <f>L28-G28</f>
        <v/>
      </c>
      <c r="N28" s="30" t="n"/>
      <c r="O28" s="425">
        <f>L28-B28</f>
        <v/>
      </c>
      <c r="P28" s="426">
        <f>J28-K28</f>
        <v/>
      </c>
      <c r="Q28" s="426">
        <f>D28-F28</f>
        <v/>
      </c>
      <c r="R28" s="30" t="n"/>
    </row>
    <row r="29">
      <c r="A29" s="80" t="inlineStr">
        <is>
          <t xml:space="preserve">　　土地改良物                                                  </t>
        </is>
      </c>
      <c r="B29" s="427">
        <f>VLOOKUP(A29,$A$309:$AX$418,$K$1,FALSE)</f>
        <v/>
      </c>
      <c r="C29" s="384" t="n">
        <v>251</v>
      </c>
      <c r="D29" s="440">
        <f>J57*-1</f>
        <v/>
      </c>
      <c r="E29" s="441" t="n">
        <v>101</v>
      </c>
      <c r="F29" s="442">
        <f>J15</f>
        <v/>
      </c>
      <c r="G29" s="429">
        <f>B29+SUM(D29:D32)-SUM(F29:F32)</f>
        <v/>
      </c>
      <c r="H29" s="214" t="inlineStr">
        <is>
          <t xml:space="preserve">　　　　遞延收入                                                    </t>
        </is>
      </c>
      <c r="I29" s="215" t="n"/>
      <c r="J29" s="73">
        <f>OFFSET(A502,0,$K$1-1)</f>
        <v/>
      </c>
      <c r="K29" s="369">
        <f>SUM(K30:K31)</f>
        <v/>
      </c>
      <c r="L29" s="478">
        <f>VLOOKUP(A29,$A$140:$AX$249,$K$1,FALSE)</f>
        <v/>
      </c>
      <c r="M29" s="478">
        <f>L29-G29</f>
        <v/>
      </c>
      <c r="N29" s="30" t="n"/>
      <c r="O29" s="425">
        <f>L29-B29</f>
        <v/>
      </c>
      <c r="P29" s="426">
        <f>J29-K29</f>
        <v/>
      </c>
      <c r="Q29" s="426">
        <f>D29-F29</f>
        <v/>
      </c>
      <c r="R29" s="30" t="n"/>
    </row>
    <row r="30">
      <c r="A30" s="80" t="n">
        <v>0</v>
      </c>
      <c r="B30" s="427" t="n"/>
      <c r="C30" s="384" t="n">
        <v>404</v>
      </c>
      <c r="D30" s="440">
        <f>J96</f>
        <v/>
      </c>
      <c r="E30" s="441" t="n"/>
      <c r="F30" s="442" t="n"/>
      <c r="G30" s="433" t="n"/>
      <c r="H30" s="214" t="inlineStr">
        <is>
          <t xml:space="preserve">　　　　　遞延收入-其他補助收入                                       </t>
        </is>
      </c>
      <c r="I30" s="215" t="n">
        <v>123</v>
      </c>
      <c r="J30" s="73">
        <f>OFFSET(A503,0,$K$1-1)</f>
        <v/>
      </c>
      <c r="K30" s="369">
        <f>-SUMIF($C$7:$C$127,I30,$D$7:$D$127)+SUMIF($E$7:$E$127,I30,$F$7:$F$127)</f>
        <v/>
      </c>
      <c r="L30" s="478" t="n"/>
      <c r="M30" s="478">
        <f>L30-G30</f>
        <v/>
      </c>
      <c r="N30" s="30" t="n"/>
      <c r="O30" s="425">
        <f>L30-B30</f>
        <v/>
      </c>
      <c r="P30" s="426">
        <f>J30-K30</f>
        <v/>
      </c>
      <c r="Q30" s="426">
        <f>D30-F30</f>
        <v/>
      </c>
      <c r="R30" s="30" t="n"/>
    </row>
    <row r="31">
      <c r="A31" s="2" t="n">
        <v>0</v>
      </c>
      <c r="B31" s="427" t="n"/>
      <c r="C31" s="384" t="n"/>
      <c r="D31" s="440" t="n"/>
      <c r="E31" s="441" t="n"/>
      <c r="F31" s="442" t="n"/>
      <c r="G31" s="433" t="n"/>
      <c r="H31" s="214" t="inlineStr">
        <is>
          <t xml:space="preserve">　　　　　遞延收入-受贈收入                                           </t>
        </is>
      </c>
      <c r="I31" s="215" t="n">
        <v>124</v>
      </c>
      <c r="J31" s="73">
        <f>OFFSET(A504,0,$K$1-1)</f>
        <v/>
      </c>
      <c r="K31" s="369">
        <f>-SUMIF($C$7:$C$127,I31,$D$7:$D$127)+SUMIF($E$7:$E$127,I31,$F$7:$F$127)</f>
        <v/>
      </c>
      <c r="L31" s="478" t="n"/>
      <c r="M31" s="478">
        <f>L31-G31</f>
        <v/>
      </c>
      <c r="N31" s="30" t="n"/>
      <c r="O31" s="425">
        <f>L31-B31</f>
        <v/>
      </c>
      <c r="P31" s="426">
        <f>J31-K31</f>
        <v/>
      </c>
      <c r="Q31" s="426">
        <f>D31-F31</f>
        <v/>
      </c>
      <c r="R31" s="30" t="n"/>
    </row>
    <row r="32">
      <c r="A32" s="3" t="n">
        <v>0</v>
      </c>
      <c r="B32" s="427" t="n"/>
      <c r="C32" s="385" t="n"/>
      <c r="D32" s="440" t="n"/>
      <c r="E32" s="443" t="n"/>
      <c r="F32" s="442" t="n"/>
      <c r="G32" s="433" t="n"/>
      <c r="H32" s="214" t="inlineStr">
        <is>
          <t xml:space="preserve">　　　　其他                                                        </t>
        </is>
      </c>
      <c r="I32" s="215" t="n">
        <v>125</v>
      </c>
      <c r="J32" s="73">
        <f>OFFSET(A505,0,$K$1-1)</f>
        <v/>
      </c>
      <c r="K32" s="369" t="n"/>
      <c r="L32" s="478" t="n"/>
      <c r="M32" s="478">
        <f>L32-G32</f>
        <v/>
      </c>
      <c r="N32" s="30" t="n"/>
      <c r="O32" s="425">
        <f>L32-B32</f>
        <v/>
      </c>
      <c r="P32" s="426">
        <f>J32-K32</f>
        <v/>
      </c>
      <c r="Q32" s="426">
        <f>D32-F32</f>
        <v/>
      </c>
      <c r="R32" s="30" t="n"/>
    </row>
    <row r="33">
      <c r="A33" s="80" t="inlineStr">
        <is>
          <t xml:space="preserve">　　房屋及建築                                                  </t>
        </is>
      </c>
      <c r="B33" s="427">
        <f>VLOOKUP(A33,$A$309:$AX$418,$K$1,FALSE)</f>
        <v/>
      </c>
      <c r="C33" s="384" t="n">
        <v>252</v>
      </c>
      <c r="D33" s="440">
        <f>J58*-1</f>
        <v/>
      </c>
      <c r="E33" s="441" t="n">
        <v>102</v>
      </c>
      <c r="F33" s="442">
        <f>J16</f>
        <v/>
      </c>
      <c r="G33" s="429">
        <f>B33+SUM(D33:D36)-SUM(F33:F36)</f>
        <v/>
      </c>
      <c r="H33" s="214" t="inlineStr">
        <is>
          <t xml:space="preserve">　　　流動資產淨減（淨增）                                        </t>
        </is>
      </c>
      <c r="I33" s="215" t="n">
        <v>151</v>
      </c>
      <c r="J33" s="73">
        <f>OFFSET(A506,0,$K$1-1)</f>
        <v/>
      </c>
      <c r="K33" s="369">
        <f>-SUMIF($C$7:$C$127,I33,$D$7:$D$127)+SUMIF($E$7:$E$127,I33,$F$7:$F$127)</f>
        <v/>
      </c>
      <c r="L33" s="478">
        <f>VLOOKUP(A33,$A$140:$AX$249,$K$1,FALSE)</f>
        <v/>
      </c>
      <c r="M33" s="478">
        <f>L33-G33</f>
        <v/>
      </c>
      <c r="N33" s="30" t="n"/>
      <c r="O33" s="425">
        <f>L33-B33</f>
        <v/>
      </c>
      <c r="P33" s="426">
        <f>J33-K33</f>
        <v/>
      </c>
      <c r="Q33" s="426">
        <f>D33-F33</f>
        <v/>
      </c>
      <c r="R33" s="30" t="n"/>
    </row>
    <row r="34">
      <c r="A34" s="2" t="n">
        <v>0</v>
      </c>
      <c r="B34" s="427" t="n"/>
      <c r="C34" s="384" t="n">
        <v>405</v>
      </c>
      <c r="D34" s="440">
        <f>J97</f>
        <v/>
      </c>
      <c r="E34" s="441" t="n"/>
      <c r="F34" s="442" t="n"/>
      <c r="G34" s="433" t="n"/>
      <c r="H34" s="214" t="inlineStr">
        <is>
          <t xml:space="preserve">　　　流動負債淨增（淨減）                                        </t>
        </is>
      </c>
      <c r="I34" s="215" t="n">
        <v>161</v>
      </c>
      <c r="J34" s="73">
        <f>OFFSET(A507,0,$K$1-1)</f>
        <v/>
      </c>
      <c r="K34" s="369">
        <f>-SUMIF($C$7:$C$127,I34,$D$7:$D$127)+SUMIF($E$7:$E$127,I34,$F$7:$F$127)</f>
        <v/>
      </c>
      <c r="L34" s="478" t="n"/>
      <c r="M34" s="478">
        <f>L34-G34</f>
        <v/>
      </c>
      <c r="N34" s="30" t="n"/>
      <c r="O34" s="425">
        <f>L34-B34</f>
        <v/>
      </c>
      <c r="P34" s="426">
        <f>J34-K34</f>
        <v/>
      </c>
      <c r="Q34" s="426">
        <f>D34-F34</f>
        <v/>
      </c>
      <c r="R34" s="30" t="n"/>
    </row>
    <row r="35">
      <c r="A35" s="2" t="n">
        <v>0</v>
      </c>
      <c r="B35" s="427" t="n"/>
      <c r="C35" s="384" t="n"/>
      <c r="D35" s="440" t="n"/>
      <c r="E35" s="441" t="n"/>
      <c r="F35" s="442" t="n"/>
      <c r="G35" s="433" t="n"/>
      <c r="H35" s="214" t="inlineStr">
        <is>
          <t xml:space="preserve">　　未計利息股利之現金流入（流出）                              </t>
        </is>
      </c>
      <c r="I35" s="215" t="n"/>
      <c r="J35" s="73">
        <f>OFFSET(A508,0,$K$1-1)</f>
        <v/>
      </c>
      <c r="K35" s="369">
        <f>K12+K13</f>
        <v/>
      </c>
      <c r="L35" s="478" t="n"/>
      <c r="M35" s="478">
        <f>L35-G35</f>
        <v/>
      </c>
      <c r="N35" s="30" t="n"/>
      <c r="O35" s="425">
        <f>L35-B35</f>
        <v/>
      </c>
      <c r="P35" s="426">
        <f>J35-K35</f>
        <v/>
      </c>
      <c r="Q35" s="426">
        <f>D35-F35</f>
        <v/>
      </c>
      <c r="R35" s="30" t="n"/>
    </row>
    <row r="36">
      <c r="A36" s="3" t="n">
        <v>0</v>
      </c>
      <c r="B36" s="427" t="n"/>
      <c r="C36" s="385" t="n"/>
      <c r="D36" s="440" t="n"/>
      <c r="E36" s="443" t="n"/>
      <c r="F36" s="442" t="n"/>
      <c r="G36" s="433" t="n"/>
      <c r="H36" s="112" t="inlineStr">
        <is>
          <t xml:space="preserve">　　收取利息                                                    </t>
        </is>
      </c>
      <c r="I36" s="180" t="n"/>
      <c r="J36" s="73">
        <f>OFFSET(A509,0,$K$1-1)</f>
        <v/>
      </c>
      <c r="K36" s="369">
        <f>J36</f>
        <v/>
      </c>
      <c r="L36" s="478" t="n"/>
      <c r="M36" s="478">
        <f>L36-G36</f>
        <v/>
      </c>
      <c r="N36" s="30" t="n"/>
      <c r="O36" s="425">
        <f>L36-B36</f>
        <v/>
      </c>
      <c r="P36" s="426">
        <f>J36-K36</f>
        <v/>
      </c>
      <c r="Q36" s="426">
        <f>D36-F36</f>
        <v/>
      </c>
      <c r="R36" s="30" t="n"/>
    </row>
    <row r="37">
      <c r="A37" s="80" t="inlineStr">
        <is>
          <t xml:space="preserve">　　機械及設備                                                  </t>
        </is>
      </c>
      <c r="B37" s="427">
        <f>VLOOKUP(A37,$A$309:$AX$418,$K$1,FALSE)</f>
        <v/>
      </c>
      <c r="C37" s="384" t="n">
        <v>253</v>
      </c>
      <c r="D37" s="440">
        <f>J59*-1</f>
        <v/>
      </c>
      <c r="E37" s="441" t="n">
        <v>103</v>
      </c>
      <c r="F37" s="442">
        <f>J17</f>
        <v/>
      </c>
      <c r="G37" s="429">
        <f>B37+SUM(D37:D41)-SUM(F37:F41)</f>
        <v/>
      </c>
      <c r="H37" s="112" t="inlineStr">
        <is>
          <t xml:space="preserve">　　收取股利                                                    </t>
        </is>
      </c>
      <c r="I37" s="180" t="n"/>
      <c r="J37" s="73">
        <f>OFFSET(A510,0,$K$1-1)</f>
        <v/>
      </c>
      <c r="K37" s="369">
        <f>J37</f>
        <v/>
      </c>
      <c r="L37" s="478">
        <f>VLOOKUP(A37,$A$140:$AX$249,$K$1,FALSE)</f>
        <v/>
      </c>
      <c r="M37" s="478">
        <f>L37-G37</f>
        <v/>
      </c>
      <c r="N37" s="30" t="n"/>
      <c r="O37" s="425">
        <f>L37-B37</f>
        <v/>
      </c>
      <c r="P37" s="426">
        <f>J37-K37</f>
        <v/>
      </c>
      <c r="Q37" s="426">
        <f>D37-F37</f>
        <v/>
      </c>
      <c r="R37" s="30" t="n"/>
    </row>
    <row r="38" ht="20.4" customHeight="1" s="53" thickBot="1">
      <c r="A38" s="2" t="n">
        <v>0</v>
      </c>
      <c r="B38" s="427" t="n"/>
      <c r="C38" s="385" t="n">
        <v>407</v>
      </c>
      <c r="D38" s="440">
        <f>J101</f>
        <v/>
      </c>
      <c r="E38" s="441" t="n"/>
      <c r="F38" s="442" t="n"/>
      <c r="G38" s="433" t="n"/>
      <c r="H38" s="112" t="inlineStr">
        <is>
          <t xml:space="preserve">　　支付利息                                                    </t>
        </is>
      </c>
      <c r="I38" s="180" t="n"/>
      <c r="J38" s="73">
        <f>OFFSET(A511,0,$K$1-1)</f>
        <v/>
      </c>
      <c r="K38" s="444">
        <f>J38</f>
        <v/>
      </c>
      <c r="L38" s="478" t="n"/>
      <c r="M38" s="478">
        <f>L38-G38</f>
        <v/>
      </c>
      <c r="N38" s="30" t="n"/>
      <c r="O38" s="425">
        <f>L38-B38</f>
        <v/>
      </c>
      <c r="P38" s="426">
        <f>J38-K38</f>
        <v/>
      </c>
      <c r="Q38" s="426">
        <f>D38-F38</f>
        <v/>
      </c>
      <c r="R38" s="30" t="n"/>
    </row>
    <row r="39">
      <c r="A39" s="3" t="n">
        <v>0</v>
      </c>
      <c r="B39" s="427" t="n"/>
      <c r="C39" s="385" t="n">
        <v>409</v>
      </c>
      <c r="D39" s="440">
        <f>J105</f>
        <v/>
      </c>
      <c r="E39" s="443" t="n">
        <v>412</v>
      </c>
      <c r="F39" s="442">
        <f>-J109</f>
        <v/>
      </c>
      <c r="G39" s="433" t="n"/>
      <c r="H39" s="111" t="inlineStr">
        <is>
          <t xml:space="preserve">▼業務活動之淨現金流入（流出）                                </t>
        </is>
      </c>
      <c r="I39" s="180" t="n"/>
      <c r="J39" s="73">
        <f>OFFSET(A512,0,$K$1-1)</f>
        <v/>
      </c>
      <c r="K39" s="445">
        <f>K36+K37+K38+K35</f>
        <v/>
      </c>
      <c r="L39" s="478" t="n"/>
      <c r="M39" s="478">
        <f>L39-G39</f>
        <v/>
      </c>
      <c r="N39" s="30" t="n"/>
      <c r="O39" s="425">
        <f>L39-B39</f>
        <v/>
      </c>
      <c r="P39" s="426">
        <f>J39-K39</f>
        <v/>
      </c>
      <c r="Q39" s="426">
        <f>D39-F39</f>
        <v/>
      </c>
      <c r="R39" s="30" t="n"/>
    </row>
    <row r="40">
      <c r="A40" s="3" t="n">
        <v>0</v>
      </c>
      <c r="B40" s="427" t="n"/>
      <c r="C40" s="261" t="n"/>
      <c r="D40" s="186" t="n"/>
      <c r="E40" s="446" t="n"/>
      <c r="F40" s="447" t="n"/>
      <c r="G40" s="433" t="n"/>
      <c r="H40" s="111" t="inlineStr">
        <is>
          <t xml:space="preserve">▼投資活動之現金流量                                          </t>
        </is>
      </c>
      <c r="I40" s="180" t="n"/>
      <c r="J40" s="73">
        <f>OFFSET(A513,0,$K$1-1)</f>
        <v/>
      </c>
      <c r="K40" s="448">
        <f>SUM(K41,K44,K47,K48,K49,K51,K54,K64)</f>
        <v/>
      </c>
      <c r="L40" s="478" t="n"/>
      <c r="M40" s="478">
        <f>L40-G40</f>
        <v/>
      </c>
      <c r="N40" s="30" t="n"/>
      <c r="O40" s="425">
        <f>L40-B40</f>
        <v/>
      </c>
      <c r="P40" s="426">
        <f>J40-K40</f>
        <v/>
      </c>
      <c r="Q40" s="426">
        <f>D40-F40</f>
        <v/>
      </c>
      <c r="R40" s="30" t="n"/>
    </row>
    <row r="41">
      <c r="A41" s="50" t="n"/>
      <c r="B41" s="50" t="n"/>
      <c r="C41" s="232" t="n"/>
      <c r="D41" s="440" t="n"/>
      <c r="E41" s="232" t="n"/>
      <c r="F41" s="233" t="n"/>
      <c r="H41" s="112" t="inlineStr">
        <is>
          <t xml:space="preserve">　　減少流動金融資產及短期貸墊款                                </t>
        </is>
      </c>
      <c r="I41" s="180" t="n"/>
      <c r="J41" s="73">
        <f>OFFSET(A514,0,$K$1-1)</f>
        <v/>
      </c>
      <c r="K41" s="449">
        <f>K42+K43</f>
        <v/>
      </c>
      <c r="L41" s="478" t="n"/>
      <c r="M41" s="478">
        <f>L41-G41</f>
        <v/>
      </c>
      <c r="N41" s="30" t="n"/>
      <c r="O41" s="425">
        <f>L41-B41</f>
        <v/>
      </c>
      <c r="P41" s="426">
        <f>J41-K41</f>
        <v/>
      </c>
      <c r="Q41" s="426">
        <f>D41-F41</f>
        <v/>
      </c>
      <c r="R41" s="30" t="n"/>
    </row>
    <row r="42" ht="20.4" customHeight="1" s="53" thickBot="1">
      <c r="A42" s="50" t="inlineStr">
        <is>
          <t xml:space="preserve">　　交通及運輸設備                                              </t>
        </is>
      </c>
      <c r="B42" s="427">
        <f>VLOOKUP(A42,$A$309:$AX$418,$K$1,FALSE)</f>
        <v/>
      </c>
      <c r="C42" s="384" t="n">
        <v>254</v>
      </c>
      <c r="D42" s="440">
        <f>J60*-1</f>
        <v/>
      </c>
      <c r="E42" s="441" t="n">
        <v>104</v>
      </c>
      <c r="F42" s="442">
        <f>J18</f>
        <v/>
      </c>
      <c r="G42" s="450">
        <f>B42+SUM(D42:D44)-SUM(F42:F44)</f>
        <v/>
      </c>
      <c r="H42" s="214" t="inlineStr">
        <is>
          <t xml:space="preserve">　　　減少流動金融資產                                            </t>
        </is>
      </c>
      <c r="I42" s="215" t="n">
        <v>211</v>
      </c>
      <c r="J42" s="248">
        <f>OFFSET(A515,0,$K$1-1)</f>
        <v/>
      </c>
      <c r="K42" s="451">
        <f>-SUMIF($C$7:$C$127,I42,$D$7:$D$127)+SUMIF($E$7:$E$135,I42,$F$7:$F$127)</f>
        <v/>
      </c>
      <c r="L42" s="478">
        <f>VLOOKUP(A42,$A$140:$AX$249,$K$1,FALSE)</f>
        <v/>
      </c>
      <c r="M42" s="478">
        <f>L42-G42</f>
        <v/>
      </c>
      <c r="N42" s="30" t="n"/>
      <c r="O42" s="425">
        <f>L42-B42</f>
        <v/>
      </c>
      <c r="P42" s="426">
        <f>J42-K42</f>
        <v/>
      </c>
      <c r="Q42" s="426">
        <f>D42-F42</f>
        <v/>
      </c>
      <c r="R42" s="30" t="n"/>
    </row>
    <row r="43">
      <c r="A43" s="50" t="n"/>
      <c r="B43" s="427" t="n"/>
      <c r="C43" s="385" t="n">
        <v>410</v>
      </c>
      <c r="D43" s="440">
        <f>J106</f>
        <v/>
      </c>
      <c r="E43" s="443" t="n">
        <v>413</v>
      </c>
      <c r="F43" s="442">
        <f>J110*-1</f>
        <v/>
      </c>
      <c r="G43" s="452" t="n"/>
      <c r="H43" s="216" t="inlineStr">
        <is>
          <t xml:space="preserve">　　　減少短期墊款                                                </t>
        </is>
      </c>
      <c r="I43" s="217" t="n">
        <v>212</v>
      </c>
      <c r="J43" s="73">
        <f>OFFSET(A516,0,$K$1-1)</f>
        <v/>
      </c>
      <c r="K43" s="453">
        <f>-SUMIF($C$7:$C$127,I43,$D$7:$D$127)+SUMIF($E$7:$E$135,I43,$F$7:$F$127)</f>
        <v/>
      </c>
      <c r="L43" s="478" t="n"/>
      <c r="M43" s="478">
        <f>L43-G43</f>
        <v/>
      </c>
      <c r="N43" s="30" t="n"/>
      <c r="O43" s="425">
        <f>L43-B43</f>
        <v/>
      </c>
      <c r="P43" s="426">
        <f>J43-K43</f>
        <v/>
      </c>
      <c r="Q43" s="426">
        <f>D43-F43</f>
        <v/>
      </c>
      <c r="R43" s="30" t="n"/>
    </row>
    <row r="44">
      <c r="A44" s="50" t="n"/>
      <c r="B44" s="427" t="n"/>
      <c r="C44" s="385" t="n"/>
      <c r="D44" s="440" t="n"/>
      <c r="E44" s="443" t="n"/>
      <c r="F44" s="442" t="n"/>
      <c r="G44" s="452" t="n"/>
      <c r="H44" s="112" t="inlineStr">
        <is>
          <t xml:space="preserve">　　減少投資、長期應收款、貸墊款及準備金                        </t>
        </is>
      </c>
      <c r="I44" s="180" t="n"/>
      <c r="J44" s="73">
        <f>OFFSET(A517,0,$K$1-1)</f>
        <v/>
      </c>
      <c r="K44" s="369">
        <f>SUM(K45:K46)</f>
        <v/>
      </c>
      <c r="L44" s="478" t="n"/>
      <c r="M44" s="478">
        <f>L44-G44</f>
        <v/>
      </c>
      <c r="N44" s="30" t="n"/>
      <c r="O44" s="425">
        <f>L44-B44</f>
        <v/>
      </c>
      <c r="P44" s="426">
        <f>J44-K44</f>
        <v/>
      </c>
      <c r="Q44" s="426">
        <f>D44-F44</f>
        <v/>
      </c>
      <c r="R44" s="30" t="n"/>
    </row>
    <row r="45">
      <c r="A45" s="80" t="inlineStr">
        <is>
          <t xml:space="preserve">　　什項設備                                                    </t>
        </is>
      </c>
      <c r="B45" s="427">
        <f>VLOOKUP(A45,$A$309:$AX$418,$K$1,FALSE)</f>
        <v/>
      </c>
      <c r="C45" s="384" t="n">
        <v>255</v>
      </c>
      <c r="D45" s="440">
        <f>J61*-1</f>
        <v/>
      </c>
      <c r="E45" s="441" t="n">
        <v>105</v>
      </c>
      <c r="F45" s="442">
        <f>J19</f>
        <v/>
      </c>
      <c r="G45" s="429">
        <f>B45+SUM(D45:D48)-SUM(F45:F48)</f>
        <v/>
      </c>
      <c r="H45" s="112" t="inlineStr">
        <is>
          <t xml:space="preserve">　　　減少投資                                                    </t>
        </is>
      </c>
      <c r="I45" s="180" t="n">
        <v>221</v>
      </c>
      <c r="J45" s="73">
        <f>OFFSET(A518,0,$K$1-1)</f>
        <v/>
      </c>
      <c r="K45" s="369">
        <f>-SUMIF($C$7:$C$127,I45,$D$7:$D$127)+SUMIF($E$7:$E$135,I45,$F$7:$F$127)</f>
        <v/>
      </c>
      <c r="L45" s="478">
        <f>VLOOKUP(A45,$A$140:$AX$249,$K$1,FALSE)</f>
        <v/>
      </c>
      <c r="M45" s="478">
        <f>L45-G45</f>
        <v/>
      </c>
      <c r="N45" s="30" t="n"/>
      <c r="O45" s="425">
        <f>L45-B45</f>
        <v/>
      </c>
      <c r="P45" s="426">
        <f>J45-K45</f>
        <v/>
      </c>
      <c r="Q45" s="426">
        <f>D45-F45</f>
        <v/>
      </c>
      <c r="R45" s="30" t="n"/>
    </row>
    <row r="46">
      <c r="A46" s="3" t="n">
        <v>0</v>
      </c>
      <c r="B46" s="427" t="n"/>
      <c r="C46" s="385" t="n">
        <v>408</v>
      </c>
      <c r="D46" s="440">
        <f>J102</f>
        <v/>
      </c>
      <c r="E46" s="443" t="n"/>
      <c r="F46" s="442" t="n"/>
      <c r="G46" s="433" t="n"/>
      <c r="H46" s="112" t="inlineStr">
        <is>
          <t xml:space="preserve">　　　減少準備金                                                  </t>
        </is>
      </c>
      <c r="I46" s="180" t="n">
        <v>222</v>
      </c>
      <c r="J46" s="73">
        <f>OFFSET(A519,0,$K$1-1)</f>
        <v/>
      </c>
      <c r="K46" s="369">
        <f>-SUMIF($C$7:$C$127,I46,$D$7:$D$127)+SUMIF($E$7:$E$135,I46,$F$7:$F$127)</f>
        <v/>
      </c>
      <c r="L46" s="478" t="n"/>
      <c r="M46" s="478">
        <f>L46-G46</f>
        <v/>
      </c>
      <c r="N46" s="30" t="n"/>
      <c r="O46" s="425">
        <f>L46-B46</f>
        <v/>
      </c>
      <c r="P46" s="426">
        <f>J46-K46</f>
        <v/>
      </c>
      <c r="Q46" s="426">
        <f>D46-F46</f>
        <v/>
      </c>
      <c r="R46" s="30" t="n"/>
    </row>
    <row r="47">
      <c r="A47" s="3" t="n">
        <v>0</v>
      </c>
      <c r="B47" s="427" t="n"/>
      <c r="C47" s="385" t="n">
        <v>411</v>
      </c>
      <c r="D47" s="440">
        <f>J107</f>
        <v/>
      </c>
      <c r="E47" s="443" t="n">
        <v>414</v>
      </c>
      <c r="F47" s="442">
        <f>-J111</f>
        <v/>
      </c>
      <c r="G47" s="433" t="n"/>
      <c r="H47" s="112" t="inlineStr">
        <is>
          <t xml:space="preserve">　　收取利息                                                    </t>
        </is>
      </c>
      <c r="I47" s="180" t="n"/>
      <c r="J47" s="73">
        <f>OFFSET(A520,0,$K$1-1)</f>
        <v/>
      </c>
      <c r="K47" s="369">
        <f>J47</f>
        <v/>
      </c>
      <c r="L47" s="478" t="n"/>
      <c r="M47" s="478">
        <f>L47-G47</f>
        <v/>
      </c>
      <c r="N47" s="30" t="n"/>
      <c r="O47" s="425">
        <f>L47-B47</f>
        <v/>
      </c>
      <c r="P47" s="426">
        <f>J47-K47</f>
        <v/>
      </c>
      <c r="Q47" s="426">
        <f>D47-F47</f>
        <v/>
      </c>
      <c r="R47" s="30" t="n"/>
    </row>
    <row r="48">
      <c r="A48" s="3" t="n">
        <v>0</v>
      </c>
      <c r="B48" s="427" t="n"/>
      <c r="C48" s="385" t="n">
        <v>406</v>
      </c>
      <c r="D48" s="440">
        <f>J98</f>
        <v/>
      </c>
      <c r="E48" s="443" t="n"/>
      <c r="F48" s="442" t="n"/>
      <c r="G48" s="433" t="n"/>
      <c r="H48" s="112" t="inlineStr">
        <is>
          <t xml:space="preserve">　　收取股利                                                    </t>
        </is>
      </c>
      <c r="I48" s="186" t="n"/>
      <c r="J48" s="73">
        <f>OFFSET(A521,0,$K$1-1)</f>
        <v/>
      </c>
      <c r="K48" s="369">
        <f>J48</f>
        <v/>
      </c>
      <c r="L48" s="478" t="n"/>
      <c r="M48" s="478">
        <f>L48-G48</f>
        <v/>
      </c>
      <c r="N48" s="30" t="n"/>
      <c r="O48" s="425">
        <f>L48-B48</f>
        <v/>
      </c>
      <c r="P48" s="426">
        <f>J48-K48</f>
        <v/>
      </c>
      <c r="Q48" s="426">
        <f>D48-F48</f>
        <v/>
      </c>
      <c r="R48" s="30" t="n"/>
    </row>
    <row r="49">
      <c r="A49" s="80" t="inlineStr">
        <is>
          <t xml:space="preserve">　　租賃資產                                                    </t>
        </is>
      </c>
      <c r="B49" s="427">
        <f>VLOOKUP(A49,$A$309:$AX$413,$K$1,FALSE)</f>
        <v/>
      </c>
      <c r="C49" s="384" t="n"/>
      <c r="D49" s="440" t="n"/>
      <c r="E49" s="441" t="n">
        <v>106</v>
      </c>
      <c r="F49" s="442">
        <f>J20</f>
        <v/>
      </c>
      <c r="G49" s="433">
        <f>B49+D49-F49</f>
        <v/>
      </c>
      <c r="H49" s="112" t="inlineStr">
        <is>
          <t xml:space="preserve">　　增加流動金融資產及短期貸墊款                                </t>
        </is>
      </c>
      <c r="I49" s="186" t="n"/>
      <c r="J49" s="121">
        <f>OFFSET(A522,0,$K$1-1)</f>
        <v/>
      </c>
      <c r="K49" s="369">
        <f>K50</f>
        <v/>
      </c>
      <c r="L49" s="478">
        <f>VLOOKUP(A49,$A$140:$AX$249,$K$1,FALSE)</f>
        <v/>
      </c>
      <c r="M49" s="478">
        <f>L49-G49</f>
        <v/>
      </c>
      <c r="N49" s="30" t="n"/>
      <c r="O49" s="425">
        <f>L49-B49</f>
        <v/>
      </c>
      <c r="P49" s="426">
        <f>J49-K49</f>
        <v/>
      </c>
      <c r="Q49" s="426">
        <f>D49-F49</f>
        <v/>
      </c>
      <c r="R49" s="30" t="n"/>
    </row>
    <row r="50" ht="32.4" customHeight="1" s="53">
      <c r="A50" s="80" t="inlineStr">
        <is>
          <t xml:space="preserve">　　租賃權益改良                                                </t>
        </is>
      </c>
      <c r="B50" s="427">
        <f>VLOOKUP(A50,$A$309:$AX$418,$K$1,FALSE)</f>
        <v/>
      </c>
      <c r="C50" s="384" t="n">
        <v>257</v>
      </c>
      <c r="D50" s="454">
        <f>J63*-1</f>
        <v/>
      </c>
      <c r="E50" s="441" t="n">
        <v>107</v>
      </c>
      <c r="F50" s="442">
        <f>J21</f>
        <v/>
      </c>
      <c r="G50" s="433">
        <f>B50+D50-F50</f>
        <v/>
      </c>
      <c r="H50" s="112" t="inlineStr">
        <is>
          <t xml:space="preserve">　　　增加流動金融資產                                            </t>
        </is>
      </c>
      <c r="I50" s="181" t="n">
        <v>231</v>
      </c>
      <c r="J50" s="121">
        <f>OFFSET(A523,0,$K$1-1)</f>
        <v/>
      </c>
      <c r="K50" s="369">
        <f>-SUMIF($C$7:$C$127,I50,$D$7:$D$127)+SUMIF($E$7:$E$135,I50,$F$7:$F$127)</f>
        <v/>
      </c>
      <c r="L50" s="478">
        <f>VLOOKUP(A50,$A$140:$AX$249,$K$1,FALSE)</f>
        <v/>
      </c>
      <c r="M50" s="478">
        <f>L50-G50</f>
        <v/>
      </c>
      <c r="N50" s="30" t="n"/>
      <c r="O50" s="425">
        <f>L50-B49</f>
        <v/>
      </c>
      <c r="P50" s="426">
        <f>J50-K50</f>
        <v/>
      </c>
      <c r="Q50" s="426">
        <f>D49-F49</f>
        <v/>
      </c>
      <c r="R50" s="30" t="n"/>
    </row>
    <row r="51" ht="32.4" customHeight="1" s="53">
      <c r="A51" s="79" t="inlineStr">
        <is>
          <t xml:space="preserve">　　購建中固定資產                                              </t>
        </is>
      </c>
      <c r="B51" s="427">
        <f>VLOOKUP(A51,$A$309:$AX$418,$K$1,FALSE)</f>
        <v/>
      </c>
      <c r="C51" s="384" t="n">
        <v>256</v>
      </c>
      <c r="D51" s="440">
        <f>J62*-1</f>
        <v/>
      </c>
      <c r="E51" s="441" t="n">
        <v>404</v>
      </c>
      <c r="F51" s="442">
        <f>J96</f>
        <v/>
      </c>
      <c r="G51" s="429">
        <f>B51+SUM(D51:D53)-SUM(F51:F53)</f>
        <v/>
      </c>
      <c r="H51" s="112" t="inlineStr">
        <is>
          <t xml:space="preserve">　　增加投資、長期應收款、貸墊款及準備金                        </t>
        </is>
      </c>
      <c r="I51" s="180" t="n"/>
      <c r="J51" s="73">
        <f>OFFSET(A524,0,$K$1-1)</f>
        <v/>
      </c>
      <c r="K51" s="369">
        <f>SUM(K52:K53)</f>
        <v/>
      </c>
      <c r="L51" s="478">
        <f>VLOOKUP(A51,$A$140:$AX$249,$K$1,FALSE)</f>
        <v/>
      </c>
      <c r="M51" s="478">
        <f>L51-G51</f>
        <v/>
      </c>
      <c r="N51" s="30" t="n"/>
      <c r="O51" s="425">
        <f>L51-B50</f>
        <v/>
      </c>
      <c r="P51" s="426">
        <f>J51-K51</f>
        <v/>
      </c>
      <c r="Q51" s="426">
        <f>D50-F50</f>
        <v/>
      </c>
      <c r="R51" s="30" t="n"/>
    </row>
    <row r="52">
      <c r="A52" s="3" t="n"/>
      <c r="B52" s="427" t="n"/>
      <c r="C52" s="385" t="n"/>
      <c r="D52" s="440" t="n"/>
      <c r="E52" s="441" t="n">
        <v>405</v>
      </c>
      <c r="F52" s="442">
        <f>J97</f>
        <v/>
      </c>
      <c r="G52" s="433" t="n"/>
      <c r="H52" s="112" t="inlineStr">
        <is>
          <t xml:space="preserve">　　　增加投資                                                    </t>
        </is>
      </c>
      <c r="I52" s="180" t="n">
        <v>241</v>
      </c>
      <c r="J52" s="73">
        <f>OFFSET(A525,0,$K$1-1)</f>
        <v/>
      </c>
      <c r="K52" s="369">
        <f>-SUMIF($C$7:$C$127,I52,$D$7:$D$127)+SUMIF($E$7:$E$135,I52,$F$7:$F$127)</f>
        <v/>
      </c>
      <c r="L52" s="478" t="n"/>
      <c r="M52" s="478">
        <f>L52-G52</f>
        <v/>
      </c>
      <c r="N52" s="30" t="n"/>
      <c r="O52" s="425">
        <f>L52-B51</f>
        <v/>
      </c>
      <c r="P52" s="426">
        <f>J52-K52</f>
        <v/>
      </c>
      <c r="Q52" s="426">
        <f>D51-F51</f>
        <v/>
      </c>
      <c r="R52" s="30" t="n"/>
    </row>
    <row r="53">
      <c r="A53" s="126" t="n"/>
      <c r="B53" s="126" t="n"/>
      <c r="C53" s="236" t="n"/>
      <c r="D53" s="455" t="n"/>
      <c r="E53" s="236" t="n">
        <v>406</v>
      </c>
      <c r="F53" s="238">
        <f>J98</f>
        <v/>
      </c>
      <c r="G53" s="126" t="n"/>
      <c r="H53" s="112" t="inlineStr">
        <is>
          <t xml:space="preserve">　　　增加準備金                                                  </t>
        </is>
      </c>
      <c r="I53" s="180" t="n">
        <v>242</v>
      </c>
      <c r="J53" s="73">
        <f>OFFSET(A526,0,$K$1-1)</f>
        <v/>
      </c>
      <c r="K53" s="369">
        <f>-SUMIF($C$7:$C$127,I53,$D$7:$D$127)+SUMIF($E$7:$E$135,I53,$F$7:$F$127)</f>
        <v/>
      </c>
      <c r="L53" s="478" t="n"/>
      <c r="M53" s="478">
        <f>L53-G52</f>
        <v/>
      </c>
      <c r="N53" s="30" t="n"/>
      <c r="O53" s="425">
        <f>L53-B52</f>
        <v/>
      </c>
      <c r="P53" s="426">
        <f>J53-K53</f>
        <v/>
      </c>
      <c r="Q53" s="426">
        <f>D52-F52</f>
        <v/>
      </c>
      <c r="R53" s="30" t="n"/>
    </row>
    <row r="54" ht="32.4" customHeight="1" s="53">
      <c r="A54" s="78" t="inlineStr">
        <is>
          <t xml:space="preserve">　生物資產－非流動                                            </t>
        </is>
      </c>
      <c r="B54" s="422">
        <f>SUM(B55)</f>
        <v/>
      </c>
      <c r="C54" s="384" t="n"/>
      <c r="D54" s="440" t="n"/>
      <c r="E54" s="441" t="n"/>
      <c r="F54" s="442" t="n"/>
      <c r="G54" s="423">
        <f>SUM(G55)</f>
        <v/>
      </c>
      <c r="H54" s="112" t="inlineStr">
        <is>
          <t xml:space="preserve">　　增加不動產、廠房及設備、礦產資源                            </t>
        </is>
      </c>
      <c r="I54" s="180" t="n"/>
      <c r="J54" s="73">
        <f>OFFSET(A527,0,$K$1-1)</f>
        <v/>
      </c>
      <c r="K54" s="369">
        <f>K55</f>
        <v/>
      </c>
      <c r="L54" s="478">
        <f>VLOOKUP(A54,$A$140:$AX$249,$K$1,FALSE)</f>
        <v/>
      </c>
      <c r="M54" s="478">
        <f>L54-G54</f>
        <v/>
      </c>
      <c r="N54" s="30" t="n"/>
      <c r="O54" s="425">
        <f>L54-B54</f>
        <v/>
      </c>
      <c r="P54" s="426">
        <f>J54-K54</f>
        <v/>
      </c>
      <c r="Q54" s="426">
        <f>D54-F54</f>
        <v/>
      </c>
      <c r="R54" s="30" t="n"/>
    </row>
    <row r="55" ht="27.6" customHeight="1" s="53">
      <c r="A55" s="82" t="inlineStr">
        <is>
          <t xml:space="preserve">　　生產性生物資產－非流動                                      </t>
        </is>
      </c>
      <c r="B55" s="427">
        <f>VLOOKUP(A55,$A$309:$AX$418,$K$1,FALSE)</f>
        <v/>
      </c>
      <c r="C55" s="384" t="n"/>
      <c r="D55" s="440" t="n"/>
      <c r="E55" s="441" t="n">
        <v>109</v>
      </c>
      <c r="F55" s="442">
        <f>J23</f>
        <v/>
      </c>
      <c r="G55" s="429">
        <f>B55+SUM(D55:D55)-SUM(F55:F55)</f>
        <v/>
      </c>
      <c r="H55" s="112" t="inlineStr">
        <is>
          <t xml:space="preserve">　　　增加不動產、廠房及設備                                      </t>
        </is>
      </c>
      <c r="I55" s="180" t="n"/>
      <c r="J55" s="73">
        <f>OFFSET(A528,0,$K$1-1)</f>
        <v/>
      </c>
      <c r="K55" s="369">
        <f>K56</f>
        <v/>
      </c>
      <c r="L55" s="478">
        <f>VLOOKUP(A55,$A$140:$AX$249,$K$1,FALSE)</f>
        <v/>
      </c>
      <c r="M55" s="478">
        <f>L55-G55</f>
        <v/>
      </c>
      <c r="N55" s="30" t="n"/>
      <c r="O55" s="425">
        <f>L55-B55</f>
        <v/>
      </c>
      <c r="P55" s="426">
        <f>J55-K55</f>
        <v/>
      </c>
      <c r="Q55" s="426">
        <f>D55-F55</f>
        <v/>
      </c>
      <c r="R55" s="30" t="n"/>
    </row>
    <row r="56">
      <c r="A56" s="78" t="inlineStr">
        <is>
          <t xml:space="preserve">　無形資產                                                    </t>
        </is>
      </c>
      <c r="B56" s="422">
        <f>SUM(B57)</f>
        <v/>
      </c>
      <c r="C56" s="384" t="n"/>
      <c r="D56" s="440" t="n"/>
      <c r="E56" s="441" t="n"/>
      <c r="F56" s="442" t="n"/>
      <c r="G56" s="423">
        <f>SUM(G57)</f>
        <v/>
      </c>
      <c r="H56" s="112" t="inlineStr">
        <is>
          <t xml:space="preserve">　　　　固定資產之增置                                              </t>
        </is>
      </c>
      <c r="I56" s="180" t="n"/>
      <c r="J56" s="73">
        <f>OFFSET(A529,0,$K$1-1)</f>
        <v/>
      </c>
      <c r="K56" s="369">
        <f>SUM(K57:K63)</f>
        <v/>
      </c>
      <c r="L56" s="478">
        <f>VLOOKUP(A56,$A$140:$AX$249,$K$1,FALSE)</f>
        <v/>
      </c>
      <c r="M56" s="478">
        <f>L56-G56</f>
        <v/>
      </c>
      <c r="N56" s="30" t="n"/>
      <c r="O56" s="425">
        <f>L56-B56</f>
        <v/>
      </c>
      <c r="P56" s="426">
        <f>J56-K56</f>
        <v/>
      </c>
      <c r="Q56" s="426">
        <f>D56-F56</f>
        <v/>
      </c>
      <c r="R56" s="30" t="n"/>
    </row>
    <row r="57">
      <c r="A57" s="80" t="inlineStr">
        <is>
          <t xml:space="preserve">　　無形資產                                                    </t>
        </is>
      </c>
      <c r="B57" s="427">
        <f>VLOOKUP(A57,$A$309:$AX$418,$K$1,FALSE)</f>
        <v/>
      </c>
      <c r="C57" s="384" t="n"/>
      <c r="D57" s="440" t="n"/>
      <c r="E57" s="441" t="n">
        <v>111</v>
      </c>
      <c r="F57" s="442">
        <f>J25</f>
        <v/>
      </c>
      <c r="G57" s="429">
        <f>B57+SUM(D57:D59)-SUM(F57:F59)</f>
        <v/>
      </c>
      <c r="H57" s="112" t="inlineStr">
        <is>
          <t xml:space="preserve">　　　　　土地改良物                                                  </t>
        </is>
      </c>
      <c r="I57" s="180" t="n">
        <v>251</v>
      </c>
      <c r="J57" s="73">
        <f>OFFSET(A530,0,$K$1-1)</f>
        <v/>
      </c>
      <c r="K57" s="369">
        <f>-SUMIF($C$7:$C$127,I57,$D$7:$D$127)+SUMIF($E$7:$E$127,I57,$F$7:$F$127)</f>
        <v/>
      </c>
      <c r="L57" s="478">
        <f>VLOOKUP(A57,$A$140:$AX$249,$K$1,FALSE)</f>
        <v/>
      </c>
      <c r="M57" s="478">
        <f>L57-G57</f>
        <v/>
      </c>
      <c r="N57" s="30" t="n"/>
      <c r="O57" s="425">
        <f>L57-B57</f>
        <v/>
      </c>
      <c r="P57" s="426">
        <f>J57-K57</f>
        <v/>
      </c>
      <c r="Q57" s="426">
        <f>D57-F57</f>
        <v/>
      </c>
      <c r="R57" s="30" t="n"/>
    </row>
    <row r="58">
      <c r="A58" s="2" t="n">
        <v>0</v>
      </c>
      <c r="B58" s="427" t="n"/>
      <c r="C58" s="384" t="n">
        <v>415</v>
      </c>
      <c r="D58" s="440">
        <f>J113</f>
        <v/>
      </c>
      <c r="E58" s="441" t="n">
        <v>416</v>
      </c>
      <c r="F58" s="442">
        <f>J114*-1</f>
        <v/>
      </c>
      <c r="G58" s="433" t="n"/>
      <c r="H58" s="112" t="inlineStr">
        <is>
          <t xml:space="preserve">　　　　　房屋及建築                                                  </t>
        </is>
      </c>
      <c r="I58" s="180" t="n">
        <v>252</v>
      </c>
      <c r="J58" s="73">
        <f>OFFSET(A531,0,$K$1-1)</f>
        <v/>
      </c>
      <c r="K58" s="369">
        <f>-SUMIF($C$7:$C$127,I58,$D$7:$D$127)+SUMIF($E$7:$E$127,I58,$F$7:$F$127)</f>
        <v/>
      </c>
      <c r="L58" s="478" t="n"/>
      <c r="M58" s="478">
        <f>L58-G58</f>
        <v/>
      </c>
      <c r="N58" s="30" t="n"/>
      <c r="O58" s="425">
        <f>L58-B58</f>
        <v/>
      </c>
      <c r="P58" s="426">
        <f>J58-K58</f>
        <v/>
      </c>
      <c r="Q58" s="426">
        <f>D58-F58</f>
        <v/>
      </c>
      <c r="R58" s="30" t="n"/>
    </row>
    <row r="59">
      <c r="A59" s="3" t="n">
        <v>0</v>
      </c>
      <c r="B59" s="427" t="n"/>
      <c r="C59" s="385" t="n">
        <v>258</v>
      </c>
      <c r="D59" s="440">
        <f>J65*-1</f>
        <v/>
      </c>
      <c r="E59" s="443" t="n">
        <v>112</v>
      </c>
      <c r="F59" s="456" t="n"/>
      <c r="G59" s="433" t="n"/>
      <c r="H59" s="112" t="inlineStr">
        <is>
          <t xml:space="preserve">　　　　　機械及設備                                                  </t>
        </is>
      </c>
      <c r="I59" s="180" t="n">
        <v>253</v>
      </c>
      <c r="J59" s="73">
        <f>OFFSET(A532,0,$K$1-1)</f>
        <v/>
      </c>
      <c r="K59" s="369">
        <f>-SUMIF($C$7:$C$127,I59,$D$7:$D$127)+SUMIF($E$7:$E$127,I59,$F$7:$F$127)</f>
        <v/>
      </c>
      <c r="L59" s="478" t="n"/>
      <c r="M59" s="478">
        <f>L59-G59</f>
        <v/>
      </c>
      <c r="N59" s="30" t="n"/>
      <c r="O59" s="425">
        <f>L59-B59</f>
        <v/>
      </c>
      <c r="P59" s="426">
        <f>J59-K59</f>
        <v/>
      </c>
      <c r="Q59" s="426">
        <f>D59-F59</f>
        <v/>
      </c>
      <c r="R59" s="30" t="n"/>
    </row>
    <row r="60">
      <c r="A60" s="3" t="n">
        <v>0</v>
      </c>
      <c r="B60" s="427" t="n"/>
      <c r="C60" s="385" t="n"/>
      <c r="D60" s="440" t="n"/>
      <c r="E60" s="443" t="n"/>
      <c r="F60" s="442" t="n"/>
      <c r="G60" s="433" t="n"/>
      <c r="H60" s="112" t="inlineStr">
        <is>
          <t xml:space="preserve">　　　　　交通及運輸設備                                              </t>
        </is>
      </c>
      <c r="I60" s="180" t="n">
        <v>254</v>
      </c>
      <c r="J60" s="73">
        <f>OFFSET(A533,0,$K$1-1)</f>
        <v/>
      </c>
      <c r="K60" s="369">
        <f>-SUMIF($C$7:$C$127,I60,$D$7:$D$127)+SUMIF($E$7:$E$127,I60,$F$7:$F$127)</f>
        <v/>
      </c>
      <c r="L60" s="478" t="n"/>
      <c r="M60" s="478">
        <f>L60-G60</f>
        <v/>
      </c>
      <c r="N60" s="30" t="n"/>
      <c r="O60" s="425">
        <f>L60-B60</f>
        <v/>
      </c>
      <c r="P60" s="426">
        <f>J60-K60</f>
        <v/>
      </c>
      <c r="Q60" s="426">
        <f>D60-F60</f>
        <v/>
      </c>
      <c r="R60" s="30" t="n"/>
    </row>
    <row r="61" ht="20.4" customHeight="1" s="53">
      <c r="A61" s="78" t="inlineStr">
        <is>
          <t xml:space="preserve">　其他資產                                                    </t>
        </is>
      </c>
      <c r="B61" s="457">
        <f>SUM(B62,B65,B68)</f>
        <v/>
      </c>
      <c r="C61" s="384" t="n"/>
      <c r="D61" s="440" t="n"/>
      <c r="E61" s="441" t="n"/>
      <c r="F61" s="442" t="n"/>
      <c r="G61" s="457">
        <f>SUM(G62,G65,G68)</f>
        <v/>
      </c>
      <c r="H61" s="112" t="inlineStr">
        <is>
          <t xml:space="preserve">　　　　　什項設備                                                    </t>
        </is>
      </c>
      <c r="I61" s="180" t="n">
        <v>255</v>
      </c>
      <c r="J61" s="73">
        <f>OFFSET(A534,0,$K$1-1)</f>
        <v/>
      </c>
      <c r="K61" s="369">
        <f>-SUMIF($C$7:$C$127,I61,$D$7:$D$127)+SUMIF($E$7:$E$127,I61,$F$7:$F$127)</f>
        <v/>
      </c>
      <c r="L61" s="478">
        <f>VLOOKUP(A61,$A$140:$AX$249,$K$1,FALSE)</f>
        <v/>
      </c>
      <c r="M61" s="478">
        <f>L61-G61</f>
        <v/>
      </c>
      <c r="N61" s="30" t="n"/>
      <c r="O61" s="425">
        <f>L61-B61</f>
        <v/>
      </c>
      <c r="P61" s="426">
        <f>J61-K61</f>
        <v/>
      </c>
      <c r="Q61" s="426">
        <f>D61-F61</f>
        <v/>
      </c>
      <c r="R61" s="30" t="n"/>
    </row>
    <row r="62">
      <c r="A62" s="80" t="inlineStr">
        <is>
          <t xml:space="preserve">　　遞延資產                                                    </t>
        </is>
      </c>
      <c r="B62" s="427">
        <f>VLOOKUP(A62,$A$309:$AX$418,$K$1,FALSE)</f>
        <v/>
      </c>
      <c r="C62" s="384" t="n"/>
      <c r="D62" s="440" t="n"/>
      <c r="E62" s="441" t="n">
        <v>112</v>
      </c>
      <c r="F62" s="442">
        <f>J26-F59</f>
        <v/>
      </c>
      <c r="G62" s="429">
        <f>B62+SUM(D62:D64)-SUM(F62:F64)</f>
        <v/>
      </c>
      <c r="H62" s="112" t="inlineStr">
        <is>
          <t xml:space="preserve">　　　　　購建中固定資產                                              </t>
        </is>
      </c>
      <c r="I62" s="180" t="n">
        <v>256</v>
      </c>
      <c r="J62" s="73">
        <f>OFFSET(A535,0,$K$1-1)</f>
        <v/>
      </c>
      <c r="K62" s="369">
        <f>-SUMIF($C$7:$C$127,I62,$D$7:$D$127)+SUMIF($E$7:$E$127,I62,$F$7:$F$127)</f>
        <v/>
      </c>
      <c r="L62" s="478">
        <f>VLOOKUP(A62,$A$140:$AX$249,$K$1,FALSE)</f>
        <v/>
      </c>
      <c r="M62" s="478">
        <f>L62-G62</f>
        <v/>
      </c>
      <c r="N62" s="30" t="n"/>
      <c r="O62" s="425">
        <f>L62-B62</f>
        <v/>
      </c>
      <c r="P62" s="426">
        <f>J62-K62</f>
        <v/>
      </c>
      <c r="Q62" s="426">
        <f>D62-F62</f>
        <v/>
      </c>
      <c r="R62" s="30" t="n"/>
    </row>
    <row r="63">
      <c r="A63" s="2" t="n">
        <v>0</v>
      </c>
      <c r="B63" s="427" t="n"/>
      <c r="C63" s="384" t="n"/>
      <c r="D63" s="440">
        <f>J126</f>
        <v/>
      </c>
      <c r="E63" s="441" t="n"/>
      <c r="F63" s="442">
        <f>J127*-1</f>
        <v/>
      </c>
      <c r="G63" s="429" t="n"/>
      <c r="H63" s="112" t="inlineStr">
        <is>
          <t xml:space="preserve">　　　　　租賃權益改良                                                </t>
        </is>
      </c>
      <c r="I63" s="180" t="n">
        <v>257</v>
      </c>
      <c r="J63" s="73">
        <f>OFFSET(A536,0,$K$1-1)</f>
        <v/>
      </c>
      <c r="K63" s="369">
        <f>-SUMIF($C$7:$C$127,I63,$D$7:$D$127)+SUMIF($E$7:$E$127,I63,$F$7:$F$127)</f>
        <v/>
      </c>
      <c r="L63" s="478" t="n"/>
      <c r="M63" s="478">
        <f>L63-G63</f>
        <v/>
      </c>
      <c r="N63" s="30" t="n"/>
      <c r="O63" s="425">
        <f>L63-B63</f>
        <v/>
      </c>
      <c r="P63" s="426">
        <f>J63-K63</f>
        <v/>
      </c>
      <c r="Q63" s="426">
        <f>D63-F63</f>
        <v/>
      </c>
      <c r="R63" s="30" t="n"/>
    </row>
    <row r="64">
      <c r="A64" s="2" t="n">
        <v>0</v>
      </c>
      <c r="B64" s="427" t="n"/>
      <c r="C64" s="384" t="n">
        <v>259</v>
      </c>
      <c r="D64" s="440">
        <f>J67*-1</f>
        <v/>
      </c>
      <c r="E64" s="441" t="n"/>
      <c r="F64" s="442" t="n"/>
      <c r="G64" s="429" t="n"/>
      <c r="H64" s="112" t="inlineStr">
        <is>
          <t xml:space="preserve">　　增加無形資產及其他資產                                      </t>
        </is>
      </c>
      <c r="I64" s="180" t="n"/>
      <c r="J64" s="73">
        <f>OFFSET(A537,0,$K$1-1)</f>
        <v/>
      </c>
      <c r="K64" s="369">
        <f>K65+K66</f>
        <v/>
      </c>
      <c r="L64" s="478" t="n"/>
      <c r="M64" s="478">
        <f>L64-G64</f>
        <v/>
      </c>
      <c r="N64" s="30" t="n"/>
      <c r="O64" s="425">
        <f>L64-B64</f>
        <v/>
      </c>
      <c r="P64" s="426">
        <f>J64-K64</f>
        <v/>
      </c>
      <c r="Q64" s="426">
        <f>D64-F64</f>
        <v/>
      </c>
      <c r="R64" s="30" t="n"/>
    </row>
    <row r="65">
      <c r="A65" s="80" t="inlineStr">
        <is>
          <t xml:space="preserve">　　什項資產                                                    </t>
        </is>
      </c>
      <c r="B65" s="427">
        <f>VLOOKUP(A65,$A$309:$AX$418,$K$1,FALSE)</f>
        <v/>
      </c>
      <c r="C65" s="384" t="n">
        <v>417</v>
      </c>
      <c r="D65" s="440">
        <f>F111</f>
        <v/>
      </c>
      <c r="E65" s="441" t="n">
        <v>108</v>
      </c>
      <c r="F65" s="442">
        <f>J22</f>
        <v/>
      </c>
      <c r="G65" s="429">
        <f>B65+SUM(D65:D67)-SUM(F65:F67)</f>
        <v/>
      </c>
      <c r="H65" s="112" t="inlineStr">
        <is>
          <t xml:space="preserve">　　　增加無形資產                                                </t>
        </is>
      </c>
      <c r="I65" s="180" t="n">
        <v>258</v>
      </c>
      <c r="J65" s="73">
        <f>OFFSET(A538,0,$K$1-1)</f>
        <v/>
      </c>
      <c r="K65" s="369">
        <f>-SUMIF($C$7:$C$127,I65,$D$7:$D$127)+SUMIF($E$7:$E$127,I65,$F$7:$F$127)</f>
        <v/>
      </c>
      <c r="L65" s="478">
        <f>VLOOKUP(A65,$A$140:$AX$249,$K$1,FALSE)</f>
        <v/>
      </c>
      <c r="M65" s="478">
        <f>L65-G65</f>
        <v/>
      </c>
      <c r="N65" s="30" t="n"/>
      <c r="O65" s="425">
        <f>L65-B65</f>
        <v/>
      </c>
      <c r="P65" s="426">
        <f>J65-K65</f>
        <v/>
      </c>
      <c r="Q65" s="426">
        <f>D65-F65</f>
        <v/>
      </c>
      <c r="R65" s="30" t="n"/>
    </row>
    <row r="66">
      <c r="A66" s="4" t="n">
        <v>0</v>
      </c>
      <c r="B66" s="427" t="n"/>
      <c r="C66" s="384" t="n"/>
      <c r="D66" s="440" t="n"/>
      <c r="E66" s="441" t="n"/>
      <c r="F66" s="442" t="n"/>
      <c r="G66" s="433" t="n"/>
      <c r="H66" s="112" t="inlineStr">
        <is>
          <t xml:space="preserve">　　　增加其他資產                                                </t>
        </is>
      </c>
      <c r="I66" s="180" t="n"/>
      <c r="J66" s="73">
        <f>OFFSET(A539,0,$K$1-1)</f>
        <v/>
      </c>
      <c r="K66" s="369">
        <f>K67</f>
        <v/>
      </c>
      <c r="L66" s="478" t="n"/>
      <c r="M66" s="478">
        <f>L66-G66</f>
        <v/>
      </c>
      <c r="N66" s="30" t="n"/>
      <c r="O66" s="425">
        <f>L66-B66</f>
        <v/>
      </c>
      <c r="P66" s="426">
        <f>J66-K66</f>
        <v/>
      </c>
      <c r="Q66" s="426">
        <f>D66-F66</f>
        <v/>
      </c>
      <c r="R66" s="30" t="n"/>
    </row>
    <row r="67">
      <c r="A67" s="3" t="n">
        <v>0</v>
      </c>
      <c r="B67" s="427" t="n"/>
      <c r="C67" s="385" t="n"/>
      <c r="D67" s="440" t="n"/>
      <c r="E67" s="443" t="n"/>
      <c r="F67" s="442" t="n"/>
      <c r="G67" s="433" t="n"/>
      <c r="H67" s="112" t="inlineStr">
        <is>
          <t xml:space="preserve">　　　　增加遞延費用                                                </t>
        </is>
      </c>
      <c r="I67" s="180" t="n">
        <v>259</v>
      </c>
      <c r="J67" s="73">
        <f>OFFSET(A540,0,$K$1-1)</f>
        <v/>
      </c>
      <c r="K67" s="369">
        <f>-SUMIF($C$7:$C$127,I67,$D$7:$D$127)+SUMIF($E$7:$E$127,I67,$F$7:$F$127)</f>
        <v/>
      </c>
      <c r="L67" s="478" t="n"/>
      <c r="M67" s="478">
        <f>L67-G67</f>
        <v/>
      </c>
      <c r="N67" s="30" t="n"/>
      <c r="O67" s="425">
        <f>L67-B67</f>
        <v/>
      </c>
      <c r="P67" s="426">
        <f>J67-K67</f>
        <v/>
      </c>
      <c r="Q67" s="426">
        <f>D67-F67</f>
        <v/>
      </c>
      <c r="R67" s="30" t="n"/>
    </row>
    <row r="68">
      <c r="A68" s="80" t="n"/>
      <c r="B68" s="427" t="n"/>
      <c r="C68" s="384" t="n"/>
      <c r="D68" s="440" t="n"/>
      <c r="E68" s="441" t="n"/>
      <c r="F68" s="442" t="n"/>
      <c r="G68" s="433">
        <f>B68+D68-F68</f>
        <v/>
      </c>
      <c r="H68" s="111" t="inlineStr">
        <is>
          <t xml:space="preserve">▼投資活動之淨現金流入（流出）                                </t>
        </is>
      </c>
      <c r="I68" s="180" t="n"/>
      <c r="J68" s="73">
        <f>OFFSET(A541,0,$K$1-1)</f>
        <v/>
      </c>
      <c r="K68" s="369">
        <f>K40</f>
        <v/>
      </c>
      <c r="L68" s="478" t="n"/>
      <c r="M68" s="478" t="n"/>
      <c r="N68" s="30" t="n"/>
      <c r="O68" s="425" t="n"/>
      <c r="P68" s="426">
        <f>J68-K68</f>
        <v/>
      </c>
      <c r="Q68" s="426">
        <f>D68-F68</f>
        <v/>
      </c>
      <c r="R68" s="30" t="n"/>
    </row>
    <row r="69">
      <c r="A69" s="4" t="inlineStr">
        <is>
          <t>合      計</t>
        </is>
      </c>
      <c r="B69" s="422">
        <f>B7+B17+B26+B54+B56+B61</f>
        <v/>
      </c>
      <c r="C69" s="384" t="n"/>
      <c r="D69" s="440" t="n"/>
      <c r="E69" s="441" t="n"/>
      <c r="F69" s="442" t="n"/>
      <c r="G69" s="458">
        <f>G7+G17+G26+G54+G56+G61</f>
        <v/>
      </c>
      <c r="H69" s="111" t="inlineStr">
        <is>
          <t xml:space="preserve">▼籌資活動之現金流量                                          </t>
        </is>
      </c>
      <c r="I69" s="180" t="n"/>
      <c r="J69" s="73">
        <f>OFFSET(A542,0,$K$1-1)</f>
        <v/>
      </c>
      <c r="K69" s="369">
        <f>K70+K72+K74+K81+K79+K83</f>
        <v/>
      </c>
      <c r="L69" s="478">
        <f>VLOOKUP(A69,$A$140:$AX$249,$K$1,FALSE)</f>
        <v/>
      </c>
      <c r="M69" s="478">
        <f>L69-G69</f>
        <v/>
      </c>
      <c r="N69" s="30" t="n"/>
      <c r="O69" s="425">
        <f>L69-B69</f>
        <v/>
      </c>
      <c r="P69" s="426">
        <f>J69-K69</f>
        <v/>
      </c>
      <c r="Q69" s="426">
        <f>D69-F69</f>
        <v/>
      </c>
      <c r="R69" s="30" t="n"/>
    </row>
    <row r="70">
      <c r="A70" s="4" t="inlineStr">
        <is>
          <t xml:space="preserve">負債                                                        </t>
        </is>
      </c>
      <c r="B70" s="422">
        <f>B71+B78+B83</f>
        <v/>
      </c>
      <c r="C70" s="384" t="n"/>
      <c r="D70" s="440" t="n"/>
      <c r="E70" s="441" t="n"/>
      <c r="F70" s="442" t="n"/>
      <c r="G70" s="423">
        <f>G71+G78+G83</f>
        <v/>
      </c>
      <c r="H70" s="112" t="inlineStr">
        <is>
          <t xml:space="preserve">　　增加短期債務、流動金融負債及其他負債                        </t>
        </is>
      </c>
      <c r="I70" s="180" t="n"/>
      <c r="J70" s="73">
        <f>OFFSET(A543,0,$K$1-1)</f>
        <v/>
      </c>
      <c r="K70" s="369">
        <f>K71</f>
        <v/>
      </c>
      <c r="L70" s="478">
        <f>VLOOKUP(A70,$A$253:$AX$305,$K$1,FALSE)</f>
        <v/>
      </c>
      <c r="M70" s="478">
        <f>L70-G70</f>
        <v/>
      </c>
      <c r="N70" s="30" t="n"/>
      <c r="O70" s="425">
        <f>L70-B70</f>
        <v/>
      </c>
      <c r="P70" s="426">
        <f>J70-K70</f>
        <v/>
      </c>
      <c r="Q70" s="426">
        <f>D70-F70</f>
        <v/>
      </c>
      <c r="R70" s="30" t="n"/>
    </row>
    <row r="71">
      <c r="A71" s="78" t="inlineStr">
        <is>
          <t xml:space="preserve">　流動負債                                                    </t>
        </is>
      </c>
      <c r="B71" s="422">
        <f>SUM(B72:B77)</f>
        <v/>
      </c>
      <c r="C71" s="384" t="n"/>
      <c r="D71" s="440" t="n"/>
      <c r="E71" s="441" t="n"/>
      <c r="F71" s="442" t="n"/>
      <c r="G71" s="423">
        <f>SUM(G72:G77)</f>
        <v/>
      </c>
      <c r="H71" s="112" t="inlineStr">
        <is>
          <t xml:space="preserve">　　　增加其他負債                                                </t>
        </is>
      </c>
      <c r="I71" s="180" t="n">
        <v>311</v>
      </c>
      <c r="J71" s="73">
        <f>OFFSET(A544,0,$K$1-1)</f>
        <v/>
      </c>
      <c r="K71" s="369">
        <f>-SUMIF($C$7:$C$127,I71,$D$7:$D$127)+SUMIF($E$7:$E$127,I71,$F$7:$F$127)</f>
        <v/>
      </c>
      <c r="L71" s="478">
        <f>VLOOKUP(A71,$A$253:$AX$305,$K$1,FALSE)</f>
        <v/>
      </c>
      <c r="M71" s="478">
        <f>L71-G71</f>
        <v/>
      </c>
      <c r="N71" s="30" t="n"/>
      <c r="O71" s="425">
        <f>L71-B71</f>
        <v/>
      </c>
      <c r="P71" s="426">
        <f>J71-K71</f>
        <v/>
      </c>
      <c r="Q71" s="426">
        <f>D71-F71</f>
        <v/>
      </c>
      <c r="R71" s="30" t="n"/>
    </row>
    <row r="72">
      <c r="A72" s="80" t="inlineStr">
        <is>
          <t xml:space="preserve">　　短期債務                                                    </t>
        </is>
      </c>
      <c r="B72" s="427">
        <f>VLOOKUP(A72,$A$423:$AX$475,$K$1,FALSE)</f>
        <v/>
      </c>
      <c r="C72" s="385" t="n">
        <v>322</v>
      </c>
      <c r="D72" s="454">
        <f>J82*-1</f>
        <v/>
      </c>
      <c r="E72" s="441" t="n">
        <v>418</v>
      </c>
      <c r="F72" s="442">
        <f>D81</f>
        <v/>
      </c>
      <c r="G72" s="429">
        <f>B72+SUM(F72:F73)-SUM(D72:D73)</f>
        <v/>
      </c>
      <c r="H72" s="112" t="inlineStr">
        <is>
          <t xml:space="preserve">　　增加長期負債                                                </t>
        </is>
      </c>
      <c r="I72" s="180" t="n"/>
      <c r="J72" s="73">
        <f>OFFSET(A545,0,$K$1-1)</f>
        <v/>
      </c>
      <c r="K72" s="369">
        <f>K73</f>
        <v/>
      </c>
      <c r="L72" s="478">
        <f>VLOOKUP(A72,$A$253:$AX$305,$K$1,FALSE)</f>
        <v/>
      </c>
      <c r="M72" s="478">
        <f>L72-G72</f>
        <v/>
      </c>
      <c r="N72" s="30" t="n"/>
      <c r="O72" s="425">
        <f>L72-B72</f>
        <v/>
      </c>
      <c r="P72" s="426">
        <f>J72-K72</f>
        <v/>
      </c>
      <c r="Q72" s="426">
        <f>D72-F72</f>
        <v/>
      </c>
      <c r="R72" s="30" t="n"/>
    </row>
    <row r="73" ht="20.25" customHeight="1" s="53">
      <c r="A73" s="3" t="n">
        <v>0</v>
      </c>
      <c r="B73" s="427" t="n"/>
      <c r="C73" s="385" t="n">
        <v>316</v>
      </c>
      <c r="D73" s="440" t="n"/>
      <c r="E73" s="443" t="n"/>
      <c r="F73" s="442" t="n"/>
      <c r="G73" s="433" t="n"/>
      <c r="H73" s="112" t="inlineStr">
        <is>
          <t xml:space="preserve">　　　增加長期債務                                                </t>
        </is>
      </c>
      <c r="I73" s="180" t="n">
        <v>312</v>
      </c>
      <c r="J73" s="73">
        <f>OFFSET(A546,0,$K$1-1)</f>
        <v/>
      </c>
      <c r="K73" s="369">
        <f>-SUMIF($C$7:$C$127,I73,$D$7:$D$127)+SUMIF($E$7:$E$127,I73,$F$7:$F$127)</f>
        <v/>
      </c>
      <c r="L73" s="478" t="n"/>
      <c r="M73" s="478">
        <f>L73-G73</f>
        <v/>
      </c>
      <c r="N73" s="30" t="n"/>
      <c r="O73" s="425">
        <f>L73-B73</f>
        <v/>
      </c>
      <c r="P73" s="426">
        <f>J73-K73</f>
        <v/>
      </c>
      <c r="Q73" s="426">
        <f>D73-F73</f>
        <v/>
      </c>
      <c r="R73" s="30" t="n"/>
    </row>
    <row r="74" ht="21" customHeight="1" s="53">
      <c r="A74" s="80" t="inlineStr">
        <is>
          <t xml:space="preserve">　　應付款項                                                    </t>
        </is>
      </c>
      <c r="B74" s="427">
        <f>VLOOKUP(A74,$A$423:$AX$475,$K$1,FALSE)</f>
        <v/>
      </c>
      <c r="C74" s="384" t="n"/>
      <c r="D74" s="440" t="n"/>
      <c r="E74" s="441" t="n">
        <v>161</v>
      </c>
      <c r="F74" s="442" t="n"/>
      <c r="G74" s="429">
        <f>B74+SUM(F74:F75)-SUM(D74:D75)</f>
        <v/>
      </c>
      <c r="H74" s="112" t="inlineStr">
        <is>
          <t xml:space="preserve">　　增加基金、公積及填補短絀                                    </t>
        </is>
      </c>
      <c r="I74" s="180" t="n"/>
      <c r="J74" s="73">
        <f>OFFSET(A547,0,$K$1-1)</f>
        <v/>
      </c>
      <c r="K74" s="369">
        <f>SUM(K75)</f>
        <v/>
      </c>
      <c r="L74" s="478">
        <f>VLOOKUP(A74,$A$253:$AX$305,$K$1,FALSE)</f>
        <v/>
      </c>
      <c r="M74" s="478">
        <f>L74-G74</f>
        <v/>
      </c>
      <c r="N74" s="30" t="n"/>
      <c r="O74" s="425">
        <f>L74-B74</f>
        <v/>
      </c>
      <c r="P74" s="426">
        <f>J74-K74</f>
        <v/>
      </c>
      <c r="Q74" s="426">
        <f>D74-F74</f>
        <v/>
      </c>
      <c r="R74" s="30" t="n"/>
    </row>
    <row r="75" ht="18.75" customHeight="1" s="53">
      <c r="A75" s="3" t="n">
        <v>0</v>
      </c>
      <c r="B75" s="427" t="n"/>
      <c r="C75" s="385" t="n"/>
      <c r="D75" s="440" t="n"/>
      <c r="E75" s="443" t="n"/>
      <c r="F75" s="442" t="n"/>
      <c r="G75" s="433" t="n"/>
      <c r="H75" s="112" t="inlineStr">
        <is>
          <t xml:space="preserve">　　　增加基金                                                    </t>
        </is>
      </c>
      <c r="I75" s="180" t="n"/>
      <c r="J75" s="73">
        <f>OFFSET(A548,0,$K$1-1)</f>
        <v/>
      </c>
      <c r="K75" s="369">
        <f>SUM(K76:K78)</f>
        <v/>
      </c>
      <c r="L75" s="478" t="n"/>
      <c r="M75" s="478">
        <f>L75-G75</f>
        <v/>
      </c>
      <c r="N75" s="30" t="n"/>
      <c r="O75" s="425">
        <f>L75-B75</f>
        <v/>
      </c>
      <c r="P75" s="426">
        <f>J75-K75</f>
        <v/>
      </c>
      <c r="Q75" s="426">
        <f>D75-F75</f>
        <v/>
      </c>
      <c r="R75" s="30" t="n"/>
    </row>
    <row r="76" ht="20.25" customHeight="1" s="53">
      <c r="A76" s="80" t="inlineStr">
        <is>
          <t xml:space="preserve">　　預收款項                                                    </t>
        </is>
      </c>
      <c r="B76" s="427">
        <f>VLOOKUP(A76,$A$423:$AX$475,$K$1,FALSE)</f>
        <v/>
      </c>
      <c r="C76" s="384" t="n"/>
      <c r="D76" s="440" t="n"/>
      <c r="E76" s="441" t="n">
        <v>161</v>
      </c>
      <c r="F76" s="442">
        <f>J34</f>
        <v/>
      </c>
      <c r="G76" s="429">
        <f>B76+SUM(F76:F77)-SUM(D76:D77)</f>
        <v/>
      </c>
      <c r="H76" s="112" t="inlineStr">
        <is>
          <t xml:space="preserve">　　　　國庫撥款增置固定資產                                        </t>
        </is>
      </c>
      <c r="I76" s="180" t="n">
        <v>313</v>
      </c>
      <c r="J76" s="73">
        <f>OFFSET(A549,0,$K$1-1)</f>
        <v/>
      </c>
      <c r="K76" s="369">
        <f>-SUMIF($C$7:$C$127,I76,$D$7:$D$127)+SUMIF($E$7:$E$127,I76,$F$7:$F$127)</f>
        <v/>
      </c>
      <c r="L76" s="478">
        <f>VLOOKUP(A76,$A$253:$AX$305,$K$1,FALSE)</f>
        <v/>
      </c>
      <c r="M76" s="478">
        <f>L76-G76</f>
        <v/>
      </c>
      <c r="N76" s="30" t="n"/>
      <c r="O76" s="425">
        <f>L76-B76</f>
        <v/>
      </c>
      <c r="P76" s="426">
        <f>J76-K76</f>
        <v/>
      </c>
      <c r="Q76" s="426">
        <f>D76-F76</f>
        <v/>
      </c>
      <c r="R76" s="30" t="n"/>
    </row>
    <row r="77">
      <c r="A77" s="3" t="n">
        <v>0</v>
      </c>
      <c r="B77" s="427" t="n"/>
      <c r="C77" s="385" t="n"/>
      <c r="D77" s="440" t="n"/>
      <c r="E77" s="443" t="n"/>
      <c r="F77" s="442" t="n"/>
      <c r="G77" s="433" t="n"/>
      <c r="H77" s="112" t="inlineStr">
        <is>
          <t xml:space="preserve">　　　　國庫增撥無形資產                                            </t>
        </is>
      </c>
      <c r="I77" s="180" t="n">
        <v>314</v>
      </c>
      <c r="J77" s="73">
        <f>OFFSET(A550,0,$K$1-1)</f>
        <v/>
      </c>
      <c r="K77" s="369">
        <f>-SUMIF($C$7:$C$127,I77,$D$7:$D$127)+SUMIF($E$7:$E$127,I77,$F$7:$F$127)</f>
        <v/>
      </c>
      <c r="L77" s="478" t="n"/>
      <c r="M77" s="478">
        <f>L77-G77</f>
        <v/>
      </c>
      <c r="N77" s="30" t="n"/>
      <c r="O77" s="425">
        <f>L77-B77</f>
        <v/>
      </c>
      <c r="P77" s="426">
        <f>J77-K77</f>
        <v/>
      </c>
      <c r="Q77" s="426">
        <f>D77-F77</f>
        <v/>
      </c>
      <c r="R77" s="30" t="n"/>
    </row>
    <row r="78">
      <c r="A78" s="78" t="inlineStr">
        <is>
          <t xml:space="preserve">　長期負債                                                    </t>
        </is>
      </c>
      <c r="B78" s="459">
        <f>SUM(B81)</f>
        <v/>
      </c>
      <c r="C78" s="384" t="n"/>
      <c r="D78" s="440" t="n"/>
      <c r="E78" s="441" t="n"/>
      <c r="F78" s="442" t="n"/>
      <c r="G78" s="460">
        <f>SUM(G81)</f>
        <v/>
      </c>
      <c r="H78" s="112" t="inlineStr">
        <is>
          <t xml:space="preserve">　　　　國庫增撥遞延資產                                            </t>
        </is>
      </c>
      <c r="I78" s="180" t="n">
        <v>315</v>
      </c>
      <c r="J78" s="73">
        <f>OFFSET(A551,0,$K$1-1)</f>
        <v/>
      </c>
      <c r="K78" s="369">
        <f>-SUMIF($C$7:$C$127,I78,$D$7:$D$127)+SUMIF($E$7:$E$127,I78,$F$7:$F$127)</f>
        <v/>
      </c>
      <c r="L78" s="478">
        <f>VLOOKUP(A78,$A$253:$AX$305,$K$1,FALSE)</f>
        <v/>
      </c>
      <c r="M78" s="478">
        <f>L78-G78</f>
        <v/>
      </c>
      <c r="N78" s="30" t="n"/>
      <c r="O78" s="425">
        <f>L78-B78</f>
        <v/>
      </c>
      <c r="P78" s="426">
        <f>J78-K78</f>
        <v/>
      </c>
      <c r="Q78" s="426">
        <f>D78-F78</f>
        <v/>
      </c>
      <c r="R78" s="30" t="n"/>
    </row>
    <row r="79">
      <c r="A79" s="169" t="n"/>
      <c r="B79" s="461" t="n"/>
      <c r="C79" s="395" t="n"/>
      <c r="D79" s="462" t="n"/>
      <c r="E79" s="463" t="n"/>
      <c r="F79" s="447" t="n"/>
      <c r="G79" s="394" t="n"/>
      <c r="H79" s="112" t="inlineStr">
        <is>
          <t xml:space="preserve">　　減少短期債務、流動金融負債及其他負債                        </t>
        </is>
      </c>
      <c r="I79" s="180" t="n"/>
      <c r="J79" s="73">
        <f>OFFSET(A552,0,$K$1-1)</f>
        <v/>
      </c>
      <c r="K79" s="387" t="n"/>
      <c r="L79" s="478" t="n"/>
      <c r="M79" s="478" t="n"/>
      <c r="N79" s="30" t="n"/>
      <c r="O79" s="425" t="n"/>
      <c r="P79" s="426" t="n"/>
      <c r="Q79" s="426" t="n"/>
      <c r="R79" s="30" t="n"/>
    </row>
    <row r="80">
      <c r="A80" s="169" t="n"/>
      <c r="B80" s="461" t="n"/>
      <c r="C80" s="395" t="n"/>
      <c r="D80" s="462" t="n"/>
      <c r="E80" s="463" t="n"/>
      <c r="F80" s="447" t="n"/>
      <c r="G80" s="394" t="n"/>
      <c r="H80" s="112" t="inlineStr">
        <is>
          <t xml:space="preserve">　　　減少短期債務                                                </t>
        </is>
      </c>
      <c r="I80" s="180" t="n">
        <v>316</v>
      </c>
      <c r="J80" s="73">
        <f>OFFSET(A553,0,$K$1-1)</f>
        <v/>
      </c>
      <c r="K80" s="369">
        <f>-SUMIF($C$7:$C$127,I80,$D$7:$D$127)+SUMIF($E$7:$E$127,I80,$F$7:$F$127)</f>
        <v/>
      </c>
      <c r="L80" s="478" t="n"/>
      <c r="M80" s="478" t="n"/>
      <c r="N80" s="30" t="n"/>
      <c r="O80" s="425" t="n"/>
      <c r="P80" s="426" t="n"/>
      <c r="Q80" s="426" t="n"/>
      <c r="R80" s="30" t="n"/>
    </row>
    <row r="81">
      <c r="A81" s="80" t="inlineStr">
        <is>
          <t xml:space="preserve">　　長期債務                                                    </t>
        </is>
      </c>
      <c r="B81" s="427">
        <f>VLOOKUP(A81,$A$423:$AX$475,$K$1,FALSE)</f>
        <v/>
      </c>
      <c r="C81" s="384" t="n">
        <v>418</v>
      </c>
      <c r="D81" s="440">
        <f>J116</f>
        <v/>
      </c>
      <c r="E81" s="441" t="n">
        <v>312</v>
      </c>
      <c r="F81" s="442">
        <f>J73</f>
        <v/>
      </c>
      <c r="G81" s="429">
        <f>B81+SUM(F81:F82)-SUM(D81:D82)</f>
        <v/>
      </c>
      <c r="H81" s="112" t="inlineStr">
        <is>
          <t xml:space="preserve">　　減少長期負債                                                </t>
        </is>
      </c>
      <c r="I81" s="180" t="n"/>
      <c r="J81" s="73">
        <f>OFFSET(A554,0,$K$1-1)</f>
        <v/>
      </c>
      <c r="K81" s="369">
        <f>K82</f>
        <v/>
      </c>
      <c r="L81" s="478">
        <f>VLOOKUP(A81,$A$253:$AX$305,$K$1,FALSE)</f>
        <v/>
      </c>
      <c r="M81" s="478">
        <f>L81-G81</f>
        <v/>
      </c>
      <c r="N81" s="30" t="n"/>
      <c r="O81" s="425">
        <f>L81-B81</f>
        <v/>
      </c>
      <c r="P81" s="426">
        <f>J81-K81</f>
        <v/>
      </c>
      <c r="Q81" s="426">
        <f>D81-F81</f>
        <v/>
      </c>
      <c r="R81" s="30" t="n"/>
    </row>
    <row r="82">
      <c r="A82" s="3" t="n">
        <v>0</v>
      </c>
      <c r="B82" s="427" t="n"/>
      <c r="C82" s="385" t="n">
        <v>322</v>
      </c>
      <c r="D82" s="440" t="n"/>
      <c r="E82" s="443" t="n"/>
      <c r="F82" s="442" t="n"/>
      <c r="G82" s="433" t="n"/>
      <c r="H82" s="112" t="inlineStr">
        <is>
          <t xml:space="preserve">　　　減少長期債務                                                </t>
        </is>
      </c>
      <c r="I82" s="180" t="n">
        <v>322</v>
      </c>
      <c r="J82" s="73">
        <f>OFFSET(A555,0,$K$1-1)</f>
        <v/>
      </c>
      <c r="K82" s="369">
        <f>-SUMIF($C$7:$C$127,I82,$D$7:$D$127)+SUMIF($E$7:$E$127,I82,$F$7:$F$127)</f>
        <v/>
      </c>
      <c r="L82" s="478" t="n"/>
      <c r="M82" s="478">
        <f>L82-G82</f>
        <v/>
      </c>
      <c r="N82" s="30" t="n"/>
      <c r="O82" s="425">
        <f>L82-B82</f>
        <v/>
      </c>
      <c r="P82" s="426">
        <f>J82-K82</f>
        <v/>
      </c>
      <c r="Q82" s="426">
        <f>D72-F82</f>
        <v/>
      </c>
      <c r="R82" s="30" t="n"/>
    </row>
    <row r="83">
      <c r="A83" s="78" t="inlineStr">
        <is>
          <t xml:space="preserve">　其他負債                                                    </t>
        </is>
      </c>
      <c r="B83" s="422">
        <f>SUM(B84,B90)</f>
        <v/>
      </c>
      <c r="C83" s="384" t="n"/>
      <c r="D83" s="440" t="n"/>
      <c r="E83" s="441" t="n"/>
      <c r="F83" s="442" t="n"/>
      <c r="G83" s="460">
        <f>SUM(G84,G90)</f>
        <v/>
      </c>
      <c r="H83" s="112" t="inlineStr">
        <is>
          <t xml:space="preserve">　　支付利息                                                    </t>
        </is>
      </c>
      <c r="I83" s="180" t="n"/>
      <c r="J83" s="73">
        <f>OFFSET(A556,0,$K$1-1)</f>
        <v/>
      </c>
      <c r="K83" s="369">
        <f>J83</f>
        <v/>
      </c>
      <c r="L83" s="478">
        <f>VLOOKUP(A83,$A$253:$AX$305,$K$1,FALSE)</f>
        <v/>
      </c>
      <c r="M83" s="478">
        <f>L83-G83</f>
        <v/>
      </c>
      <c r="N83" s="30" t="n"/>
      <c r="O83" s="425">
        <f>L83-B83</f>
        <v/>
      </c>
      <c r="P83" s="426">
        <f>J83-K83</f>
        <v/>
      </c>
      <c r="Q83" s="426">
        <f>D83-F83</f>
        <v/>
      </c>
      <c r="R83" s="30" t="n"/>
    </row>
    <row r="84">
      <c r="A84" s="80" t="inlineStr">
        <is>
          <t xml:space="preserve">　　什項負債                                                    </t>
        </is>
      </c>
      <c r="B84" s="427">
        <f>VLOOKUP(A84,$A$423:$AX$475,$K$1,FALSE)</f>
        <v/>
      </c>
      <c r="C84" s="384" t="n">
        <v>321</v>
      </c>
      <c r="D84" s="440" t="n"/>
      <c r="E84" s="441" t="n"/>
      <c r="F84" s="442" t="n"/>
      <c r="G84" s="429">
        <f>B84+SUM(F84:F89)-SUM(D84:D89)</f>
        <v/>
      </c>
      <c r="H84" s="111" t="inlineStr">
        <is>
          <t xml:space="preserve">▼籌資活動之淨現金流入（流出）                                </t>
        </is>
      </c>
      <c r="I84" s="180" t="n"/>
      <c r="J84" s="73">
        <f>OFFSET(A557,0,$K$1-1)</f>
        <v/>
      </c>
      <c r="K84" s="369">
        <f>K69</f>
        <v/>
      </c>
      <c r="L84" s="478">
        <f>VLOOKUP(A84,$A$253:$AX$305,$K$1,FALSE)</f>
        <v/>
      </c>
      <c r="M84" s="478">
        <f>L84-G84</f>
        <v/>
      </c>
      <c r="N84" s="30" t="n"/>
      <c r="O84" s="425">
        <f>L84-B84</f>
        <v/>
      </c>
      <c r="P84" s="426">
        <f>J84-K84</f>
        <v/>
      </c>
      <c r="Q84" s="426">
        <f>D84-F84</f>
        <v/>
      </c>
      <c r="R84" s="30" t="n"/>
    </row>
    <row r="85">
      <c r="A85" s="4" t="n">
        <v>0</v>
      </c>
      <c r="B85" s="427" t="n"/>
      <c r="C85" s="384" t="n">
        <v>402</v>
      </c>
      <c r="D85" s="440">
        <f>J91*-1</f>
        <v/>
      </c>
      <c r="E85" s="384" t="n">
        <v>122</v>
      </c>
      <c r="F85" s="442">
        <f>J28</f>
        <v/>
      </c>
      <c r="G85" s="433" t="n"/>
      <c r="H85" s="111" t="inlineStr">
        <is>
          <t xml:space="preserve">▼現金及約當現金之淨增（淨減）                                </t>
        </is>
      </c>
      <c r="I85" s="180" t="inlineStr">
        <is>
          <t>B</t>
        </is>
      </c>
      <c r="J85" s="73">
        <f>OFFSET(A558,0,$K$1-1)</f>
        <v/>
      </c>
      <c r="K85" s="369">
        <f>J85</f>
        <v/>
      </c>
      <c r="L85" s="478" t="n"/>
      <c r="M85" s="478">
        <f>L85-G85</f>
        <v/>
      </c>
      <c r="N85" s="30" t="n"/>
      <c r="O85" s="425">
        <f>L85-B85</f>
        <v/>
      </c>
      <c r="P85" s="426">
        <f>J85-K85</f>
        <v/>
      </c>
      <c r="Q85" s="426">
        <f>D85-F85</f>
        <v/>
      </c>
      <c r="R85" s="30" t="n"/>
    </row>
    <row r="86">
      <c r="A86" s="3" t="n">
        <v>0</v>
      </c>
      <c r="B86" s="427" t="n"/>
      <c r="C86" s="385" t="n"/>
      <c r="D86" s="440" t="n"/>
      <c r="E86" s="443" t="n">
        <v>401</v>
      </c>
      <c r="F86" s="442">
        <f>J90</f>
        <v/>
      </c>
      <c r="G86" s="433" t="n"/>
      <c r="H86" s="111" t="inlineStr">
        <is>
          <t xml:space="preserve">▼期初現金及約當現金                                          </t>
        </is>
      </c>
      <c r="I86" s="180" t="n"/>
      <c r="J86" s="73">
        <f>OFFSET(A559,0,$K$1-1)</f>
        <v/>
      </c>
      <c r="K86" s="369">
        <f>B8</f>
        <v/>
      </c>
      <c r="L86" s="478" t="n"/>
      <c r="M86" s="478">
        <f>L86-G86</f>
        <v/>
      </c>
      <c r="N86" s="30" t="n"/>
      <c r="O86" s="425">
        <f>L86-B86</f>
        <v/>
      </c>
      <c r="P86" s="426">
        <f>J86-K86</f>
        <v/>
      </c>
      <c r="Q86" s="426">
        <f>D86-F86</f>
        <v/>
      </c>
      <c r="R86" s="30" t="n"/>
    </row>
    <row r="87">
      <c r="A87" s="3" t="n">
        <v>0</v>
      </c>
      <c r="B87" s="427" t="n"/>
      <c r="C87" s="385" t="n"/>
      <c r="D87" s="440" t="n"/>
      <c r="E87" s="443" t="n"/>
      <c r="F87" s="442" t="n"/>
      <c r="G87" s="433" t="n"/>
      <c r="H87" s="111" t="inlineStr">
        <is>
          <t xml:space="preserve">▼期末現金及約當現金                                          </t>
        </is>
      </c>
      <c r="I87" s="180" t="n"/>
      <c r="J87" s="73">
        <f>OFFSET(A560,0,$K$1-1)</f>
        <v/>
      </c>
      <c r="K87" s="369">
        <f>G8</f>
        <v/>
      </c>
      <c r="L87" s="478" t="n"/>
      <c r="M87" s="478">
        <f>L87-G87</f>
        <v/>
      </c>
      <c r="N87" s="30" t="n"/>
      <c r="O87" s="425">
        <f>L87-B87</f>
        <v/>
      </c>
      <c r="P87" s="426">
        <f>J87-K87</f>
        <v/>
      </c>
      <c r="Q87" s="426">
        <f>D87-F87</f>
        <v/>
      </c>
      <c r="R87" s="30" t="n"/>
    </row>
    <row r="88">
      <c r="A88" s="3" t="n">
        <v>0</v>
      </c>
      <c r="B88" s="427" t="n"/>
      <c r="C88" s="385" t="n"/>
      <c r="D88" s="440" t="n"/>
      <c r="E88" s="443" t="n"/>
      <c r="F88" s="442" t="n"/>
      <c r="G88" s="433" t="n"/>
      <c r="H88" s="111" t="inlineStr">
        <is>
          <t xml:space="preserve">▼不影響現金流量之投資與籌資活動                              </t>
        </is>
      </c>
      <c r="J88" s="73">
        <f>OFFSET(A561,0,$K$1-1)</f>
        <v/>
      </c>
      <c r="K88" s="369" t="n"/>
      <c r="L88" s="478" t="n"/>
      <c r="M88" s="478">
        <f>L88-G88</f>
        <v/>
      </c>
      <c r="N88" s="30" t="n"/>
      <c r="O88" s="425">
        <f>L88-B88</f>
        <v/>
      </c>
      <c r="P88" s="426">
        <f>J88-K88</f>
        <v/>
      </c>
      <c r="Q88" s="426">
        <f>D88-F88</f>
        <v/>
      </c>
      <c r="R88" s="30" t="n"/>
    </row>
    <row r="89" ht="32.4" customHeight="1" s="53">
      <c r="A89" s="3" t="n">
        <v>0</v>
      </c>
      <c r="B89" s="427" t="n"/>
      <c r="C89" s="385" t="n"/>
      <c r="D89" s="440" t="n"/>
      <c r="E89" s="443" t="n"/>
      <c r="F89" s="442" t="n"/>
      <c r="G89" s="433" t="n"/>
      <c r="H89" s="112" t="inlineStr">
        <is>
          <t xml:space="preserve">　　退休離職準備金與應付退休及離職金同額增加(+)或減少(-)之金額  </t>
        </is>
      </c>
      <c r="I89" s="180" t="n"/>
      <c r="J89" s="73">
        <f>OFFSET(A562,0,$K$1-1)</f>
        <v/>
      </c>
      <c r="K89" s="369">
        <f>K90+K91</f>
        <v/>
      </c>
      <c r="L89" s="478" t="n"/>
      <c r="M89" s="478">
        <f>L89-G89</f>
        <v/>
      </c>
      <c r="N89" s="30" t="n"/>
      <c r="O89" s="425">
        <f>L89-B89</f>
        <v/>
      </c>
      <c r="P89" s="426">
        <f>J89-K89</f>
        <v/>
      </c>
      <c r="Q89" s="426">
        <f>D89-F89</f>
        <v/>
      </c>
      <c r="R89" s="30" t="n"/>
    </row>
    <row r="90">
      <c r="A90" s="80" t="inlineStr">
        <is>
          <t xml:space="preserve">　　遞延負債                                                    </t>
        </is>
      </c>
      <c r="B90" s="427">
        <f>VLOOKUP(A90,$A$423:$AX$475,$K$1,FALSE)</f>
        <v/>
      </c>
      <c r="C90" s="385" t="n">
        <v>124</v>
      </c>
      <c r="D90" s="440">
        <f>J31*-1</f>
        <v/>
      </c>
      <c r="E90" s="464" t="n">
        <v>311</v>
      </c>
      <c r="F90" s="442">
        <f>J71</f>
        <v/>
      </c>
      <c r="G90" s="429">
        <f>B90+SUM(F90:F96)-SUM(D90:D96)</f>
        <v/>
      </c>
      <c r="H90" s="112" t="inlineStr">
        <is>
          <t xml:space="preserve">　　　退休離職準備金與應付退休及離職金同額增加之金額(+)           </t>
        </is>
      </c>
      <c r="I90" s="180" t="n">
        <v>401</v>
      </c>
      <c r="J90" s="73">
        <f>OFFSET(A563,0,$K$1-1)</f>
        <v/>
      </c>
      <c r="K90" s="369">
        <f>(SUMIF($C$7:$C$127,I90,$D$7:$D$127)+SUMIF($E$7:$E$127,I90,$F$7:$F$127))/2</f>
        <v/>
      </c>
      <c r="L90" s="478">
        <f>VLOOKUP(A90,$A$253:$AX$305,$K$1,FALSE)</f>
        <v/>
      </c>
      <c r="M90" s="478">
        <f>L90-G90</f>
        <v/>
      </c>
      <c r="N90" s="30" t="n"/>
      <c r="O90" s="425">
        <f>L90-B90</f>
        <v/>
      </c>
      <c r="P90" s="426">
        <f>J90-K90</f>
        <v/>
      </c>
      <c r="Q90" s="426">
        <f>D90-F90</f>
        <v/>
      </c>
      <c r="R90" s="30" t="n"/>
    </row>
    <row r="91">
      <c r="A91" s="3" t="n">
        <v>0</v>
      </c>
      <c r="B91" s="427" t="n"/>
      <c r="C91" s="241" t="n">
        <v>123</v>
      </c>
      <c r="D91" s="440">
        <f>-J30</f>
        <v/>
      </c>
      <c r="E91" s="464" t="n">
        <v>403</v>
      </c>
      <c r="F91" s="442">
        <f>J93</f>
        <v/>
      </c>
      <c r="G91" s="433" t="n"/>
      <c r="H91" s="112" t="inlineStr">
        <is>
          <t xml:space="preserve">　　　退休離職準備金與應付退休及離職金同額減少之金額(-)           </t>
        </is>
      </c>
      <c r="I91" s="180" t="n">
        <v>402</v>
      </c>
      <c r="J91" s="73">
        <f>OFFSET(A564,0,$K$1-1)</f>
        <v/>
      </c>
      <c r="K91" s="387">
        <f>(SUMIF($C$7:$C$127,I91,$D$7:$D$127)+SUMIF($E$7:$E$127,I91,$F$7:$F$127))/2*-1</f>
        <v/>
      </c>
      <c r="L91" s="478" t="n"/>
      <c r="M91" s="478">
        <f>L91-G91</f>
        <v/>
      </c>
      <c r="N91" s="30" t="n"/>
      <c r="O91" s="425">
        <f>L91-B91</f>
        <v/>
      </c>
      <c r="P91" s="426">
        <f>J91-K91</f>
        <v/>
      </c>
      <c r="Q91" s="426">
        <f>D91-F91</f>
        <v/>
      </c>
      <c r="R91" s="30" t="n"/>
    </row>
    <row r="92">
      <c r="A92" s="3" t="n">
        <v>0</v>
      </c>
      <c r="B92" s="427" t="n"/>
      <c r="C92" s="385" t="n"/>
      <c r="D92" s="440" t="n"/>
      <c r="E92" s="325" t="n">
        <v>407</v>
      </c>
      <c r="F92" s="262">
        <f>J101</f>
        <v/>
      </c>
      <c r="G92" s="433" t="n"/>
      <c r="H92" s="112" t="inlineStr">
        <is>
          <t xml:space="preserve">　　其他準備金與遞延收入同額增加之金額                          </t>
        </is>
      </c>
      <c r="I92" s="180" t="n"/>
      <c r="J92" s="73">
        <f>OFFSET(A565,0,$K$1-1)</f>
        <v/>
      </c>
      <c r="K92" s="369">
        <f>K93</f>
        <v/>
      </c>
      <c r="L92" s="478" t="n"/>
      <c r="M92" s="478">
        <f>L92-G92</f>
        <v/>
      </c>
      <c r="N92" s="30" t="n"/>
      <c r="O92" s="425">
        <f>L92-B92</f>
        <v/>
      </c>
      <c r="P92" s="426">
        <f>J92-K92</f>
        <v/>
      </c>
      <c r="Q92" s="426">
        <f>D92-F92</f>
        <v/>
      </c>
      <c r="R92" s="30" t="n"/>
    </row>
    <row r="93">
      <c r="A93" s="3" t="n">
        <v>0</v>
      </c>
      <c r="B93" s="427" t="n"/>
      <c r="C93" s="385" t="n"/>
      <c r="D93" s="440" t="n"/>
      <c r="E93" s="464" t="n">
        <v>408</v>
      </c>
      <c r="F93" s="442">
        <f>J102</f>
        <v/>
      </c>
      <c r="G93" s="433" t="n"/>
      <c r="H93" s="112" t="inlineStr">
        <is>
          <t xml:space="preserve">　　　其他準備金與遞延收入同額增加之金額                          </t>
        </is>
      </c>
      <c r="I93" s="180" t="n">
        <v>403</v>
      </c>
      <c r="J93" s="73">
        <f>OFFSET(A566,0,$K$1-1)</f>
        <v/>
      </c>
      <c r="K93" s="369">
        <f>(SUMIF($C$7:$C$127,I93,$D$7:$D$127)+SUMIF($E$7:$E$127,I93,$F$7:$F$127))/2</f>
        <v/>
      </c>
      <c r="L93" s="478" t="n"/>
      <c r="M93" s="478">
        <f>L93-G93</f>
        <v/>
      </c>
      <c r="N93" s="30" t="n"/>
      <c r="O93" s="425">
        <f>L93-B93</f>
        <v/>
      </c>
      <c r="P93" s="426">
        <f>J93-K93</f>
        <v/>
      </c>
      <c r="Q93" s="426">
        <f>D93-F93</f>
        <v/>
      </c>
      <c r="R93" s="30" t="n"/>
    </row>
    <row r="94" ht="32.4" customHeight="1" s="53">
      <c r="A94" s="105" t="n"/>
      <c r="B94" s="465" t="n"/>
      <c r="C94" s="398" t="n"/>
      <c r="D94" s="455" t="n"/>
      <c r="E94" s="466" t="n">
        <v>410</v>
      </c>
      <c r="F94" s="467" t="n"/>
      <c r="G94" s="378" t="n"/>
      <c r="H94" s="112" t="inlineStr">
        <is>
          <t xml:space="preserve">　　以前年度購建中固定資產科目，調整轉入不動產、廠房及設備科目之</t>
        </is>
      </c>
      <c r="I94" s="180" t="n"/>
      <c r="J94" s="73">
        <f>OFFSET(A567,0,$K$1-1)</f>
        <v/>
      </c>
      <c r="K94" s="369">
        <f>K95</f>
        <v/>
      </c>
      <c r="P94" s="426">
        <f>J94-K94</f>
        <v/>
      </c>
    </row>
    <row r="95">
      <c r="A95" s="105" t="n"/>
      <c r="B95" s="465" t="n"/>
      <c r="C95" s="398" t="n"/>
      <c r="D95" s="455" t="n"/>
      <c r="E95" s="468" t="n"/>
      <c r="F95" s="447" t="n"/>
      <c r="G95" s="378" t="n"/>
      <c r="H95" s="112" t="inlineStr">
        <is>
          <t xml:space="preserve">　　　調整轉入不動產、廠房及設備科目明細                          </t>
        </is>
      </c>
      <c r="I95" s="180" t="n"/>
      <c r="J95" s="73">
        <f>OFFSET(A568,0,$K$1-1)</f>
        <v/>
      </c>
      <c r="K95" s="369">
        <f>K96+K97+K98</f>
        <v/>
      </c>
      <c r="L95" s="478" t="n"/>
      <c r="N95" s="30" t="n"/>
      <c r="O95" s="425">
        <f>L95-B96</f>
        <v/>
      </c>
      <c r="P95" s="426">
        <f>J95-K95</f>
        <v/>
      </c>
      <c r="Q95" s="426">
        <f>D96-F96</f>
        <v/>
      </c>
      <c r="R95" s="30" t="n"/>
    </row>
    <row r="96">
      <c r="A96" s="3" t="n">
        <v>0</v>
      </c>
      <c r="B96" s="427" t="n"/>
      <c r="C96" s="385" t="n"/>
      <c r="D96" s="440" t="n"/>
      <c r="E96" s="261" t="n"/>
      <c r="F96" s="186" t="n"/>
      <c r="G96" s="433" t="n"/>
      <c r="H96" s="112" t="inlineStr">
        <is>
          <t xml:space="preserve">　　　　土地改良物                                                  </t>
        </is>
      </c>
      <c r="I96" s="180" t="n">
        <v>404</v>
      </c>
      <c r="J96" s="73">
        <f>OFFSET(A569,0,$K$1-1)</f>
        <v/>
      </c>
      <c r="K96" s="369">
        <f>(SUMIF($C$7:$C$127,I96,$D$7:$D$127)+SUMIF($E$7:$E$127,I96,$F$7:$F$127))/2</f>
        <v/>
      </c>
      <c r="N96" s="30" t="n"/>
      <c r="O96" s="425">
        <f>L97-B97</f>
        <v/>
      </c>
      <c r="P96" s="426">
        <f>J96-K96</f>
        <v/>
      </c>
      <c r="Q96" s="426">
        <f>D97-F97</f>
        <v/>
      </c>
      <c r="R96" s="30" t="n"/>
    </row>
    <row r="97">
      <c r="A97" s="84" t="inlineStr">
        <is>
          <t xml:space="preserve">淨值                                                        </t>
        </is>
      </c>
      <c r="B97" s="422">
        <f>B98+B110+B116+B125</f>
        <v/>
      </c>
      <c r="C97" s="384" t="n"/>
      <c r="D97" s="440" t="n"/>
      <c r="E97" s="441" t="n"/>
      <c r="F97" s="442" t="n"/>
      <c r="G97" s="422">
        <f>G98+G110+G116+G125</f>
        <v/>
      </c>
      <c r="H97" s="112" t="inlineStr">
        <is>
          <t xml:space="preserve">　　　　房屋及建築                                                  </t>
        </is>
      </c>
      <c r="I97" s="180" t="n">
        <v>405</v>
      </c>
      <c r="J97" s="73">
        <f>OFFSET(A570,0,$K$1-1)</f>
        <v/>
      </c>
      <c r="K97" s="369">
        <f>(SUMIF($C$7:$C$127,I97,$D$7:$D$127)+SUMIF($E$7:$E$127,I97,$F$7:$F$127))/2</f>
        <v/>
      </c>
      <c r="L97" s="478">
        <f>VLOOKUP(A97,$A$253:$AX$305,$K$1,FALSE)</f>
        <v/>
      </c>
      <c r="M97" s="478">
        <f>L97-G97</f>
        <v/>
      </c>
      <c r="N97" s="30" t="n"/>
      <c r="O97" s="425">
        <f>L98-B98</f>
        <v/>
      </c>
      <c r="P97" s="426">
        <f>J97-K97</f>
        <v/>
      </c>
      <c r="Q97" s="426">
        <f>D98-F98</f>
        <v/>
      </c>
      <c r="R97" s="30" t="n"/>
    </row>
    <row r="98">
      <c r="A98" s="85" t="inlineStr">
        <is>
          <t xml:space="preserve">　基金                                                        </t>
        </is>
      </c>
      <c r="B98" s="422">
        <f>SUM(B99:B101)</f>
        <v/>
      </c>
      <c r="C98" s="384" t="n"/>
      <c r="D98" s="440" t="n"/>
      <c r="E98" s="441" t="n"/>
      <c r="F98" s="442" t="n"/>
      <c r="G98" s="422">
        <f>SUM(G99:G101)</f>
        <v/>
      </c>
      <c r="H98" s="220" t="inlineStr">
        <is>
          <t xml:space="preserve">　　　　什項設備                                                    </t>
        </is>
      </c>
      <c r="I98" s="267" t="n">
        <v>406</v>
      </c>
      <c r="J98" s="73">
        <f>OFFSET(A571,0,$K$1-1)</f>
        <v/>
      </c>
      <c r="K98" s="369">
        <f>(SUMIF($C$7:$C$127,I98,$D$7:$D$127)+SUMIF($E$7:$E$127,I98,$F$7:$F$127))/2</f>
        <v/>
      </c>
      <c r="L98" s="478">
        <f>VLOOKUP(A98,$A$253:$AX$305,$K$1,FALSE)</f>
        <v/>
      </c>
      <c r="M98" s="478">
        <f>L98-G98</f>
        <v/>
      </c>
      <c r="N98" s="30" t="n"/>
      <c r="O98" s="425">
        <f>L99-B99</f>
        <v/>
      </c>
      <c r="P98" s="426">
        <f>J98-K98</f>
        <v/>
      </c>
      <c r="Q98" s="426">
        <f>D99-F99</f>
        <v/>
      </c>
      <c r="R98" s="30" t="n"/>
    </row>
    <row r="99">
      <c r="A99" s="86" t="inlineStr">
        <is>
          <t xml:space="preserve">　　基金                                                        </t>
        </is>
      </c>
      <c r="B99" s="427">
        <f>VLOOKUP(A99,$A$423:$AX$475,$K$1,FALSE)</f>
        <v/>
      </c>
      <c r="C99" s="245" t="n"/>
      <c r="D99" s="440" t="n"/>
      <c r="E99" s="384" t="n">
        <v>313</v>
      </c>
      <c r="F99" s="442">
        <f>J76</f>
        <v/>
      </c>
      <c r="G99" s="469">
        <f>B99+SUM(F99:F109)-SUM(D99:D109)</f>
        <v/>
      </c>
      <c r="H99" s="112" t="inlineStr">
        <is>
          <t xml:space="preserve">　不動產、廠房及設備與遞延收入同額增加(+)或減少(-)之金額    </t>
        </is>
      </c>
      <c r="I99" s="180" t="n"/>
      <c r="J99" s="73">
        <f>OFFSET(A572,0,$K$1-1)</f>
        <v/>
      </c>
      <c r="K99" s="369">
        <f>K100</f>
        <v/>
      </c>
      <c r="L99" s="478">
        <f>VLOOKUP(A99,$A$253:$AX$305,$K$1,FALSE)</f>
        <v/>
      </c>
      <c r="M99" s="478">
        <f>L99-G99</f>
        <v/>
      </c>
      <c r="N99" s="30" t="n"/>
      <c r="O99" s="425">
        <f>L100-B100</f>
        <v/>
      </c>
      <c r="P99" s="426">
        <f>J99-K99</f>
        <v/>
      </c>
      <c r="Q99" s="426">
        <f>D100-F100</f>
        <v/>
      </c>
      <c r="R99" s="30" t="n"/>
    </row>
    <row r="100">
      <c r="A100" s="89" t="n">
        <v>0</v>
      </c>
      <c r="B100" s="427" t="n"/>
      <c r="C100" s="375" t="n"/>
      <c r="D100" s="428" t="n"/>
      <c r="E100" s="87" t="n">
        <v>314</v>
      </c>
      <c r="F100" s="431">
        <f>J77</f>
        <v/>
      </c>
      <c r="G100" s="427" t="n"/>
      <c r="H100" s="112" t="inlineStr">
        <is>
          <t xml:space="preserve">　　不動產、廠房及設備與遞延收入同額增加明細(+)             </t>
        </is>
      </c>
      <c r="I100" s="180" t="n"/>
      <c r="J100" s="73">
        <f>OFFSET(A573,0,$K$1-1)</f>
        <v/>
      </c>
      <c r="K100" s="369">
        <f>K101+K102</f>
        <v/>
      </c>
      <c r="L100" s="478" t="n"/>
      <c r="M100" s="478">
        <f>L100-G100</f>
        <v/>
      </c>
      <c r="N100" s="30" t="n"/>
      <c r="O100" s="425">
        <f>L101-B101</f>
        <v/>
      </c>
      <c r="P100" s="426">
        <f>J100-K100</f>
        <v/>
      </c>
      <c r="Q100" s="426">
        <f>D101-F101</f>
        <v/>
      </c>
      <c r="R100" s="30" t="n"/>
    </row>
    <row r="101">
      <c r="A101" s="50" t="n">
        <v>0</v>
      </c>
      <c r="B101" s="427" t="n"/>
      <c r="C101" s="91" t="n">
        <v>412</v>
      </c>
      <c r="D101" s="428">
        <f>-J109</f>
        <v/>
      </c>
      <c r="E101" s="87" t="n">
        <v>315</v>
      </c>
      <c r="F101" s="431">
        <f>J78</f>
        <v/>
      </c>
      <c r="G101" s="427" t="n"/>
      <c r="H101" s="211" t="inlineStr">
        <is>
          <t xml:space="preserve">　　　　機械及設備                                                  </t>
        </is>
      </c>
      <c r="I101" s="268" t="n">
        <v>407</v>
      </c>
      <c r="J101" s="73">
        <f>OFFSET(A574,0,$K$1-1)</f>
        <v/>
      </c>
      <c r="K101" s="369">
        <f>(SUMIF($C$7:$C$127,I101,$D$7:$D$127)+SUMIF($E$7:$E$127,I101,$F$7:$F$127))/2</f>
        <v/>
      </c>
      <c r="L101" s="478" t="n"/>
      <c r="M101" s="478">
        <f>L101-G101</f>
        <v/>
      </c>
      <c r="N101" s="30" t="n"/>
      <c r="O101" s="425">
        <f>L102-B102</f>
        <v/>
      </c>
      <c r="P101" s="426">
        <f>J101-K101</f>
        <v/>
      </c>
      <c r="Q101" s="426">
        <f>D102-F102</f>
        <v/>
      </c>
      <c r="R101" s="30" t="n"/>
    </row>
    <row r="102">
      <c r="A102" s="50" t="n">
        <v>0</v>
      </c>
      <c r="B102" s="427" t="n"/>
      <c r="C102" s="91" t="n">
        <v>413</v>
      </c>
      <c r="D102" s="470">
        <f>-J110</f>
        <v/>
      </c>
      <c r="E102" s="87" t="n">
        <v>409</v>
      </c>
      <c r="F102" s="432">
        <f>J105</f>
        <v/>
      </c>
      <c r="G102" s="427" t="n"/>
      <c r="H102" s="211" t="inlineStr">
        <is>
          <t xml:space="preserve">　　　　什項設備                                                    </t>
        </is>
      </c>
      <c r="I102" s="180" t="n">
        <v>408</v>
      </c>
      <c r="J102" s="73">
        <f>OFFSET(A575,0,$K$1-1)</f>
        <v/>
      </c>
      <c r="K102" s="369">
        <f>(SUMIF($C$7:$C$127,I102,$D$7:$D$127)+SUMIF($E$7:$E$127,I102,$F$7:$F$127))/2</f>
        <v/>
      </c>
      <c r="L102" s="478" t="n"/>
      <c r="M102" s="478">
        <f>L102-G102</f>
        <v/>
      </c>
      <c r="N102" s="30" t="n"/>
      <c r="O102" s="425">
        <f>L103-B103</f>
        <v/>
      </c>
      <c r="P102" s="426">
        <f>J102-K102</f>
        <v/>
      </c>
      <c r="Q102" s="426">
        <f>D103-F103</f>
        <v/>
      </c>
      <c r="R102" s="30" t="n"/>
    </row>
    <row r="103">
      <c r="A103" s="50" t="n">
        <v>0</v>
      </c>
      <c r="B103" s="427" t="n"/>
      <c r="C103" s="91" t="n">
        <v>414</v>
      </c>
      <c r="D103" s="470">
        <f>-J111</f>
        <v/>
      </c>
      <c r="E103" s="375" t="n">
        <v>410</v>
      </c>
      <c r="F103" s="431">
        <f>J106</f>
        <v/>
      </c>
      <c r="G103" s="427" t="n"/>
      <c r="H103" s="211" t="inlineStr">
        <is>
          <t xml:space="preserve">　不動產、廠房及設備與基金同額增加(+)或減少(-)之金額        </t>
        </is>
      </c>
      <c r="I103" s="180" t="n"/>
      <c r="J103" s="73">
        <f>OFFSET(A576,0,$K$1-1)</f>
        <v/>
      </c>
      <c r="K103" s="369">
        <f>K104+K108</f>
        <v/>
      </c>
      <c r="L103" s="478" t="n"/>
      <c r="M103" s="478">
        <f>L103-G103</f>
        <v/>
      </c>
      <c r="N103" s="30" t="n"/>
      <c r="O103" s="425">
        <f>L104-B104</f>
        <v/>
      </c>
      <c r="P103" s="426">
        <f>J103-K103</f>
        <v/>
      </c>
      <c r="Q103" s="426">
        <f>D104-F104</f>
        <v/>
      </c>
      <c r="R103" s="30" t="n"/>
    </row>
    <row r="104">
      <c r="A104" s="50" t="n">
        <v>0</v>
      </c>
      <c r="B104" s="427" t="n"/>
      <c r="C104" s="91" t="n">
        <v>416</v>
      </c>
      <c r="D104" s="470">
        <f>F58</f>
        <v/>
      </c>
      <c r="E104" s="375" t="n">
        <v>411</v>
      </c>
      <c r="F104" s="431">
        <f>J107</f>
        <v/>
      </c>
      <c r="G104" s="427" t="n"/>
      <c r="H104" s="211" t="inlineStr">
        <is>
          <t xml:space="preserve">　　　撥入不動產、廠房及設備明細(+)                               </t>
        </is>
      </c>
      <c r="I104" s="180" t="n"/>
      <c r="J104" s="73">
        <f>OFFSET(A577,0,$K$1-1)</f>
        <v/>
      </c>
      <c r="K104" s="369">
        <f>SUM(K105:K107)</f>
        <v/>
      </c>
      <c r="L104" s="478" t="n"/>
      <c r="M104" s="478">
        <f>L104-G104</f>
        <v/>
      </c>
      <c r="N104" s="30" t="n"/>
      <c r="O104" s="425">
        <f>L105-B105</f>
        <v/>
      </c>
      <c r="P104" s="426">
        <f>J104-K104</f>
        <v/>
      </c>
      <c r="Q104" s="426">
        <f>D105-F105</f>
        <v/>
      </c>
      <c r="R104" s="30" t="n"/>
    </row>
    <row r="105">
      <c r="A105" s="50" t="n"/>
      <c r="B105" s="50" t="n"/>
      <c r="C105" s="91" t="n"/>
      <c r="D105" s="428" t="n"/>
      <c r="E105" s="375" t="n">
        <v>415</v>
      </c>
      <c r="F105" s="90">
        <f>J113</f>
        <v/>
      </c>
      <c r="G105" s="50" t="n"/>
      <c r="H105" s="112" t="inlineStr">
        <is>
          <t xml:space="preserve">　　　　機械及設備                                                  </t>
        </is>
      </c>
      <c r="I105" s="180" t="n">
        <v>409</v>
      </c>
      <c r="J105" s="73">
        <f>OFFSET(A578,0,$K$1-1)</f>
        <v/>
      </c>
      <c r="K105" s="369">
        <f>(SUMIF($C$7:$C$127,I105,$D$7:$D$127)+SUMIF($E$7:$E$127,I105,$F$7:$F$127))/2</f>
        <v/>
      </c>
      <c r="L105" s="478" t="n"/>
      <c r="M105" s="478">
        <f>L105-G105</f>
        <v/>
      </c>
      <c r="N105" s="30" t="n"/>
      <c r="O105" s="425">
        <f>L106-B106</f>
        <v/>
      </c>
      <c r="P105" s="426">
        <f>J105-K105</f>
        <v/>
      </c>
      <c r="Q105" s="426">
        <f>D106-F106</f>
        <v/>
      </c>
      <c r="R105" s="30" t="n"/>
    </row>
    <row r="106">
      <c r="A106" s="50" t="n"/>
      <c r="B106" s="50" t="n"/>
      <c r="C106" s="375" t="n"/>
      <c r="D106" s="428" t="n"/>
      <c r="G106" s="50" t="n"/>
      <c r="H106" s="112" t="inlineStr">
        <is>
          <t xml:space="preserve">　　　　交通及運輸設備                                              </t>
        </is>
      </c>
      <c r="I106" s="180" t="n">
        <v>410</v>
      </c>
      <c r="J106" s="73">
        <f>OFFSET(A579,0,$K$1-1)</f>
        <v/>
      </c>
      <c r="K106" s="369">
        <f>(SUMIF($C$7:$C$127,I106,$D$7:$D$127)+SUMIF($E$7:$E$127,I106,$F$7:$F$127))/2</f>
        <v/>
      </c>
      <c r="L106" s="478" t="n"/>
      <c r="M106" s="478">
        <f>L106-G106</f>
        <v/>
      </c>
      <c r="N106" s="30" t="n"/>
      <c r="O106" s="425">
        <f>L107-B107</f>
        <v/>
      </c>
      <c r="P106" s="426">
        <f>J106-K106</f>
        <v/>
      </c>
      <c r="Q106" s="426">
        <f>D107-F107</f>
        <v/>
      </c>
      <c r="R106" s="30" t="n"/>
    </row>
    <row r="107">
      <c r="A107" s="50" t="n"/>
      <c r="B107" s="50" t="n"/>
      <c r="C107" s="127" t="n">
        <v>72</v>
      </c>
      <c r="D107" s="471">
        <f>IF(J119&lt;0,J119*-1,0)</f>
        <v/>
      </c>
      <c r="E107" s="472" t="n"/>
      <c r="F107" s="396" t="n"/>
      <c r="G107" s="50" t="n"/>
      <c r="H107" s="112" t="inlineStr">
        <is>
          <t xml:space="preserve">　　　　什項設備                                                    </t>
        </is>
      </c>
      <c r="I107" s="180" t="n">
        <v>411</v>
      </c>
      <c r="J107" s="73">
        <f>OFFSET(A580,0,$K$1-1)</f>
        <v/>
      </c>
      <c r="K107" s="369">
        <f>(SUMIF($C$7:$C$127,I107,$D$7:$D$127)+SUMIF($E$7:$E$127,I107,$F$7:$F$127))/2</f>
        <v/>
      </c>
      <c r="L107" s="478" t="n"/>
      <c r="M107" s="478">
        <f>L107-G107</f>
        <v/>
      </c>
      <c r="N107" s="30" t="n"/>
      <c r="O107" s="425">
        <f>L108-B108</f>
        <v/>
      </c>
      <c r="P107" s="426">
        <f>J107-K107</f>
        <v/>
      </c>
      <c r="Q107" s="426">
        <f>D108-F108</f>
        <v/>
      </c>
      <c r="R107" s="30" t="n"/>
    </row>
    <row r="108">
      <c r="A108" s="89" t="n">
        <v>0</v>
      </c>
      <c r="B108" s="427" t="n"/>
      <c r="C108" s="127" t="n"/>
      <c r="D108" s="428" t="n"/>
      <c r="E108" s="375" t="n">
        <v>72</v>
      </c>
      <c r="F108" s="396">
        <f>IF(J119&gt;0,J119,0)</f>
        <v/>
      </c>
      <c r="G108" s="427" t="n"/>
      <c r="H108" s="211" t="inlineStr">
        <is>
          <t xml:space="preserve">　　　撥出不動產、廠房及設備明細(-)                               </t>
        </is>
      </c>
      <c r="I108" s="180" t="n"/>
      <c r="J108" s="73">
        <f>OFFSET(A581,0,$K$1-1)</f>
        <v/>
      </c>
      <c r="K108" s="369">
        <f>K109+K110+K111</f>
        <v/>
      </c>
      <c r="L108" s="478" t="n"/>
      <c r="M108" s="478">
        <f>L108-G108</f>
        <v/>
      </c>
      <c r="N108" s="30" t="n"/>
      <c r="O108" s="425">
        <f>L109-B109</f>
        <v/>
      </c>
      <c r="P108" s="426">
        <f>J108-K108</f>
        <v/>
      </c>
      <c r="Q108" s="426">
        <f>D109-F109</f>
        <v/>
      </c>
      <c r="R108" s="30" t="n"/>
    </row>
    <row r="109">
      <c r="A109" s="78" t="n"/>
      <c r="B109" s="427" t="n"/>
      <c r="D109" s="428" t="n"/>
      <c r="E109" s="375" t="n"/>
      <c r="F109" s="432">
        <f>J131</f>
        <v/>
      </c>
      <c r="G109" s="427" t="n"/>
      <c r="H109" s="112" t="inlineStr">
        <is>
          <t xml:space="preserve">　　　　機械及設備                                                  </t>
        </is>
      </c>
      <c r="I109" s="180" t="n">
        <v>412</v>
      </c>
      <c r="J109" s="73">
        <f>OFFSET(A582,0,$K$1-1)</f>
        <v/>
      </c>
      <c r="K109" s="387">
        <f>(SUMIF($C$7:$C$127,I109,$D$7:$D$127)+SUMIF($E$7:$E$127,I109,$F$7:$F$127))/2*-1</f>
        <v/>
      </c>
      <c r="L109" s="478" t="n"/>
      <c r="M109" s="478">
        <f>L109-G109</f>
        <v/>
      </c>
      <c r="N109" s="30" t="n"/>
      <c r="O109" s="425">
        <f>L110-B110</f>
        <v/>
      </c>
      <c r="P109" s="426">
        <f>J109-K109</f>
        <v/>
      </c>
      <c r="Q109" s="426">
        <f>D110-F110</f>
        <v/>
      </c>
      <c r="R109" s="30" t="n"/>
    </row>
    <row r="110">
      <c r="A110" s="78" t="inlineStr">
        <is>
          <t xml:space="preserve">　公積                                                        </t>
        </is>
      </c>
      <c r="B110" s="422">
        <f>SUM(B111:B115)</f>
        <v/>
      </c>
      <c r="C110" s="375" t="n"/>
      <c r="D110" s="428" t="n"/>
      <c r="E110" s="430" t="n"/>
      <c r="F110" s="432" t="n"/>
      <c r="G110" s="423">
        <f>SUM(G111:G115)</f>
        <v/>
      </c>
      <c r="H110" s="112" t="inlineStr">
        <is>
          <t xml:space="preserve">　　　　交通及運輸設備                                              </t>
        </is>
      </c>
      <c r="I110" s="180" t="n">
        <v>413</v>
      </c>
      <c r="J110" s="73">
        <f>OFFSET(A583,0,$K$1-1)</f>
        <v/>
      </c>
      <c r="K110" s="387">
        <f>(SUMIF($C$7:$C$127,I110,$D$7:$D$127)+SUMIF($E$7:$E$127,I110,$F$7:$F$127))/2*-1</f>
        <v/>
      </c>
      <c r="L110" s="478">
        <f>VLOOKUP(A110,$A$253:$AX$305,$K$1,FALSE)</f>
        <v/>
      </c>
      <c r="M110" s="478">
        <f>L110-G110</f>
        <v/>
      </c>
      <c r="N110" s="30" t="n"/>
      <c r="O110" s="425">
        <f>L111-B111</f>
        <v/>
      </c>
      <c r="P110" s="426">
        <f>J110-K110</f>
        <v/>
      </c>
      <c r="Q110" s="426">
        <f>D111-F111</f>
        <v/>
      </c>
      <c r="R110" s="30" t="n"/>
    </row>
    <row r="111">
      <c r="A111" s="80" t="inlineStr">
        <is>
          <t xml:space="preserve">　　資本公積                                                    </t>
        </is>
      </c>
      <c r="B111" s="427">
        <f>VLOOKUP(A111,$A$423:$AX$475,$K$1,FALSE)</f>
        <v/>
      </c>
      <c r="C111" s="375" t="n"/>
      <c r="D111" s="428" t="n"/>
      <c r="E111" s="430" t="n">
        <v>417</v>
      </c>
      <c r="F111" s="432">
        <f>J115</f>
        <v/>
      </c>
      <c r="G111" s="429">
        <f>B111+SUM(F111:F113)-SUM(D111:D113)</f>
        <v/>
      </c>
      <c r="H111" s="112" t="inlineStr">
        <is>
          <t xml:space="preserve">　　　　什項設備                                                    </t>
        </is>
      </c>
      <c r="I111" s="180" t="n">
        <v>414</v>
      </c>
      <c r="J111" s="73">
        <f>OFFSET(A584,0,$K$1-1)</f>
        <v/>
      </c>
      <c r="K111" s="387">
        <f>(SUMIF($C$7:$C$127,I111,$D$7:$D$127)+SUMIF($E$7:$E$127,I111,$F$7:$F$127))/2*-1</f>
        <v/>
      </c>
      <c r="L111" s="478">
        <f>VLOOKUP(A111,$A$253:$AX$305,$K$1,FALSE)</f>
        <v/>
      </c>
      <c r="M111" s="478">
        <f>L111-G111</f>
        <v/>
      </c>
      <c r="N111" s="30" t="n"/>
      <c r="O111" s="425">
        <f>L112-B112</f>
        <v/>
      </c>
      <c r="P111" s="426">
        <f>J111-K111</f>
        <v/>
      </c>
      <c r="Q111" s="426">
        <f>D112-F112</f>
        <v/>
      </c>
      <c r="R111" s="30" t="n"/>
    </row>
    <row r="112">
      <c r="A112" s="2" t="n">
        <v>0</v>
      </c>
      <c r="B112" s="427" t="n"/>
      <c r="C112" s="473" t="n">
        <v>71</v>
      </c>
      <c r="D112" s="471">
        <f>IF(J118&lt;0,J118*-1,0)</f>
        <v/>
      </c>
      <c r="E112" s="430" t="n">
        <v>71</v>
      </c>
      <c r="F112" s="431">
        <f>IF(J133&gt;0,J133,0)</f>
        <v/>
      </c>
      <c r="G112" s="433" t="n"/>
      <c r="H112" s="211" t="inlineStr">
        <is>
          <t xml:space="preserve">　無形資產與基金同額增加(+)或減少(-)之金額                  </t>
        </is>
      </c>
      <c r="I112" s="186" t="n"/>
      <c r="J112" s="73" t="n"/>
      <c r="K112" s="369">
        <f>K113+K114</f>
        <v/>
      </c>
      <c r="L112" s="478" t="n"/>
      <c r="M112" s="478">
        <f>L112-G112</f>
        <v/>
      </c>
      <c r="N112" s="30" t="n"/>
      <c r="O112" s="425">
        <f>L113-B113</f>
        <v/>
      </c>
      <c r="P112" s="426">
        <f>J112-K112</f>
        <v/>
      </c>
      <c r="Q112" s="426">
        <f>D113-F113</f>
        <v/>
      </c>
      <c r="R112" s="30" t="n"/>
    </row>
    <row r="113">
      <c r="A113" s="3" t="n">
        <v>0</v>
      </c>
      <c r="B113" s="427" t="n"/>
      <c r="C113" s="473" t="n"/>
      <c r="D113" s="428" t="n"/>
      <c r="E113" s="439" t="n"/>
      <c r="F113" s="432" t="n"/>
      <c r="G113" s="433" t="n"/>
      <c r="H113" s="112" t="inlineStr">
        <is>
          <t xml:space="preserve">　　　無形資產與基金同額增加之金額(+)                             </t>
        </is>
      </c>
      <c r="I113" s="180" t="n">
        <v>415</v>
      </c>
      <c r="J113" s="73">
        <f>OFFSET(A585,0,$K$1-1)</f>
        <v/>
      </c>
      <c r="K113" s="369">
        <f>(SUMIF($C$7:$C$127,I113,$D$7:$D$127)+SUMIF($E$7:$E$127,I113,$F$7:$F$127))/2</f>
        <v/>
      </c>
      <c r="L113" s="478" t="n"/>
      <c r="M113" s="478">
        <f>L113-G113</f>
        <v/>
      </c>
      <c r="N113" s="30" t="n"/>
      <c r="O113" s="425">
        <f>L114-B114</f>
        <v/>
      </c>
      <c r="P113" s="426">
        <f>J113-K113</f>
        <v/>
      </c>
      <c r="Q113" s="426">
        <f>D114-F114</f>
        <v/>
      </c>
      <c r="R113" s="30" t="n"/>
    </row>
    <row r="114">
      <c r="A114" s="80" t="inlineStr">
        <is>
          <t xml:space="preserve">　　特別公積                                                    </t>
        </is>
      </c>
      <c r="B114" s="427">
        <f>VLOOKUP(A114,$A$423:$AX$475,$K$1,FALSE)</f>
        <v/>
      </c>
      <c r="C114" s="474" t="n"/>
      <c r="D114" s="428">
        <f>J131</f>
        <v/>
      </c>
      <c r="E114" s="430" t="n"/>
      <c r="F114" s="432" t="n"/>
      <c r="G114" s="429">
        <f>B114+SUM(F114:F115)-SUM(D114:D115)</f>
        <v/>
      </c>
      <c r="H114" s="112" t="inlineStr">
        <is>
          <t xml:space="preserve">　　　無形資產與基金同額減少之金額(-)                             </t>
        </is>
      </c>
      <c r="I114" s="180" t="n">
        <v>416</v>
      </c>
      <c r="J114" s="73">
        <f>OFFSET(A586,0,$K$1-1)</f>
        <v/>
      </c>
      <c r="K114" s="369">
        <f>-(SUMIF($C$7:$C$127,I114,$D$7:$D$127)+SUMIF($E$7:$E$127,I114,$F$7:$F$127))/2</f>
        <v/>
      </c>
      <c r="L114" s="478">
        <f>VLOOKUP(A114,$A$253:$AX$305,$K$1,FALSE)</f>
        <v/>
      </c>
      <c r="M114" s="478">
        <f>L114-G114</f>
        <v/>
      </c>
      <c r="N114" s="30" t="n"/>
      <c r="O114" s="425">
        <f>L115-B115</f>
        <v/>
      </c>
      <c r="P114" s="426">
        <f>J114-K114</f>
        <v/>
      </c>
      <c r="Q114" s="426">
        <f>D115-F115</f>
        <v/>
      </c>
      <c r="R114" s="30" t="n"/>
    </row>
    <row r="115">
      <c r="A115" s="3" t="n">
        <v>0</v>
      </c>
      <c r="B115" s="427" t="n"/>
      <c r="C115" s="473" t="n"/>
      <c r="D115" s="428" t="n"/>
      <c r="E115" s="439" t="n"/>
      <c r="F115" s="432" t="n"/>
      <c r="G115" s="433" t="n"/>
      <c r="H115" s="112" t="inlineStr">
        <is>
          <t xml:space="preserve">　　應付代管資產轉列受贈公積之金額                              </t>
        </is>
      </c>
      <c r="I115" s="180" t="n">
        <v>417</v>
      </c>
      <c r="J115" s="73">
        <f>OFFSET(A587,0,$K$1-1)</f>
        <v/>
      </c>
      <c r="K115" s="369">
        <f>(SUMIF($C$7:$C$127,I115,$D$7:$D$127)+SUMIF($E$7:$E$127,I115,$F$7:$F$127))/2</f>
        <v/>
      </c>
      <c r="L115" s="478" t="n"/>
      <c r="M115" s="478">
        <f>L115-G115</f>
        <v/>
      </c>
      <c r="N115" s="30" t="n"/>
      <c r="O115" s="425">
        <f>L116-B116</f>
        <v/>
      </c>
      <c r="P115" s="426">
        <f>J115-K115</f>
        <v/>
      </c>
      <c r="Q115" s="426">
        <f>D116-F116</f>
        <v/>
      </c>
      <c r="R115" s="30" t="n"/>
    </row>
    <row r="116">
      <c r="A116" s="78" t="inlineStr">
        <is>
          <t xml:space="preserve">　累積餘絀                                                    </t>
        </is>
      </c>
      <c r="B116" s="422">
        <f>SUM(B117:B121)</f>
        <v/>
      </c>
      <c r="C116" s="474" t="n"/>
      <c r="D116" s="428" t="n"/>
      <c r="E116" s="430" t="n"/>
      <c r="F116" s="432" t="n"/>
      <c r="G116" s="423">
        <f>SUM(G117:G121)</f>
        <v/>
      </c>
      <c r="H116" s="112" t="inlineStr">
        <is>
          <t xml:space="preserve">　　長期債務1年內到期部分轉列應付到期長期負債之金額             </t>
        </is>
      </c>
      <c r="I116" s="180" t="n">
        <v>418</v>
      </c>
      <c r="J116" s="73">
        <f>OFFSET(A588,0,$K$1-1)</f>
        <v/>
      </c>
      <c r="K116" s="369">
        <f>(SUMIF($C$7:$C$127,I116,$D$7:$D$127)+SUMIF($E$7:$E$127,I116,$F$7:$F$127))/2</f>
        <v/>
      </c>
      <c r="L116" s="478">
        <f>VLOOKUP(A116,$A$253:$AX$305,$K$1,FALSE)</f>
        <v/>
      </c>
      <c r="M116" s="478">
        <f>L116-G116</f>
        <v/>
      </c>
      <c r="N116" s="30" t="n"/>
      <c r="O116" s="425">
        <f>L117-B117</f>
        <v/>
      </c>
      <c r="P116" s="426">
        <f>J116-K116</f>
        <v/>
      </c>
      <c r="Q116" s="426">
        <f>D117-F117</f>
        <v/>
      </c>
      <c r="R116" s="30" t="n"/>
    </row>
    <row r="117">
      <c r="A117" s="80" t="inlineStr">
        <is>
          <t xml:space="preserve">　　累積賸餘                                                    </t>
        </is>
      </c>
      <c r="B117" s="427">
        <f>VLOOKUP(A117,$A$423:$AX$475,$K$1,FALSE)</f>
        <v/>
      </c>
      <c r="C117" s="474" t="n"/>
      <c r="D117" s="428" t="n"/>
      <c r="E117" s="375" t="inlineStr">
        <is>
          <t>A</t>
        </is>
      </c>
      <c r="F117" s="432">
        <f>IF(J7&gt;0,J7,0)</f>
        <v/>
      </c>
      <c r="G117" s="429">
        <f>B117+SUM(F117:F120)-SUM(D117:D120)</f>
        <v/>
      </c>
      <c r="H117" s="112" t="inlineStr">
        <is>
          <t xml:space="preserve">　　盈餘分配與虧損填補之金額                                    </t>
        </is>
      </c>
      <c r="I117" s="180" t="n"/>
      <c r="J117" s="73">
        <f>OFFSET(A589,0,$K$1-1)</f>
        <v/>
      </c>
      <c r="K117" s="369">
        <f>K118+K119</f>
        <v/>
      </c>
      <c r="L117" s="478">
        <f>VLOOKUP(A117,$A$253:$AX$305,$K$1,FALSE)</f>
        <v/>
      </c>
      <c r="M117" s="478">
        <f>L117-G117</f>
        <v/>
      </c>
      <c r="N117" s="30" t="n"/>
      <c r="O117" s="425">
        <f>L118-B118</f>
        <v/>
      </c>
      <c r="P117" s="426">
        <f>J117-K117</f>
        <v/>
      </c>
      <c r="Q117" s="426">
        <f>D118-F118</f>
        <v/>
      </c>
      <c r="R117" s="30" t="n"/>
    </row>
    <row r="118">
      <c r="A118" s="3" t="n">
        <v>0</v>
      </c>
      <c r="B118" s="427" t="n"/>
      <c r="C118" s="474" t="n">
        <v>71</v>
      </c>
      <c r="D118" s="428">
        <f>IF(J123&gt;0,J123,0)</f>
        <v/>
      </c>
      <c r="E118" s="375" t="n"/>
      <c r="F118" s="431" t="n"/>
      <c r="G118" s="401" t="n"/>
      <c r="H118" s="112" t="inlineStr">
        <is>
          <t xml:space="preserve">　　　提存(撥用-)公積                                             </t>
        </is>
      </c>
      <c r="I118" s="180" t="n">
        <v>71</v>
      </c>
      <c r="J118" s="73">
        <f>OFFSET(A590,0,$K$1-1)</f>
        <v/>
      </c>
      <c r="K118" s="387">
        <f>-(SUMIF($C$7:$C$127,I118,$D$7:$D$127)+SUMIF($E$7:$E$127,I118,$F$7:$F$127))/2</f>
        <v/>
      </c>
      <c r="L118" s="478" t="n"/>
      <c r="M118" s="478">
        <f>L118-G118</f>
        <v/>
      </c>
      <c r="N118" s="30" t="n"/>
      <c r="O118" s="425">
        <f>L119-B119</f>
        <v/>
      </c>
      <c r="P118" s="426">
        <f>J118-K118</f>
        <v/>
      </c>
      <c r="Q118" s="426">
        <f>D119-F119</f>
        <v/>
      </c>
      <c r="R118" s="30" t="n"/>
    </row>
    <row r="119" ht="20.4" customHeight="1" s="53" thickBot="1">
      <c r="A119" s="3" t="n"/>
      <c r="B119" s="427" t="n"/>
      <c r="C119" s="430" t="n">
        <v>72</v>
      </c>
      <c r="D119" s="471">
        <f>IF(J119&gt;0,J119,0)</f>
        <v/>
      </c>
      <c r="E119" s="434" t="n"/>
      <c r="F119" s="376" t="n"/>
      <c r="G119" s="401" t="n"/>
      <c r="H119" s="198" t="inlineStr">
        <is>
          <t xml:space="preserve">　　　賸餘撥充(折減-)基金                                         </t>
        </is>
      </c>
      <c r="I119" s="180" t="n">
        <v>72</v>
      </c>
      <c r="J119" s="73">
        <f>OFFSET(A591,0,$K$1-1)</f>
        <v/>
      </c>
      <c r="K119" s="387">
        <f>-(SUMIF($C$7:$C$127,I119,$D$7:$D$127)+SUMIF($E$7:$E$127,I119,$F$7:$F$127))/2</f>
        <v/>
      </c>
      <c r="L119" s="478" t="n"/>
      <c r="M119" s="478">
        <f>L119-G119</f>
        <v/>
      </c>
      <c r="N119" s="30" t="n"/>
      <c r="O119" s="425">
        <f>L120-B121</f>
        <v/>
      </c>
      <c r="P119" s="426">
        <f>J119-K119</f>
        <v/>
      </c>
      <c r="Q119" s="426">
        <f>D121-F121</f>
        <v/>
      </c>
      <c r="R119" s="30" t="n"/>
    </row>
    <row r="120">
      <c r="A120" s="100" t="n"/>
      <c r="B120" s="465" t="n"/>
      <c r="C120" s="430" t="n"/>
      <c r="D120" s="432" t="n"/>
      <c r="E120" s="434" t="n"/>
      <c r="F120" s="376" t="n"/>
      <c r="G120" s="401" t="n"/>
      <c r="H120" s="112" t="n"/>
      <c r="I120" s="180" t="n"/>
      <c r="J120" s="121" t="n"/>
      <c r="K120" s="369">
        <f>(SUMIF($C$7:$C$127,I120,$D$7:$D$127)+SUMIF($E$7:$E$127,I120,$F$7:$F$127))/2</f>
        <v/>
      </c>
      <c r="L120" s="478" t="n"/>
      <c r="M120" s="478">
        <f>L120-G120</f>
        <v/>
      </c>
      <c r="N120" s="30" t="n"/>
      <c r="O120" s="425">
        <f>L123-B122</f>
        <v/>
      </c>
      <c r="P120" s="426" t="n"/>
      <c r="Q120" s="426">
        <f>D122-F122</f>
        <v/>
      </c>
      <c r="R120" s="30" t="n"/>
    </row>
    <row r="121">
      <c r="A121" s="80" t="inlineStr">
        <is>
          <t xml:space="preserve">　　累積短絀                                                    </t>
        </is>
      </c>
      <c r="B121" s="427">
        <f>VLOOKUP(A121,$A$423:$AX$475,$K$1,FALSE)</f>
        <v/>
      </c>
      <c r="C121" s="375" t="inlineStr">
        <is>
          <t>A</t>
        </is>
      </c>
      <c r="D121" s="428">
        <f>IF(J7&lt;0,J7*-1,0)</f>
        <v/>
      </c>
      <c r="E121" s="430" t="n"/>
      <c r="F121" s="431" t="n"/>
      <c r="G121" s="488">
        <f>B121+SUM(F121:F124)-SUM(D121:D124)</f>
        <v/>
      </c>
      <c r="H121" s="112" t="n"/>
      <c r="I121" s="180" t="n"/>
      <c r="J121" s="121" t="n"/>
      <c r="K121" s="369">
        <f>(SUMIF($C$7:$C$127,I121,$D$7:$D$127)+SUMIF($E$7:$E$127,I121,$F$7:$F$127))/2</f>
        <v/>
      </c>
      <c r="L121" s="478">
        <f>VLOOKUP(A121,$A$253:$AX$305,$K$1,FALSE)</f>
        <v/>
      </c>
      <c r="M121" s="478">
        <f>L121-G121</f>
        <v/>
      </c>
      <c r="N121" s="30" t="n"/>
      <c r="O121" s="425">
        <f>L124-B123</f>
        <v/>
      </c>
      <c r="P121" s="426" t="n"/>
      <c r="Q121" s="426">
        <f>D123-F123</f>
        <v/>
      </c>
      <c r="R121" s="30" t="n"/>
    </row>
    <row r="122">
      <c r="A122" s="3" t="n">
        <v>0</v>
      </c>
      <c r="B122" s="427" t="n"/>
      <c r="C122" s="382" t="n"/>
      <c r="D122" s="428" t="n"/>
      <c r="E122" s="430" t="n">
        <v>71</v>
      </c>
      <c r="F122" s="432">
        <f>IF(J118&lt;0,J118*-1,0)</f>
        <v/>
      </c>
      <c r="G122" s="401" t="n"/>
      <c r="H122" s="112" t="n"/>
      <c r="I122" s="180" t="n"/>
      <c r="J122" s="121" t="n"/>
      <c r="K122" s="369">
        <f>SUM(K123:K124)</f>
        <v/>
      </c>
      <c r="L122" s="478" t="n"/>
      <c r="M122" s="478">
        <f>L122-G122</f>
        <v/>
      </c>
      <c r="N122" s="30" t="n"/>
      <c r="O122" s="425">
        <f>L125-B124</f>
        <v/>
      </c>
      <c r="P122" s="426" t="n"/>
      <c r="Q122" s="426">
        <f>D125-F125</f>
        <v/>
      </c>
      <c r="R122" s="30" t="n"/>
    </row>
    <row r="123">
      <c r="A123" s="3" t="n"/>
      <c r="B123" s="427" t="n"/>
      <c r="C123" s="382" t="n"/>
      <c r="D123" s="428" t="n"/>
      <c r="E123" s="430" t="n">
        <v>72</v>
      </c>
      <c r="F123" s="396">
        <f>IF(J119&lt;0,J119*-1,0)</f>
        <v/>
      </c>
      <c r="G123" s="401" t="n"/>
      <c r="H123" s="112" t="n"/>
      <c r="I123" s="180" t="n"/>
      <c r="J123" s="121" t="n"/>
      <c r="K123" s="369">
        <f>-(SUMIF($C$7:$C$127,I123,$D$7:$D$127)+SUMIF($E$7:$E$127,I123,$F$7:$F$127))/2</f>
        <v/>
      </c>
      <c r="L123" s="478" t="n"/>
      <c r="M123" s="478">
        <f>L123-G123</f>
        <v/>
      </c>
      <c r="N123" s="30" t="n"/>
      <c r="O123" s="425">
        <f>L126-B125</f>
        <v/>
      </c>
      <c r="P123" s="426" t="n"/>
      <c r="Q123" s="426">
        <f>D126-F126</f>
        <v/>
      </c>
    </row>
    <row r="124" ht="20.4" customHeight="1" s="53" thickBot="1">
      <c r="A124" s="100" t="n"/>
      <c r="B124" s="465" t="n"/>
      <c r="C124" s="475" t="n"/>
      <c r="D124" s="428" t="n"/>
      <c r="E124" s="434" t="n">
        <v>73</v>
      </c>
      <c r="F124" s="435">
        <f>D120</f>
        <v/>
      </c>
      <c r="G124" s="401" t="n"/>
      <c r="H124" s="198" t="n"/>
      <c r="I124" s="199" t="n"/>
      <c r="J124" s="122" t="n"/>
      <c r="K124" s="444">
        <f>-(SUMIF($C$7:$C$127,I124,$D$7:$D$127)+SUMIF($E$7:$E$127,I124,$F$7:$F$127))/2</f>
        <v/>
      </c>
      <c r="L124" s="478" t="n"/>
      <c r="M124" s="478">
        <f>L124-G124</f>
        <v/>
      </c>
      <c r="O124" s="425">
        <f>L127-B126</f>
        <v/>
      </c>
      <c r="P124" s="426" t="n"/>
      <c r="Q124" s="426">
        <f>D127-F127</f>
        <v/>
      </c>
    </row>
    <row r="125">
      <c r="A125" s="78" t="inlineStr">
        <is>
          <t xml:space="preserve">　淨值其他項目                                                </t>
        </is>
      </c>
      <c r="B125" s="422">
        <f>SUM(B126:B127)</f>
        <v/>
      </c>
      <c r="C125" s="375" t="n"/>
      <c r="D125" s="428" t="n"/>
      <c r="E125" s="430" t="n"/>
      <c r="F125" s="432" t="n"/>
      <c r="G125" s="402">
        <f>SUM(G126:G127)</f>
        <v/>
      </c>
      <c r="H125" s="220" t="n"/>
      <c r="I125" s="180" t="n"/>
      <c r="J125" s="246" t="n"/>
      <c r="K125" s="489" t="n"/>
      <c r="L125" s="478">
        <f>VLOOKUP(A125,$A$253:$AX$305,$K$1,FALSE)</f>
        <v/>
      </c>
      <c r="M125" s="478">
        <f>L124-G124</f>
        <v/>
      </c>
      <c r="O125" s="425">
        <f>L127-B128</f>
        <v/>
      </c>
      <c r="P125" s="426" t="n"/>
      <c r="Q125" s="426">
        <f>D128-F128</f>
        <v/>
      </c>
    </row>
    <row r="126">
      <c r="A126" s="81" t="inlineStr">
        <is>
          <t xml:space="preserve">　　累積其他綜合餘絀                                            </t>
        </is>
      </c>
      <c r="B126" s="427">
        <f>VLOOKUP(A126,$A$423:$AX$475,$K$1,FALSE)</f>
        <v/>
      </c>
      <c r="C126" s="375" t="n"/>
      <c r="D126" s="428" t="n"/>
      <c r="E126" s="430" t="n"/>
      <c r="F126" s="432" t="n"/>
      <c r="G126" s="488">
        <f>B126+F126-D126</f>
        <v/>
      </c>
      <c r="H126" s="220" t="n"/>
      <c r="I126" s="180" t="n"/>
      <c r="J126" s="246" t="n"/>
      <c r="K126" s="489" t="n"/>
      <c r="L126" s="478">
        <f>VLOOKUP(A126,$A$253:$AX$305,$K$1,FALSE)</f>
        <v/>
      </c>
      <c r="M126" s="478">
        <f>L125-G125</f>
        <v/>
      </c>
      <c r="P126" s="426" t="n"/>
    </row>
    <row r="127">
      <c r="A127" s="80" t="n">
        <v>0</v>
      </c>
      <c r="B127" s="427" t="n"/>
      <c r="C127" s="375" t="n"/>
      <c r="D127" s="428" t="n"/>
      <c r="E127" s="430" t="n"/>
      <c r="F127" s="432" t="n"/>
      <c r="G127" s="488" t="n"/>
      <c r="H127" s="220" t="n"/>
      <c r="I127" s="180" t="n"/>
      <c r="J127" s="246" t="n"/>
      <c r="K127" s="489" t="n"/>
      <c r="L127" s="478">
        <f>VLOOKUP(A128,$A$253:$AX$305,$K$1,FALSE)</f>
        <v/>
      </c>
      <c r="M127" s="478">
        <f>L126-G126</f>
        <v/>
      </c>
      <c r="P127" s="426" t="n"/>
    </row>
    <row r="128" ht="20.4" customHeight="1" s="53" thickBot="1">
      <c r="A128" s="83" t="inlineStr">
        <is>
          <t>合      計</t>
        </is>
      </c>
      <c r="B128" s="479">
        <f>B70+B97</f>
        <v/>
      </c>
      <c r="C128" s="480" t="n"/>
      <c r="D128" s="481" t="n"/>
      <c r="E128" s="482" t="n"/>
      <c r="F128" s="481" t="n"/>
      <c r="G128" s="490">
        <f>G70+G97</f>
        <v/>
      </c>
      <c r="H128" s="220" t="n"/>
      <c r="I128" s="180" t="n"/>
      <c r="J128" s="246" t="n"/>
      <c r="K128" s="489" t="n"/>
      <c r="M128" s="478">
        <f>L127-G128</f>
        <v/>
      </c>
      <c r="P128" s="426" t="n"/>
    </row>
    <row r="129">
      <c r="A129" s="74" t="n"/>
      <c r="B129" s="74" t="n"/>
      <c r="C129" s="74" t="n"/>
      <c r="D129" s="74" t="n"/>
      <c r="E129" s="74" t="n"/>
      <c r="F129" s="74" t="n"/>
      <c r="G129" s="74" t="n"/>
      <c r="H129" s="220" t="n"/>
      <c r="I129" s="180" t="n"/>
      <c r="J129" s="246" t="n"/>
      <c r="K129" s="489" t="n"/>
      <c r="M129" s="478">
        <f>L131-G133</f>
        <v/>
      </c>
    </row>
    <row r="130">
      <c r="A130" s="74" t="n"/>
      <c r="D130" s="483">
        <f>SUM(D6:D127)</f>
        <v/>
      </c>
      <c r="E130" s="19" t="n"/>
      <c r="F130" s="483">
        <f>SUM(F6:F127)</f>
        <v/>
      </c>
      <c r="H130" s="220" t="n"/>
      <c r="I130" s="180" t="n"/>
      <c r="J130" s="246" t="n"/>
      <c r="K130" s="489" t="n"/>
      <c r="M130" s="478">
        <f>L132-G134</f>
        <v/>
      </c>
    </row>
    <row r="131">
      <c r="A131" s="74" t="n"/>
      <c r="C131" s="6" t="n"/>
      <c r="D131" s="483">
        <f>D130-F130</f>
        <v/>
      </c>
      <c r="E131" s="15" t="n"/>
      <c r="F131" s="483">
        <f>F130-D130</f>
        <v/>
      </c>
      <c r="H131" s="119" t="n"/>
      <c r="I131" s="115" t="n"/>
      <c r="J131" s="116" t="n"/>
      <c r="K131" s="411" t="n"/>
      <c r="M131" s="478">
        <f>L133-G135</f>
        <v/>
      </c>
    </row>
    <row r="132">
      <c r="A132" s="74" t="n"/>
      <c r="B132" s="484">
        <f>B69-B70-B97</f>
        <v/>
      </c>
      <c r="C132" s="6" t="n"/>
      <c r="E132" s="15" t="n"/>
      <c r="G132" s="484">
        <f>G69-G70-G97</f>
        <v/>
      </c>
      <c r="H132" s="119" t="n"/>
      <c r="I132" s="115" t="n"/>
      <c r="J132" s="116" t="n"/>
      <c r="K132" s="411" t="n"/>
      <c r="M132" s="478">
        <f>L134-G136</f>
        <v/>
      </c>
    </row>
    <row r="133">
      <c r="A133" s="74" t="n"/>
      <c r="C133" s="30" t="n"/>
      <c r="D133" s="30" t="n"/>
      <c r="E133" s="30" t="n"/>
      <c r="F133" s="30" t="n"/>
      <c r="G133" s="30" t="n"/>
      <c r="H133" s="119" t="n"/>
      <c r="I133" s="115" t="n"/>
      <c r="J133" s="116" t="n"/>
      <c r="K133" s="411" t="n"/>
      <c r="M133" s="478">
        <f>L135-G137</f>
        <v/>
      </c>
    </row>
    <row r="134">
      <c r="A134" s="74" t="n"/>
      <c r="B134" s="74" t="n"/>
      <c r="C134" s="74" t="n"/>
      <c r="D134" s="74" t="n"/>
      <c r="E134" s="74" t="n"/>
      <c r="F134" s="74" t="n"/>
      <c r="G134" s="74" t="n"/>
      <c r="H134" s="119" t="n"/>
      <c r="I134" s="115" t="n"/>
      <c r="J134" s="116" t="n"/>
      <c r="K134" s="411" t="n"/>
      <c r="M134" s="478">
        <f>L136-G136</f>
        <v/>
      </c>
    </row>
    <row r="135">
      <c r="A135" s="74" t="n"/>
      <c r="B135" s="74" t="n"/>
      <c r="C135" s="74" t="n"/>
      <c r="D135" s="74" t="n"/>
      <c r="E135" s="74" t="n"/>
      <c r="F135" s="74" t="n"/>
      <c r="G135" s="74" t="n"/>
      <c r="H135" s="119" t="n"/>
      <c r="I135" s="115" t="n"/>
      <c r="J135" s="116" t="n"/>
      <c r="K135" s="411" t="n"/>
    </row>
    <row r="254" ht="16.2" customHeight="1" s="53"/>
    <row r="255" ht="16.2" customHeight="1" s="53"/>
    <row r="256" ht="16.2" customHeight="1" s="53"/>
    <row r="257" ht="16.2" customHeight="1" s="53"/>
    <row r="258" ht="16.2" customHeight="1" s="53"/>
    <row r="259" ht="16.2" customHeight="1" s="53"/>
    <row r="260" ht="16.2" customHeight="1" s="53"/>
    <row r="261" ht="16.2" customHeight="1" s="53"/>
    <row r="262" ht="16.2" customHeight="1" s="53"/>
    <row r="263" ht="16.2" customHeight="1" s="53"/>
    <row r="264" ht="16.2" customHeight="1" s="53"/>
    <row r="265" ht="16.2" customHeight="1" s="53"/>
    <row r="266" ht="16.2" customHeight="1" s="53"/>
    <row r="267" ht="16.2" customHeight="1" s="53"/>
    <row r="268" ht="16.2" customHeight="1" s="53"/>
    <row r="269" ht="16.2" customHeight="1" s="53"/>
    <row r="270" ht="16.2" customHeight="1" s="53"/>
    <row r="271" ht="16.2" customHeight="1" s="53"/>
    <row r="272" ht="16.2" customHeight="1" s="53"/>
    <row r="273" ht="16.2" customHeight="1" s="53"/>
    <row r="274" ht="16.2" customHeight="1" s="53"/>
    <row r="275" ht="16.2" customHeight="1" s="53"/>
    <row r="276" ht="16.2" customHeight="1" s="53"/>
    <row r="277" ht="16.2" customHeight="1" s="53"/>
    <row r="278" ht="16.2" customHeight="1" s="53"/>
    <row r="279" ht="16.2" customHeight="1" s="53"/>
    <row r="280" ht="16.2" customHeight="1" s="53"/>
    <row r="281" ht="16.2" customHeight="1" s="53"/>
    <row r="282" ht="16.2" customHeight="1" s="53"/>
    <row r="283" ht="16.2" customHeight="1" s="53"/>
    <row r="284" ht="16.2" customHeight="1" s="53"/>
    <row r="285" ht="16.2" customHeight="1" s="53"/>
    <row r="286" ht="16.2" customHeight="1" s="53"/>
    <row r="287" ht="16.2" customHeight="1" s="53"/>
    <row r="288" ht="16.2" customHeight="1" s="53"/>
    <row r="289" ht="16.2" customHeight="1" s="53"/>
    <row r="290" ht="16.2" customHeight="1" s="53"/>
    <row r="291" ht="16.2" customHeight="1" s="53"/>
    <row r="292" ht="16.2" customHeight="1" s="53"/>
    <row r="293" ht="16.2" customHeight="1" s="53"/>
    <row r="294" ht="16.2" customHeight="1" s="53"/>
    <row r="295" ht="16.2" customHeight="1" s="53"/>
    <row r="296" ht="16.2" customHeight="1" s="53"/>
    <row r="297" ht="16.2" customHeight="1" s="53"/>
    <row r="298" ht="16.2" customHeight="1" s="53"/>
    <row r="299" ht="16.2" customHeight="1" s="53"/>
    <row r="300" ht="16.2" customHeight="1" s="53"/>
    <row r="301" ht="16.2" customHeight="1" s="53"/>
    <row r="302" ht="16.2" customHeight="1" s="53"/>
    <row r="303" ht="16.2" customHeight="1" s="53"/>
    <row r="304" ht="16.2" customHeight="1" s="53"/>
    <row r="305" ht="16.2" customHeight="1" s="53"/>
    <row r="306" ht="16.2" customHeight="1" s="53"/>
    <row r="307" ht="16.2" customHeight="1" s="53"/>
    <row r="308" ht="16.2" customHeight="1" s="53"/>
    <row r="311" ht="16.2" customHeight="1" s="53"/>
    <row r="312" ht="16.2" customHeight="1" s="53"/>
    <row r="313" ht="16.2" customHeight="1" s="53"/>
    <row r="314" ht="16.2" customHeight="1" s="53"/>
    <row r="315" ht="16.2" customHeight="1" s="53"/>
    <row r="316" ht="16.2" customHeight="1" s="53"/>
    <row r="317" ht="16.2" customHeight="1" s="53"/>
    <row r="318" ht="16.2" customHeight="1" s="53"/>
    <row r="319" ht="16.2" customHeight="1" s="53"/>
    <row r="320" ht="16.2" customHeight="1" s="53"/>
    <row r="321" ht="16.2" customHeight="1" s="53"/>
    <row r="322" ht="16.2" customHeight="1" s="53"/>
    <row r="323" ht="16.2" customHeight="1" s="53"/>
    <row r="324" ht="16.2" customHeight="1" s="53"/>
    <row r="325" ht="16.2" customHeight="1" s="53"/>
    <row r="326" ht="16.2" customHeight="1" s="53"/>
    <row r="327" ht="16.2" customHeight="1" s="53"/>
    <row r="328" ht="16.2" customHeight="1" s="53"/>
    <row r="329" ht="16.2" customHeight="1" s="53"/>
    <row r="330" ht="16.2" customHeight="1" s="53"/>
    <row r="331" ht="16.2" customHeight="1" s="53"/>
    <row r="332" ht="16.2" customHeight="1" s="53"/>
    <row r="333" ht="16.2" customHeight="1" s="53"/>
    <row r="334" ht="16.2" customHeight="1" s="53"/>
    <row r="335" ht="16.2" customHeight="1" s="53"/>
    <row r="336" ht="16.2" customHeight="1" s="53"/>
    <row r="337" ht="16.2" customHeight="1" s="53"/>
    <row r="338" ht="16.2" customHeight="1" s="53"/>
    <row r="339" ht="16.2" customHeight="1" s="53"/>
    <row r="340" ht="16.2" customHeight="1" s="53"/>
    <row r="341" ht="16.2" customHeight="1" s="53"/>
    <row r="342" ht="16.2" customHeight="1" s="53"/>
    <row r="343" ht="16.2" customHeight="1" s="53"/>
    <row r="344" ht="16.2" customHeight="1" s="53"/>
    <row r="345" ht="16.2" customHeight="1" s="53"/>
    <row r="346" ht="16.2" customHeight="1" s="53"/>
    <row r="347" ht="16.2" customHeight="1" s="53"/>
    <row r="348" ht="16.2" customHeight="1" s="53"/>
    <row r="349" ht="16.2" customHeight="1" s="53"/>
    <row r="350" ht="16.2" customHeight="1" s="53"/>
    <row r="351" ht="16.2" customHeight="1" s="53"/>
    <row r="352" ht="16.2" customHeight="1" s="53"/>
    <row r="353" ht="16.2" customHeight="1" s="53"/>
    <row r="354" ht="16.2" customHeight="1" s="53"/>
    <row r="355" ht="16.2" customHeight="1" s="53"/>
    <row r="356" ht="16.2" customHeight="1" s="53"/>
    <row r="357" ht="16.2" customHeight="1" s="53"/>
    <row r="358" ht="16.2" customHeight="1" s="53"/>
    <row r="359" ht="16.2" customHeight="1" s="53"/>
    <row r="360" ht="16.2" customHeight="1" s="53"/>
    <row r="361" ht="16.2" customHeight="1" s="53"/>
    <row r="362" ht="16.2" customHeight="1" s="53"/>
    <row r="363" ht="16.2" customHeight="1" s="53"/>
    <row r="364" ht="16.2" customHeight="1" s="53"/>
    <row r="365" ht="16.2" customHeight="1" s="53"/>
    <row r="366" ht="16.2" customHeight="1" s="53"/>
    <row r="367" ht="16.2" customHeight="1" s="53"/>
    <row r="368" ht="16.2" customHeight="1" s="53"/>
    <row r="369" ht="16.2" customHeight="1" s="53"/>
    <row r="370" ht="16.2" customHeight="1" s="53"/>
    <row r="371" ht="16.2" customHeight="1" s="53"/>
    <row r="372" ht="16.2" customHeight="1" s="53"/>
    <row r="373" ht="16.2" customHeight="1" s="53"/>
    <row r="374" ht="16.2" customHeight="1" s="53"/>
    <row r="375" ht="16.2" customHeight="1" s="53"/>
    <row r="376" ht="16.2" customHeight="1" s="53"/>
    <row r="377" ht="16.2" customHeight="1" s="53"/>
    <row r="378" ht="16.2" customHeight="1" s="53"/>
    <row r="379" ht="16.2" customHeight="1" s="53"/>
    <row r="380" ht="16.2" customHeight="1" s="53"/>
    <row r="381" ht="16.2" customHeight="1" s="53"/>
    <row r="382" ht="16.2" customHeight="1" s="53"/>
    <row r="383" ht="16.2" customHeight="1" s="53"/>
    <row r="384" ht="16.2" customHeight="1" s="53"/>
    <row r="385" ht="16.2" customHeight="1" s="53"/>
    <row r="386" ht="16.2" customHeight="1" s="53"/>
    <row r="387" ht="16.2" customHeight="1" s="53"/>
    <row r="388" ht="16.2" customHeight="1" s="53"/>
    <row r="389" ht="16.2" customHeight="1" s="53"/>
    <row r="390" ht="16.2" customHeight="1" s="53"/>
    <row r="391" ht="16.2" customHeight="1" s="53"/>
    <row r="392" ht="16.2" customHeight="1" s="53"/>
    <row r="393" ht="16.2" customHeight="1" s="53"/>
    <row r="394" ht="16.2" customHeight="1" s="53"/>
    <row r="395" ht="16.2" customHeight="1" s="53"/>
    <row r="396" ht="16.2" customHeight="1" s="53"/>
    <row r="397" ht="16.2" customHeight="1" s="53"/>
    <row r="398" ht="16.2" customHeight="1" s="53"/>
    <row r="399" ht="16.2" customHeight="1" s="53"/>
    <row r="400" ht="16.2" customHeight="1" s="53"/>
    <row r="401" ht="16.2" customHeight="1" s="53"/>
    <row r="402" ht="16.2" customHeight="1" s="53"/>
    <row r="403" ht="16.2" customHeight="1" s="53"/>
    <row r="404" ht="16.2" customHeight="1" s="53"/>
    <row r="405" ht="16.2" customHeight="1" s="53"/>
    <row r="406" ht="16.2" customHeight="1" s="53"/>
    <row r="407" ht="16.2" customHeight="1" s="53"/>
    <row r="408" ht="16.2" customHeight="1" s="53"/>
    <row r="409" ht="16.2" customHeight="1" s="53"/>
    <row r="410" ht="16.2" customHeight="1" s="53"/>
    <row r="427" ht="16.2" customHeight="1" s="53"/>
    <row r="428" ht="16.2" customHeight="1" s="53"/>
    <row r="429" ht="16.2" customHeight="1" s="53"/>
    <row r="430" ht="16.2" customHeight="1" s="53"/>
    <row r="431" ht="16.2" customHeight="1" s="53"/>
    <row r="432" ht="16.2" customHeight="1" s="53"/>
    <row r="433" ht="16.2" customHeight="1" s="53"/>
    <row r="434" ht="16.2" customHeight="1" s="53"/>
    <row r="435" ht="16.2" customHeight="1" s="53"/>
    <row r="436" ht="16.2" customHeight="1" s="53"/>
    <row r="437" ht="16.2" customHeight="1" s="53"/>
    <row r="438" ht="16.2" customHeight="1" s="53"/>
    <row r="439" ht="16.2" customHeight="1" s="53"/>
    <row r="440" ht="16.2" customHeight="1" s="53"/>
    <row r="441" ht="16.2" customHeight="1" s="53"/>
    <row r="442" ht="16.2" customHeight="1" s="53"/>
    <row r="443" ht="16.2" customHeight="1" s="53"/>
    <row r="444" ht="16.2" customHeight="1" s="53"/>
    <row r="445" ht="16.2" customHeight="1" s="53"/>
    <row r="446" ht="16.2" customHeight="1" s="53"/>
    <row r="447" ht="16.2" customHeight="1" s="53"/>
    <row r="448" ht="16.2" customHeight="1" s="53"/>
    <row r="449" ht="16.2" customHeight="1" s="53"/>
    <row r="450" ht="16.2" customHeight="1" s="53"/>
    <row r="451" ht="16.2" customHeight="1" s="53"/>
    <row r="452" ht="16.2" customHeight="1" s="53"/>
    <row r="453" ht="16.2" customHeight="1" s="53"/>
    <row r="454" ht="16.2" customHeight="1" s="53"/>
    <row r="455" ht="16.2" customHeight="1" s="53"/>
    <row r="456" ht="16.2" customHeight="1" s="53"/>
    <row r="457" ht="16.2" customHeight="1" s="53"/>
    <row r="458" ht="16.2" customHeight="1" s="53"/>
    <row r="459" ht="16.2" customHeight="1" s="53"/>
    <row r="460" ht="16.2" customHeight="1" s="53"/>
    <row r="461" ht="16.2" customHeight="1" s="53"/>
    <row r="462" ht="16.2" customHeight="1" s="53"/>
    <row r="463" ht="16.2" customHeight="1" s="53"/>
    <row r="464" ht="16.2" customHeight="1" s="53"/>
    <row r="465" ht="16.2" customHeight="1" s="53"/>
    <row r="466" ht="16.2" customHeight="1" s="53"/>
    <row r="467" ht="16.2" customHeight="1" s="53"/>
    <row r="468" ht="16.2" customHeight="1" s="53"/>
    <row r="469" ht="16.2" customHeight="1" s="53"/>
    <row r="470" ht="16.2" customHeight="1" s="53"/>
    <row r="471" ht="16.2" customHeight="1" s="53"/>
    <row r="472" ht="16.2" customHeight="1" s="53"/>
    <row r="473" ht="16.2" customHeight="1" s="53"/>
    <row r="474" ht="16.2" customHeight="1" s="53"/>
    <row r="475" ht="16.2" customHeight="1" s="53"/>
    <row r="476" ht="16.2" customHeight="1" s="53"/>
    <row r="477" ht="16.2" customHeight="1" s="53"/>
    <row r="478" ht="16.2" customHeight="1" s="53"/>
    <row r="479" ht="16.2" customHeight="1" s="53"/>
    <row r="480" ht="16.2" customHeight="1" s="53"/>
    <row r="481" ht="16.2" customHeight="1" s="53"/>
    <row r="484" ht="16.2" customHeight="1" s="53"/>
    <row r="485" ht="16.2" customHeight="1" s="53"/>
    <row r="486" ht="16.2" customHeight="1" s="53"/>
    <row r="487" ht="16.2" customHeight="1" s="53"/>
    <row r="488" ht="16.2" customHeight="1" s="53"/>
    <row r="489" ht="16.2" customHeight="1" s="53"/>
    <row r="490" ht="16.2" customHeight="1" s="53"/>
    <row r="491" ht="16.2" customHeight="1" s="53"/>
    <row r="492" ht="16.2" customHeight="1" s="53"/>
    <row r="493" ht="16.2" customHeight="1" s="53"/>
    <row r="494" ht="16.2" customHeight="1" s="53"/>
    <row r="495" ht="16.2" customHeight="1" s="53"/>
    <row r="496" ht="16.2" customHeight="1" s="53"/>
    <row r="497" ht="16.2" customHeight="1" s="53"/>
    <row r="498" ht="16.2" customHeight="1" s="53"/>
    <row r="499" ht="16.2" customHeight="1" s="53"/>
    <row r="500" ht="16.2" customHeight="1" s="53"/>
    <row r="501" ht="16.2" customHeight="1" s="53"/>
    <row r="502" ht="16.2" customHeight="1" s="53"/>
    <row r="503" ht="16.2" customHeight="1" s="53"/>
    <row r="504" ht="16.2" customHeight="1" s="53"/>
    <row r="505" ht="16.2" customHeight="1" s="53"/>
    <row r="506" ht="16.2" customHeight="1" s="53"/>
    <row r="507" ht="16.2" customHeight="1" s="53"/>
    <row r="508" ht="16.2" customHeight="1" s="53"/>
    <row r="509" ht="16.2" customHeight="1" s="53"/>
    <row r="510" ht="16.2" customHeight="1" s="53"/>
    <row r="511" ht="16.2" customHeight="1" s="53"/>
    <row r="512" ht="16.2" customHeight="1" s="53"/>
    <row r="513" ht="16.2" customHeight="1" s="53"/>
    <row r="514" ht="16.2" customHeight="1" s="53"/>
    <row r="515" ht="16.2" customHeight="1" s="53"/>
    <row r="516" ht="16.2" customHeight="1" s="53"/>
    <row r="517" ht="16.2" customHeight="1" s="53"/>
    <row r="518" ht="16.2" customHeight="1" s="53"/>
    <row r="519" ht="16.2" customHeight="1" s="53"/>
    <row r="520" ht="16.2" customHeight="1" s="53"/>
    <row r="521" ht="16.2" customHeight="1" s="53"/>
    <row r="522" ht="16.2" customHeight="1" s="53"/>
    <row r="523" ht="16.2" customHeight="1" s="53"/>
    <row r="524" ht="16.2" customHeight="1" s="53"/>
    <row r="525" ht="16.2" customHeight="1" s="53"/>
    <row r="526" ht="16.2" customHeight="1" s="53"/>
    <row r="527" ht="16.2" customHeight="1" s="53"/>
    <row r="528" ht="16.2" customHeight="1" s="53"/>
    <row r="529" ht="16.2" customHeight="1" s="53"/>
    <row r="530" ht="16.2" customHeight="1" s="53"/>
    <row r="531" ht="16.2" customHeight="1" s="53"/>
    <row r="532" ht="16.2" customHeight="1" s="53"/>
    <row r="533" ht="16.2" customHeight="1" s="53"/>
    <row r="534" ht="16.2" customHeight="1" s="53"/>
    <row r="535" ht="16.2" customHeight="1" s="53"/>
    <row r="536" ht="16.2" customHeight="1" s="53"/>
    <row r="537" ht="16.2" customHeight="1" s="53"/>
    <row r="538" ht="16.2" customHeight="1" s="53"/>
    <row r="539" ht="16.2" customHeight="1" s="53"/>
    <row r="540" ht="16.2" customHeight="1" s="53"/>
    <row r="541" ht="16.2" customHeight="1" s="53"/>
    <row r="542" ht="16.2" customHeight="1" s="53"/>
    <row r="543" ht="16.2" customHeight="1" s="53"/>
    <row r="544" ht="16.2" customHeight="1" s="53"/>
    <row r="545" ht="16.2" customHeight="1" s="53"/>
    <row r="546" ht="16.2" customHeight="1" s="53"/>
    <row r="547" ht="16.2" customHeight="1" s="53"/>
    <row r="548" ht="16.2" customHeight="1" s="53"/>
    <row r="549" ht="16.2" customHeight="1" s="53"/>
    <row r="550" ht="16.2" customHeight="1" s="53"/>
    <row r="551" ht="16.2" customHeight="1" s="53"/>
    <row r="552" ht="16.2" customHeight="1" s="53"/>
    <row r="553" ht="16.2" customHeight="1" s="53"/>
    <row r="554" ht="16.2" customHeight="1" s="53"/>
    <row r="555" ht="16.2" customHeight="1" s="53"/>
    <row r="556" ht="16.2" customHeight="1" s="53"/>
    <row r="557" ht="16.2" customHeight="1" s="53"/>
    <row r="558" ht="16.2" customHeight="1" s="53"/>
    <row r="559" ht="16.2" customHeight="1" s="53"/>
    <row r="560" ht="16.2" customHeight="1" s="53"/>
    <row r="561" ht="16.2" customHeight="1" s="53"/>
    <row r="562" ht="16.2" customHeight="1" s="53"/>
    <row r="563" ht="16.2" customHeight="1" s="53"/>
    <row r="564" ht="16.2" customHeight="1" s="53"/>
    <row r="565" ht="16.2" customHeight="1" s="53"/>
    <row r="566" ht="16.2" customHeight="1" s="53"/>
    <row r="567" ht="16.2" customHeight="1" s="53"/>
    <row r="568" ht="16.2" customHeight="1" s="53"/>
    <row r="569" ht="16.2" customHeight="1" s="53"/>
    <row r="570" ht="16.2" customHeight="1" s="53"/>
    <row r="571" ht="16.2" customHeight="1" s="53"/>
    <row r="572" ht="16.2" customHeight="1" s="53"/>
    <row r="573" ht="16.2" customHeight="1" s="53"/>
    <row r="574" ht="16.2" customHeight="1" s="53"/>
    <row r="575" ht="16.2" customHeight="1" s="53"/>
    <row r="576" ht="16.2" customHeight="1" s="53"/>
    <row r="577" ht="16.2" customHeight="1" s="53"/>
    <row r="578" ht="16.2" customHeight="1" s="53"/>
    <row r="579" ht="16.2" customHeight="1" s="53"/>
    <row r="580" ht="16.2" customHeight="1" s="53"/>
    <row r="581" ht="16.2" customHeight="1" s="53"/>
    <row r="582" ht="16.2" customHeight="1" s="53"/>
    <row r="583" ht="16.2" customHeight="1" s="53"/>
    <row r="584" ht="16.2" customHeight="1" s="53"/>
    <row r="585" ht="16.2" customHeight="1" s="53"/>
    <row r="586" ht="16.2" customHeight="1" s="53"/>
    <row r="587" ht="16.2" customHeight="1" s="53"/>
    <row r="588" ht="16.2" customHeight="1" s="53"/>
    <row r="589" ht="16.2" customHeight="1" s="53"/>
    <row r="590" ht="16.2" customHeight="1" s="53"/>
    <row r="591" ht="16.2" customHeight="1" s="53"/>
    <row r="592" ht="16.2" customHeight="1" s="53"/>
  </sheetData>
  <mergeCells count="6">
    <mergeCell ref="A1:J1"/>
    <mergeCell ref="C4:F4"/>
    <mergeCell ref="A4:A5"/>
    <mergeCell ref="A3:J3"/>
    <mergeCell ref="A2:J2"/>
    <mergeCell ref="H4:J5"/>
  </mergeCells>
  <conditionalFormatting sqref="D8:D15">
    <cfRule type="expression" priority="4" dxfId="4">
      <formula>"""=if(IF(ISBLANK(c8),0, 1) *IF(ISBLANK(d8),0, 1)=1)"""</formula>
    </cfRule>
  </conditionalFormatting>
  <conditionalFormatting sqref="J7:J136">
    <cfRule type="cellIs" priority="1" operator="notEqual" dxfId="0" stopIfTrue="1">
      <formula>$K7</formula>
    </cfRule>
  </conditionalFormatting>
  <conditionalFormatting sqref="M7:M93 M97:M134">
    <cfRule type="cellIs" priority="21" operator="notEqual" dxfId="0" stopIfTrue="1">
      <formula>0</formula>
    </cfRule>
  </conditionalFormatting>
  <printOptions horizontalCentered="1"/>
  <pageMargins left="0.5511811023622047" right="0.4724409448818898" top="0.4330708661417323" bottom="0.2755905511811024" header="0.3937007874015748" footer="0.1181102362204725"/>
  <pageSetup orientation="portrait" paperSize="9" scale="38" horizontalDpi="1200" verticalDpi="1200"/>
  <headerFooter alignWithMargins="0">
    <oddHeader/>
    <oddFooter>&amp;C&amp;16 1-1</oddFooter>
    <evenHeader/>
    <evenFooter/>
    <firstHeader/>
    <firstFooter/>
  </headerFooter>
</worksheet>
</file>

<file path=xl/worksheets/sheet34.xml><?xml version="1.0" encoding="utf-8"?>
<worksheet xmlns="http://schemas.openxmlformats.org/spreadsheetml/2006/main">
  <sheetPr codeName="Sheet38">
    <tabColor theme="0" tint="-0.1499984740745262"/>
    <outlinePr summaryBelow="1" summaryRight="1"/>
    <pageSetUpPr fitToPage="1"/>
  </sheetPr>
  <dimension ref="A1:R135"/>
  <sheetViews>
    <sheetView showZeros="0" zoomScale="70" zoomScaleNormal="70" zoomScaleSheetLayoutView="120" workbookViewId="0">
      <selection activeCell="G14" sqref="G14"/>
    </sheetView>
  </sheetViews>
  <sheetFormatPr baseColWidth="8" defaultColWidth="9" defaultRowHeight="19.8"/>
  <cols>
    <col width="21.6640625" customWidth="1" style="5" min="1" max="1"/>
    <col width="16" customWidth="1" style="5" min="2" max="2"/>
    <col width="5" customWidth="1" style="325" min="3" max="3"/>
    <col width="11.88671875" customWidth="1" style="5" min="4" max="4"/>
    <col width="5.21875" customWidth="1" style="325" min="5" max="5"/>
    <col width="12.21875" customWidth="1" style="5" min="6" max="6"/>
    <col width="15.33203125" customWidth="1" style="5" min="7" max="7"/>
    <col width="66.21875" customWidth="1" style="5" min="8" max="8"/>
    <col width="5.21875" customWidth="1" style="5" min="9" max="9"/>
    <col width="11.44140625" customWidth="1" style="5" min="10" max="10"/>
    <col width="12.77734375" customWidth="1" style="1" min="11" max="12"/>
    <col width="19.109375" bestFit="1" customWidth="1" style="1" min="13" max="13"/>
    <col width="9" customWidth="1" style="1" min="14" max="14"/>
    <col width="20.109375" bestFit="1" customWidth="1" style="1" min="15" max="15"/>
    <col width="9" customWidth="1" style="1" min="16" max="16"/>
    <col width="15.109375" bestFit="1" customWidth="1" style="1" min="17" max="17"/>
    <col width="9" customWidth="1" style="1" min="18" max="16384"/>
  </cols>
  <sheetData>
    <row r="1" ht="22.2" customHeight="1" s="53">
      <c r="A1" s="322">
        <f>OFFSET(A139,0,K1-1)</f>
        <v/>
      </c>
      <c r="K1" s="13">
        <f>L1+2</f>
        <v/>
      </c>
      <c r="L1" s="1" t="n">
        <v>32</v>
      </c>
    </row>
    <row r="2" ht="22.2" customHeight="1" s="53">
      <c r="A2" s="322" t="inlineStr">
        <is>
          <t>預計平衡表與現金流量表勾稽底稿</t>
        </is>
      </c>
    </row>
    <row r="3" ht="20.4" customHeight="1" s="53" thickBot="1">
      <c r="A3" s="324" t="inlineStr">
        <is>
          <t>中華民國115年度</t>
        </is>
      </c>
    </row>
    <row r="4" ht="22.2" customHeight="1" s="53">
      <c r="A4" s="348" t="inlineStr">
        <is>
          <t>科目</t>
        </is>
      </c>
      <c r="B4" s="349" t="inlineStr">
        <is>
          <t>114.12.31</t>
        </is>
      </c>
      <c r="C4" s="328" t="inlineStr">
        <is>
          <t>調整項目</t>
        </is>
      </c>
      <c r="D4" s="350" t="n"/>
      <c r="E4" s="350" t="n"/>
      <c r="F4" s="351" t="n"/>
      <c r="G4" s="349" t="inlineStr">
        <is>
          <t>115.12.31</t>
        </is>
      </c>
      <c r="H4" s="329" t="inlineStr">
        <is>
          <t>現金流量表勾稽項目</t>
        </is>
      </c>
      <c r="I4" s="352" t="n"/>
      <c r="J4" s="353" t="n"/>
    </row>
    <row r="5" ht="22.8" customHeight="1" s="53" thickBot="1">
      <c r="A5" s="354" t="n"/>
      <c r="B5" s="75" t="inlineStr">
        <is>
          <t>預計數</t>
        </is>
      </c>
      <c r="C5" s="485" t="n"/>
      <c r="D5" s="486" t="inlineStr">
        <is>
          <t>借方</t>
        </is>
      </c>
      <c r="E5" s="487" t="n"/>
      <c r="F5" s="486" t="inlineStr">
        <is>
          <t>貸方</t>
        </is>
      </c>
      <c r="G5" s="77" t="inlineStr">
        <is>
          <t>預計數</t>
        </is>
      </c>
      <c r="H5" s="358" t="n"/>
      <c r="I5" s="359" t="n"/>
      <c r="J5" s="360" t="n"/>
    </row>
    <row r="6">
      <c r="A6" s="4" t="inlineStr">
        <is>
          <t xml:space="preserve">資產                                                        </t>
        </is>
      </c>
      <c r="B6" s="419" t="n"/>
      <c r="C6" s="367" t="n"/>
      <c r="D6" s="420" t="n"/>
      <c r="E6" s="368" t="n"/>
      <c r="F6" s="420" t="n"/>
      <c r="G6" s="421" t="n"/>
      <c r="H6" s="111" t="inlineStr">
        <is>
          <t xml:space="preserve">▼業務活動之現金流量                                          </t>
        </is>
      </c>
      <c r="I6" s="129" t="n"/>
      <c r="J6" s="130" t="n"/>
      <c r="L6" s="30" t="inlineStr">
        <is>
          <t>114年12月</t>
        </is>
      </c>
      <c r="M6" s="27" t="inlineStr">
        <is>
          <t>差異數要再加(減)</t>
        </is>
      </c>
      <c r="N6" s="30" t="n"/>
      <c r="O6" s="27" t="inlineStr">
        <is>
          <t>比較增減</t>
        </is>
      </c>
      <c r="P6" s="30" t="n"/>
      <c r="Q6" s="27" t="inlineStr">
        <is>
          <t>調整項目</t>
        </is>
      </c>
      <c r="R6" s="30" t="n"/>
    </row>
    <row r="7">
      <c r="A7" s="78" t="inlineStr">
        <is>
          <t xml:space="preserve">　流動資產                                                    </t>
        </is>
      </c>
      <c r="B7" s="422">
        <f>SUM(B8:B16)</f>
        <v/>
      </c>
      <c r="C7" s="367" t="n"/>
      <c r="D7" s="420" t="n"/>
      <c r="E7" s="368" t="n"/>
      <c r="F7" s="420" t="n"/>
      <c r="G7" s="423">
        <f>SUM(G8:G16)</f>
        <v/>
      </c>
      <c r="H7" s="112" t="inlineStr">
        <is>
          <t xml:space="preserve">　　本期賸餘（短絀）                                            </t>
        </is>
      </c>
      <c r="I7" s="8" t="inlineStr">
        <is>
          <t>A</t>
        </is>
      </c>
      <c r="J7" s="73">
        <f>OFFSET(A480,0,$K$1-1)</f>
        <v/>
      </c>
      <c r="K7" s="369">
        <f>-SUMIF($C$7:$C$127,I7,$D$7:$D$127)+SUMIF($E$7:$E$127,I7,$F$7:$F$127)</f>
        <v/>
      </c>
      <c r="L7" s="478">
        <f>VLOOKUP(A7,$A$140:$AX$249,$K$1,FALSE)</f>
        <v/>
      </c>
      <c r="M7" s="478">
        <f>L7-G7</f>
        <v/>
      </c>
      <c r="N7" s="30" t="n"/>
      <c r="O7" s="425">
        <f>L7-B7</f>
        <v/>
      </c>
      <c r="P7" s="144">
        <f>J7-K7</f>
        <v/>
      </c>
      <c r="Q7" s="426">
        <f>D7-F7</f>
        <v/>
      </c>
      <c r="R7" s="144" t="n"/>
    </row>
    <row r="8">
      <c r="A8" s="79" t="inlineStr">
        <is>
          <t xml:space="preserve">　　現金                                                        </t>
        </is>
      </c>
      <c r="B8" s="427">
        <f>VLOOKUP(A8,$A$309:$AX$418,$K$1,FALSE)</f>
        <v/>
      </c>
      <c r="C8" s="367" t="inlineStr">
        <is>
          <t>B</t>
        </is>
      </c>
      <c r="D8" s="428">
        <f>IF(G8-B8&gt;0,G8-B8,"0")</f>
        <v/>
      </c>
      <c r="E8" s="375" t="inlineStr">
        <is>
          <t>B</t>
        </is>
      </c>
      <c r="F8" s="428">
        <f>IF(G8-B8&lt;0,B8-G8,"0")</f>
        <v/>
      </c>
      <c r="G8" s="429">
        <f>J87</f>
        <v/>
      </c>
      <c r="H8" s="112" t="inlineStr">
        <is>
          <t xml:space="preserve">　　利息股利之調整                                              </t>
        </is>
      </c>
      <c r="I8" s="8" t="n"/>
      <c r="J8" s="73">
        <f>OFFSET(A481,0,$K$1-1)</f>
        <v/>
      </c>
      <c r="K8" s="369">
        <f>SUM(K9:K11)</f>
        <v/>
      </c>
      <c r="L8" s="478">
        <f>VLOOKUP(A8,$A$140:$AX$249,$K$1,FALSE)</f>
        <v/>
      </c>
      <c r="M8" s="478">
        <f>L8-G8</f>
        <v/>
      </c>
      <c r="N8" s="30" t="n"/>
      <c r="O8" s="425">
        <f>L8-B8</f>
        <v/>
      </c>
      <c r="P8" s="144">
        <f>J8-K8</f>
        <v/>
      </c>
      <c r="Q8" s="426">
        <f>D8-F8</f>
        <v/>
      </c>
      <c r="R8" s="144" t="n"/>
    </row>
    <row r="9" ht="32.4" customHeight="1" s="53">
      <c r="A9" s="79" t="inlineStr">
        <is>
          <t xml:space="preserve">　　流動金融資產                                                </t>
        </is>
      </c>
      <c r="B9" s="427">
        <f>VLOOKUP(A9,$A$309:$AX$418,$K$1,FALSE)</f>
        <v/>
      </c>
      <c r="C9" s="375" t="n">
        <v>231</v>
      </c>
      <c r="D9" s="428">
        <f>J50*-1</f>
        <v/>
      </c>
      <c r="E9" s="430" t="n">
        <v>211</v>
      </c>
      <c r="F9" s="431">
        <f>J42</f>
        <v/>
      </c>
      <c r="G9" s="429">
        <f>B9+D9-F9+D10-F10</f>
        <v/>
      </c>
      <c r="H9" s="112" t="inlineStr">
        <is>
          <t xml:space="preserve">　　　利息收入                                                    </t>
        </is>
      </c>
      <c r="I9" s="8" t="n"/>
      <c r="J9" s="73">
        <f>OFFSET(A482,0,$K$1-1)</f>
        <v/>
      </c>
      <c r="K9" s="369">
        <f>J9</f>
        <v/>
      </c>
      <c r="L9" s="478">
        <f>VLOOKUP(A9,$A$140:$AX$249,$K$1,FALSE)</f>
        <v/>
      </c>
      <c r="M9" s="478">
        <f>L9-G9</f>
        <v/>
      </c>
      <c r="N9" s="30" t="n"/>
      <c r="O9" s="425">
        <f>L9-B9</f>
        <v/>
      </c>
      <c r="P9" s="144">
        <f>J9-K9</f>
        <v/>
      </c>
      <c r="Q9" s="426">
        <f>D9-F9</f>
        <v/>
      </c>
      <c r="R9" s="144" t="n"/>
    </row>
    <row r="10">
      <c r="A10" s="79" t="n"/>
      <c r="B10" s="427" t="n"/>
      <c r="C10" s="375" t="n">
        <v>125</v>
      </c>
      <c r="D10" s="428" t="n"/>
      <c r="E10" s="430" t="n"/>
      <c r="F10" s="432" t="n"/>
      <c r="G10" s="429" t="n"/>
      <c r="H10" s="112" t="inlineStr">
        <is>
          <t xml:space="preserve">　　　股利收入                                                    </t>
        </is>
      </c>
      <c r="I10" s="8" t="n"/>
      <c r="J10" s="73">
        <f>OFFSET(A483,0,$K$1-1)</f>
        <v/>
      </c>
      <c r="K10" s="369">
        <f>J10</f>
        <v/>
      </c>
      <c r="L10" s="478" t="n"/>
      <c r="M10" s="478">
        <f>L10-G10</f>
        <v/>
      </c>
      <c r="N10" s="30" t="n"/>
      <c r="O10" s="425">
        <f>L10-B10</f>
        <v/>
      </c>
      <c r="P10" s="144">
        <f>J10-K10</f>
        <v/>
      </c>
      <c r="Q10" s="426">
        <f>D10-F10</f>
        <v/>
      </c>
      <c r="R10" s="144" t="n"/>
    </row>
    <row r="11">
      <c r="A11" s="79" t="inlineStr">
        <is>
          <t xml:space="preserve">　　應收款項                                                    </t>
        </is>
      </c>
      <c r="B11" s="427">
        <f>VLOOKUP(A11,$A$309:$AX$418,$K$1,FALSE)</f>
        <v/>
      </c>
      <c r="C11" s="375" t="n">
        <v>151</v>
      </c>
      <c r="D11" s="428" t="n"/>
      <c r="E11" s="430" t="n">
        <v>151</v>
      </c>
      <c r="F11" s="432" t="n"/>
      <c r="G11" s="429">
        <f>B11+D11-F11</f>
        <v/>
      </c>
      <c r="H11" s="112" t="inlineStr">
        <is>
          <t xml:space="preserve">　　　利息費用                                                    </t>
        </is>
      </c>
      <c r="I11" s="8" t="n"/>
      <c r="J11" s="73">
        <f>OFFSET(A484,0,$K$1-1)</f>
        <v/>
      </c>
      <c r="K11" s="369">
        <f>J11</f>
        <v/>
      </c>
      <c r="L11" s="478">
        <f>VLOOKUP(A11,$A$140:$AX$249,$K$1,FALSE)</f>
        <v/>
      </c>
      <c r="M11" s="478">
        <f>L11-G11</f>
        <v/>
      </c>
      <c r="N11" s="30" t="n"/>
      <c r="O11" s="425">
        <f>L11-B11</f>
        <v/>
      </c>
      <c r="P11" s="144">
        <f>J11-K11</f>
        <v/>
      </c>
      <c r="Q11" s="426">
        <f>D11-F11</f>
        <v/>
      </c>
      <c r="R11" s="144" t="n"/>
    </row>
    <row r="12">
      <c r="A12" s="2" t="n">
        <v>0</v>
      </c>
      <c r="B12" s="427" t="n"/>
      <c r="C12" s="375" t="n"/>
      <c r="D12" s="428" t="n"/>
      <c r="E12" s="430" t="n"/>
      <c r="F12" s="432" t="n"/>
      <c r="G12" s="433" t="n"/>
      <c r="H12" s="112" t="inlineStr">
        <is>
          <t xml:space="preserve">　　未計利息股利之本期賸餘（短絀）                              </t>
        </is>
      </c>
      <c r="I12" s="8" t="n"/>
      <c r="J12" s="73">
        <f>OFFSET(A485,0,$K$1-1)</f>
        <v/>
      </c>
      <c r="K12" s="369">
        <f>K7+K8</f>
        <v/>
      </c>
      <c r="L12" s="478" t="n"/>
      <c r="M12" s="478">
        <f>L12-G12</f>
        <v/>
      </c>
      <c r="N12" s="30" t="n"/>
      <c r="O12" s="425">
        <f>L12-B12</f>
        <v/>
      </c>
      <c r="P12" s="144">
        <f>J12-K12</f>
        <v/>
      </c>
      <c r="Q12" s="426">
        <f>D12-F12</f>
        <v/>
      </c>
      <c r="R12" s="144" t="n"/>
    </row>
    <row r="13">
      <c r="A13" s="80" t="inlineStr">
        <is>
          <t xml:space="preserve">　　存貨                                                        </t>
        </is>
      </c>
      <c r="B13" s="427">
        <f>VLOOKUP(A13,$A$309:$AX$418,$K$1,FALSE)</f>
        <v/>
      </c>
      <c r="C13" s="375" t="n">
        <v>151</v>
      </c>
      <c r="D13" s="428" t="n"/>
      <c r="E13" s="430" t="n">
        <v>151</v>
      </c>
      <c r="F13" s="432" t="n"/>
      <c r="G13" s="429">
        <f>B13+D13-F13</f>
        <v/>
      </c>
      <c r="H13" s="112" t="inlineStr">
        <is>
          <t xml:space="preserve">　　調整項目                                                    </t>
        </is>
      </c>
      <c r="I13" s="8" t="n"/>
      <c r="J13" s="73">
        <f>OFFSET(A486,0,$K$1-1)</f>
        <v/>
      </c>
      <c r="K13" s="369">
        <f>SUM(K14,K24,K27,K34,K33)</f>
        <v/>
      </c>
      <c r="L13" s="478">
        <f>VLOOKUP(A13,$A$140:$AX$249,$K$1,FALSE)</f>
        <v/>
      </c>
      <c r="M13" s="478">
        <f>L13-G13</f>
        <v/>
      </c>
      <c r="N13" s="30" t="n"/>
      <c r="O13" s="425">
        <f>L13-B13</f>
        <v/>
      </c>
      <c r="P13" s="144">
        <f>J13-K13</f>
        <v/>
      </c>
      <c r="Q13" s="426">
        <f>D13-F13</f>
        <v/>
      </c>
      <c r="R13" s="144" t="n"/>
    </row>
    <row r="14">
      <c r="A14" s="81" t="inlineStr">
        <is>
          <t xml:space="preserve">　　生產性生物資產－流動                                        </t>
        </is>
      </c>
      <c r="B14" s="427">
        <f>VLOOKUP(A14,$A$309:$AX$418,$K$1,FALSE)</f>
        <v/>
      </c>
      <c r="C14" s="375" t="n">
        <v>151</v>
      </c>
      <c r="D14" s="428" t="n"/>
      <c r="E14" s="430" t="n">
        <v>151</v>
      </c>
      <c r="F14" s="432" t="n"/>
      <c r="G14" s="429">
        <f>B14+D14-F14</f>
        <v/>
      </c>
      <c r="H14" s="112" t="inlineStr">
        <is>
          <t xml:space="preserve">　　　折舊、減損及折耗                                            </t>
        </is>
      </c>
      <c r="I14" s="8" t="n"/>
      <c r="J14" s="73">
        <f>OFFSET(A487,0,$K$1-1)</f>
        <v/>
      </c>
      <c r="K14" s="369">
        <f>SUM(K15:K23)</f>
        <v/>
      </c>
      <c r="L14" s="478">
        <f>VLOOKUP(A14,$A$140:$AX$249,$K$1,FALSE)</f>
        <v/>
      </c>
      <c r="M14" s="478">
        <f>L14-G14</f>
        <v/>
      </c>
      <c r="N14" s="30" t="n"/>
      <c r="O14" s="425">
        <f>L14-B14</f>
        <v/>
      </c>
      <c r="P14" s="144">
        <f>J14-K14</f>
        <v/>
      </c>
      <c r="Q14" s="426">
        <f>D14-F14</f>
        <v/>
      </c>
      <c r="R14" s="144" t="n"/>
    </row>
    <row r="15">
      <c r="A15" s="80" t="inlineStr">
        <is>
          <t xml:space="preserve">　　預付款項                                                    </t>
        </is>
      </c>
      <c r="B15" s="427">
        <f>VLOOKUP(A15,$A$309:$AX$418,$K$1,FALSE)</f>
        <v/>
      </c>
      <c r="C15" s="375" t="n">
        <v>151</v>
      </c>
      <c r="D15" s="428" t="n"/>
      <c r="E15" s="430" t="n">
        <v>151</v>
      </c>
      <c r="F15" s="432" t="n"/>
      <c r="G15" s="429">
        <f>B15+D15-F15</f>
        <v/>
      </c>
      <c r="H15" s="112" t="inlineStr">
        <is>
          <t xml:space="preserve">　　　　土地改良物                                                  </t>
        </is>
      </c>
      <c r="I15" s="91" t="n">
        <v>101</v>
      </c>
      <c r="J15" s="121">
        <f>OFFSET(A488,0,$K$1-1)</f>
        <v/>
      </c>
      <c r="K15" s="369">
        <f>-SUMIF($C$7:$C$127,I15,$D$7:$D$127)+SUMIF($E$7:$E$127,I15,$F$7:$F$127)</f>
        <v/>
      </c>
      <c r="L15" s="478">
        <f>VLOOKUP(A15,$A$140:$AX$249,$K$1,FALSE)</f>
        <v/>
      </c>
      <c r="M15" s="478">
        <f>L15-G15</f>
        <v/>
      </c>
      <c r="N15" s="30" t="n"/>
      <c r="O15" s="425">
        <f>L15-B15</f>
        <v/>
      </c>
      <c r="P15" s="144">
        <f>J15-K15</f>
        <v/>
      </c>
      <c r="Q15" s="426">
        <f>D15-F15</f>
        <v/>
      </c>
      <c r="R15" s="144" t="n"/>
    </row>
    <row r="16">
      <c r="A16" s="80" t="inlineStr">
        <is>
          <t xml:space="preserve">　　短期貸墊款                                                  </t>
        </is>
      </c>
      <c r="B16" s="427">
        <f>VLOOKUP(A16,$A$309:$AX$418,$K$1,FALSE)</f>
        <v/>
      </c>
      <c r="C16" s="375" t="n">
        <v>151</v>
      </c>
      <c r="D16" s="428" t="n"/>
      <c r="E16" s="430" t="n">
        <v>212</v>
      </c>
      <c r="F16" s="432">
        <f>J43</f>
        <v/>
      </c>
      <c r="G16" s="429">
        <f>B16+D16-F16</f>
        <v/>
      </c>
      <c r="H16" s="112" t="inlineStr">
        <is>
          <t xml:space="preserve">　　　　房屋及建築                                                  </t>
        </is>
      </c>
      <c r="I16" s="91" t="n">
        <v>102</v>
      </c>
      <c r="J16" s="121">
        <f>OFFSET(A489,0,$K$1-1)</f>
        <v/>
      </c>
      <c r="K16" s="369">
        <f>-SUMIF($C$7:$C$127,I16,$D$7:$D$127)+SUMIF($E$7:$E$127,I16,$F$7:$F$127)</f>
        <v/>
      </c>
      <c r="L16" s="478">
        <f>VLOOKUP(A16,$A$140:$AX$249,$K$1,FALSE)</f>
        <v/>
      </c>
      <c r="M16" s="478">
        <f>L16-G16</f>
        <v/>
      </c>
      <c r="N16" s="30" t="n"/>
      <c r="O16" s="425">
        <f>L16-B16</f>
        <v/>
      </c>
      <c r="P16" s="144">
        <f>J16-K16</f>
        <v/>
      </c>
      <c r="Q16" s="426">
        <f>D16-F16</f>
        <v/>
      </c>
      <c r="R16" s="144" t="n"/>
    </row>
    <row r="17" ht="48.6" customHeight="1" s="53">
      <c r="A17" s="78" t="inlineStr">
        <is>
          <t xml:space="preserve">　投資、長期應收款、貸墊款及準備金                            </t>
        </is>
      </c>
      <c r="B17" s="422">
        <f>SUM(B18:B21)</f>
        <v/>
      </c>
      <c r="C17" s="380" t="n"/>
      <c r="D17" s="374" t="n"/>
      <c r="E17" s="434" t="n"/>
      <c r="F17" s="435" t="n"/>
      <c r="G17" s="423">
        <f>SUM(G18:G21)</f>
        <v/>
      </c>
      <c r="H17" s="112" t="inlineStr">
        <is>
          <t xml:space="preserve">　　　　機械及設備                                                  </t>
        </is>
      </c>
      <c r="I17" s="91" t="n">
        <v>103</v>
      </c>
      <c r="J17" s="121">
        <f>OFFSET(A490,0,$K$1-1)</f>
        <v/>
      </c>
      <c r="K17" s="369">
        <f>-SUMIF($C$7:$C$127,I17,$D$7:$D$127)+SUMIF($E$7:$E$127,I17,$F$7:$F$127)</f>
        <v/>
      </c>
      <c r="L17" s="478">
        <f>VLOOKUP(A17,$A$140:$AX$249,$K$1,FALSE)</f>
        <v/>
      </c>
      <c r="M17" s="478">
        <f>L17-G17</f>
        <v/>
      </c>
      <c r="N17" s="30" t="n"/>
      <c r="O17" s="425">
        <f>L17-B17</f>
        <v/>
      </c>
      <c r="P17" s="144">
        <f>J17-K17</f>
        <v/>
      </c>
      <c r="Q17" s="426">
        <f>D17-F17</f>
        <v/>
      </c>
      <c r="R17" s="144" t="n"/>
    </row>
    <row r="18" ht="32.4" customHeight="1" s="53">
      <c r="A18" s="80" t="inlineStr">
        <is>
          <t xml:space="preserve">　　採權益法之投資                                              </t>
        </is>
      </c>
      <c r="B18" s="427">
        <f>VLOOKUP(A18,$A$309:$AX$418,$K$1,FALSE)</f>
        <v/>
      </c>
      <c r="C18" s="380" t="n"/>
      <c r="D18" s="126" t="n"/>
      <c r="E18" s="127" t="n"/>
      <c r="F18" s="126" t="n"/>
      <c r="G18" s="429">
        <f>D18+F18+B18</f>
        <v/>
      </c>
      <c r="H18" s="112" t="inlineStr">
        <is>
          <t xml:space="preserve">　　　　交通及運輸設備                                              </t>
        </is>
      </c>
      <c r="I18" s="91" t="n">
        <v>104</v>
      </c>
      <c r="J18" s="121">
        <f>OFFSET(A491,0,$K$1-1)</f>
        <v/>
      </c>
      <c r="K18" s="369">
        <f>-SUMIF($C$7:$C$127,I18,$D$7:$D$127)+SUMIF($E$7:$E$127,I18,$F$7:$F$127)</f>
        <v/>
      </c>
      <c r="L18" s="478">
        <f>VLOOKUP(A18,$A$140:$AX$249,$K$1,FALSE)</f>
        <v/>
      </c>
      <c r="M18" s="478">
        <f>L18-G18</f>
        <v/>
      </c>
      <c r="N18" s="30" t="n"/>
      <c r="O18" s="425">
        <f>L18-B18</f>
        <v/>
      </c>
      <c r="P18" s="144">
        <f>J18-K18</f>
        <v/>
      </c>
      <c r="Q18" s="426">
        <f>D18-F18</f>
        <v/>
      </c>
      <c r="R18" s="144" t="n"/>
    </row>
    <row r="19" ht="32.4" customHeight="1" s="53">
      <c r="A19" s="80" t="inlineStr">
        <is>
          <t xml:space="preserve">　　非流動金融資產                                              </t>
        </is>
      </c>
      <c r="B19" s="427">
        <f>VLOOKUP(A19,$A$309:$AX$418,$K$1,FALSE)</f>
        <v/>
      </c>
      <c r="C19" s="381" t="n">
        <v>241</v>
      </c>
      <c r="D19" s="436">
        <f>J52*-1</f>
        <v/>
      </c>
      <c r="E19" s="437" t="n">
        <v>221</v>
      </c>
      <c r="F19" s="438">
        <f>J45</f>
        <v/>
      </c>
      <c r="G19" s="429">
        <f>B19+D19-F19</f>
        <v/>
      </c>
      <c r="H19" s="112" t="inlineStr">
        <is>
          <t xml:space="preserve">　　　　什項設備                                                    </t>
        </is>
      </c>
      <c r="I19" s="91" t="n">
        <v>105</v>
      </c>
      <c r="J19" s="121">
        <f>OFFSET(A492,0,$K$1-1)</f>
        <v/>
      </c>
      <c r="K19" s="369">
        <f>-SUMIF($C$7:$C$127,I19,$D$7:$D$127)+SUMIF($E$7:$E$127,I19,$F$7:$F$127)</f>
        <v/>
      </c>
      <c r="L19" s="478">
        <f>VLOOKUP(A19,$A$140:$AX$249,$K$1,FALSE)</f>
        <v/>
      </c>
      <c r="M19" s="478">
        <f>L19-G19</f>
        <v/>
      </c>
      <c r="N19" s="30" t="n"/>
      <c r="O19" s="425">
        <f>L19-B19</f>
        <v/>
      </c>
      <c r="P19" s="144">
        <f>J19-K19</f>
        <v/>
      </c>
      <c r="Q19" s="426">
        <f>D19-F19</f>
        <v/>
      </c>
      <c r="R19" s="144" t="n"/>
    </row>
    <row r="20">
      <c r="A20" s="80" t="inlineStr">
        <is>
          <t xml:space="preserve">　　長期應收款                                                  </t>
        </is>
      </c>
      <c r="B20" s="427">
        <f>VLOOKUP(A20,$A$309:$AX$418,$K$1,FALSE)</f>
        <v/>
      </c>
      <c r="C20" s="380" t="n"/>
      <c r="D20" s="374" t="n"/>
      <c r="E20" s="434" t="n"/>
      <c r="F20" s="435" t="n"/>
      <c r="G20" s="433">
        <f>B20+D20-F20</f>
        <v/>
      </c>
      <c r="H20" s="112" t="inlineStr">
        <is>
          <t xml:space="preserve">　　　　租賃資產                                                    </t>
        </is>
      </c>
      <c r="I20" s="91" t="n">
        <v>106</v>
      </c>
      <c r="J20" s="121">
        <f>OFFSET(A493,0,$K$1-1)</f>
        <v/>
      </c>
      <c r="K20" s="369">
        <f>-SUMIF($C$7:$C$127,I20,$D$7:$D$127)+SUMIF($E$7:$E$127,I20,$F$7:$F$127)</f>
        <v/>
      </c>
      <c r="L20" s="478">
        <f>VLOOKUP(A20,$A$140:$AX$249,$K$1,FALSE)</f>
        <v/>
      </c>
      <c r="M20" s="478">
        <f>L20-G20</f>
        <v/>
      </c>
      <c r="N20" s="30" t="n"/>
      <c r="O20" s="425">
        <f>L20-B20</f>
        <v/>
      </c>
      <c r="P20" s="144">
        <f>J20-K20</f>
        <v/>
      </c>
      <c r="Q20" s="426">
        <f>D20-F20</f>
        <v/>
      </c>
      <c r="R20" s="144" t="n"/>
    </row>
    <row r="21">
      <c r="A21" s="80" t="inlineStr">
        <is>
          <t xml:space="preserve">　　準備金                                                      </t>
        </is>
      </c>
      <c r="B21" s="427">
        <f>VLOOKUP(A21,$A$309:$AX$418,$K$1,FALSE)</f>
        <v/>
      </c>
      <c r="C21" s="380" t="n">
        <v>242</v>
      </c>
      <c r="D21" s="374">
        <f>J53*-1</f>
        <v/>
      </c>
      <c r="E21" s="434" t="n">
        <v>222</v>
      </c>
      <c r="F21" s="435">
        <f>J46</f>
        <v/>
      </c>
      <c r="G21" s="429">
        <f>B21+SUM(D21:D25)-SUM(F21:F25)</f>
        <v/>
      </c>
      <c r="H21" s="112" t="inlineStr">
        <is>
          <t xml:space="preserve">　　　　租賃權益改良                                                </t>
        </is>
      </c>
      <c r="I21" s="91" t="n">
        <v>107</v>
      </c>
      <c r="J21" s="121">
        <f>OFFSET(A494,0,$K$1-1)</f>
        <v/>
      </c>
      <c r="K21" s="369">
        <f>-SUMIF($C$7:$C$127,I21,$D$7:$D$127)+SUMIF($E$7:$E$127,I21,$F$7:$F$127)</f>
        <v/>
      </c>
      <c r="L21" s="478">
        <f>VLOOKUP(A21,$A$140:$AX$249,$K$1,FALSE)</f>
        <v/>
      </c>
      <c r="M21" s="478">
        <f>L21-G21</f>
        <v/>
      </c>
      <c r="N21" s="30" t="n"/>
      <c r="O21" s="425">
        <f>L21-B21</f>
        <v/>
      </c>
      <c r="P21" s="144">
        <f>J21-K21</f>
        <v/>
      </c>
      <c r="Q21" s="426">
        <f>D21-F21</f>
        <v/>
      </c>
      <c r="R21" s="144" t="n"/>
    </row>
    <row r="22">
      <c r="A22" s="3" t="n">
        <v>0</v>
      </c>
      <c r="B22" s="427" t="n"/>
      <c r="C22" s="382" t="n">
        <v>401</v>
      </c>
      <c r="D22" s="428">
        <f>J90</f>
        <v/>
      </c>
      <c r="E22" s="439" t="n">
        <v>402</v>
      </c>
      <c r="F22" s="432">
        <f>-J91</f>
        <v/>
      </c>
      <c r="G22" s="433" t="n"/>
      <c r="H22" s="112" t="inlineStr">
        <is>
          <t xml:space="preserve">　　　　代管資產                                                    </t>
        </is>
      </c>
      <c r="I22" s="91" t="n">
        <v>108</v>
      </c>
      <c r="J22" s="121">
        <f>OFFSET(A495,0,$K$1-1)</f>
        <v/>
      </c>
      <c r="K22" s="369">
        <f>-SUMIF($C$7:$C$127,I22,$D$7:$D$127)+SUMIF($E$7:$E$127,I22,$F$7:$F$127)</f>
        <v/>
      </c>
      <c r="L22" s="478" t="n"/>
      <c r="M22" s="478">
        <f>L22-G22</f>
        <v/>
      </c>
      <c r="N22" s="30" t="n"/>
      <c r="O22" s="425">
        <f>L22-B22</f>
        <v/>
      </c>
      <c r="P22" s="144">
        <f>J22-K22</f>
        <v/>
      </c>
      <c r="Q22" s="426">
        <f>D22-F22</f>
        <v/>
      </c>
      <c r="R22" s="144" t="n"/>
    </row>
    <row r="23">
      <c r="A23" s="3" t="n">
        <v>0</v>
      </c>
      <c r="B23" s="427" t="n"/>
      <c r="C23" s="382" t="n">
        <v>403</v>
      </c>
      <c r="D23" s="428">
        <f>J93</f>
        <v/>
      </c>
      <c r="E23" s="439" t="n"/>
      <c r="F23" s="431" t="n"/>
      <c r="G23" s="433" t="n"/>
      <c r="H23" s="112" t="inlineStr">
        <is>
          <t xml:space="preserve">　　　　生產性生物資產－非流動                                      </t>
        </is>
      </c>
      <c r="I23" s="91" t="n">
        <v>109</v>
      </c>
      <c r="J23" s="121">
        <f>OFFSET(A496,0,$K$1-1)</f>
        <v/>
      </c>
      <c r="K23" s="369">
        <f>-SUMIF($C$7:$C$127,I23,$D$7:$D$127)+SUMIF($E$7:$E$127,I23,$F$7:$F$127)</f>
        <v/>
      </c>
      <c r="L23" s="478" t="n"/>
      <c r="M23" s="478">
        <f>L23-G23</f>
        <v/>
      </c>
      <c r="N23" s="30" t="n"/>
      <c r="O23" s="425">
        <f>L23-B23</f>
        <v/>
      </c>
      <c r="P23" s="144">
        <f>J23-K23</f>
        <v/>
      </c>
      <c r="Q23" s="426">
        <f>D23-F23</f>
        <v/>
      </c>
      <c r="R23" s="144" t="n"/>
    </row>
    <row r="24">
      <c r="A24" s="3" t="n">
        <v>0</v>
      </c>
      <c r="B24" s="427" t="n"/>
      <c r="C24" s="382" t="n"/>
      <c r="D24" s="428" t="n"/>
      <c r="E24" s="439" t="n"/>
      <c r="F24" s="432" t="n"/>
      <c r="G24" s="433" t="n"/>
      <c r="H24" s="112" t="inlineStr">
        <is>
          <t xml:space="preserve">　　　攤銷                                                        </t>
        </is>
      </c>
      <c r="I24" s="91" t="n"/>
      <c r="J24" s="121">
        <f>OFFSET(A497,0,$K$1-1)</f>
        <v/>
      </c>
      <c r="K24" s="369">
        <f>SUM(K25:K26)</f>
        <v/>
      </c>
      <c r="L24" s="478" t="n"/>
      <c r="M24" s="478">
        <f>L24-G24</f>
        <v/>
      </c>
      <c r="N24" s="30" t="n"/>
      <c r="O24" s="425">
        <f>L24-B24</f>
        <v/>
      </c>
      <c r="P24" s="144">
        <f>J24-K24</f>
        <v/>
      </c>
      <c r="Q24" s="426">
        <f>D24-F24</f>
        <v/>
      </c>
      <c r="R24" s="144" t="n"/>
    </row>
    <row r="25">
      <c r="A25" s="78" t="n"/>
      <c r="B25" s="427" t="n"/>
      <c r="C25" s="382" t="n">
        <v>125</v>
      </c>
      <c r="D25" s="428">
        <f>J32*-1</f>
        <v/>
      </c>
      <c r="E25" s="439" t="n"/>
      <c r="F25" s="432" t="n"/>
      <c r="G25" s="433" t="n"/>
      <c r="H25" s="112" t="inlineStr">
        <is>
          <t xml:space="preserve">　　　　攤銷電腦軟體                                                </t>
        </is>
      </c>
      <c r="I25" s="8" t="n">
        <v>111</v>
      </c>
      <c r="J25" s="73">
        <f>OFFSET(A498,0,$K$1-1)</f>
        <v/>
      </c>
      <c r="K25" s="369">
        <f>-SUMIF($C$7:$C$127,I25,$D$7:$D$127)+SUMIF($E$7:$E$127,I25,$F$7:$F$127)</f>
        <v/>
      </c>
      <c r="L25" s="478" t="n"/>
      <c r="M25" s="478">
        <f>L25-G25</f>
        <v/>
      </c>
      <c r="N25" s="30" t="n"/>
      <c r="O25" s="425">
        <f>L25-B25</f>
        <v/>
      </c>
      <c r="P25" s="144">
        <f>J25-K25</f>
        <v/>
      </c>
      <c r="Q25" s="426">
        <f>D25-F25</f>
        <v/>
      </c>
      <c r="R25" s="144" t="n"/>
    </row>
    <row r="26" ht="32.4" customHeight="1" s="53">
      <c r="A26" s="78" t="inlineStr">
        <is>
          <t xml:space="preserve">　不動產、廠房及設備                                          </t>
        </is>
      </c>
      <c r="B26" s="422">
        <f>SUM(B27:B52)</f>
        <v/>
      </c>
      <c r="C26" s="375" t="n"/>
      <c r="D26" s="428" t="n"/>
      <c r="E26" s="430" t="n"/>
      <c r="F26" s="432" t="n"/>
      <c r="G26" s="423">
        <f>SUM(G27:G52)</f>
        <v/>
      </c>
      <c r="H26" s="112" t="inlineStr">
        <is>
          <t xml:space="preserve">　　　　其他攤銷費用                                                </t>
        </is>
      </c>
      <c r="I26" s="8" t="n">
        <v>112</v>
      </c>
      <c r="J26" s="73">
        <f>OFFSET(A499,0,$K$1-1)</f>
        <v/>
      </c>
      <c r="K26" s="369">
        <f>-SUMIF($C$7:$C$127,I26,$D$7:$D$127)+SUMIF($E$7:$E$127,I26,$F$7:$F$127)</f>
        <v/>
      </c>
      <c r="L26" s="478">
        <f>VLOOKUP(A26,$A$140:$AX$249,$K$1,FALSE)</f>
        <v/>
      </c>
      <c r="M26" s="478">
        <f>L26-G26</f>
        <v/>
      </c>
      <c r="N26" s="30" t="n"/>
      <c r="O26" s="425">
        <f>L26-B26</f>
        <v/>
      </c>
      <c r="P26" s="144">
        <f>J26-K26</f>
        <v/>
      </c>
      <c r="Q26" s="426">
        <f>D26-F26</f>
        <v/>
      </c>
      <c r="R26" s="144" t="n"/>
    </row>
    <row r="27">
      <c r="A27" s="80" t="inlineStr">
        <is>
          <t xml:space="preserve">　　土地                                                        </t>
        </is>
      </c>
      <c r="B27" s="427">
        <f>VLOOKUP(A27,$A$309:$AX$418,$K$1,FALSE)</f>
        <v/>
      </c>
      <c r="C27" s="384" t="n">
        <v>121</v>
      </c>
      <c r="D27" s="440" t="n"/>
      <c r="E27" s="441" t="n"/>
      <c r="F27" s="442" t="n"/>
      <c r="G27" s="429">
        <f>B27+SUM(D27)-SUM(F27)</f>
        <v/>
      </c>
      <c r="H27" s="112" t="inlineStr">
        <is>
          <t xml:space="preserve">　　　其他                                                        </t>
        </is>
      </c>
      <c r="I27" s="8" t="n"/>
      <c r="J27" s="73">
        <f>OFFSET(A500,0,$K$1-1)</f>
        <v/>
      </c>
      <c r="K27" s="369">
        <f>K28+K29+K32</f>
        <v/>
      </c>
      <c r="L27" s="478">
        <f>VLOOKUP(A27,$A$140:$AX$249,$K$1,FALSE)</f>
        <v/>
      </c>
      <c r="M27" s="478">
        <f>L27-G27</f>
        <v/>
      </c>
      <c r="N27" s="30" t="n"/>
      <c r="O27" s="425">
        <f>L27-B27</f>
        <v/>
      </c>
      <c r="P27" s="144">
        <f>J27-K27</f>
        <v/>
      </c>
      <c r="Q27" s="426">
        <f>D27-F27</f>
        <v/>
      </c>
      <c r="R27" s="144" t="n"/>
    </row>
    <row r="28">
      <c r="A28" s="2" t="n">
        <v>0</v>
      </c>
      <c r="B28" s="427" t="n"/>
      <c r="C28" s="384" t="n"/>
      <c r="D28" s="440" t="n"/>
      <c r="E28" s="441" t="n"/>
      <c r="F28" s="442" t="n"/>
      <c r="G28" s="433" t="n"/>
      <c r="H28" s="214" t="inlineStr">
        <is>
          <t xml:space="preserve">　　　　應付退休及離職金                                            </t>
        </is>
      </c>
      <c r="I28" s="215" t="n">
        <v>122</v>
      </c>
      <c r="J28" s="73">
        <f>OFFSET(A501,0,$K$1-1)</f>
        <v/>
      </c>
      <c r="K28" s="369">
        <f>-SUMIF($C$7:$C$127,I28,$D$7:$D$127)+SUMIF($E$7:$E$127,I28,$F$7:$F$127)</f>
        <v/>
      </c>
      <c r="L28" s="478" t="n"/>
      <c r="M28" s="478">
        <f>L28-G28</f>
        <v/>
      </c>
      <c r="N28" s="30" t="n"/>
      <c r="O28" s="425">
        <f>L28-B28</f>
        <v/>
      </c>
      <c r="P28" s="144">
        <f>J28-K28</f>
        <v/>
      </c>
      <c r="Q28" s="426">
        <f>D28-F28</f>
        <v/>
      </c>
      <c r="R28" s="144" t="n"/>
    </row>
    <row r="29">
      <c r="A29" s="80" t="inlineStr">
        <is>
          <t xml:space="preserve">　　土地改良物                                                  </t>
        </is>
      </c>
      <c r="B29" s="427">
        <f>VLOOKUP(A29,$A$309:$AX$418,$K$1,FALSE)</f>
        <v/>
      </c>
      <c r="C29" s="384" t="n">
        <v>251</v>
      </c>
      <c r="D29" s="440">
        <f>J57*-1</f>
        <v/>
      </c>
      <c r="E29" s="441" t="n">
        <v>101</v>
      </c>
      <c r="F29" s="442">
        <f>J15</f>
        <v/>
      </c>
      <c r="G29" s="429">
        <f>B29+SUM(D29:D32)-SUM(F29:F32)</f>
        <v/>
      </c>
      <c r="H29" s="214" t="inlineStr">
        <is>
          <t xml:space="preserve">　　　　遞延收入                                                    </t>
        </is>
      </c>
      <c r="I29" s="215" t="n"/>
      <c r="J29" s="73">
        <f>OFFSET(A502,0,$K$1-1)</f>
        <v/>
      </c>
      <c r="K29" s="369">
        <f>SUM(K30:K31)</f>
        <v/>
      </c>
      <c r="L29" s="478">
        <f>VLOOKUP(A29,$A$140:$AX$249,$K$1,FALSE)</f>
        <v/>
      </c>
      <c r="M29" s="478">
        <f>L29-G29</f>
        <v/>
      </c>
      <c r="N29" s="30" t="n"/>
      <c r="O29" s="425">
        <f>L29-B29</f>
        <v/>
      </c>
      <c r="P29" s="144">
        <f>J29-K29</f>
        <v/>
      </c>
      <c r="Q29" s="426">
        <f>D29-F29</f>
        <v/>
      </c>
      <c r="R29" s="144" t="n"/>
    </row>
    <row r="30">
      <c r="A30" s="80" t="n">
        <v>0</v>
      </c>
      <c r="B30" s="427" t="n"/>
      <c r="C30" s="384" t="n">
        <v>404</v>
      </c>
      <c r="D30" s="440">
        <f>J96</f>
        <v/>
      </c>
      <c r="E30" s="441" t="n"/>
      <c r="F30" s="442" t="n"/>
      <c r="G30" s="433" t="n"/>
      <c r="H30" s="214" t="inlineStr">
        <is>
          <t xml:space="preserve">　　　　　遞延收入-其他補助收入                                       </t>
        </is>
      </c>
      <c r="I30" s="215" t="n">
        <v>123</v>
      </c>
      <c r="J30" s="73">
        <f>OFFSET(A503,0,$K$1-1)</f>
        <v/>
      </c>
      <c r="K30" s="369">
        <f>-SUMIF($C$7:$C$127,I30,$D$7:$D$127)+SUMIF($E$7:$E$127,I30,$F$7:$F$127)</f>
        <v/>
      </c>
      <c r="L30" s="478" t="n"/>
      <c r="M30" s="478">
        <f>L30-G30</f>
        <v/>
      </c>
      <c r="N30" s="30" t="n"/>
      <c r="O30" s="425">
        <f>L30-B30</f>
        <v/>
      </c>
      <c r="P30" s="144">
        <f>J30-K30</f>
        <v/>
      </c>
      <c r="Q30" s="426">
        <f>D30-F30</f>
        <v/>
      </c>
      <c r="R30" s="144" t="n"/>
    </row>
    <row r="31">
      <c r="A31" s="2" t="n">
        <v>0</v>
      </c>
      <c r="B31" s="427" t="n"/>
      <c r="C31" s="384" t="n"/>
      <c r="D31" s="440" t="n"/>
      <c r="E31" s="441" t="n"/>
      <c r="F31" s="442" t="n"/>
      <c r="G31" s="433" t="n"/>
      <c r="H31" s="214" t="inlineStr">
        <is>
          <t xml:space="preserve">　　　　　遞延收入-受贈收入                                           </t>
        </is>
      </c>
      <c r="I31" s="215" t="n">
        <v>124</v>
      </c>
      <c r="J31" s="73">
        <f>OFFSET(A504,0,$K$1-1)</f>
        <v/>
      </c>
      <c r="K31" s="369">
        <f>-SUMIF($C$7:$C$127,I31,$D$7:$D$127)+SUMIF($E$7:$E$127,I31,$F$7:$F$127)</f>
        <v/>
      </c>
      <c r="L31" s="478" t="n"/>
      <c r="M31" s="478">
        <f>L31-G31</f>
        <v/>
      </c>
      <c r="N31" s="30" t="n"/>
      <c r="O31" s="425">
        <f>L31-B31</f>
        <v/>
      </c>
      <c r="P31" s="144">
        <f>J31-K31</f>
        <v/>
      </c>
      <c r="Q31" s="426">
        <f>D31-F31</f>
        <v/>
      </c>
      <c r="R31" s="144" t="n"/>
    </row>
    <row r="32">
      <c r="A32" s="3" t="n">
        <v>0</v>
      </c>
      <c r="B32" s="427" t="n"/>
      <c r="C32" s="385" t="n"/>
      <c r="D32" s="440" t="n"/>
      <c r="E32" s="443" t="n"/>
      <c r="F32" s="442" t="n"/>
      <c r="G32" s="433" t="n"/>
      <c r="H32" s="214" t="inlineStr">
        <is>
          <t xml:space="preserve">　　　　其他                                                        </t>
        </is>
      </c>
      <c r="I32" s="215" t="n">
        <v>125</v>
      </c>
      <c r="J32" s="73">
        <f>OFFSET(A505,0,$K$1-1)</f>
        <v/>
      </c>
      <c r="K32" s="369" t="n"/>
      <c r="L32" s="478" t="n"/>
      <c r="M32" s="478">
        <f>L32-G32</f>
        <v/>
      </c>
      <c r="N32" s="30" t="n"/>
      <c r="O32" s="425">
        <f>L32-B32</f>
        <v/>
      </c>
      <c r="P32" s="144">
        <f>J32-K32</f>
        <v/>
      </c>
      <c r="Q32" s="426">
        <f>D32-F32</f>
        <v/>
      </c>
      <c r="R32" s="144" t="n"/>
    </row>
    <row r="33">
      <c r="A33" s="80" t="inlineStr">
        <is>
          <t xml:space="preserve">　　房屋及建築                                                  </t>
        </is>
      </c>
      <c r="B33" s="427">
        <f>VLOOKUP(A33,$A$309:$AX$418,$K$1,FALSE)</f>
        <v/>
      </c>
      <c r="C33" s="384" t="n">
        <v>252</v>
      </c>
      <c r="D33" s="440">
        <f>J58*-1</f>
        <v/>
      </c>
      <c r="E33" s="441" t="n">
        <v>102</v>
      </c>
      <c r="F33" s="442">
        <f>J16</f>
        <v/>
      </c>
      <c r="G33" s="429">
        <f>B33+SUM(D33:D36)-SUM(F33:F36)</f>
        <v/>
      </c>
      <c r="H33" s="214" t="inlineStr">
        <is>
          <t xml:space="preserve">　　　流動資產淨減（淨增）                                        </t>
        </is>
      </c>
      <c r="I33" s="215" t="n">
        <v>151</v>
      </c>
      <c r="J33" s="73">
        <f>OFFSET(A506,0,$K$1-1)</f>
        <v/>
      </c>
      <c r="K33" s="369">
        <f>-SUMIF($C$7:$C$127,I33,$D$7:$D$127)+SUMIF($E$7:$E$127,I33,$F$7:$F$127)</f>
        <v/>
      </c>
      <c r="L33" s="478">
        <f>VLOOKUP(A33,$A$140:$AX$249,$K$1,FALSE)</f>
        <v/>
      </c>
      <c r="M33" s="478">
        <f>L33-G33</f>
        <v/>
      </c>
      <c r="N33" s="30" t="n"/>
      <c r="O33" s="425">
        <f>L33-B33</f>
        <v/>
      </c>
      <c r="P33" s="144">
        <f>J33-K33</f>
        <v/>
      </c>
      <c r="Q33" s="426">
        <f>D33-F33</f>
        <v/>
      </c>
      <c r="R33" s="144" t="n"/>
    </row>
    <row r="34">
      <c r="A34" s="2" t="n">
        <v>0</v>
      </c>
      <c r="B34" s="427" t="n"/>
      <c r="C34" s="384" t="n">
        <v>405</v>
      </c>
      <c r="D34" s="440">
        <f>J97</f>
        <v/>
      </c>
      <c r="E34" s="441" t="n"/>
      <c r="F34" s="442" t="n"/>
      <c r="G34" s="433" t="n"/>
      <c r="H34" s="214" t="inlineStr">
        <is>
          <t xml:space="preserve">　　　流動負債淨增（淨減）                                        </t>
        </is>
      </c>
      <c r="I34" s="215" t="n">
        <v>161</v>
      </c>
      <c r="J34" s="73">
        <f>OFFSET(A507,0,$K$1-1)</f>
        <v/>
      </c>
      <c r="K34" s="369">
        <f>-SUMIF($C$7:$C$127,I34,$D$7:$D$127)+SUMIF($E$7:$E$127,I34,$F$7:$F$127)</f>
        <v/>
      </c>
      <c r="L34" s="478" t="n"/>
      <c r="M34" s="478">
        <f>L34-G34</f>
        <v/>
      </c>
      <c r="N34" s="30" t="n"/>
      <c r="O34" s="425">
        <f>L34-B34</f>
        <v/>
      </c>
      <c r="P34" s="144">
        <f>J34-K34</f>
        <v/>
      </c>
      <c r="Q34" s="426">
        <f>D34-F34</f>
        <v/>
      </c>
      <c r="R34" s="144" t="n"/>
    </row>
    <row r="35">
      <c r="A35" s="2" t="n">
        <v>0</v>
      </c>
      <c r="B35" s="427" t="n"/>
      <c r="C35" s="384" t="n"/>
      <c r="D35" s="440" t="n"/>
      <c r="E35" s="441" t="n"/>
      <c r="F35" s="442" t="n"/>
      <c r="G35" s="433" t="n"/>
      <c r="H35" s="214" t="inlineStr">
        <is>
          <t xml:space="preserve">　　未計利息股利之現金流入（流出）                              </t>
        </is>
      </c>
      <c r="I35" s="215" t="n"/>
      <c r="J35" s="73">
        <f>OFFSET(A508,0,$K$1-1)</f>
        <v/>
      </c>
      <c r="K35" s="369">
        <f>K12+K13</f>
        <v/>
      </c>
      <c r="L35" s="478" t="n"/>
      <c r="M35" s="478">
        <f>L35-G35</f>
        <v/>
      </c>
      <c r="N35" s="30" t="n"/>
      <c r="O35" s="425">
        <f>L35-B35</f>
        <v/>
      </c>
      <c r="P35" s="144">
        <f>J35-K35</f>
        <v/>
      </c>
      <c r="Q35" s="426">
        <f>D35-F35</f>
        <v/>
      </c>
      <c r="R35" s="144" t="n"/>
    </row>
    <row r="36">
      <c r="A36" s="3" t="n">
        <v>0</v>
      </c>
      <c r="B36" s="427" t="n"/>
      <c r="C36" s="385" t="n"/>
      <c r="D36" s="440" t="n"/>
      <c r="E36" s="443" t="n"/>
      <c r="F36" s="442" t="n"/>
      <c r="G36" s="433" t="n"/>
      <c r="H36" s="112" t="inlineStr">
        <is>
          <t xml:space="preserve">　　收取利息                                                    </t>
        </is>
      </c>
      <c r="I36" s="180" t="n"/>
      <c r="J36" s="73">
        <f>OFFSET(A509,0,$K$1-1)</f>
        <v/>
      </c>
      <c r="K36" s="369">
        <f>J36</f>
        <v/>
      </c>
      <c r="L36" s="478" t="n"/>
      <c r="M36" s="478">
        <f>L36-G36</f>
        <v/>
      </c>
      <c r="N36" s="30" t="n"/>
      <c r="O36" s="425">
        <f>L36-B36</f>
        <v/>
      </c>
      <c r="P36" s="144">
        <f>J36-K36</f>
        <v/>
      </c>
      <c r="Q36" s="426">
        <f>D36-F36</f>
        <v/>
      </c>
      <c r="R36" s="144" t="n"/>
    </row>
    <row r="37">
      <c r="A37" s="80" t="inlineStr">
        <is>
          <t xml:space="preserve">　　機械及設備                                                  </t>
        </is>
      </c>
      <c r="B37" s="427">
        <f>VLOOKUP(A37,$A$309:$AX$418,$K$1,FALSE)</f>
        <v/>
      </c>
      <c r="C37" s="384" t="n">
        <v>253</v>
      </c>
      <c r="D37" s="440">
        <f>J59*-1</f>
        <v/>
      </c>
      <c r="E37" s="441" t="n">
        <v>103</v>
      </c>
      <c r="F37" s="442">
        <f>J17</f>
        <v/>
      </c>
      <c r="G37" s="429">
        <f>B37+SUM(D37:D41)-SUM(F37:F41)</f>
        <v/>
      </c>
      <c r="H37" s="112" t="inlineStr">
        <is>
          <t xml:space="preserve">　　收取股利                                                    </t>
        </is>
      </c>
      <c r="I37" s="180" t="n"/>
      <c r="J37" s="73">
        <f>OFFSET(A510,0,$K$1-1)</f>
        <v/>
      </c>
      <c r="K37" s="369">
        <f>J37</f>
        <v/>
      </c>
      <c r="L37" s="478">
        <f>VLOOKUP(A37,$A$140:$AX$249,$K$1,FALSE)</f>
        <v/>
      </c>
      <c r="M37" s="478">
        <f>L37-G37</f>
        <v/>
      </c>
      <c r="N37" s="30" t="n"/>
      <c r="O37" s="425">
        <f>L37-B37</f>
        <v/>
      </c>
      <c r="P37" s="144">
        <f>J37-K37</f>
        <v/>
      </c>
      <c r="Q37" s="426">
        <f>D37-F37</f>
        <v/>
      </c>
      <c r="R37" s="144" t="n"/>
    </row>
    <row r="38" ht="20.4" customHeight="1" s="53" thickBot="1">
      <c r="A38" s="2" t="n">
        <v>0</v>
      </c>
      <c r="B38" s="427" t="n"/>
      <c r="C38" s="385" t="n">
        <v>407</v>
      </c>
      <c r="D38" s="440">
        <f>J101</f>
        <v/>
      </c>
      <c r="E38" s="441" t="n"/>
      <c r="F38" s="442" t="n"/>
      <c r="G38" s="433" t="n"/>
      <c r="H38" s="112" t="inlineStr">
        <is>
          <t xml:space="preserve">　　支付利息                                                    </t>
        </is>
      </c>
      <c r="I38" s="180" t="n"/>
      <c r="J38" s="73">
        <f>OFFSET(A511,0,$K$1-1)</f>
        <v/>
      </c>
      <c r="K38" s="444">
        <f>J38</f>
        <v/>
      </c>
      <c r="L38" s="478" t="n"/>
      <c r="M38" s="478">
        <f>L38-G38</f>
        <v/>
      </c>
      <c r="N38" s="30" t="n"/>
      <c r="O38" s="425">
        <f>L38-B38</f>
        <v/>
      </c>
      <c r="P38" s="144">
        <f>J38-K38</f>
        <v/>
      </c>
      <c r="Q38" s="426">
        <f>D38-F38</f>
        <v/>
      </c>
      <c r="R38" s="144" t="n"/>
    </row>
    <row r="39">
      <c r="A39" s="3" t="n">
        <v>0</v>
      </c>
      <c r="B39" s="427" t="n"/>
      <c r="C39" s="385" t="n">
        <v>409</v>
      </c>
      <c r="D39" s="440">
        <f>J105</f>
        <v/>
      </c>
      <c r="E39" s="443" t="n">
        <v>412</v>
      </c>
      <c r="F39" s="442">
        <f>-J109</f>
        <v/>
      </c>
      <c r="G39" s="433" t="n"/>
      <c r="H39" s="111" t="inlineStr">
        <is>
          <t xml:space="preserve">▼業務活動之淨現金流入（流出）                                </t>
        </is>
      </c>
      <c r="I39" s="180" t="n"/>
      <c r="J39" s="248">
        <f>OFFSET(A512,0,$K$1-1)</f>
        <v/>
      </c>
      <c r="K39" s="445">
        <f>K36+K37+K38+K35</f>
        <v/>
      </c>
      <c r="L39" s="478" t="n"/>
      <c r="M39" s="478">
        <f>L39-G39</f>
        <v/>
      </c>
      <c r="N39" s="30" t="n"/>
      <c r="O39" s="425">
        <f>L39-B39</f>
        <v/>
      </c>
      <c r="P39" s="144">
        <f>J39-K39</f>
        <v/>
      </c>
      <c r="Q39" s="426">
        <f>D39-F39</f>
        <v/>
      </c>
      <c r="R39" s="144" t="n"/>
    </row>
    <row r="40">
      <c r="A40" s="3" t="n">
        <v>0</v>
      </c>
      <c r="B40" s="427" t="n"/>
      <c r="C40" s="261" t="n"/>
      <c r="D40" s="186" t="n"/>
      <c r="E40" s="446" t="n"/>
      <c r="F40" s="447" t="n"/>
      <c r="G40" s="433" t="n"/>
      <c r="H40" s="111" t="inlineStr">
        <is>
          <t xml:space="preserve">▼投資活動之現金流量                                          </t>
        </is>
      </c>
      <c r="I40" s="180" t="n"/>
      <c r="J40" s="248">
        <f>OFFSET(A513,0,$K$1-1)</f>
        <v/>
      </c>
      <c r="K40" s="448">
        <f>SUM(K41,K44,K47,K48,K49,K51,K54,K64)</f>
        <v/>
      </c>
      <c r="L40" s="478" t="n"/>
      <c r="M40" s="478">
        <f>L40-G40</f>
        <v/>
      </c>
      <c r="N40" s="30" t="n"/>
      <c r="O40" s="425">
        <f>L40-B40</f>
        <v/>
      </c>
      <c r="P40" s="144">
        <f>J40-K40</f>
        <v/>
      </c>
      <c r="Q40" s="426">
        <f>D40-F40</f>
        <v/>
      </c>
      <c r="R40" s="144" t="n"/>
    </row>
    <row r="41">
      <c r="A41" s="50" t="n"/>
      <c r="B41" s="50" t="n"/>
      <c r="C41" s="232" t="n"/>
      <c r="D41" s="440" t="n"/>
      <c r="E41" s="232" t="n"/>
      <c r="F41" s="233" t="n"/>
      <c r="H41" s="112" t="inlineStr">
        <is>
          <t xml:space="preserve">　　減少流動金融資產及短期貸墊款                                </t>
        </is>
      </c>
      <c r="I41" s="180" t="n"/>
      <c r="J41" s="248">
        <f>OFFSET(A514,0,$K$1-1)</f>
        <v/>
      </c>
      <c r="K41" s="449">
        <f>K42+K43</f>
        <v/>
      </c>
      <c r="L41" s="478" t="n"/>
      <c r="M41" s="478">
        <f>L41-G41</f>
        <v/>
      </c>
      <c r="N41" s="30" t="n"/>
      <c r="O41" s="425">
        <f>L41-B41</f>
        <v/>
      </c>
      <c r="P41" s="144">
        <f>J41-K41</f>
        <v/>
      </c>
      <c r="Q41" s="426">
        <f>D41-F41</f>
        <v/>
      </c>
      <c r="R41" s="144" t="n"/>
    </row>
    <row r="42" ht="20.4" customHeight="1" s="53" thickBot="1">
      <c r="A42" s="50" t="inlineStr">
        <is>
          <t xml:space="preserve">　　交通及運輸設備                                              </t>
        </is>
      </c>
      <c r="B42" s="427">
        <f>VLOOKUP(A42,$A$309:$AX$418,$K$1,FALSE)</f>
        <v/>
      </c>
      <c r="C42" s="384" t="n">
        <v>254</v>
      </c>
      <c r="D42" s="440">
        <f>J60*-1</f>
        <v/>
      </c>
      <c r="E42" s="441" t="n">
        <v>104</v>
      </c>
      <c r="F42" s="442">
        <f>J18</f>
        <v/>
      </c>
      <c r="G42" s="450">
        <f>B42+SUM(D42:D44)-SUM(F42:F44)</f>
        <v/>
      </c>
      <c r="H42" s="214" t="inlineStr">
        <is>
          <t xml:space="preserve">　　　減少流動金融資產                                            </t>
        </is>
      </c>
      <c r="I42" s="215" t="n">
        <v>211</v>
      </c>
      <c r="J42" s="248">
        <f>OFFSET(A515,0,$K$1-1)</f>
        <v/>
      </c>
      <c r="K42" s="451">
        <f>-SUMIF($C$7:$C$127,I42,$D$7:$D$127)+SUMIF($E$7:$E$135,I42,$F$7:$F$127)</f>
        <v/>
      </c>
      <c r="L42" s="478">
        <f>VLOOKUP(A42,$A$140:$AX$249,$K$1,FALSE)</f>
        <v/>
      </c>
      <c r="M42" s="478">
        <f>L42-G42</f>
        <v/>
      </c>
      <c r="N42" s="30" t="n"/>
      <c r="O42" s="425">
        <f>L42-B42</f>
        <v/>
      </c>
      <c r="P42" s="144">
        <f>J42-K42</f>
        <v/>
      </c>
      <c r="Q42" s="426">
        <f>D42-F42</f>
        <v/>
      </c>
      <c r="R42" s="144" t="n"/>
    </row>
    <row r="43">
      <c r="A43" s="50" t="n"/>
      <c r="B43" s="427" t="n"/>
      <c r="C43" s="385" t="n">
        <v>410</v>
      </c>
      <c r="D43" s="440">
        <f>J106</f>
        <v/>
      </c>
      <c r="E43" s="443" t="n">
        <v>413</v>
      </c>
      <c r="F43" s="442">
        <f>J110*-1</f>
        <v/>
      </c>
      <c r="G43" s="452" t="n"/>
      <c r="H43" s="216" t="inlineStr">
        <is>
          <t xml:space="preserve">　　　減少短期墊款                                                </t>
        </is>
      </c>
      <c r="I43" s="217" t="n">
        <v>212</v>
      </c>
      <c r="J43" s="73">
        <f>OFFSET(A516,0,$K$1-1)</f>
        <v/>
      </c>
      <c r="K43" s="453">
        <f>-SUMIF($C$7:$C$127,I43,$D$7:$D$127)+SUMIF($E$7:$E$135,I43,$F$7:$F$127)</f>
        <v/>
      </c>
      <c r="L43" s="478" t="n"/>
      <c r="M43" s="478">
        <f>L43-G43</f>
        <v/>
      </c>
      <c r="N43" s="30" t="n"/>
      <c r="O43" s="425">
        <f>L43-B43</f>
        <v/>
      </c>
      <c r="P43" s="144">
        <f>J43-K43</f>
        <v/>
      </c>
      <c r="Q43" s="426">
        <f>D43-F43</f>
        <v/>
      </c>
      <c r="R43" s="144" t="n"/>
    </row>
    <row r="44">
      <c r="A44" s="50" t="n"/>
      <c r="B44" s="427" t="n"/>
      <c r="C44" s="385" t="n"/>
      <c r="D44" s="440" t="n"/>
      <c r="E44" s="443" t="n"/>
      <c r="F44" s="442" t="n"/>
      <c r="G44" s="452" t="n"/>
      <c r="H44" s="112" t="inlineStr">
        <is>
          <t xml:space="preserve">　　減少投資、長期應收款、貸墊款及準備金                        </t>
        </is>
      </c>
      <c r="I44" s="180" t="n"/>
      <c r="J44" s="73">
        <f>OFFSET(A517,0,$K$1-1)</f>
        <v/>
      </c>
      <c r="K44" s="369">
        <f>SUM(K45:K46)</f>
        <v/>
      </c>
      <c r="L44" s="478" t="n"/>
      <c r="M44" s="478">
        <f>L44-G44</f>
        <v/>
      </c>
      <c r="N44" s="30" t="n"/>
      <c r="O44" s="425">
        <f>L44-B44</f>
        <v/>
      </c>
      <c r="P44" s="144">
        <f>J44-K44</f>
        <v/>
      </c>
      <c r="Q44" s="426">
        <f>D44-F44</f>
        <v/>
      </c>
      <c r="R44" s="144" t="n"/>
    </row>
    <row r="45">
      <c r="A45" s="80" t="inlineStr">
        <is>
          <t xml:space="preserve">　　什項設備                                                    </t>
        </is>
      </c>
      <c r="B45" s="427">
        <f>VLOOKUP(A45,$A$309:$AX$418,$K$1,FALSE)</f>
        <v/>
      </c>
      <c r="C45" s="384" t="n">
        <v>255</v>
      </c>
      <c r="D45" s="440">
        <f>J61*-1</f>
        <v/>
      </c>
      <c r="E45" s="441" t="n">
        <v>105</v>
      </c>
      <c r="F45" s="442">
        <f>J19</f>
        <v/>
      </c>
      <c r="G45" s="429">
        <f>B45+SUM(D45:D48)-SUM(F45:F48)</f>
        <v/>
      </c>
      <c r="H45" s="112" t="inlineStr">
        <is>
          <t xml:space="preserve">　　　減少投資                                                    </t>
        </is>
      </c>
      <c r="I45" s="180" t="n">
        <v>221</v>
      </c>
      <c r="J45" s="73">
        <f>OFFSET(A518,0,$K$1-1)</f>
        <v/>
      </c>
      <c r="K45" s="369">
        <f>-SUMIF($C$7:$C$127,I45,$D$7:$D$127)+SUMIF($E$7:$E$135,I45,$F$7:$F$127)</f>
        <v/>
      </c>
      <c r="L45" s="478">
        <f>VLOOKUP(A45,$A$140:$AX$249,$K$1,FALSE)</f>
        <v/>
      </c>
      <c r="M45" s="478">
        <f>L45-G45</f>
        <v/>
      </c>
      <c r="N45" s="30" t="n"/>
      <c r="O45" s="425">
        <f>L45-B45</f>
        <v/>
      </c>
      <c r="P45" s="144">
        <f>J45-K45</f>
        <v/>
      </c>
      <c r="Q45" s="426">
        <f>D45-F45</f>
        <v/>
      </c>
      <c r="R45" s="144" t="n"/>
    </row>
    <row r="46">
      <c r="A46" s="3" t="n">
        <v>0</v>
      </c>
      <c r="B46" s="427" t="n"/>
      <c r="C46" s="385" t="n">
        <v>408</v>
      </c>
      <c r="D46" s="440">
        <f>J102</f>
        <v/>
      </c>
      <c r="E46" s="443" t="n"/>
      <c r="F46" s="442" t="n"/>
      <c r="G46" s="433" t="n"/>
      <c r="H46" s="112" t="inlineStr">
        <is>
          <t xml:space="preserve">　　　減少準備金                                                  </t>
        </is>
      </c>
      <c r="I46" s="180" t="n">
        <v>222</v>
      </c>
      <c r="J46" s="73">
        <f>OFFSET(A519,0,$K$1-1)</f>
        <v/>
      </c>
      <c r="K46" s="369">
        <f>-SUMIF($C$7:$C$127,I46,$D$7:$D$127)+SUMIF($E$7:$E$135,I46,$F$7:$F$127)</f>
        <v/>
      </c>
      <c r="L46" s="478" t="n"/>
      <c r="M46" s="478">
        <f>L46-G46</f>
        <v/>
      </c>
      <c r="N46" s="30" t="n"/>
      <c r="O46" s="425">
        <f>L46-B46</f>
        <v/>
      </c>
      <c r="P46" s="144">
        <f>J46-K46</f>
        <v/>
      </c>
      <c r="Q46" s="426">
        <f>D46-F46</f>
        <v/>
      </c>
      <c r="R46" s="144" t="n"/>
    </row>
    <row r="47">
      <c r="A47" s="3" t="n">
        <v>0</v>
      </c>
      <c r="B47" s="427" t="n"/>
      <c r="C47" s="385" t="n">
        <v>411</v>
      </c>
      <c r="D47" s="440">
        <f>J107</f>
        <v/>
      </c>
      <c r="E47" s="443" t="n">
        <v>414</v>
      </c>
      <c r="F47" s="442">
        <f>-J111</f>
        <v/>
      </c>
      <c r="G47" s="433" t="n"/>
      <c r="H47" s="112" t="inlineStr">
        <is>
          <t xml:space="preserve">　　收取利息                                                    </t>
        </is>
      </c>
      <c r="I47" s="180" t="n"/>
      <c r="J47" s="73">
        <f>OFFSET(A520,0,$K$1-1)</f>
        <v/>
      </c>
      <c r="K47" s="369">
        <f>J47</f>
        <v/>
      </c>
      <c r="L47" s="478" t="n"/>
      <c r="M47" s="478">
        <f>L47-G47</f>
        <v/>
      </c>
      <c r="N47" s="30" t="n"/>
      <c r="O47" s="425">
        <f>L47-B47</f>
        <v/>
      </c>
      <c r="P47" s="144">
        <f>J47-K47</f>
        <v/>
      </c>
      <c r="Q47" s="426">
        <f>D47-F47</f>
        <v/>
      </c>
      <c r="R47" s="144" t="n"/>
    </row>
    <row r="48">
      <c r="A48" s="3" t="n">
        <v>0</v>
      </c>
      <c r="B48" s="427" t="n"/>
      <c r="C48" s="385" t="n">
        <v>406</v>
      </c>
      <c r="D48" s="440">
        <f>J98</f>
        <v/>
      </c>
      <c r="E48" s="443" t="n"/>
      <c r="F48" s="442" t="n"/>
      <c r="G48" s="433" t="n"/>
      <c r="H48" s="112" t="inlineStr">
        <is>
          <t xml:space="preserve">　　收取股利                                                    </t>
        </is>
      </c>
      <c r="I48" s="186" t="n"/>
      <c r="J48" s="73">
        <f>OFFSET(A521,0,$K$1-1)</f>
        <v/>
      </c>
      <c r="K48" s="369">
        <f>J48</f>
        <v/>
      </c>
      <c r="L48" s="478" t="n"/>
      <c r="M48" s="478">
        <f>L48-G48</f>
        <v/>
      </c>
      <c r="N48" s="30" t="n"/>
      <c r="O48" s="425">
        <f>L48-B48</f>
        <v/>
      </c>
      <c r="P48" s="144">
        <f>J48-K48</f>
        <v/>
      </c>
      <c r="Q48" s="426">
        <f>D48-F48</f>
        <v/>
      </c>
      <c r="R48" s="144" t="n"/>
    </row>
    <row r="49">
      <c r="A49" s="80" t="inlineStr">
        <is>
          <t xml:space="preserve">　　租賃資產                                                    </t>
        </is>
      </c>
      <c r="B49" s="427">
        <f>VLOOKUP(A49,$A$309:$AX$413,$K$1,FALSE)</f>
        <v/>
      </c>
      <c r="C49" s="384" t="n"/>
      <c r="D49" s="440" t="n"/>
      <c r="E49" s="441" t="n">
        <v>106</v>
      </c>
      <c r="F49" s="442">
        <f>J20</f>
        <v/>
      </c>
      <c r="G49" s="433">
        <f>B49+D49-F49</f>
        <v/>
      </c>
      <c r="H49" s="112" t="inlineStr">
        <is>
          <t xml:space="preserve">　　增加流動金融資產及短期貸墊款                                </t>
        </is>
      </c>
      <c r="I49" s="186" t="n"/>
      <c r="J49" s="121">
        <f>OFFSET(A522,0,$K$1-1)</f>
        <v/>
      </c>
      <c r="K49" s="369">
        <f>K50</f>
        <v/>
      </c>
      <c r="L49" s="478">
        <f>VLOOKUP(A49,$A$140:$AX$249,$K$1,FALSE)</f>
        <v/>
      </c>
      <c r="M49" s="478">
        <f>L49-G49</f>
        <v/>
      </c>
      <c r="N49" s="30" t="n"/>
      <c r="O49" s="425">
        <f>L49-B49</f>
        <v/>
      </c>
      <c r="P49" s="144">
        <f>J49-K49</f>
        <v/>
      </c>
      <c r="Q49" s="426">
        <f>D49-F49</f>
        <v/>
      </c>
      <c r="R49" s="144" t="n"/>
    </row>
    <row r="50" ht="32.4" customHeight="1" s="53">
      <c r="A50" s="80" t="inlineStr">
        <is>
          <t xml:space="preserve">　　租賃權益改良                                                </t>
        </is>
      </c>
      <c r="B50" s="427">
        <f>VLOOKUP(A50,$A$309:$AX$418,$K$1,FALSE)</f>
        <v/>
      </c>
      <c r="C50" s="384" t="n">
        <v>257</v>
      </c>
      <c r="D50" s="454">
        <f>J63*-1</f>
        <v/>
      </c>
      <c r="E50" s="441" t="n">
        <v>107</v>
      </c>
      <c r="F50" s="442">
        <f>J21</f>
        <v/>
      </c>
      <c r="G50" s="433">
        <f>B50+D50-F50</f>
        <v/>
      </c>
      <c r="H50" s="112" t="inlineStr">
        <is>
          <t xml:space="preserve">　　　增加流動金融資產                                            </t>
        </is>
      </c>
      <c r="I50" s="181" t="n">
        <v>231</v>
      </c>
      <c r="J50" s="121">
        <f>OFFSET(A523,0,$K$1-1)</f>
        <v/>
      </c>
      <c r="K50" s="369">
        <f>-SUMIF($C$7:$C$127,I50,$D$7:$D$127)+SUMIF($E$7:$E$135,I50,$F$7:$F$127)</f>
        <v/>
      </c>
      <c r="L50" s="478">
        <f>VLOOKUP(A50,$A$140:$AX$249,$K$1,FALSE)</f>
        <v/>
      </c>
      <c r="M50" s="478">
        <f>L50-G50</f>
        <v/>
      </c>
      <c r="N50" s="30" t="n"/>
      <c r="O50" s="425">
        <f>L50-B49</f>
        <v/>
      </c>
      <c r="P50" s="144">
        <f>J50-K50</f>
        <v/>
      </c>
      <c r="Q50" s="426">
        <f>D49-F49</f>
        <v/>
      </c>
      <c r="R50" s="144" t="n"/>
    </row>
    <row r="51" ht="32.4" customHeight="1" s="53">
      <c r="A51" s="79" t="inlineStr">
        <is>
          <t xml:space="preserve">　　購建中固定資產                                              </t>
        </is>
      </c>
      <c r="B51" s="427">
        <f>VLOOKUP(A51,$A$309:$AX$418,$K$1,FALSE)</f>
        <v/>
      </c>
      <c r="C51" s="384" t="n">
        <v>256</v>
      </c>
      <c r="D51" s="440">
        <f>J62*-1</f>
        <v/>
      </c>
      <c r="E51" s="441" t="n">
        <v>404</v>
      </c>
      <c r="F51" s="442">
        <f>J96</f>
        <v/>
      </c>
      <c r="G51" s="429">
        <f>B51+SUM(D51:D53)-SUM(F51:F53)</f>
        <v/>
      </c>
      <c r="H51" s="112" t="inlineStr">
        <is>
          <t xml:space="preserve">　　增加投資、長期應收款、貸墊款及準備金                        </t>
        </is>
      </c>
      <c r="I51" s="180" t="n"/>
      <c r="J51" s="73">
        <f>OFFSET(A524,0,$K$1-1)</f>
        <v/>
      </c>
      <c r="K51" s="369">
        <f>SUM(K52:K53)</f>
        <v/>
      </c>
      <c r="L51" s="478">
        <f>VLOOKUP(A51,$A$140:$AX$249,$K$1,FALSE)</f>
        <v/>
      </c>
      <c r="M51" s="478">
        <f>L51-G51</f>
        <v/>
      </c>
      <c r="N51" s="30" t="n"/>
      <c r="O51" s="425">
        <f>L51-B50</f>
        <v/>
      </c>
      <c r="P51" s="144">
        <f>J51-K51</f>
        <v/>
      </c>
      <c r="Q51" s="426">
        <f>D50-F50</f>
        <v/>
      </c>
      <c r="R51" s="144" t="n"/>
    </row>
    <row r="52">
      <c r="A52" s="3" t="n"/>
      <c r="B52" s="427" t="n"/>
      <c r="C52" s="385" t="n"/>
      <c r="D52" s="440" t="n"/>
      <c r="E52" s="441" t="n">
        <v>405</v>
      </c>
      <c r="F52" s="442">
        <f>J97</f>
        <v/>
      </c>
      <c r="G52" s="433" t="n"/>
      <c r="H52" s="112" t="inlineStr">
        <is>
          <t xml:space="preserve">　　　增加投資                                                    </t>
        </is>
      </c>
      <c r="I52" s="180" t="n">
        <v>241</v>
      </c>
      <c r="J52" s="73">
        <f>OFFSET(A525,0,$K$1-1)</f>
        <v/>
      </c>
      <c r="K52" s="369">
        <f>-SUMIF($C$7:$C$127,I52,$D$7:$D$127)+SUMIF($E$7:$E$135,I52,$F$7:$F$127)</f>
        <v/>
      </c>
      <c r="L52" s="478" t="n"/>
      <c r="M52" s="478">
        <f>L52-G52</f>
        <v/>
      </c>
      <c r="N52" s="30" t="n"/>
      <c r="O52" s="425">
        <f>L52-B51</f>
        <v/>
      </c>
      <c r="P52" s="144">
        <f>J52-K52</f>
        <v/>
      </c>
      <c r="Q52" s="426">
        <f>D51-F51</f>
        <v/>
      </c>
      <c r="R52" s="144" t="n"/>
    </row>
    <row r="53">
      <c r="A53" s="126" t="n"/>
      <c r="B53" s="126" t="n"/>
      <c r="C53" s="236" t="n"/>
      <c r="D53" s="455" t="n"/>
      <c r="E53" s="236" t="n">
        <v>406</v>
      </c>
      <c r="F53" s="238">
        <f>J98</f>
        <v/>
      </c>
      <c r="G53" s="126" t="n"/>
      <c r="H53" s="112" t="inlineStr">
        <is>
          <t xml:space="preserve">　　　增加準備金                                                  </t>
        </is>
      </c>
      <c r="I53" s="180" t="n">
        <v>242</v>
      </c>
      <c r="J53" s="73">
        <f>OFFSET(A526,0,$K$1-1)</f>
        <v/>
      </c>
      <c r="K53" s="369">
        <f>-SUMIF($C$7:$C$127,I53,$D$7:$D$127)+SUMIF($E$7:$E$135,I53,$F$7:$F$127)</f>
        <v/>
      </c>
      <c r="L53" s="478" t="n"/>
      <c r="M53" s="478">
        <f>L53-G52</f>
        <v/>
      </c>
      <c r="N53" s="30" t="n"/>
      <c r="O53" s="425">
        <f>L53-B52</f>
        <v/>
      </c>
      <c r="P53" s="144">
        <f>J53-K53</f>
        <v/>
      </c>
      <c r="Q53" s="426">
        <f>D52-F52</f>
        <v/>
      </c>
      <c r="R53" s="144" t="n"/>
    </row>
    <row r="54" ht="32.4" customHeight="1" s="53">
      <c r="A54" s="78" t="inlineStr">
        <is>
          <t xml:space="preserve">　生物資產－非流動                                            </t>
        </is>
      </c>
      <c r="B54" s="422">
        <f>SUM(B55)</f>
        <v/>
      </c>
      <c r="C54" s="384" t="n"/>
      <c r="D54" s="440" t="n"/>
      <c r="E54" s="441" t="n"/>
      <c r="F54" s="442" t="n"/>
      <c r="G54" s="423">
        <f>SUM(G55)</f>
        <v/>
      </c>
      <c r="H54" s="112" t="inlineStr">
        <is>
          <t xml:space="preserve">　　增加不動產、廠房及設備、礦產資源                            </t>
        </is>
      </c>
      <c r="I54" s="180" t="n"/>
      <c r="J54" s="73">
        <f>OFFSET(A527,0,$K$1-1)</f>
        <v/>
      </c>
      <c r="K54" s="369">
        <f>K55</f>
        <v/>
      </c>
      <c r="L54" s="478">
        <f>VLOOKUP(A54,$A$140:$AX$249,$K$1,FALSE)</f>
        <v/>
      </c>
      <c r="M54" s="478">
        <f>L54-G54</f>
        <v/>
      </c>
      <c r="N54" s="30" t="n"/>
      <c r="O54" s="425">
        <f>L54-B54</f>
        <v/>
      </c>
      <c r="P54" s="144">
        <f>J54-K54</f>
        <v/>
      </c>
      <c r="Q54" s="426">
        <f>D54-F54</f>
        <v/>
      </c>
      <c r="R54" s="144" t="n"/>
    </row>
    <row r="55" ht="27.6" customHeight="1" s="53">
      <c r="A55" s="82" t="inlineStr">
        <is>
          <t xml:space="preserve">　　生產性生物資產－非流動                                      </t>
        </is>
      </c>
      <c r="B55" s="427">
        <f>VLOOKUP(A55,$A$309:$AX$418,$K$1,FALSE)</f>
        <v/>
      </c>
      <c r="C55" s="384" t="n"/>
      <c r="D55" s="440" t="n"/>
      <c r="E55" s="441" t="n">
        <v>109</v>
      </c>
      <c r="F55" s="442">
        <f>J23</f>
        <v/>
      </c>
      <c r="G55" s="429">
        <f>B55+SUM(D55:D55)-SUM(F55:F55)</f>
        <v/>
      </c>
      <c r="H55" s="112" t="inlineStr">
        <is>
          <t xml:space="preserve">　　　增加不動產、廠房及設備                                      </t>
        </is>
      </c>
      <c r="I55" s="180" t="n"/>
      <c r="J55" s="73">
        <f>OFFSET(A528,0,$K$1-1)</f>
        <v/>
      </c>
      <c r="K55" s="369">
        <f>K56</f>
        <v/>
      </c>
      <c r="L55" s="478">
        <f>VLOOKUP(A55,$A$140:$AX$249,$K$1,FALSE)</f>
        <v/>
      </c>
      <c r="M55" s="478">
        <f>L55-G55</f>
        <v/>
      </c>
      <c r="N55" s="30" t="n"/>
      <c r="O55" s="425">
        <f>L55-B55</f>
        <v/>
      </c>
      <c r="P55" s="144">
        <f>J55-K55</f>
        <v/>
      </c>
      <c r="Q55" s="426">
        <f>D55-F55</f>
        <v/>
      </c>
      <c r="R55" s="144" t="n"/>
    </row>
    <row r="56">
      <c r="A56" s="78" t="inlineStr">
        <is>
          <t xml:space="preserve">　無形資產                                                    </t>
        </is>
      </c>
      <c r="B56" s="422">
        <f>SUM(B57)</f>
        <v/>
      </c>
      <c r="C56" s="384" t="n"/>
      <c r="D56" s="440" t="n"/>
      <c r="E56" s="441" t="n"/>
      <c r="F56" s="442" t="n"/>
      <c r="G56" s="423">
        <f>SUM(G57)</f>
        <v/>
      </c>
      <c r="H56" s="112" t="inlineStr">
        <is>
          <t xml:space="preserve">　　　　固定資產之增置                                              </t>
        </is>
      </c>
      <c r="I56" s="180" t="n"/>
      <c r="J56" s="73">
        <f>OFFSET(A529,0,$K$1-1)</f>
        <v/>
      </c>
      <c r="K56" s="369">
        <f>SUM(K57:K63)</f>
        <v/>
      </c>
      <c r="L56" s="478">
        <f>VLOOKUP(A56,$A$140:$AX$249,$K$1,FALSE)</f>
        <v/>
      </c>
      <c r="M56" s="478">
        <f>L56-G56</f>
        <v/>
      </c>
      <c r="N56" s="30" t="n"/>
      <c r="O56" s="425">
        <f>L56-B56</f>
        <v/>
      </c>
      <c r="P56" s="144">
        <f>J56-K56</f>
        <v/>
      </c>
      <c r="Q56" s="426">
        <f>D56-F56</f>
        <v/>
      </c>
      <c r="R56" s="144" t="n"/>
    </row>
    <row r="57">
      <c r="A57" s="80" t="inlineStr">
        <is>
          <t xml:space="preserve">　　無形資產                                                    </t>
        </is>
      </c>
      <c r="B57" s="427">
        <f>VLOOKUP(A57,$A$309:$AX$418,$K$1,FALSE)</f>
        <v/>
      </c>
      <c r="C57" s="384" t="n"/>
      <c r="D57" s="440" t="n"/>
      <c r="E57" s="441" t="n">
        <v>111</v>
      </c>
      <c r="F57" s="442">
        <f>J25</f>
        <v/>
      </c>
      <c r="G57" s="429">
        <f>B57+SUM(D57:D59)-SUM(F57:F59)</f>
        <v/>
      </c>
      <c r="H57" s="112" t="inlineStr">
        <is>
          <t xml:space="preserve">　　　　　土地改良物                                                  </t>
        </is>
      </c>
      <c r="I57" s="180" t="n">
        <v>251</v>
      </c>
      <c r="J57" s="73">
        <f>OFFSET(A530,0,$K$1-1)</f>
        <v/>
      </c>
      <c r="K57" s="369">
        <f>-SUMIF($C$7:$C$127,I57,$D$7:$D$127)+SUMIF($E$7:$E$127,I57,$F$7:$F$127)</f>
        <v/>
      </c>
      <c r="L57" s="478">
        <f>VLOOKUP(A57,$A$140:$AX$249,$K$1,FALSE)</f>
        <v/>
      </c>
      <c r="M57" s="478">
        <f>L57-G57</f>
        <v/>
      </c>
      <c r="N57" s="30" t="n"/>
      <c r="O57" s="425">
        <f>L57-B57</f>
        <v/>
      </c>
      <c r="P57" s="144">
        <f>J57-K57</f>
        <v/>
      </c>
      <c r="Q57" s="426">
        <f>D57-F57</f>
        <v/>
      </c>
      <c r="R57" s="144" t="n"/>
    </row>
    <row r="58">
      <c r="A58" s="2" t="n">
        <v>0</v>
      </c>
      <c r="B58" s="427" t="n"/>
      <c r="C58" s="384" t="n">
        <v>415</v>
      </c>
      <c r="D58" s="440">
        <f>J113</f>
        <v/>
      </c>
      <c r="E58" s="441" t="n">
        <v>416</v>
      </c>
      <c r="F58" s="442">
        <f>J114*-1</f>
        <v/>
      </c>
      <c r="G58" s="433" t="n"/>
      <c r="H58" s="112" t="inlineStr">
        <is>
          <t xml:space="preserve">　　　　　房屋及建築                                                  </t>
        </is>
      </c>
      <c r="I58" s="180" t="n">
        <v>252</v>
      </c>
      <c r="J58" s="73">
        <f>OFFSET(A531,0,$K$1-1)</f>
        <v/>
      </c>
      <c r="K58" s="369">
        <f>-SUMIF($C$7:$C$127,I58,$D$7:$D$127)+SUMIF($E$7:$E$127,I58,$F$7:$F$127)</f>
        <v/>
      </c>
      <c r="L58" s="478" t="n"/>
      <c r="M58" s="478">
        <f>L58-G58</f>
        <v/>
      </c>
      <c r="N58" s="30" t="n"/>
      <c r="O58" s="425">
        <f>L58-B58</f>
        <v/>
      </c>
      <c r="P58" s="144">
        <f>J58-K58</f>
        <v/>
      </c>
      <c r="Q58" s="426">
        <f>D58-F58</f>
        <v/>
      </c>
      <c r="R58" s="144" t="n"/>
    </row>
    <row r="59">
      <c r="A59" s="3" t="n">
        <v>0</v>
      </c>
      <c r="B59" s="427" t="n"/>
      <c r="C59" s="385" t="n">
        <v>258</v>
      </c>
      <c r="D59" s="440">
        <f>J65*-1</f>
        <v/>
      </c>
      <c r="E59" s="443" t="n">
        <v>112</v>
      </c>
      <c r="F59" s="456" t="n"/>
      <c r="G59" s="433" t="n"/>
      <c r="H59" s="112" t="inlineStr">
        <is>
          <t xml:space="preserve">　　　　　機械及設備                                                  </t>
        </is>
      </c>
      <c r="I59" s="180" t="n">
        <v>253</v>
      </c>
      <c r="J59" s="73">
        <f>OFFSET(A532,0,$K$1-1)</f>
        <v/>
      </c>
      <c r="K59" s="369">
        <f>-SUMIF($C$7:$C$127,I59,$D$7:$D$127)+SUMIF($E$7:$E$127,I59,$F$7:$F$127)</f>
        <v/>
      </c>
      <c r="L59" s="478" t="n"/>
      <c r="M59" s="478">
        <f>L59-G59</f>
        <v/>
      </c>
      <c r="N59" s="30" t="n"/>
      <c r="O59" s="425">
        <f>L59-B59</f>
        <v/>
      </c>
      <c r="P59" s="144">
        <f>J59-K59</f>
        <v/>
      </c>
      <c r="Q59" s="426">
        <f>D59-F59</f>
        <v/>
      </c>
      <c r="R59" s="144" t="n"/>
    </row>
    <row r="60">
      <c r="A60" s="3" t="n">
        <v>0</v>
      </c>
      <c r="B60" s="427" t="n"/>
      <c r="C60" s="385" t="n"/>
      <c r="D60" s="440" t="n"/>
      <c r="E60" s="443" t="n"/>
      <c r="F60" s="442" t="n"/>
      <c r="G60" s="433" t="n"/>
      <c r="H60" s="112" t="inlineStr">
        <is>
          <t xml:space="preserve">　　　　　交通及運輸設備                                              </t>
        </is>
      </c>
      <c r="I60" s="180" t="n">
        <v>254</v>
      </c>
      <c r="J60" s="73">
        <f>OFFSET(A533,0,$K$1-1)</f>
        <v/>
      </c>
      <c r="K60" s="369">
        <f>-SUMIF($C$7:$C$127,I60,$D$7:$D$127)+SUMIF($E$7:$E$127,I60,$F$7:$F$127)</f>
        <v/>
      </c>
      <c r="L60" s="478" t="n"/>
      <c r="M60" s="478">
        <f>L60-G60</f>
        <v/>
      </c>
      <c r="N60" s="30" t="n"/>
      <c r="O60" s="425">
        <f>L60-B60</f>
        <v/>
      </c>
      <c r="P60" s="144">
        <f>J60-K60</f>
        <v/>
      </c>
      <c r="Q60" s="426">
        <f>D60-F60</f>
        <v/>
      </c>
      <c r="R60" s="144" t="n"/>
    </row>
    <row r="61" ht="20.4" customHeight="1" s="53">
      <c r="A61" s="78" t="inlineStr">
        <is>
          <t xml:space="preserve">　其他資產                                                    </t>
        </is>
      </c>
      <c r="B61" s="457">
        <f>SUM(B62,B65,B68)</f>
        <v/>
      </c>
      <c r="C61" s="384" t="n"/>
      <c r="D61" s="440" t="n"/>
      <c r="E61" s="441" t="n"/>
      <c r="F61" s="442" t="n"/>
      <c r="G61" s="457">
        <f>SUM(G62,G65,G68)</f>
        <v/>
      </c>
      <c r="H61" s="112" t="inlineStr">
        <is>
          <t xml:space="preserve">　　　　　什項設備                                                    </t>
        </is>
      </c>
      <c r="I61" s="180" t="n">
        <v>255</v>
      </c>
      <c r="J61" s="73">
        <f>OFFSET(A534,0,$K$1-1)</f>
        <v/>
      </c>
      <c r="K61" s="369">
        <f>-SUMIF($C$7:$C$127,I61,$D$7:$D$127)+SUMIF($E$7:$E$127,I61,$F$7:$F$127)</f>
        <v/>
      </c>
      <c r="L61" s="478">
        <f>VLOOKUP(A61,$A$140:$AX$249,$K$1,FALSE)</f>
        <v/>
      </c>
      <c r="M61" s="478">
        <f>L61-G61</f>
        <v/>
      </c>
      <c r="N61" s="30" t="n"/>
      <c r="O61" s="425">
        <f>L61-B61</f>
        <v/>
      </c>
      <c r="P61" s="144">
        <f>J61-K61</f>
        <v/>
      </c>
      <c r="Q61" s="426">
        <f>D61-F61</f>
        <v/>
      </c>
      <c r="R61" s="144" t="n"/>
    </row>
    <row r="62">
      <c r="A62" s="80" t="inlineStr">
        <is>
          <t xml:space="preserve">　　遞延資產                                                    </t>
        </is>
      </c>
      <c r="B62" s="427">
        <f>VLOOKUP(A62,$A$309:$AX$418,$K$1,FALSE)</f>
        <v/>
      </c>
      <c r="C62" s="384" t="n"/>
      <c r="D62" s="440" t="n"/>
      <c r="E62" s="441" t="n">
        <v>112</v>
      </c>
      <c r="F62" s="442">
        <f>J26-F59</f>
        <v/>
      </c>
      <c r="G62" s="429">
        <f>B62+SUM(D62:D64)-SUM(F62:F64)</f>
        <v/>
      </c>
      <c r="H62" s="112" t="inlineStr">
        <is>
          <t xml:space="preserve">　　　　　購建中固定資產                                              </t>
        </is>
      </c>
      <c r="I62" s="180" t="n">
        <v>256</v>
      </c>
      <c r="J62" s="73">
        <f>OFFSET(A535,0,$K$1-1)</f>
        <v/>
      </c>
      <c r="K62" s="369">
        <f>-SUMIF($C$7:$C$127,I62,$D$7:$D$127)+SUMIF($E$7:$E$127,I62,$F$7:$F$127)</f>
        <v/>
      </c>
      <c r="L62" s="478">
        <f>VLOOKUP(A62,$A$140:$AX$249,$K$1,FALSE)</f>
        <v/>
      </c>
      <c r="M62" s="478">
        <f>L62-G62</f>
        <v/>
      </c>
      <c r="N62" s="30" t="n"/>
      <c r="O62" s="425">
        <f>L62-B62</f>
        <v/>
      </c>
      <c r="P62" s="144">
        <f>J62-K62</f>
        <v/>
      </c>
      <c r="Q62" s="426">
        <f>D62-F62</f>
        <v/>
      </c>
      <c r="R62" s="144" t="n"/>
    </row>
    <row r="63">
      <c r="A63" s="2" t="n">
        <v>0</v>
      </c>
      <c r="B63" s="427" t="n"/>
      <c r="C63" s="384" t="n"/>
      <c r="D63" s="440">
        <f>J126</f>
        <v/>
      </c>
      <c r="E63" s="441" t="n"/>
      <c r="F63" s="442">
        <f>J127*-1</f>
        <v/>
      </c>
      <c r="G63" s="429" t="n"/>
      <c r="H63" s="112" t="inlineStr">
        <is>
          <t xml:space="preserve">　　　　　租賃權益改良                                                </t>
        </is>
      </c>
      <c r="I63" s="180" t="n">
        <v>257</v>
      </c>
      <c r="J63" s="73">
        <f>OFFSET(A536,0,$K$1-1)</f>
        <v/>
      </c>
      <c r="K63" s="369">
        <f>-SUMIF($C$7:$C$127,I63,$D$7:$D$127)+SUMIF($E$7:$E$127,I63,$F$7:$F$127)</f>
        <v/>
      </c>
      <c r="L63" s="478" t="n"/>
      <c r="M63" s="478">
        <f>L63-G63</f>
        <v/>
      </c>
      <c r="N63" s="30" t="n"/>
      <c r="O63" s="425">
        <f>L63-B63</f>
        <v/>
      </c>
      <c r="P63" s="144">
        <f>J63-K63</f>
        <v/>
      </c>
      <c r="Q63" s="426">
        <f>D63-F63</f>
        <v/>
      </c>
      <c r="R63" s="144" t="n"/>
    </row>
    <row r="64">
      <c r="A64" s="2" t="n">
        <v>0</v>
      </c>
      <c r="B64" s="427" t="n"/>
      <c r="C64" s="384" t="n">
        <v>259</v>
      </c>
      <c r="D64" s="440">
        <f>J67*-1</f>
        <v/>
      </c>
      <c r="E64" s="441" t="n"/>
      <c r="F64" s="442" t="n"/>
      <c r="G64" s="429" t="n"/>
      <c r="H64" s="112" t="inlineStr">
        <is>
          <t xml:space="preserve">　　增加無形資產及其他資產                                      </t>
        </is>
      </c>
      <c r="I64" s="180" t="n"/>
      <c r="J64" s="73">
        <f>OFFSET(A537,0,$K$1-1)</f>
        <v/>
      </c>
      <c r="K64" s="369">
        <f>K65+K66</f>
        <v/>
      </c>
      <c r="L64" s="478" t="n"/>
      <c r="M64" s="478">
        <f>L64-G64</f>
        <v/>
      </c>
      <c r="N64" s="30" t="n"/>
      <c r="O64" s="425">
        <f>L64-B64</f>
        <v/>
      </c>
      <c r="P64" s="144">
        <f>J64-K64</f>
        <v/>
      </c>
      <c r="Q64" s="426">
        <f>D64-F64</f>
        <v/>
      </c>
      <c r="R64" s="144" t="n"/>
    </row>
    <row r="65">
      <c r="A65" s="80" t="inlineStr">
        <is>
          <t xml:space="preserve">　　什項資產                                                    </t>
        </is>
      </c>
      <c r="B65" s="427">
        <f>VLOOKUP(A65,$A$309:$AX$418,$K$1,FALSE)</f>
        <v/>
      </c>
      <c r="C65" s="384" t="n">
        <v>417</v>
      </c>
      <c r="D65" s="440">
        <f>F111</f>
        <v/>
      </c>
      <c r="E65" s="441" t="n">
        <v>108</v>
      </c>
      <c r="F65" s="442">
        <f>J22</f>
        <v/>
      </c>
      <c r="G65" s="429">
        <f>B65+SUM(D65:D67)-SUM(F65:F67)</f>
        <v/>
      </c>
      <c r="H65" s="112" t="inlineStr">
        <is>
          <t xml:space="preserve">　　　增加無形資產                                                </t>
        </is>
      </c>
      <c r="I65" s="180" t="n">
        <v>258</v>
      </c>
      <c r="J65" s="73">
        <f>OFFSET(A538,0,$K$1-1)</f>
        <v/>
      </c>
      <c r="K65" s="369">
        <f>-SUMIF($C$7:$C$127,I65,$D$7:$D$127)+SUMIF($E$7:$E$127,I65,$F$7:$F$127)</f>
        <v/>
      </c>
      <c r="L65" s="478">
        <f>VLOOKUP(A65,$A$140:$AX$249,$K$1,FALSE)</f>
        <v/>
      </c>
      <c r="M65" s="478">
        <f>L65-G65</f>
        <v/>
      </c>
      <c r="N65" s="30" t="n"/>
      <c r="O65" s="425">
        <f>L65-B65</f>
        <v/>
      </c>
      <c r="P65" s="144">
        <f>J65-K65</f>
        <v/>
      </c>
      <c r="Q65" s="426">
        <f>D65-F65</f>
        <v/>
      </c>
      <c r="R65" s="144" t="n"/>
    </row>
    <row r="66">
      <c r="A66" s="4" t="n">
        <v>0</v>
      </c>
      <c r="B66" s="427" t="n"/>
      <c r="C66" s="384" t="n"/>
      <c r="D66" s="440" t="n"/>
      <c r="E66" s="441" t="n"/>
      <c r="F66" s="442" t="n"/>
      <c r="G66" s="433" t="n"/>
      <c r="H66" s="112" t="inlineStr">
        <is>
          <t xml:space="preserve">　　　增加其他資產                                                </t>
        </is>
      </c>
      <c r="I66" s="180" t="n"/>
      <c r="J66" s="73">
        <f>OFFSET(A539,0,$K$1-1)</f>
        <v/>
      </c>
      <c r="K66" s="369">
        <f>K67</f>
        <v/>
      </c>
      <c r="L66" s="478" t="n"/>
      <c r="M66" s="478">
        <f>L66-G66</f>
        <v/>
      </c>
      <c r="N66" s="30" t="n"/>
      <c r="O66" s="425">
        <f>L66-B66</f>
        <v/>
      </c>
      <c r="P66" s="144">
        <f>J66-K66</f>
        <v/>
      </c>
      <c r="Q66" s="426">
        <f>D66-F66</f>
        <v/>
      </c>
      <c r="R66" s="144" t="n"/>
    </row>
    <row r="67">
      <c r="A67" s="3" t="n">
        <v>0</v>
      </c>
      <c r="B67" s="427" t="n"/>
      <c r="C67" s="385" t="n"/>
      <c r="D67" s="440" t="n"/>
      <c r="E67" s="443" t="n"/>
      <c r="F67" s="442" t="n"/>
      <c r="G67" s="433" t="n"/>
      <c r="H67" s="112" t="inlineStr">
        <is>
          <t xml:space="preserve">　　　　增加遞延費用                                                </t>
        </is>
      </c>
      <c r="I67" s="180" t="n">
        <v>259</v>
      </c>
      <c r="J67" s="73">
        <f>OFFSET(A540,0,$K$1-1)</f>
        <v/>
      </c>
      <c r="K67" s="369">
        <f>-SUMIF($C$7:$C$127,I67,$D$7:$D$127)+SUMIF($E$7:$E$127,I67,$F$7:$F$127)</f>
        <v/>
      </c>
      <c r="L67" s="478" t="n"/>
      <c r="M67" s="478">
        <f>L67-G67</f>
        <v/>
      </c>
      <c r="N67" s="30" t="n"/>
      <c r="O67" s="425">
        <f>L67-B67</f>
        <v/>
      </c>
      <c r="P67" s="144">
        <f>J67-K67</f>
        <v/>
      </c>
      <c r="Q67" s="426">
        <f>D67-F67</f>
        <v/>
      </c>
      <c r="R67" s="144" t="n"/>
    </row>
    <row r="68">
      <c r="A68" s="80" t="n"/>
      <c r="B68" s="427" t="n"/>
      <c r="C68" s="384" t="n"/>
      <c r="D68" s="440" t="n"/>
      <c r="E68" s="441" t="n"/>
      <c r="F68" s="442" t="n"/>
      <c r="G68" s="433">
        <f>B68+D68-F68</f>
        <v/>
      </c>
      <c r="H68" s="111" t="inlineStr">
        <is>
          <t xml:space="preserve">▼投資活動之淨現金流入（流出）                                </t>
        </is>
      </c>
      <c r="I68" s="180" t="n"/>
      <c r="J68" s="73">
        <f>OFFSET(A541,0,$K$1-1)</f>
        <v/>
      </c>
      <c r="K68" s="369">
        <f>K40</f>
        <v/>
      </c>
      <c r="L68" s="478" t="n"/>
      <c r="M68" s="478" t="n"/>
      <c r="N68" s="30" t="n"/>
      <c r="O68" s="425" t="n"/>
      <c r="P68" s="144">
        <f>J68-K68</f>
        <v/>
      </c>
      <c r="Q68" s="426">
        <f>D68-F68</f>
        <v/>
      </c>
      <c r="R68" s="144" t="n"/>
    </row>
    <row r="69">
      <c r="A69" s="4" t="inlineStr">
        <is>
          <t>合      計</t>
        </is>
      </c>
      <c r="B69" s="422">
        <f>B7+B17+B26+B54+B56+B61</f>
        <v/>
      </c>
      <c r="C69" s="384" t="n"/>
      <c r="D69" s="440" t="n"/>
      <c r="E69" s="441" t="n"/>
      <c r="F69" s="442" t="n"/>
      <c r="G69" s="458">
        <f>G7+G17+G26+G54+G56+G61</f>
        <v/>
      </c>
      <c r="H69" s="111" t="inlineStr">
        <is>
          <t xml:space="preserve">▼籌資活動之現金流量                                          </t>
        </is>
      </c>
      <c r="I69" s="180" t="n"/>
      <c r="J69" s="73">
        <f>OFFSET(A542,0,$K$1-1)</f>
        <v/>
      </c>
      <c r="K69" s="369">
        <f>K70+K72+K74+K81+K79+K83</f>
        <v/>
      </c>
      <c r="L69" s="478">
        <f>VLOOKUP(A69,$A$140:$AX$249,$K$1,FALSE)</f>
        <v/>
      </c>
      <c r="M69" s="478">
        <f>L69-G69</f>
        <v/>
      </c>
      <c r="N69" s="30" t="n"/>
      <c r="O69" s="425">
        <f>L69-B69</f>
        <v/>
      </c>
      <c r="P69" s="144">
        <f>J69-K69</f>
        <v/>
      </c>
      <c r="Q69" s="426">
        <f>D69-F69</f>
        <v/>
      </c>
      <c r="R69" s="144" t="n"/>
    </row>
    <row r="70">
      <c r="A70" s="4" t="inlineStr">
        <is>
          <t xml:space="preserve">負債                                                        </t>
        </is>
      </c>
      <c r="B70" s="422">
        <f>B71+B78+B83</f>
        <v/>
      </c>
      <c r="C70" s="384" t="n"/>
      <c r="D70" s="440" t="n"/>
      <c r="E70" s="441" t="n"/>
      <c r="F70" s="442" t="n"/>
      <c r="G70" s="423">
        <f>G71+G78+G83</f>
        <v/>
      </c>
      <c r="H70" s="112" t="inlineStr">
        <is>
          <t xml:space="preserve">　　增加短期債務、流動金融負債及其他負債                        </t>
        </is>
      </c>
      <c r="I70" s="180" t="n"/>
      <c r="J70" s="73">
        <f>OFFSET(A543,0,$K$1-1)</f>
        <v/>
      </c>
      <c r="K70" s="369">
        <f>K71</f>
        <v/>
      </c>
      <c r="L70" s="478">
        <f>VLOOKUP(A70,$A$253:$AX$305,$K$1,FALSE)</f>
        <v/>
      </c>
      <c r="M70" s="478">
        <f>L70-G70</f>
        <v/>
      </c>
      <c r="N70" s="30" t="n"/>
      <c r="O70" s="425">
        <f>L70-B70</f>
        <v/>
      </c>
      <c r="P70" s="144">
        <f>J70-K70</f>
        <v/>
      </c>
      <c r="Q70" s="426">
        <f>D70-F70</f>
        <v/>
      </c>
      <c r="R70" s="144" t="n"/>
    </row>
    <row r="71">
      <c r="A71" s="78" t="inlineStr">
        <is>
          <t xml:space="preserve">　流動負債                                                    </t>
        </is>
      </c>
      <c r="B71" s="422">
        <f>SUM(B72:B77)</f>
        <v/>
      </c>
      <c r="C71" s="384" t="n"/>
      <c r="D71" s="440" t="n"/>
      <c r="E71" s="441" t="n"/>
      <c r="F71" s="442" t="n"/>
      <c r="G71" s="423">
        <f>SUM(G72:G77)</f>
        <v/>
      </c>
      <c r="H71" s="112" t="inlineStr">
        <is>
          <t xml:space="preserve">　　　增加其他負債                                                </t>
        </is>
      </c>
      <c r="I71" s="180" t="n">
        <v>311</v>
      </c>
      <c r="J71" s="73">
        <f>OFFSET(A544,0,$K$1-1)</f>
        <v/>
      </c>
      <c r="K71" s="369">
        <f>-SUMIF($C$7:$C$127,I71,$D$7:$D$127)+SUMIF($E$7:$E$127,I71,$F$7:$F$127)</f>
        <v/>
      </c>
      <c r="L71" s="478">
        <f>VLOOKUP(A71,$A$253:$AX$305,$K$1,FALSE)</f>
        <v/>
      </c>
      <c r="M71" s="478">
        <f>L71-G71</f>
        <v/>
      </c>
      <c r="N71" s="30" t="n"/>
      <c r="O71" s="425">
        <f>L71-B71</f>
        <v/>
      </c>
      <c r="P71" s="144">
        <f>J71-K71</f>
        <v/>
      </c>
      <c r="Q71" s="426">
        <f>D71-F71</f>
        <v/>
      </c>
      <c r="R71" s="144" t="n"/>
    </row>
    <row r="72">
      <c r="A72" s="80" t="inlineStr">
        <is>
          <t xml:space="preserve">　　短期債務                                                    </t>
        </is>
      </c>
      <c r="B72" s="427">
        <f>VLOOKUP(A72,$A$423:$AX$475,$K$1,FALSE)</f>
        <v/>
      </c>
      <c r="C72" s="385" t="n">
        <v>322</v>
      </c>
      <c r="D72" s="454">
        <f>J82*-1</f>
        <v/>
      </c>
      <c r="E72" s="441" t="n">
        <v>418</v>
      </c>
      <c r="F72" s="442">
        <f>D81</f>
        <v/>
      </c>
      <c r="G72" s="429">
        <f>B72+SUM(F72:F73)-SUM(D72:D73)</f>
        <v/>
      </c>
      <c r="H72" s="112" t="inlineStr">
        <is>
          <t xml:space="preserve">　　增加長期負債                                                </t>
        </is>
      </c>
      <c r="I72" s="180" t="n"/>
      <c r="J72" s="73">
        <f>OFFSET(A545,0,$K$1-1)</f>
        <v/>
      </c>
      <c r="K72" s="369">
        <f>K73</f>
        <v/>
      </c>
      <c r="L72" s="478">
        <f>VLOOKUP(A72,$A$253:$AX$305,$K$1,FALSE)</f>
        <v/>
      </c>
      <c r="M72" s="478">
        <f>L72-G72</f>
        <v/>
      </c>
      <c r="N72" s="30" t="n"/>
      <c r="O72" s="425">
        <f>L72-B72</f>
        <v/>
      </c>
      <c r="P72" s="144">
        <f>J72-K72</f>
        <v/>
      </c>
      <c r="Q72" s="426">
        <f>D72-F72</f>
        <v/>
      </c>
      <c r="R72" s="144" t="n"/>
    </row>
    <row r="73" ht="20.25" customHeight="1" s="53">
      <c r="A73" s="3" t="n">
        <v>0</v>
      </c>
      <c r="B73" s="427" t="n"/>
      <c r="C73" s="385" t="n">
        <v>316</v>
      </c>
      <c r="D73" s="440" t="n"/>
      <c r="E73" s="443" t="n"/>
      <c r="F73" s="442" t="n"/>
      <c r="G73" s="433" t="n"/>
      <c r="H73" s="112" t="inlineStr">
        <is>
          <t xml:space="preserve">　　　增加長期債務                                                </t>
        </is>
      </c>
      <c r="I73" s="180" t="n">
        <v>312</v>
      </c>
      <c r="J73" s="73">
        <f>OFFSET(A546,0,$K$1-1)</f>
        <v/>
      </c>
      <c r="K73" s="369">
        <f>-SUMIF($C$7:$C$127,I73,$D$7:$D$127)+SUMIF($E$7:$E$127,I73,$F$7:$F$127)</f>
        <v/>
      </c>
      <c r="L73" s="478" t="n"/>
      <c r="M73" s="478">
        <f>L73-G73</f>
        <v/>
      </c>
      <c r="N73" s="30" t="n"/>
      <c r="O73" s="425">
        <f>L73-B73</f>
        <v/>
      </c>
      <c r="P73" s="144">
        <f>J73-K73</f>
        <v/>
      </c>
      <c r="Q73" s="426">
        <f>D73-F73</f>
        <v/>
      </c>
      <c r="R73" s="144" t="n"/>
    </row>
    <row r="74" ht="21" customHeight="1" s="53">
      <c r="A74" s="80" t="inlineStr">
        <is>
          <t xml:space="preserve">　　應付款項                                                    </t>
        </is>
      </c>
      <c r="B74" s="427">
        <f>VLOOKUP(A74,$A$423:$AX$475,$K$1,FALSE)</f>
        <v/>
      </c>
      <c r="C74" s="384" t="n"/>
      <c r="D74" s="440" t="n"/>
      <c r="E74" s="441" t="n">
        <v>161</v>
      </c>
      <c r="F74" s="493" t="n"/>
      <c r="G74" s="429">
        <f>B74+SUM(F74:F75)-SUM(D74:D75)</f>
        <v/>
      </c>
      <c r="H74" s="112" t="inlineStr">
        <is>
          <t xml:space="preserve">　　增加基金、公積及填補短絀                                    </t>
        </is>
      </c>
      <c r="I74" s="180" t="n"/>
      <c r="J74" s="73">
        <f>OFFSET(A547,0,$K$1-1)</f>
        <v/>
      </c>
      <c r="K74" s="369">
        <f>SUM(K75)</f>
        <v/>
      </c>
      <c r="L74" s="478">
        <f>VLOOKUP(A74,$A$253:$AX$305,$K$1,FALSE)</f>
        <v/>
      </c>
      <c r="M74" s="478">
        <f>L74-G74</f>
        <v/>
      </c>
      <c r="N74" s="30" t="n"/>
      <c r="O74" s="425">
        <f>L74-B74</f>
        <v/>
      </c>
      <c r="P74" s="144">
        <f>J74-K74</f>
        <v/>
      </c>
      <c r="Q74" s="426">
        <f>D74-F74</f>
        <v/>
      </c>
      <c r="R74" s="144" t="n"/>
    </row>
    <row r="75" ht="18.75" customHeight="1" s="53">
      <c r="A75" s="3" t="n">
        <v>0</v>
      </c>
      <c r="B75" s="427" t="n"/>
      <c r="C75" s="385" t="n"/>
      <c r="D75" s="440" t="n"/>
      <c r="E75" s="443" t="n"/>
      <c r="F75" s="442" t="n"/>
      <c r="G75" s="433" t="n"/>
      <c r="H75" s="112" t="inlineStr">
        <is>
          <t xml:space="preserve">　　　增加基金                                                    </t>
        </is>
      </c>
      <c r="I75" s="180" t="n"/>
      <c r="J75" s="73">
        <f>OFFSET(A548,0,$K$1-1)</f>
        <v/>
      </c>
      <c r="K75" s="369">
        <f>SUM(K76:K78)</f>
        <v/>
      </c>
      <c r="L75" s="478" t="n"/>
      <c r="M75" s="478">
        <f>L75-G75</f>
        <v/>
      </c>
      <c r="N75" s="30" t="n"/>
      <c r="O75" s="425">
        <f>L75-B75</f>
        <v/>
      </c>
      <c r="P75" s="144">
        <f>J75-K75</f>
        <v/>
      </c>
      <c r="Q75" s="426">
        <f>D75-F75</f>
        <v/>
      </c>
      <c r="R75" s="144" t="n"/>
    </row>
    <row r="76" ht="20.25" customHeight="1" s="53">
      <c r="A76" s="80" t="inlineStr">
        <is>
          <t xml:space="preserve">　　預收款項                                                    </t>
        </is>
      </c>
      <c r="B76" s="427">
        <f>VLOOKUP(A76,$A$423:$AX$475,$K$1,FALSE)</f>
        <v/>
      </c>
      <c r="C76" s="384" t="n"/>
      <c r="D76" s="440" t="n"/>
      <c r="E76" s="441" t="n">
        <v>161</v>
      </c>
      <c r="F76" s="493">
        <f>J34</f>
        <v/>
      </c>
      <c r="G76" s="429">
        <f>B76+SUM(F76:F77)-SUM(D76:D77)</f>
        <v/>
      </c>
      <c r="H76" s="112" t="inlineStr">
        <is>
          <t xml:space="preserve">　　　　國庫撥款增置固定資產                                        </t>
        </is>
      </c>
      <c r="I76" s="180" t="n">
        <v>313</v>
      </c>
      <c r="J76" s="73">
        <f>OFFSET(A549,0,$K$1-1)</f>
        <v/>
      </c>
      <c r="K76" s="369">
        <f>-SUMIF($C$7:$C$127,I76,$D$7:$D$127)+SUMIF($E$7:$E$127,I76,$F$7:$F$127)</f>
        <v/>
      </c>
      <c r="L76" s="478">
        <f>VLOOKUP(A76,$A$253:$AX$305,$K$1,FALSE)</f>
        <v/>
      </c>
      <c r="M76" s="478">
        <f>L76-G76</f>
        <v/>
      </c>
      <c r="N76" s="30" t="n"/>
      <c r="O76" s="425">
        <f>L76-B76</f>
        <v/>
      </c>
      <c r="P76" s="144">
        <f>J76-K76</f>
        <v/>
      </c>
      <c r="Q76" s="426">
        <f>D76-F76</f>
        <v/>
      </c>
      <c r="R76" s="144" t="n"/>
    </row>
    <row r="77">
      <c r="A77" s="3" t="n">
        <v>0</v>
      </c>
      <c r="B77" s="427" t="n"/>
      <c r="C77" s="385" t="n"/>
      <c r="D77" s="440" t="n"/>
      <c r="E77" s="443" t="n"/>
      <c r="F77" s="442" t="n"/>
      <c r="G77" s="433" t="n"/>
      <c r="H77" s="112" t="inlineStr">
        <is>
          <t xml:space="preserve">　　　　國庫增撥無形資產                                            </t>
        </is>
      </c>
      <c r="I77" s="180" t="n">
        <v>314</v>
      </c>
      <c r="J77" s="73">
        <f>OFFSET(A550,0,$K$1-1)</f>
        <v/>
      </c>
      <c r="K77" s="369">
        <f>-SUMIF($C$7:$C$127,I77,$D$7:$D$127)+SUMIF($E$7:$E$127,I77,$F$7:$F$127)</f>
        <v/>
      </c>
      <c r="L77" s="478" t="n"/>
      <c r="M77" s="478">
        <f>L77-G77</f>
        <v/>
      </c>
      <c r="N77" s="30" t="n"/>
      <c r="O77" s="425">
        <f>L77-B77</f>
        <v/>
      </c>
      <c r="P77" s="144">
        <f>J77-K77</f>
        <v/>
      </c>
      <c r="Q77" s="426">
        <f>D77-F77</f>
        <v/>
      </c>
      <c r="R77" s="144" t="n"/>
    </row>
    <row r="78">
      <c r="A78" s="78" t="inlineStr">
        <is>
          <t xml:space="preserve">　長期負債                                                    </t>
        </is>
      </c>
      <c r="B78" s="459">
        <f>SUM(B81)</f>
        <v/>
      </c>
      <c r="C78" s="384" t="n"/>
      <c r="D78" s="440" t="n"/>
      <c r="E78" s="441" t="n"/>
      <c r="F78" s="442" t="n"/>
      <c r="G78" s="460">
        <f>SUM(G81)</f>
        <v/>
      </c>
      <c r="H78" s="112" t="inlineStr">
        <is>
          <t xml:space="preserve">　　　　國庫增撥遞延資產                                            </t>
        </is>
      </c>
      <c r="I78" s="180" t="n">
        <v>315</v>
      </c>
      <c r="J78" s="73">
        <f>OFFSET(A551,0,$K$1-1)</f>
        <v/>
      </c>
      <c r="K78" s="369">
        <f>-SUMIF($C$7:$C$127,I78,$D$7:$D$127)+SUMIF($E$7:$E$127,I78,$F$7:$F$127)</f>
        <v/>
      </c>
      <c r="L78" s="478">
        <f>VLOOKUP(A78,$A$253:$AX$305,$K$1,FALSE)</f>
        <v/>
      </c>
      <c r="M78" s="478">
        <f>L78-G78</f>
        <v/>
      </c>
      <c r="N78" s="30" t="n"/>
      <c r="O78" s="425">
        <f>L78-B78</f>
        <v/>
      </c>
      <c r="P78" s="144">
        <f>J78-K78</f>
        <v/>
      </c>
      <c r="Q78" s="426">
        <f>D78-F78</f>
        <v/>
      </c>
      <c r="R78" s="144" t="n"/>
    </row>
    <row r="79">
      <c r="A79" s="169" t="n"/>
      <c r="B79" s="461" t="n"/>
      <c r="C79" s="395" t="n"/>
      <c r="D79" s="462" t="n"/>
      <c r="E79" s="463" t="n"/>
      <c r="F79" s="447" t="n"/>
      <c r="G79" s="394" t="n"/>
      <c r="H79" s="112" t="inlineStr">
        <is>
          <t xml:space="preserve">　　減少短期債務、流動金融負債及其他負債                        </t>
        </is>
      </c>
      <c r="I79" s="180" t="n"/>
      <c r="J79" s="73">
        <f>OFFSET(A552,0,$K$1-1)</f>
        <v/>
      </c>
      <c r="K79" s="387" t="n"/>
      <c r="L79" s="478" t="n"/>
      <c r="M79" s="478" t="n"/>
      <c r="N79" s="30" t="n"/>
      <c r="O79" s="425" t="n"/>
      <c r="P79" s="144" t="n"/>
      <c r="Q79" s="426" t="n"/>
      <c r="R79" s="144" t="n"/>
    </row>
    <row r="80">
      <c r="A80" s="169" t="n"/>
      <c r="B80" s="461" t="n"/>
      <c r="C80" s="395" t="n"/>
      <c r="D80" s="462" t="n"/>
      <c r="E80" s="463" t="n"/>
      <c r="F80" s="447" t="n"/>
      <c r="G80" s="394" t="n"/>
      <c r="H80" s="112" t="inlineStr">
        <is>
          <t xml:space="preserve">　　　減少短期債務                                                </t>
        </is>
      </c>
      <c r="I80" s="180" t="n">
        <v>316</v>
      </c>
      <c r="J80" s="73">
        <f>OFFSET(A553,0,$K$1-1)</f>
        <v/>
      </c>
      <c r="K80" s="369">
        <f>-SUMIF($C$7:$C$127,I80,$D$7:$D$127)+SUMIF($E$7:$E$127,I80,$F$7:$F$127)</f>
        <v/>
      </c>
      <c r="L80" s="478" t="n"/>
      <c r="M80" s="478" t="n"/>
      <c r="N80" s="30" t="n"/>
      <c r="O80" s="425" t="n"/>
      <c r="P80" s="144" t="n"/>
      <c r="Q80" s="426" t="n"/>
      <c r="R80" s="144" t="n"/>
    </row>
    <row r="81">
      <c r="A81" s="80" t="inlineStr">
        <is>
          <t xml:space="preserve">　　長期債務                                                    </t>
        </is>
      </c>
      <c r="B81" s="427">
        <f>VLOOKUP(A81,$A$423:$AX$475,$K$1,FALSE)</f>
        <v/>
      </c>
      <c r="C81" s="384" t="n">
        <v>418</v>
      </c>
      <c r="D81" s="440">
        <f>J116</f>
        <v/>
      </c>
      <c r="E81" s="441" t="n">
        <v>312</v>
      </c>
      <c r="F81" s="442">
        <f>J73</f>
        <v/>
      </c>
      <c r="G81" s="429">
        <f>B81+SUM(F81:F82)-SUM(D81:D82)</f>
        <v/>
      </c>
      <c r="H81" s="112" t="inlineStr">
        <is>
          <t xml:space="preserve">　　減少長期負債                                                </t>
        </is>
      </c>
      <c r="I81" s="180" t="n"/>
      <c r="J81" s="73">
        <f>OFFSET(A554,0,$K$1-1)</f>
        <v/>
      </c>
      <c r="K81" s="369">
        <f>K82</f>
        <v/>
      </c>
      <c r="L81" s="478">
        <f>VLOOKUP(A81,$A$253:$AX$305,$K$1,FALSE)</f>
        <v/>
      </c>
      <c r="M81" s="478">
        <f>L81-G81</f>
        <v/>
      </c>
      <c r="N81" s="30" t="n"/>
      <c r="O81" s="425">
        <f>L81-B81</f>
        <v/>
      </c>
      <c r="P81" s="144">
        <f>J81-K81</f>
        <v/>
      </c>
      <c r="Q81" s="426">
        <f>D81-F81</f>
        <v/>
      </c>
      <c r="R81" s="144" t="n"/>
    </row>
    <row r="82">
      <c r="A82" s="3" t="n">
        <v>0</v>
      </c>
      <c r="B82" s="427" t="n"/>
      <c r="C82" s="385" t="n">
        <v>322</v>
      </c>
      <c r="D82" s="440" t="n"/>
      <c r="E82" s="443" t="n"/>
      <c r="F82" s="442" t="n"/>
      <c r="G82" s="433" t="n"/>
      <c r="H82" s="112" t="inlineStr">
        <is>
          <t xml:space="preserve">　　　減少長期債務                                                </t>
        </is>
      </c>
      <c r="I82" s="180" t="n">
        <v>322</v>
      </c>
      <c r="J82" s="73">
        <f>OFFSET(A555,0,$K$1-1)</f>
        <v/>
      </c>
      <c r="K82" s="369">
        <f>-SUMIF($C$7:$C$127,I82,$D$7:$D$127)+SUMIF($E$7:$E$127,I82,$F$7:$F$127)</f>
        <v/>
      </c>
      <c r="L82" s="478" t="n"/>
      <c r="M82" s="478">
        <f>L82-G82</f>
        <v/>
      </c>
      <c r="N82" s="30" t="n"/>
      <c r="O82" s="425">
        <f>L82-B82</f>
        <v/>
      </c>
      <c r="P82" s="144">
        <f>J82-K82</f>
        <v/>
      </c>
      <c r="Q82" s="426">
        <f>D72-F82</f>
        <v/>
      </c>
      <c r="R82" s="144" t="n"/>
    </row>
    <row r="83">
      <c r="A83" s="78" t="inlineStr">
        <is>
          <t xml:space="preserve">　其他負債                                                    </t>
        </is>
      </c>
      <c r="B83" s="422">
        <f>SUM(B84,B90)</f>
        <v/>
      </c>
      <c r="C83" s="384" t="n"/>
      <c r="D83" s="440" t="n"/>
      <c r="E83" s="441" t="n"/>
      <c r="F83" s="442" t="n"/>
      <c r="G83" s="460">
        <f>SUM(G84,G90)</f>
        <v/>
      </c>
      <c r="H83" s="112" t="inlineStr">
        <is>
          <t xml:space="preserve">　　支付利息                                                    </t>
        </is>
      </c>
      <c r="I83" s="180" t="n"/>
      <c r="J83" s="73">
        <f>OFFSET(A556,0,$K$1-1)</f>
        <v/>
      </c>
      <c r="K83" s="369">
        <f>J83</f>
        <v/>
      </c>
      <c r="L83" s="478">
        <f>VLOOKUP(A83,$A$253:$AX$305,$K$1,FALSE)</f>
        <v/>
      </c>
      <c r="M83" s="478">
        <f>L83-G83</f>
        <v/>
      </c>
      <c r="N83" s="30" t="n"/>
      <c r="O83" s="425">
        <f>L83-B83</f>
        <v/>
      </c>
      <c r="P83" s="144">
        <f>J83-K83</f>
        <v/>
      </c>
      <c r="Q83" s="426">
        <f>D83-F83</f>
        <v/>
      </c>
      <c r="R83" s="144" t="n"/>
    </row>
    <row r="84">
      <c r="A84" s="80" t="inlineStr">
        <is>
          <t xml:space="preserve">　　什項負債                                                    </t>
        </is>
      </c>
      <c r="B84" s="427">
        <f>VLOOKUP(A84,$A$423:$AX$475,$K$1,FALSE)</f>
        <v/>
      </c>
      <c r="C84" s="384" t="n">
        <v>321</v>
      </c>
      <c r="D84" s="440" t="n"/>
      <c r="E84" s="441" t="n"/>
      <c r="F84" s="442" t="n"/>
      <c r="G84" s="429">
        <f>B84+SUM(F84:F89)-SUM(D84:D89)</f>
        <v/>
      </c>
      <c r="H84" s="111" t="inlineStr">
        <is>
          <t xml:space="preserve">▼籌資活動之淨現金流入（流出）                                </t>
        </is>
      </c>
      <c r="I84" s="180" t="n"/>
      <c r="J84" s="73">
        <f>OFFSET(A557,0,$K$1-1)</f>
        <v/>
      </c>
      <c r="K84" s="369">
        <f>K69</f>
        <v/>
      </c>
      <c r="L84" s="478">
        <f>VLOOKUP(A84,$A$253:$AX$305,$K$1,FALSE)</f>
        <v/>
      </c>
      <c r="M84" s="478">
        <f>L84-G84</f>
        <v/>
      </c>
      <c r="N84" s="30" t="n"/>
      <c r="O84" s="425">
        <f>L84-B84</f>
        <v/>
      </c>
      <c r="P84" s="144">
        <f>J84-K84</f>
        <v/>
      </c>
      <c r="Q84" s="426">
        <f>D84-F84</f>
        <v/>
      </c>
      <c r="R84" s="144" t="n"/>
    </row>
    <row r="85">
      <c r="A85" s="4" t="n">
        <v>0</v>
      </c>
      <c r="B85" s="427" t="n"/>
      <c r="C85" s="384" t="n">
        <v>402</v>
      </c>
      <c r="D85" s="440">
        <f>J91*-1</f>
        <v/>
      </c>
      <c r="E85" s="384" t="n">
        <v>122</v>
      </c>
      <c r="F85" s="442">
        <f>J28</f>
        <v/>
      </c>
      <c r="G85" s="433" t="n"/>
      <c r="H85" s="111" t="inlineStr">
        <is>
          <t xml:space="preserve">▼現金及約當現金之淨增（淨減）                                </t>
        </is>
      </c>
      <c r="I85" s="180" t="inlineStr">
        <is>
          <t>B</t>
        </is>
      </c>
      <c r="J85" s="73">
        <f>OFFSET(A558,0,$K$1-1)</f>
        <v/>
      </c>
      <c r="K85" s="369">
        <f>J85</f>
        <v/>
      </c>
      <c r="L85" s="478" t="n"/>
      <c r="M85" s="478">
        <f>L85-G85</f>
        <v/>
      </c>
      <c r="N85" s="30" t="n"/>
      <c r="O85" s="425">
        <f>L85-B85</f>
        <v/>
      </c>
      <c r="P85" s="144">
        <f>J85-K85</f>
        <v/>
      </c>
      <c r="Q85" s="426">
        <f>D85-F85</f>
        <v/>
      </c>
      <c r="R85" s="144" t="n"/>
    </row>
    <row r="86">
      <c r="A86" s="3" t="n">
        <v>0</v>
      </c>
      <c r="B86" s="427" t="n"/>
      <c r="C86" s="385" t="n"/>
      <c r="D86" s="440" t="n"/>
      <c r="E86" s="443" t="n">
        <v>401</v>
      </c>
      <c r="F86" s="442">
        <f>J90</f>
        <v/>
      </c>
      <c r="G86" s="433" t="n"/>
      <c r="H86" s="111" t="inlineStr">
        <is>
          <t xml:space="preserve">▼期初現金及約當現金                                          </t>
        </is>
      </c>
      <c r="I86" s="180" t="n"/>
      <c r="J86" s="73">
        <f>OFFSET(A559,0,$K$1-1)</f>
        <v/>
      </c>
      <c r="K86" s="369">
        <f>B8</f>
        <v/>
      </c>
      <c r="L86" s="478" t="n"/>
      <c r="M86" s="478">
        <f>L86-G86</f>
        <v/>
      </c>
      <c r="N86" s="30" t="n"/>
      <c r="O86" s="425">
        <f>L86-B86</f>
        <v/>
      </c>
      <c r="P86" s="144">
        <f>J86-K86</f>
        <v/>
      </c>
      <c r="Q86" s="426">
        <f>D86-F86</f>
        <v/>
      </c>
      <c r="R86" s="144" t="n"/>
    </row>
    <row r="87">
      <c r="A87" s="3" t="n">
        <v>0</v>
      </c>
      <c r="B87" s="427" t="n"/>
      <c r="C87" s="385" t="n"/>
      <c r="D87" s="440" t="n"/>
      <c r="E87" s="443" t="n"/>
      <c r="F87" s="442" t="n"/>
      <c r="G87" s="433" t="n"/>
      <c r="H87" s="111" t="inlineStr">
        <is>
          <t xml:space="preserve">▼期末現金及約當現金                                          </t>
        </is>
      </c>
      <c r="I87" s="180" t="n"/>
      <c r="J87" s="73">
        <f>OFFSET(A560,0,$K$1-1)</f>
        <v/>
      </c>
      <c r="K87" s="369">
        <f>G8</f>
        <v/>
      </c>
      <c r="L87" s="478" t="n"/>
      <c r="M87" s="478">
        <f>L87-G87</f>
        <v/>
      </c>
      <c r="N87" s="30" t="n"/>
      <c r="O87" s="425">
        <f>L87-B87</f>
        <v/>
      </c>
      <c r="P87" s="144">
        <f>J87-K87</f>
        <v/>
      </c>
      <c r="Q87" s="426">
        <f>D87-F87</f>
        <v/>
      </c>
      <c r="R87" s="144" t="n"/>
    </row>
    <row r="88">
      <c r="A88" s="3" t="n">
        <v>0</v>
      </c>
      <c r="B88" s="427" t="n"/>
      <c r="C88" s="385" t="n"/>
      <c r="D88" s="440" t="n"/>
      <c r="E88" s="443" t="n"/>
      <c r="F88" s="442" t="n"/>
      <c r="G88" s="433" t="n"/>
      <c r="H88" s="111" t="inlineStr">
        <is>
          <t xml:space="preserve">▼不影響現金流量之投資與籌資活動                              </t>
        </is>
      </c>
      <c r="J88" s="73">
        <f>OFFSET(A561,0,$K$1-1)</f>
        <v/>
      </c>
      <c r="K88" s="369" t="n"/>
      <c r="L88" s="478" t="n"/>
      <c r="M88" s="478">
        <f>L88-G88</f>
        <v/>
      </c>
      <c r="N88" s="30" t="n"/>
      <c r="O88" s="425">
        <f>L88-B88</f>
        <v/>
      </c>
      <c r="P88" s="144">
        <f>J88-K88</f>
        <v/>
      </c>
      <c r="Q88" s="426">
        <f>D88-F88</f>
        <v/>
      </c>
      <c r="R88" s="144" t="n"/>
    </row>
    <row r="89" ht="32.4" customHeight="1" s="53">
      <c r="A89" s="3" t="n">
        <v>0</v>
      </c>
      <c r="B89" s="427" t="n"/>
      <c r="C89" s="385" t="n"/>
      <c r="D89" s="440" t="n"/>
      <c r="E89" s="443" t="n"/>
      <c r="F89" s="442" t="n"/>
      <c r="G89" s="433" t="n"/>
      <c r="H89" s="112" t="inlineStr">
        <is>
          <t xml:space="preserve">　　退休離職準備金與應付退休及離職金同額增加(+)或減少(-)之金額  </t>
        </is>
      </c>
      <c r="I89" s="180" t="n"/>
      <c r="J89" s="73">
        <f>OFFSET(A562,0,$K$1-1)</f>
        <v/>
      </c>
      <c r="K89" s="369">
        <f>K90+K91</f>
        <v/>
      </c>
      <c r="L89" s="478" t="n"/>
      <c r="M89" s="478">
        <f>L89-G89</f>
        <v/>
      </c>
      <c r="N89" s="30" t="n"/>
      <c r="O89" s="425">
        <f>L89-B89</f>
        <v/>
      </c>
      <c r="P89" s="144">
        <f>J89-K89</f>
        <v/>
      </c>
      <c r="Q89" s="426">
        <f>D89-F89</f>
        <v/>
      </c>
      <c r="R89" s="144" t="n"/>
    </row>
    <row r="90">
      <c r="A90" s="80" t="inlineStr">
        <is>
          <t xml:space="preserve">　　遞延負債                                                    </t>
        </is>
      </c>
      <c r="B90" s="427">
        <f>VLOOKUP(A90,$A$423:$AX$475,$K$1,FALSE)</f>
        <v/>
      </c>
      <c r="C90" s="385" t="n">
        <v>124</v>
      </c>
      <c r="D90" s="440">
        <f>J31*-1</f>
        <v/>
      </c>
      <c r="E90" s="464" t="n">
        <v>311</v>
      </c>
      <c r="F90" s="442">
        <f>J71</f>
        <v/>
      </c>
      <c r="G90" s="429">
        <f>B90+SUM(F90:F96)-SUM(D90:D96)</f>
        <v/>
      </c>
      <c r="H90" s="112" t="inlineStr">
        <is>
          <t xml:space="preserve">　　　退休離職準備金與應付退休及離職金同額增加之金額(+)           </t>
        </is>
      </c>
      <c r="I90" s="180" t="n">
        <v>401</v>
      </c>
      <c r="J90" s="73">
        <f>OFFSET(A563,0,$K$1-1)</f>
        <v/>
      </c>
      <c r="K90" s="369">
        <f>(SUMIF($C$7:$C$127,I90,$D$7:$D$127)+SUMIF($E$7:$E$127,I90,$F$7:$F$127))/2</f>
        <v/>
      </c>
      <c r="L90" s="478">
        <f>VLOOKUP(A90,$A$253:$AX$305,$K$1,FALSE)</f>
        <v/>
      </c>
      <c r="M90" s="478">
        <f>L90-G90</f>
        <v/>
      </c>
      <c r="N90" s="30" t="n"/>
      <c r="O90" s="425">
        <f>L90-B90</f>
        <v/>
      </c>
      <c r="P90" s="144">
        <f>J90-K90</f>
        <v/>
      </c>
      <c r="Q90" s="426">
        <f>D90-F90</f>
        <v/>
      </c>
      <c r="R90" s="144" t="n"/>
    </row>
    <row r="91">
      <c r="A91" s="3" t="n">
        <v>0</v>
      </c>
      <c r="B91" s="427" t="n"/>
      <c r="C91" s="241" t="n">
        <v>123</v>
      </c>
      <c r="D91" s="440">
        <f>-J30</f>
        <v/>
      </c>
      <c r="E91" s="464" t="n">
        <v>403</v>
      </c>
      <c r="F91" s="442">
        <f>J93</f>
        <v/>
      </c>
      <c r="G91" s="433" t="n"/>
      <c r="H91" s="112" t="inlineStr">
        <is>
          <t xml:space="preserve">　　　退休離職準備金與應付退休及離職金同額減少之金額(-)           </t>
        </is>
      </c>
      <c r="I91" s="180" t="n">
        <v>402</v>
      </c>
      <c r="J91" s="73">
        <f>OFFSET(A564,0,$K$1-1)</f>
        <v/>
      </c>
      <c r="K91" s="387">
        <f>(SUMIF($C$7:$C$127,I91,$D$7:$D$127)+SUMIF($E$7:$E$127,I91,$F$7:$F$127))/2*-1</f>
        <v/>
      </c>
      <c r="L91" s="478" t="n"/>
      <c r="M91" s="478">
        <f>L91-G91</f>
        <v/>
      </c>
      <c r="N91" s="30" t="n"/>
      <c r="O91" s="425">
        <f>L91-B91</f>
        <v/>
      </c>
      <c r="P91" s="144">
        <f>J91-K91</f>
        <v/>
      </c>
      <c r="Q91" s="426">
        <f>D91-F91</f>
        <v/>
      </c>
      <c r="R91" s="144" t="n"/>
    </row>
    <row r="92">
      <c r="A92" s="3" t="n">
        <v>0</v>
      </c>
      <c r="B92" s="427" t="n"/>
      <c r="C92" s="385" t="n"/>
      <c r="D92" s="440" t="n"/>
      <c r="E92" s="325" t="n">
        <v>407</v>
      </c>
      <c r="F92" s="262">
        <f>J101</f>
        <v/>
      </c>
      <c r="G92" s="433" t="n"/>
      <c r="H92" s="112" t="inlineStr">
        <is>
          <t xml:space="preserve">　　其他準備金與遞延收入同額增加之金額                          </t>
        </is>
      </c>
      <c r="I92" s="180" t="n"/>
      <c r="J92" s="73">
        <f>OFFSET(A565,0,$K$1-1)</f>
        <v/>
      </c>
      <c r="K92" s="369">
        <f>K93</f>
        <v/>
      </c>
      <c r="L92" s="478" t="n"/>
      <c r="M92" s="478">
        <f>L92-G92</f>
        <v/>
      </c>
      <c r="N92" s="30" t="n"/>
      <c r="O92" s="425">
        <f>L92-B92</f>
        <v/>
      </c>
      <c r="P92" s="144">
        <f>J92-K92</f>
        <v/>
      </c>
      <c r="Q92" s="426">
        <f>D92-F92</f>
        <v/>
      </c>
      <c r="R92" s="144" t="n"/>
    </row>
    <row r="93">
      <c r="A93" s="3" t="n">
        <v>0</v>
      </c>
      <c r="B93" s="427" t="n"/>
      <c r="C93" s="385" t="n"/>
      <c r="D93" s="440" t="n"/>
      <c r="E93" s="464" t="n">
        <v>408</v>
      </c>
      <c r="F93" s="442">
        <f>J102</f>
        <v/>
      </c>
      <c r="G93" s="433" t="n"/>
      <c r="H93" s="112" t="inlineStr">
        <is>
          <t xml:space="preserve">　　　其他準備金與遞延收入同額增加之金額                          </t>
        </is>
      </c>
      <c r="I93" s="180" t="n">
        <v>403</v>
      </c>
      <c r="J93" s="73">
        <f>OFFSET(A566,0,$K$1-1)</f>
        <v/>
      </c>
      <c r="K93" s="369">
        <f>(SUMIF($C$7:$C$127,I93,$D$7:$D$127)+SUMIF($E$7:$E$127,I93,$F$7:$F$127))/2</f>
        <v/>
      </c>
      <c r="L93" s="478" t="n"/>
      <c r="M93" s="478">
        <f>L93-G93</f>
        <v/>
      </c>
      <c r="N93" s="30" t="n"/>
      <c r="O93" s="425">
        <f>L93-B93</f>
        <v/>
      </c>
      <c r="P93" s="144">
        <f>J93-K93</f>
        <v/>
      </c>
      <c r="Q93" s="426">
        <f>D93-F93</f>
        <v/>
      </c>
      <c r="R93" s="144" t="n"/>
    </row>
    <row r="94" ht="32.4" customHeight="1" s="53">
      <c r="A94" s="105" t="n"/>
      <c r="B94" s="465" t="n"/>
      <c r="C94" s="398" t="n"/>
      <c r="D94" s="455" t="n"/>
      <c r="E94" s="466" t="n">
        <v>410</v>
      </c>
      <c r="F94" s="467" t="n"/>
      <c r="G94" s="378" t="n"/>
      <c r="H94" s="112" t="inlineStr">
        <is>
          <t xml:space="preserve">　　以前年度購建中固定資產科目，調整轉入不動產、廠房及設備科目之</t>
        </is>
      </c>
      <c r="I94" s="180" t="n"/>
      <c r="J94" s="73">
        <f>OFFSET(A567,0,$K$1-1)</f>
        <v/>
      </c>
      <c r="K94" s="369">
        <f>K95</f>
        <v/>
      </c>
      <c r="P94" s="144">
        <f>J94-K94</f>
        <v/>
      </c>
    </row>
    <row r="95">
      <c r="A95" s="105" t="n"/>
      <c r="B95" s="465" t="n"/>
      <c r="C95" s="398" t="n"/>
      <c r="D95" s="455" t="n"/>
      <c r="E95" s="468" t="n"/>
      <c r="F95" s="447" t="n"/>
      <c r="G95" s="378" t="n"/>
      <c r="H95" s="112" t="inlineStr">
        <is>
          <t xml:space="preserve">　　　調整轉入不動產、廠房及設備科目明細                          </t>
        </is>
      </c>
      <c r="I95" s="180" t="n"/>
      <c r="J95" s="73">
        <f>OFFSET(A568,0,$K$1-1)</f>
        <v/>
      </c>
      <c r="K95" s="369">
        <f>K96+K97+K98</f>
        <v/>
      </c>
      <c r="L95" s="478" t="n"/>
      <c r="N95" s="30" t="n"/>
      <c r="O95" s="425">
        <f>L95-B96</f>
        <v/>
      </c>
      <c r="P95" s="144">
        <f>J95-K95</f>
        <v/>
      </c>
      <c r="Q95" s="426">
        <f>D96-F96</f>
        <v/>
      </c>
      <c r="R95" s="30" t="n"/>
    </row>
    <row r="96">
      <c r="A96" s="3" t="n">
        <v>0</v>
      </c>
      <c r="B96" s="427" t="n"/>
      <c r="C96" s="385" t="n"/>
      <c r="D96" s="440" t="n"/>
      <c r="E96" s="261" t="n"/>
      <c r="F96" s="186" t="n"/>
      <c r="G96" s="433" t="n"/>
      <c r="H96" s="112" t="inlineStr">
        <is>
          <t xml:space="preserve">　　　　土地改良物                                                  </t>
        </is>
      </c>
      <c r="I96" s="180" t="n">
        <v>404</v>
      </c>
      <c r="J96" s="73">
        <f>OFFSET(A569,0,$K$1-1)</f>
        <v/>
      </c>
      <c r="K96" s="369">
        <f>(SUMIF($C$7:$C$127,I96,$D$7:$D$127)+SUMIF($E$7:$E$127,I96,$F$7:$F$127))/2</f>
        <v/>
      </c>
      <c r="N96" s="30" t="n"/>
      <c r="O96" s="425">
        <f>L97-B97</f>
        <v/>
      </c>
      <c r="P96" s="144">
        <f>J96-K96</f>
        <v/>
      </c>
      <c r="Q96" s="426">
        <f>D97-F97</f>
        <v/>
      </c>
      <c r="R96" s="30" t="n"/>
    </row>
    <row r="97">
      <c r="A97" s="84" t="inlineStr">
        <is>
          <t xml:space="preserve">淨值                                                        </t>
        </is>
      </c>
      <c r="B97" s="422">
        <f>B98+B110+B116+B125</f>
        <v/>
      </c>
      <c r="C97" s="384" t="n"/>
      <c r="D97" s="440" t="n"/>
      <c r="E97" s="441" t="n"/>
      <c r="F97" s="442" t="n"/>
      <c r="G97" s="422">
        <f>G98+G110+G116+G125</f>
        <v/>
      </c>
      <c r="H97" s="112" t="inlineStr">
        <is>
          <t xml:space="preserve">　　　　房屋及建築                                                  </t>
        </is>
      </c>
      <c r="I97" s="180" t="n">
        <v>405</v>
      </c>
      <c r="J97" s="73">
        <f>OFFSET(A570,0,$K$1-1)</f>
        <v/>
      </c>
      <c r="K97" s="369">
        <f>(SUMIF($C$7:$C$127,I97,$D$7:$D$127)+SUMIF($E$7:$E$127,I97,$F$7:$F$127))/2</f>
        <v/>
      </c>
      <c r="L97" s="478">
        <f>VLOOKUP(A97,$A$253:$AX$305,$K$1,FALSE)</f>
        <v/>
      </c>
      <c r="M97" s="478">
        <f>L97-G97</f>
        <v/>
      </c>
      <c r="N97" s="30" t="n"/>
      <c r="O97" s="425">
        <f>L98-B98</f>
        <v/>
      </c>
      <c r="P97" s="144">
        <f>J97-K97</f>
        <v/>
      </c>
      <c r="Q97" s="426">
        <f>D98-F98</f>
        <v/>
      </c>
      <c r="R97" s="30" t="n"/>
    </row>
    <row r="98">
      <c r="A98" s="85" t="inlineStr">
        <is>
          <t xml:space="preserve">　基金                                                        </t>
        </is>
      </c>
      <c r="B98" s="422">
        <f>SUM(B99:B101)</f>
        <v/>
      </c>
      <c r="C98" s="384" t="n"/>
      <c r="D98" s="440" t="n"/>
      <c r="E98" s="441" t="n"/>
      <c r="F98" s="442" t="n"/>
      <c r="G98" s="422">
        <f>SUM(G99:G101)</f>
        <v/>
      </c>
      <c r="H98" s="220" t="inlineStr">
        <is>
          <t xml:space="preserve">　　　　什項設備                                                    </t>
        </is>
      </c>
      <c r="I98" s="267" t="n">
        <v>406</v>
      </c>
      <c r="J98" s="73">
        <f>OFFSET(A571,0,$K$1-1)</f>
        <v/>
      </c>
      <c r="K98" s="369">
        <f>(SUMIF($C$7:$C$127,I98,$D$7:$D$127)+SUMIF($E$7:$E$127,I98,$F$7:$F$127))/2</f>
        <v/>
      </c>
      <c r="L98" s="478">
        <f>VLOOKUP(A98,$A$253:$AX$305,$K$1,FALSE)</f>
        <v/>
      </c>
      <c r="M98" s="478">
        <f>L98-G98</f>
        <v/>
      </c>
      <c r="N98" s="30" t="n"/>
      <c r="O98" s="425">
        <f>L99-B99</f>
        <v/>
      </c>
      <c r="P98" s="144">
        <f>J98-K98</f>
        <v/>
      </c>
      <c r="Q98" s="426">
        <f>D99-F99</f>
        <v/>
      </c>
      <c r="R98" s="30" t="n"/>
    </row>
    <row r="99">
      <c r="A99" s="86" t="inlineStr">
        <is>
          <t xml:space="preserve">　　基金                                                        </t>
        </is>
      </c>
      <c r="B99" s="427">
        <f>VLOOKUP(A99,$A$423:$AX$475,$K$1,FALSE)</f>
        <v/>
      </c>
      <c r="C99" s="245" t="n"/>
      <c r="D99" s="440" t="n"/>
      <c r="E99" s="384" t="n">
        <v>313</v>
      </c>
      <c r="F99" s="442">
        <f>J76</f>
        <v/>
      </c>
      <c r="G99" s="469">
        <f>B99+SUM(F99:F109)-SUM(D99:D109)</f>
        <v/>
      </c>
      <c r="H99" s="112" t="inlineStr">
        <is>
          <t xml:space="preserve">　不動產、廠房及設備與遞延收入同額增加(+)或減少(-)之金額    </t>
        </is>
      </c>
      <c r="I99" s="180" t="n"/>
      <c r="J99" s="73">
        <f>OFFSET(A572,0,$K$1-1)</f>
        <v/>
      </c>
      <c r="K99" s="369">
        <f>K100</f>
        <v/>
      </c>
      <c r="L99" s="478">
        <f>VLOOKUP(A99,$A$253:$AX$305,$K$1,FALSE)</f>
        <v/>
      </c>
      <c r="M99" s="478">
        <f>L99-G99</f>
        <v/>
      </c>
      <c r="N99" s="30" t="n"/>
      <c r="O99" s="425">
        <f>L100-B100</f>
        <v/>
      </c>
      <c r="P99" s="144">
        <f>J99-K99</f>
        <v/>
      </c>
      <c r="Q99" s="426">
        <f>D100-F100</f>
        <v/>
      </c>
      <c r="R99" s="30" t="n"/>
    </row>
    <row r="100">
      <c r="A100" s="89" t="n">
        <v>0</v>
      </c>
      <c r="B100" s="427" t="n"/>
      <c r="C100" s="375" t="n"/>
      <c r="D100" s="428" t="n"/>
      <c r="E100" s="87" t="n">
        <v>314</v>
      </c>
      <c r="F100" s="431">
        <f>J77</f>
        <v/>
      </c>
      <c r="G100" s="427" t="n"/>
      <c r="H100" s="112" t="inlineStr">
        <is>
          <t xml:space="preserve">　　不動產、廠房及設備與遞延收入同額增加明細(+)             </t>
        </is>
      </c>
      <c r="I100" s="180" t="n"/>
      <c r="J100" s="73">
        <f>OFFSET(A573,0,$K$1-1)</f>
        <v/>
      </c>
      <c r="K100" s="369">
        <f>K101+K102</f>
        <v/>
      </c>
      <c r="L100" s="478" t="n"/>
      <c r="M100" s="478">
        <f>L100-G100</f>
        <v/>
      </c>
      <c r="N100" s="30" t="n"/>
      <c r="O100" s="425">
        <f>L101-B101</f>
        <v/>
      </c>
      <c r="P100" s="144">
        <f>J100-K100</f>
        <v/>
      </c>
      <c r="Q100" s="426">
        <f>D101-F101</f>
        <v/>
      </c>
      <c r="R100" s="30" t="n"/>
    </row>
    <row r="101">
      <c r="A101" s="50" t="n">
        <v>0</v>
      </c>
      <c r="B101" s="427" t="n"/>
      <c r="C101" s="91" t="n">
        <v>412</v>
      </c>
      <c r="D101" s="428">
        <f>-J109</f>
        <v/>
      </c>
      <c r="E101" s="87" t="n">
        <v>315</v>
      </c>
      <c r="F101" s="431">
        <f>J78</f>
        <v/>
      </c>
      <c r="G101" s="427" t="n"/>
      <c r="H101" s="211" t="inlineStr">
        <is>
          <t xml:space="preserve">　　　　機械及設備                                                  </t>
        </is>
      </c>
      <c r="I101" s="268" t="n">
        <v>407</v>
      </c>
      <c r="J101" s="73">
        <f>OFFSET(A574,0,$K$1-1)</f>
        <v/>
      </c>
      <c r="K101" s="369">
        <f>(SUMIF($C$7:$C$127,I101,$D$7:$D$127)+SUMIF($E$7:$E$127,I101,$F$7:$F$127))/2</f>
        <v/>
      </c>
      <c r="L101" s="478" t="n"/>
      <c r="M101" s="478">
        <f>L101-G101</f>
        <v/>
      </c>
      <c r="N101" s="30" t="n"/>
      <c r="O101" s="425">
        <f>L102-B102</f>
        <v/>
      </c>
      <c r="P101" s="144">
        <f>J101-K101</f>
        <v/>
      </c>
      <c r="Q101" s="426">
        <f>D102-F102</f>
        <v/>
      </c>
      <c r="R101" s="30" t="n"/>
    </row>
    <row r="102" ht="19.5" customHeight="1" s="53">
      <c r="A102" s="50" t="n">
        <v>0</v>
      </c>
      <c r="B102" s="427" t="n"/>
      <c r="C102" s="91" t="n">
        <v>413</v>
      </c>
      <c r="D102" s="470">
        <f>-J110</f>
        <v/>
      </c>
      <c r="E102" s="87" t="n">
        <v>409</v>
      </c>
      <c r="F102" s="432">
        <f>J105</f>
        <v/>
      </c>
      <c r="G102" s="427" t="n"/>
      <c r="H102" s="211" t="inlineStr">
        <is>
          <t xml:space="preserve">　　　　什項設備                                                    </t>
        </is>
      </c>
      <c r="I102" s="180" t="n">
        <v>408</v>
      </c>
      <c r="J102" s="73">
        <f>OFFSET(A575,0,$K$1-1)</f>
        <v/>
      </c>
      <c r="K102" s="369">
        <f>(SUMIF($C$7:$C$127,I102,$D$7:$D$127)+SUMIF($E$7:$E$127,I102,$F$7:$F$127))/2</f>
        <v/>
      </c>
      <c r="L102" s="478" t="n"/>
      <c r="M102" s="478">
        <f>L102-G102</f>
        <v/>
      </c>
      <c r="N102" s="30" t="n"/>
      <c r="O102" s="425">
        <f>L103-B103</f>
        <v/>
      </c>
      <c r="P102" s="144">
        <f>J102-K102</f>
        <v/>
      </c>
      <c r="Q102" s="426">
        <f>D103-F103</f>
        <v/>
      </c>
      <c r="R102" s="30" t="n"/>
    </row>
    <row r="103" ht="19.5" customHeight="1" s="53">
      <c r="A103" s="50" t="n">
        <v>0</v>
      </c>
      <c r="B103" s="427" t="n"/>
      <c r="C103" s="91" t="n">
        <v>414</v>
      </c>
      <c r="D103" s="470">
        <f>-J111</f>
        <v/>
      </c>
      <c r="E103" s="375" t="n">
        <v>410</v>
      </c>
      <c r="F103" s="431">
        <f>J106</f>
        <v/>
      </c>
      <c r="G103" s="427" t="n"/>
      <c r="H103" s="211" t="inlineStr">
        <is>
          <t xml:space="preserve">　不動產、廠房及設備與基金同額增加(+)或減少(-)之金額        </t>
        </is>
      </c>
      <c r="I103" s="180" t="n"/>
      <c r="J103" s="73">
        <f>OFFSET(A576,0,$K$1-1)</f>
        <v/>
      </c>
      <c r="K103" s="369">
        <f>K104+K108</f>
        <v/>
      </c>
      <c r="L103" s="478" t="n"/>
      <c r="M103" s="478">
        <f>L103-G103</f>
        <v/>
      </c>
      <c r="N103" s="30" t="n"/>
      <c r="O103" s="425">
        <f>L104-B104</f>
        <v/>
      </c>
      <c r="P103" s="144">
        <f>J103-K103</f>
        <v/>
      </c>
      <c r="Q103" s="426">
        <f>D104-F104</f>
        <v/>
      </c>
      <c r="R103" s="30" t="n"/>
    </row>
    <row r="104" ht="19.5" customHeight="1" s="53">
      <c r="A104" s="50" t="n">
        <v>0</v>
      </c>
      <c r="B104" s="427" t="n"/>
      <c r="C104" s="91" t="n">
        <v>416</v>
      </c>
      <c r="D104" s="470">
        <f>F58</f>
        <v/>
      </c>
      <c r="E104" s="375" t="n">
        <v>411</v>
      </c>
      <c r="F104" s="431">
        <f>J107</f>
        <v/>
      </c>
      <c r="G104" s="427" t="n"/>
      <c r="H104" s="211" t="inlineStr">
        <is>
          <t xml:space="preserve">　　　撥入不動產、廠房及設備明細(+)                               </t>
        </is>
      </c>
      <c r="I104" s="180" t="n"/>
      <c r="J104" s="73">
        <f>OFFSET(A577,0,$K$1-1)</f>
        <v/>
      </c>
      <c r="K104" s="369">
        <f>SUM(K105:K107)</f>
        <v/>
      </c>
      <c r="L104" s="478" t="n"/>
      <c r="M104" s="478">
        <f>L104-G104</f>
        <v/>
      </c>
      <c r="N104" s="30" t="n"/>
      <c r="O104" s="425">
        <f>L105-B105</f>
        <v/>
      </c>
      <c r="P104" s="144">
        <f>J104-K104</f>
        <v/>
      </c>
      <c r="Q104" s="426">
        <f>D105-F105</f>
        <v/>
      </c>
      <c r="R104" s="30" t="n"/>
    </row>
    <row r="105">
      <c r="A105" s="50" t="n"/>
      <c r="B105" s="50" t="n"/>
      <c r="C105" s="91" t="n"/>
      <c r="D105" s="428" t="n"/>
      <c r="E105" s="375" t="n">
        <v>415</v>
      </c>
      <c r="F105" s="90">
        <f>J113</f>
        <v/>
      </c>
      <c r="G105" s="50" t="n"/>
      <c r="H105" s="112" t="inlineStr">
        <is>
          <t xml:space="preserve">　　　　機械及設備                                                  </t>
        </is>
      </c>
      <c r="I105" s="180" t="n">
        <v>409</v>
      </c>
      <c r="J105" s="73">
        <f>OFFSET(A578,0,$K$1-1)</f>
        <v/>
      </c>
      <c r="K105" s="369">
        <f>(SUMIF($C$7:$C$127,I105,$D$7:$D$127)+SUMIF($E$7:$E$127,I105,$F$7:$F$127))/2</f>
        <v/>
      </c>
      <c r="L105" s="478" t="n"/>
      <c r="M105" s="478">
        <f>L105-G105</f>
        <v/>
      </c>
      <c r="N105" s="30" t="n"/>
      <c r="O105" s="425">
        <f>L106-B106</f>
        <v/>
      </c>
      <c r="P105" s="144">
        <f>J105-K105</f>
        <v/>
      </c>
      <c r="Q105" s="426">
        <f>D106-F106</f>
        <v/>
      </c>
      <c r="R105" s="30" t="n"/>
    </row>
    <row r="106">
      <c r="A106" s="50" t="n"/>
      <c r="B106" s="50" t="n"/>
      <c r="C106" s="375" t="n"/>
      <c r="D106" s="428" t="n"/>
      <c r="G106" s="50" t="n"/>
      <c r="H106" s="112" t="inlineStr">
        <is>
          <t xml:space="preserve">　　　　交通及運輸設備                                              </t>
        </is>
      </c>
      <c r="I106" s="180" t="n">
        <v>410</v>
      </c>
      <c r="J106" s="73">
        <f>OFFSET(A579,0,$K$1-1)</f>
        <v/>
      </c>
      <c r="K106" s="369">
        <f>(SUMIF($C$7:$C$127,I106,$D$7:$D$127)+SUMIF($E$7:$E$127,I106,$F$7:$F$127))/2</f>
        <v/>
      </c>
      <c r="L106" s="478" t="n"/>
      <c r="M106" s="478">
        <f>L106-G106</f>
        <v/>
      </c>
      <c r="N106" s="30" t="n"/>
      <c r="O106" s="425">
        <f>L107-B107</f>
        <v/>
      </c>
      <c r="P106" s="144">
        <f>J106-K106</f>
        <v/>
      </c>
      <c r="Q106" s="426">
        <f>D107-F107</f>
        <v/>
      </c>
      <c r="R106" s="30" t="n"/>
    </row>
    <row r="107">
      <c r="A107" s="50" t="n"/>
      <c r="B107" s="50" t="n"/>
      <c r="C107" s="127" t="n">
        <v>72</v>
      </c>
      <c r="D107" s="471">
        <f>IF(J119&lt;0,J119*-1,0)</f>
        <v/>
      </c>
      <c r="E107" s="472" t="n"/>
      <c r="F107" s="396" t="n"/>
      <c r="G107" s="50" t="n"/>
      <c r="H107" s="112" t="inlineStr">
        <is>
          <t xml:space="preserve">　　　　什項設備                                                    </t>
        </is>
      </c>
      <c r="I107" s="180" t="n">
        <v>411</v>
      </c>
      <c r="J107" s="73">
        <f>OFFSET(A580,0,$K$1-1)</f>
        <v/>
      </c>
      <c r="K107" s="369">
        <f>(SUMIF($C$7:$C$127,I107,$D$7:$D$127)+SUMIF($E$7:$E$127,I107,$F$7:$F$127))/2</f>
        <v/>
      </c>
      <c r="L107" s="478" t="n"/>
      <c r="M107" s="478">
        <f>L107-G107</f>
        <v/>
      </c>
      <c r="N107" s="30" t="n"/>
      <c r="O107" s="425">
        <f>L108-B108</f>
        <v/>
      </c>
      <c r="P107" s="144">
        <f>J107-K107</f>
        <v/>
      </c>
      <c r="Q107" s="426">
        <f>D108-F108</f>
        <v/>
      </c>
      <c r="R107" s="30" t="n"/>
    </row>
    <row r="108">
      <c r="A108" s="89" t="n">
        <v>0</v>
      </c>
      <c r="B108" s="427" t="n"/>
      <c r="C108" s="127" t="n"/>
      <c r="D108" s="428" t="n"/>
      <c r="E108" s="375" t="n">
        <v>72</v>
      </c>
      <c r="F108" s="396">
        <f>IF(J119&gt;0,J119,0)</f>
        <v/>
      </c>
      <c r="G108" s="427" t="n"/>
      <c r="H108" s="211" t="inlineStr">
        <is>
          <t xml:space="preserve">　　　撥出不動產、廠房及設備明細(-)                               </t>
        </is>
      </c>
      <c r="I108" s="180" t="n"/>
      <c r="J108" s="73">
        <f>OFFSET(A581,0,$K$1-1)</f>
        <v/>
      </c>
      <c r="K108" s="369">
        <f>K109+K110+K111</f>
        <v/>
      </c>
      <c r="L108" s="478" t="n"/>
      <c r="M108" s="478">
        <f>L108-G108</f>
        <v/>
      </c>
      <c r="N108" s="30" t="n"/>
      <c r="O108" s="425">
        <f>L109-B109</f>
        <v/>
      </c>
      <c r="P108" s="144">
        <f>J108-K108</f>
        <v/>
      </c>
      <c r="Q108" s="426">
        <f>D109-F109</f>
        <v/>
      </c>
      <c r="R108" s="30" t="n"/>
    </row>
    <row r="109">
      <c r="A109" s="78" t="n"/>
      <c r="B109" s="427" t="n"/>
      <c r="D109" s="428" t="n"/>
      <c r="E109" s="375" t="n"/>
      <c r="F109" s="432">
        <f>J131</f>
        <v/>
      </c>
      <c r="G109" s="427" t="n"/>
      <c r="H109" s="112" t="inlineStr">
        <is>
          <t xml:space="preserve">　　　　機械及設備                                                  </t>
        </is>
      </c>
      <c r="I109" s="180" t="n">
        <v>412</v>
      </c>
      <c r="J109" s="73">
        <f>OFFSET(A582,0,$K$1-1)</f>
        <v/>
      </c>
      <c r="K109" s="387">
        <f>(SUMIF($C$7:$C$127,I109,$D$7:$D$127)+SUMIF($E$7:$E$127,I109,$F$7:$F$127))/2*-1</f>
        <v/>
      </c>
      <c r="L109" s="478" t="n"/>
      <c r="M109" s="478">
        <f>L109-G109</f>
        <v/>
      </c>
      <c r="N109" s="30" t="n"/>
      <c r="O109" s="425">
        <f>L110-B110</f>
        <v/>
      </c>
      <c r="P109" s="144">
        <f>J109-K109</f>
        <v/>
      </c>
      <c r="Q109" s="426">
        <f>D110-F110</f>
        <v/>
      </c>
      <c r="R109" s="30" t="n"/>
    </row>
    <row r="110">
      <c r="A110" s="78" t="inlineStr">
        <is>
          <t xml:space="preserve">　公積                                                        </t>
        </is>
      </c>
      <c r="B110" s="422">
        <f>SUM(B111:B115)</f>
        <v/>
      </c>
      <c r="C110" s="375" t="n"/>
      <c r="D110" s="428" t="n"/>
      <c r="E110" s="430" t="n"/>
      <c r="F110" s="432" t="n"/>
      <c r="G110" s="423">
        <f>SUM(G111:G115)</f>
        <v/>
      </c>
      <c r="H110" s="112" t="inlineStr">
        <is>
          <t xml:space="preserve">　　　　交通及運輸設備                                              </t>
        </is>
      </c>
      <c r="I110" s="180" t="n">
        <v>413</v>
      </c>
      <c r="J110" s="73">
        <f>OFFSET(A583,0,$K$1-1)</f>
        <v/>
      </c>
      <c r="K110" s="387">
        <f>(SUMIF($C$7:$C$127,I110,$D$7:$D$127)+SUMIF($E$7:$E$127,I110,$F$7:$F$127))/2*-1</f>
        <v/>
      </c>
      <c r="L110" s="478">
        <f>VLOOKUP(A110,$A$253:$AX$305,$K$1,FALSE)</f>
        <v/>
      </c>
      <c r="M110" s="478">
        <f>L110-G110</f>
        <v/>
      </c>
      <c r="N110" s="30" t="n"/>
      <c r="O110" s="425">
        <f>L111-B111</f>
        <v/>
      </c>
      <c r="P110" s="144">
        <f>J110-K110</f>
        <v/>
      </c>
      <c r="Q110" s="426">
        <f>D111-F111</f>
        <v/>
      </c>
      <c r="R110" s="30" t="n"/>
    </row>
    <row r="111">
      <c r="A111" s="80" t="inlineStr">
        <is>
          <t xml:space="preserve">　　資本公積                                                    </t>
        </is>
      </c>
      <c r="B111" s="427">
        <f>VLOOKUP(A111,$A$423:$AX$475,$K$1,FALSE)</f>
        <v/>
      </c>
      <c r="C111" s="375" t="n"/>
      <c r="D111" s="428" t="n"/>
      <c r="E111" s="430" t="n">
        <v>417</v>
      </c>
      <c r="F111" s="432">
        <f>J115</f>
        <v/>
      </c>
      <c r="G111" s="429">
        <f>B111+SUM(F111:F113)-SUM(D111:D113)</f>
        <v/>
      </c>
      <c r="H111" s="112" t="inlineStr">
        <is>
          <t xml:space="preserve">　　　　什項設備                                                    </t>
        </is>
      </c>
      <c r="I111" s="180" t="n">
        <v>414</v>
      </c>
      <c r="J111" s="73">
        <f>OFFSET(A584,0,$K$1-1)</f>
        <v/>
      </c>
      <c r="K111" s="387">
        <f>(SUMIF($C$7:$C$127,I111,$D$7:$D$127)+SUMIF($E$7:$E$127,I111,$F$7:$F$127))/2*-1</f>
        <v/>
      </c>
      <c r="L111" s="478">
        <f>VLOOKUP(A111,$A$253:$AX$305,$K$1,FALSE)</f>
        <v/>
      </c>
      <c r="M111" s="478">
        <f>L111-G111</f>
        <v/>
      </c>
      <c r="N111" s="30" t="n"/>
      <c r="O111" s="425">
        <f>L112-B112</f>
        <v/>
      </c>
      <c r="P111" s="144">
        <f>J111-K111</f>
        <v/>
      </c>
      <c r="Q111" s="426">
        <f>D112-F112</f>
        <v/>
      </c>
      <c r="R111" s="30" t="n"/>
    </row>
    <row r="112">
      <c r="A112" s="2" t="n">
        <v>0</v>
      </c>
      <c r="B112" s="427" t="n"/>
      <c r="C112" s="473" t="n">
        <v>71</v>
      </c>
      <c r="D112" s="471">
        <f>IF(J118&lt;0,J118*-1,0)</f>
        <v/>
      </c>
      <c r="E112" s="430" t="n">
        <v>71</v>
      </c>
      <c r="F112" s="431">
        <f>IF(J133&gt;0,J133,0)</f>
        <v/>
      </c>
      <c r="G112" s="433" t="n"/>
      <c r="H112" s="211" t="inlineStr">
        <is>
          <t xml:space="preserve">　無形資產與基金同額增加(+)或減少(-)之金額                  </t>
        </is>
      </c>
      <c r="I112" s="186" t="n"/>
      <c r="J112" s="73" t="n"/>
      <c r="K112" s="369">
        <f>K113+K114</f>
        <v/>
      </c>
      <c r="L112" s="478" t="n"/>
      <c r="M112" s="478">
        <f>L112-G112</f>
        <v/>
      </c>
      <c r="N112" s="30" t="n"/>
      <c r="O112" s="425">
        <f>L113-B113</f>
        <v/>
      </c>
      <c r="P112" s="144">
        <f>J112-K112</f>
        <v/>
      </c>
      <c r="Q112" s="426">
        <f>D113-F113</f>
        <v/>
      </c>
      <c r="R112" s="30" t="n"/>
    </row>
    <row r="113">
      <c r="A113" s="3" t="n">
        <v>0</v>
      </c>
      <c r="B113" s="427" t="n"/>
      <c r="C113" s="473" t="n"/>
      <c r="D113" s="428" t="n"/>
      <c r="E113" s="439" t="n"/>
      <c r="F113" s="432" t="n"/>
      <c r="G113" s="433" t="n"/>
      <c r="H113" s="112" t="inlineStr">
        <is>
          <t xml:space="preserve">　　　無形資產與基金同額增加之金額(+)                             </t>
        </is>
      </c>
      <c r="I113" s="180" t="n">
        <v>415</v>
      </c>
      <c r="J113" s="73">
        <f>OFFSET(A585,0,$K$1-1)</f>
        <v/>
      </c>
      <c r="K113" s="369">
        <f>(SUMIF($C$7:$C$127,I113,$D$7:$D$127)+SUMIF($E$7:$E$127,I113,$F$7:$F$127))/2</f>
        <v/>
      </c>
      <c r="L113" s="478" t="n"/>
      <c r="M113" s="478">
        <f>L113-G113</f>
        <v/>
      </c>
      <c r="N113" s="30" t="n"/>
      <c r="O113" s="425">
        <f>L114-B114</f>
        <v/>
      </c>
      <c r="P113" s="144">
        <f>J113-K113</f>
        <v/>
      </c>
      <c r="Q113" s="426">
        <f>D114-F114</f>
        <v/>
      </c>
      <c r="R113" s="30" t="n"/>
    </row>
    <row r="114">
      <c r="A114" s="80" t="inlineStr">
        <is>
          <t xml:space="preserve">　　特別公積                                                    </t>
        </is>
      </c>
      <c r="B114" s="427">
        <f>VLOOKUP(A114,$A$423:$AX$475,$K$1,FALSE)</f>
        <v/>
      </c>
      <c r="C114" s="474" t="n"/>
      <c r="D114" s="428">
        <f>J131</f>
        <v/>
      </c>
      <c r="E114" s="430" t="n"/>
      <c r="F114" s="432" t="n"/>
      <c r="G114" s="429">
        <f>B114+SUM(F114:F115)-SUM(D114:D115)</f>
        <v/>
      </c>
      <c r="H114" s="112" t="inlineStr">
        <is>
          <t xml:space="preserve">　　　無形資產與基金同額減少之金額(-)                             </t>
        </is>
      </c>
      <c r="I114" s="180" t="n">
        <v>416</v>
      </c>
      <c r="J114" s="73">
        <f>OFFSET(A586,0,$K$1-1)</f>
        <v/>
      </c>
      <c r="K114" s="369">
        <f>-(SUMIF($C$7:$C$127,I114,$D$7:$D$127)+SUMIF($E$7:$E$127,I114,$F$7:$F$127))/2</f>
        <v/>
      </c>
      <c r="L114" s="478">
        <f>VLOOKUP(A114,$A$253:$AX$305,$K$1,FALSE)</f>
        <v/>
      </c>
      <c r="M114" s="478">
        <f>L114-G114</f>
        <v/>
      </c>
      <c r="N114" s="30" t="n"/>
      <c r="O114" s="425">
        <f>L115-B115</f>
        <v/>
      </c>
      <c r="P114" s="144">
        <f>J114-K114</f>
        <v/>
      </c>
      <c r="Q114" s="426">
        <f>D115-F115</f>
        <v/>
      </c>
      <c r="R114" s="30" t="n"/>
    </row>
    <row r="115">
      <c r="A115" s="3" t="n">
        <v>0</v>
      </c>
      <c r="B115" s="427" t="n"/>
      <c r="C115" s="473" t="n"/>
      <c r="D115" s="428" t="n"/>
      <c r="E115" s="439" t="n"/>
      <c r="F115" s="432" t="n"/>
      <c r="G115" s="433" t="n"/>
      <c r="H115" s="112" t="inlineStr">
        <is>
          <t xml:space="preserve">　　應付代管資產轉列受贈公積之金額                              </t>
        </is>
      </c>
      <c r="I115" s="180" t="n">
        <v>417</v>
      </c>
      <c r="J115" s="73">
        <f>OFFSET(A587,0,$K$1-1)</f>
        <v/>
      </c>
      <c r="K115" s="369">
        <f>(SUMIF($C$7:$C$127,I115,$D$7:$D$127)+SUMIF($E$7:$E$127,I115,$F$7:$F$127))/2</f>
        <v/>
      </c>
      <c r="L115" s="478" t="n"/>
      <c r="M115" s="478">
        <f>L115-G115</f>
        <v/>
      </c>
      <c r="N115" s="30" t="n"/>
      <c r="O115" s="425">
        <f>L116-B116</f>
        <v/>
      </c>
      <c r="P115" s="144">
        <f>J115-K115</f>
        <v/>
      </c>
      <c r="Q115" s="426">
        <f>D116-F116</f>
        <v/>
      </c>
      <c r="R115" s="30" t="n"/>
    </row>
    <row r="116">
      <c r="A116" s="78" t="inlineStr">
        <is>
          <t xml:space="preserve">　累積餘絀                                                    </t>
        </is>
      </c>
      <c r="B116" s="422">
        <f>SUM(B117:B121)</f>
        <v/>
      </c>
      <c r="C116" s="474" t="n"/>
      <c r="D116" s="428" t="n"/>
      <c r="E116" s="430" t="n"/>
      <c r="F116" s="432" t="n"/>
      <c r="G116" s="423">
        <f>SUM(G117:G121)</f>
        <v/>
      </c>
      <c r="H116" s="112" t="inlineStr">
        <is>
          <t xml:space="preserve">　　長期債務1年內到期部分轉列應付到期長期負債之金額             </t>
        </is>
      </c>
      <c r="I116" s="180" t="n">
        <v>418</v>
      </c>
      <c r="J116" s="73">
        <f>OFFSET(A588,0,$K$1-1)</f>
        <v/>
      </c>
      <c r="K116" s="369">
        <f>(SUMIF($C$7:$C$127,I116,$D$7:$D$127)+SUMIF($E$7:$E$127,I116,$F$7:$F$127))/2</f>
        <v/>
      </c>
      <c r="L116" s="478">
        <f>VLOOKUP(A116,$A$253:$AX$305,$K$1,FALSE)</f>
        <v/>
      </c>
      <c r="M116" s="478">
        <f>L116-G116</f>
        <v/>
      </c>
      <c r="N116" s="30" t="n"/>
      <c r="O116" s="425">
        <f>L117-B117</f>
        <v/>
      </c>
      <c r="P116" s="144">
        <f>J116-K116</f>
        <v/>
      </c>
      <c r="Q116" s="426">
        <f>D117-F117</f>
        <v/>
      </c>
      <c r="R116" s="30" t="n"/>
    </row>
    <row r="117">
      <c r="A117" s="80" t="inlineStr">
        <is>
          <t xml:space="preserve">　　累積賸餘                                                    </t>
        </is>
      </c>
      <c r="B117" s="427">
        <f>VLOOKUP(A117,$A$423:$AX$475,$K$1,FALSE)</f>
        <v/>
      </c>
      <c r="C117" s="474" t="n"/>
      <c r="D117" s="428" t="n"/>
      <c r="E117" s="375" t="inlineStr">
        <is>
          <t>A</t>
        </is>
      </c>
      <c r="F117" s="432">
        <f>IF(J7&gt;0,J7,0)</f>
        <v/>
      </c>
      <c r="G117" s="429">
        <f>B117+SUM(F117:F120)-SUM(D117:D120)</f>
        <v/>
      </c>
      <c r="H117" s="112" t="inlineStr">
        <is>
          <t xml:space="preserve">　　盈餘分配與虧損填補之金額                                    </t>
        </is>
      </c>
      <c r="I117" s="180" t="n"/>
      <c r="J117" s="73">
        <f>OFFSET(A589,0,$K$1-1)</f>
        <v/>
      </c>
      <c r="K117" s="369">
        <f>K118+K119</f>
        <v/>
      </c>
      <c r="L117" s="478">
        <f>VLOOKUP(A117,$A$253:$AX$305,$K$1,FALSE)</f>
        <v/>
      </c>
      <c r="M117" s="478">
        <f>L117-G117</f>
        <v/>
      </c>
      <c r="N117" s="30" t="n"/>
      <c r="O117" s="425">
        <f>L118-B118</f>
        <v/>
      </c>
      <c r="P117" s="144">
        <f>J117-K117</f>
        <v/>
      </c>
      <c r="Q117" s="426">
        <f>D118-F118</f>
        <v/>
      </c>
      <c r="R117" s="30" t="n"/>
    </row>
    <row r="118">
      <c r="A118" s="3" t="n">
        <v>0</v>
      </c>
      <c r="B118" s="427" t="n"/>
      <c r="C118" s="474" t="n">
        <v>71</v>
      </c>
      <c r="D118" s="428">
        <f>IF(J123&gt;0,J123,0)</f>
        <v/>
      </c>
      <c r="E118" s="375" t="n"/>
      <c r="F118" s="431" t="n"/>
      <c r="G118" s="401" t="n"/>
      <c r="H118" s="112" t="inlineStr">
        <is>
          <t xml:space="preserve">　　　提存(撥用-)公積                                             </t>
        </is>
      </c>
      <c r="I118" s="180" t="n">
        <v>71</v>
      </c>
      <c r="J118" s="73">
        <f>OFFSET(A590,0,$K$1-1)</f>
        <v/>
      </c>
      <c r="K118" s="387">
        <f>-(SUMIF($C$7:$C$127,I118,$D$7:$D$127)+SUMIF($E$7:$E$127,I118,$F$7:$F$127))/2</f>
        <v/>
      </c>
      <c r="L118" s="478" t="n"/>
      <c r="M118" s="478">
        <f>L118-G118</f>
        <v/>
      </c>
      <c r="N118" s="30" t="n"/>
      <c r="O118" s="425">
        <f>L119-B119</f>
        <v/>
      </c>
      <c r="P118" s="144">
        <f>J118-K118</f>
        <v/>
      </c>
      <c r="Q118" s="426">
        <f>D119-F119</f>
        <v/>
      </c>
      <c r="R118" s="30" t="n"/>
    </row>
    <row r="119" ht="20.4" customHeight="1" s="53" thickBot="1">
      <c r="A119" s="3" t="n"/>
      <c r="B119" s="427" t="n"/>
      <c r="C119" s="430" t="n">
        <v>72</v>
      </c>
      <c r="D119" s="471">
        <f>IF(J119&gt;0,J119,0)</f>
        <v/>
      </c>
      <c r="E119" s="434" t="n"/>
      <c r="F119" s="376" t="n"/>
      <c r="G119" s="401" t="n"/>
      <c r="H119" s="198" t="inlineStr">
        <is>
          <t xml:space="preserve">　　　賸餘撥充(折減-)基金                                         </t>
        </is>
      </c>
      <c r="I119" s="180" t="n">
        <v>72</v>
      </c>
      <c r="J119" s="73">
        <f>OFFSET(A591,0,$K$1-1)</f>
        <v/>
      </c>
      <c r="K119" s="387">
        <f>-(SUMIF($C$7:$C$127,I119,$D$7:$D$127)+SUMIF($E$7:$E$127,I119,$F$7:$F$127))/2</f>
        <v/>
      </c>
      <c r="L119" s="478" t="n"/>
      <c r="M119" s="478">
        <f>L119-G119</f>
        <v/>
      </c>
      <c r="N119" s="30" t="n"/>
      <c r="O119" s="425">
        <f>L120-B121</f>
        <v/>
      </c>
      <c r="P119" s="144">
        <f>J119-K119</f>
        <v/>
      </c>
      <c r="Q119" s="426">
        <f>D121-F121</f>
        <v/>
      </c>
      <c r="R119" s="30" t="n"/>
    </row>
    <row r="120">
      <c r="A120" s="100" t="n"/>
      <c r="B120" s="465" t="n"/>
      <c r="C120" s="430" t="n"/>
      <c r="D120" s="432" t="n"/>
      <c r="E120" s="434" t="n"/>
      <c r="F120" s="376" t="n"/>
      <c r="G120" s="401" t="n"/>
      <c r="H120" s="112" t="n"/>
      <c r="I120" s="180" t="n"/>
      <c r="J120" s="121" t="n"/>
      <c r="K120" s="369">
        <f>(SUMIF($C$7:$C$127,I120,$D$7:$D$127)+SUMIF($E$7:$E$127,I120,$F$7:$F$127))/2</f>
        <v/>
      </c>
      <c r="L120" s="478" t="n"/>
      <c r="M120" s="478">
        <f>L120-G120</f>
        <v/>
      </c>
      <c r="N120" s="30" t="n"/>
      <c r="O120" s="425">
        <f>L123-B122</f>
        <v/>
      </c>
      <c r="P120" s="144" t="n"/>
      <c r="Q120" s="426">
        <f>D122-F122</f>
        <v/>
      </c>
      <c r="R120" s="30" t="n"/>
    </row>
    <row r="121">
      <c r="A121" s="80" t="inlineStr">
        <is>
          <t xml:space="preserve">　　累積短絀                                                    </t>
        </is>
      </c>
      <c r="B121" s="427">
        <f>VLOOKUP(A121,$A$423:$AX$475,$K$1,FALSE)</f>
        <v/>
      </c>
      <c r="C121" s="375" t="inlineStr">
        <is>
          <t>A</t>
        </is>
      </c>
      <c r="D121" s="428">
        <f>IF(J7&lt;0,J7*-1,0)</f>
        <v/>
      </c>
      <c r="E121" s="430" t="n"/>
      <c r="F121" s="431" t="n"/>
      <c r="G121" s="488">
        <f>B121+SUM(F121:F124)-SUM(D121:D124)</f>
        <v/>
      </c>
      <c r="H121" s="112" t="n"/>
      <c r="I121" s="180" t="n"/>
      <c r="J121" s="121" t="n"/>
      <c r="K121" s="369">
        <f>(SUMIF($C$7:$C$127,I121,$D$7:$D$127)+SUMIF($E$7:$E$127,I121,$F$7:$F$127))/2</f>
        <v/>
      </c>
      <c r="L121" s="478">
        <f>VLOOKUP(A121,$A$253:$AX$305,$K$1,FALSE)</f>
        <v/>
      </c>
      <c r="M121" s="478">
        <f>L121-G121</f>
        <v/>
      </c>
      <c r="N121" s="30" t="n"/>
      <c r="O121" s="425">
        <f>L124-B123</f>
        <v/>
      </c>
      <c r="P121" s="144" t="n"/>
      <c r="Q121" s="426">
        <f>D123-F123</f>
        <v/>
      </c>
      <c r="R121" s="30" t="n"/>
    </row>
    <row r="122">
      <c r="A122" s="3" t="n">
        <v>0</v>
      </c>
      <c r="B122" s="427" t="n"/>
      <c r="C122" s="382" t="n"/>
      <c r="D122" s="428" t="n"/>
      <c r="E122" s="430" t="n">
        <v>71</v>
      </c>
      <c r="F122" s="432">
        <f>IF(J118&lt;0,J118*-1,0)</f>
        <v/>
      </c>
      <c r="G122" s="401" t="n"/>
      <c r="H122" s="112" t="n"/>
      <c r="I122" s="180" t="n"/>
      <c r="J122" s="121" t="n"/>
      <c r="K122" s="369">
        <f>SUM(K123:K124)</f>
        <v/>
      </c>
      <c r="L122" s="478" t="n"/>
      <c r="M122" s="478">
        <f>L122-G122</f>
        <v/>
      </c>
      <c r="N122" s="30" t="n"/>
      <c r="O122" s="425">
        <f>L125-B124</f>
        <v/>
      </c>
      <c r="P122" s="144" t="n"/>
      <c r="Q122" s="426">
        <f>D125-F125</f>
        <v/>
      </c>
      <c r="R122" s="30" t="n"/>
    </row>
    <row r="123">
      <c r="A123" s="3" t="n"/>
      <c r="B123" s="427" t="n"/>
      <c r="C123" s="382" t="n"/>
      <c r="D123" s="428" t="n"/>
      <c r="E123" s="430" t="n">
        <v>72</v>
      </c>
      <c r="F123" s="396">
        <f>IF(J119&lt;0,J119*-1,0)</f>
        <v/>
      </c>
      <c r="G123" s="401" t="n"/>
      <c r="H123" s="112" t="n"/>
      <c r="I123" s="180" t="n"/>
      <c r="J123" s="121" t="n"/>
      <c r="K123" s="369">
        <f>-(SUMIF($C$7:$C$127,I123,$D$7:$D$127)+SUMIF($E$7:$E$127,I123,$F$7:$F$127))/2</f>
        <v/>
      </c>
      <c r="L123" s="478" t="n"/>
      <c r="M123" s="478">
        <f>L123-G123</f>
        <v/>
      </c>
      <c r="N123" s="30" t="n"/>
      <c r="O123" s="425">
        <f>L126-B125</f>
        <v/>
      </c>
      <c r="P123" s="144" t="n"/>
      <c r="Q123" s="426">
        <f>D126-F126</f>
        <v/>
      </c>
    </row>
    <row r="124" ht="20.4" customHeight="1" s="53" thickBot="1">
      <c r="A124" s="100" t="n"/>
      <c r="B124" s="465" t="n"/>
      <c r="C124" s="475" t="n"/>
      <c r="D124" s="428" t="n"/>
      <c r="E124" s="434" t="n">
        <v>73</v>
      </c>
      <c r="F124" s="435">
        <f>D120</f>
        <v/>
      </c>
      <c r="G124" s="401" t="n"/>
      <c r="H124" s="198" t="n"/>
      <c r="I124" s="199" t="n"/>
      <c r="J124" s="122" t="n"/>
      <c r="K124" s="444">
        <f>-(SUMIF($C$7:$C$127,I124,$D$7:$D$127)+SUMIF($E$7:$E$127,I124,$F$7:$F$127))/2</f>
        <v/>
      </c>
      <c r="L124" s="478" t="n"/>
      <c r="M124" s="478">
        <f>L124-G124</f>
        <v/>
      </c>
      <c r="O124" s="425">
        <f>L127-B126</f>
        <v/>
      </c>
      <c r="P124" s="144" t="n"/>
      <c r="Q124" s="426">
        <f>D127-F127</f>
        <v/>
      </c>
    </row>
    <row r="125">
      <c r="A125" s="78" t="inlineStr">
        <is>
          <t xml:space="preserve">　淨值其他項目                                                </t>
        </is>
      </c>
      <c r="B125" s="422">
        <f>SUM(B126:B127)</f>
        <v/>
      </c>
      <c r="C125" s="375" t="n"/>
      <c r="D125" s="428" t="n"/>
      <c r="E125" s="430" t="n"/>
      <c r="F125" s="432" t="n"/>
      <c r="G125" s="402">
        <f>SUM(G126:G127)</f>
        <v/>
      </c>
      <c r="H125" s="220" t="n"/>
      <c r="I125" s="180" t="n"/>
      <c r="J125" s="246" t="n"/>
      <c r="K125" s="489" t="n"/>
      <c r="L125" s="478">
        <f>VLOOKUP(A125,$A$253:$AX$305,$K$1,FALSE)</f>
        <v/>
      </c>
      <c r="M125" s="478">
        <f>L124-G124</f>
        <v/>
      </c>
      <c r="O125" s="425">
        <f>L127-B128</f>
        <v/>
      </c>
      <c r="P125" s="144" t="n"/>
      <c r="Q125" s="426">
        <f>D128-F128</f>
        <v/>
      </c>
    </row>
    <row r="126">
      <c r="A126" s="81" t="inlineStr">
        <is>
          <t xml:space="preserve">　　累積其他綜合餘絀                                            </t>
        </is>
      </c>
      <c r="B126" s="427">
        <f>VLOOKUP(A126,$A$423:$AX$475,$K$1,FALSE)</f>
        <v/>
      </c>
      <c r="C126" s="375" t="n"/>
      <c r="D126" s="428" t="n"/>
      <c r="E126" s="430" t="n"/>
      <c r="F126" s="432" t="n"/>
      <c r="G126" s="488">
        <f>B126+F126-D126</f>
        <v/>
      </c>
      <c r="H126" s="220" t="n"/>
      <c r="I126" s="180" t="n"/>
      <c r="J126" s="246" t="n"/>
      <c r="K126" s="489" t="n"/>
      <c r="L126" s="478">
        <f>VLOOKUP(A126,$A$253:$AX$305,$K$1,FALSE)</f>
        <v/>
      </c>
      <c r="M126" s="478">
        <f>L125-G125</f>
        <v/>
      </c>
      <c r="P126" s="144" t="n"/>
    </row>
    <row r="127">
      <c r="A127" s="80" t="n">
        <v>0</v>
      </c>
      <c r="B127" s="427" t="n"/>
      <c r="C127" s="375" t="n"/>
      <c r="D127" s="428" t="n"/>
      <c r="E127" s="430" t="n"/>
      <c r="F127" s="432" t="n"/>
      <c r="G127" s="488" t="n"/>
      <c r="H127" s="220" t="n"/>
      <c r="I127" s="180" t="n"/>
      <c r="J127" s="246" t="n"/>
      <c r="K127" s="489" t="n"/>
      <c r="L127" s="478">
        <f>VLOOKUP(A128,$A$253:$AX$305,$K$1,FALSE)</f>
        <v/>
      </c>
      <c r="M127" s="478">
        <f>L126-G126</f>
        <v/>
      </c>
      <c r="P127" s="144" t="n"/>
    </row>
    <row r="128" ht="20.4" customHeight="1" s="53" thickBot="1">
      <c r="A128" s="83" t="inlineStr">
        <is>
          <t>合      計</t>
        </is>
      </c>
      <c r="B128" s="479">
        <f>B70+B97</f>
        <v/>
      </c>
      <c r="C128" s="480" t="n"/>
      <c r="D128" s="481" t="n"/>
      <c r="E128" s="482" t="n"/>
      <c r="F128" s="481" t="n"/>
      <c r="G128" s="490">
        <f>G70+G97</f>
        <v/>
      </c>
      <c r="H128" s="220" t="n"/>
      <c r="I128" s="180" t="n"/>
      <c r="J128" s="246" t="n"/>
      <c r="K128" s="489" t="n"/>
      <c r="M128" s="478">
        <f>L127-G128</f>
        <v/>
      </c>
      <c r="P128" s="144" t="n"/>
    </row>
    <row r="129">
      <c r="A129" s="74" t="n"/>
      <c r="B129" s="74" t="n"/>
      <c r="C129" s="74" t="n"/>
      <c r="D129" s="74" t="n"/>
      <c r="E129" s="74" t="n"/>
      <c r="F129" s="74" t="n"/>
      <c r="G129" s="74" t="n"/>
      <c r="H129" s="220" t="n"/>
      <c r="I129" s="180" t="n"/>
      <c r="J129" s="246" t="n"/>
      <c r="K129" s="489" t="n"/>
      <c r="M129" s="478">
        <f>L131-G133</f>
        <v/>
      </c>
      <c r="P129" s="144" t="n"/>
    </row>
    <row r="130">
      <c r="A130" s="74" t="n"/>
      <c r="D130" s="483">
        <f>SUM(D6:D127)</f>
        <v/>
      </c>
      <c r="E130" s="19" t="n"/>
      <c r="F130" s="483">
        <f>SUM(F6:F127)</f>
        <v/>
      </c>
      <c r="H130" s="220" t="n"/>
      <c r="I130" s="180" t="n"/>
      <c r="J130" s="246" t="n"/>
      <c r="K130" s="489" t="n"/>
      <c r="M130" s="478">
        <f>L132-G134</f>
        <v/>
      </c>
      <c r="P130" s="144" t="n"/>
    </row>
    <row r="131">
      <c r="A131" s="74" t="n"/>
      <c r="C131" s="6" t="n"/>
      <c r="D131" s="483">
        <f>D130-F130</f>
        <v/>
      </c>
      <c r="E131" s="15" t="n"/>
      <c r="F131" s="483">
        <f>F130-D130</f>
        <v/>
      </c>
      <c r="H131" s="119" t="n"/>
      <c r="I131" s="115" t="n"/>
      <c r="J131" s="116" t="n"/>
      <c r="K131" s="411" t="n"/>
      <c r="M131" s="478">
        <f>L133-G135</f>
        <v/>
      </c>
      <c r="P131" s="144" t="n"/>
    </row>
    <row r="132">
      <c r="A132" s="74" t="n"/>
      <c r="B132" s="484">
        <f>B69-B70-B97</f>
        <v/>
      </c>
      <c r="C132" s="6" t="n"/>
      <c r="E132" s="15" t="n"/>
      <c r="G132" s="484">
        <f>G69-G70-G97</f>
        <v/>
      </c>
      <c r="H132" s="119" t="n"/>
      <c r="I132" s="115" t="n"/>
      <c r="J132" s="116" t="n"/>
      <c r="K132" s="411" t="n"/>
      <c r="M132" s="478">
        <f>L134-G136</f>
        <v/>
      </c>
      <c r="P132" s="144" t="n"/>
    </row>
    <row r="133">
      <c r="A133" s="74" t="n"/>
      <c r="C133" s="30" t="n"/>
      <c r="D133" s="30" t="n"/>
      <c r="E133" s="30" t="n"/>
      <c r="F133" s="30" t="n"/>
      <c r="G133" s="30" t="n"/>
      <c r="H133" s="119" t="n"/>
      <c r="I133" s="115" t="n"/>
      <c r="J133" s="116" t="n"/>
      <c r="K133" s="411" t="n"/>
      <c r="M133" s="478">
        <f>L135-G137</f>
        <v/>
      </c>
    </row>
    <row r="134">
      <c r="A134" s="74" t="n"/>
      <c r="B134" s="74" t="n"/>
      <c r="C134" s="74" t="n"/>
      <c r="D134" s="74" t="n"/>
      <c r="E134" s="74" t="n"/>
      <c r="F134" s="74" t="n"/>
      <c r="G134" s="74" t="n"/>
      <c r="H134" s="119" t="n"/>
      <c r="I134" s="115" t="n"/>
      <c r="J134" s="116" t="n"/>
      <c r="K134" s="411" t="n"/>
      <c r="M134" s="478">
        <f>L136-G136</f>
        <v/>
      </c>
    </row>
    <row r="135">
      <c r="A135" s="74" t="n"/>
      <c r="B135" s="74" t="n"/>
      <c r="C135" s="74" t="n"/>
      <c r="D135" s="74" t="n"/>
      <c r="E135" s="74" t="n"/>
      <c r="F135" s="74" t="n"/>
      <c r="G135" s="74" t="n"/>
      <c r="H135" s="119" t="n"/>
      <c r="I135" s="115" t="n"/>
      <c r="J135" s="116" t="n"/>
      <c r="K135" s="411" t="n"/>
    </row>
    <row r="254" ht="16.2" customHeight="1" s="53"/>
    <row r="255" ht="16.2" customHeight="1" s="53"/>
    <row r="256" ht="16.2" customHeight="1" s="53"/>
    <row r="257" ht="16.2" customHeight="1" s="53"/>
    <row r="258" ht="16.2" customHeight="1" s="53"/>
    <row r="259" ht="16.2" customHeight="1" s="53"/>
    <row r="260" ht="16.2" customHeight="1" s="53"/>
    <row r="261" ht="16.2" customHeight="1" s="53"/>
    <row r="262" ht="16.2" customHeight="1" s="53"/>
    <row r="263" ht="16.2" customHeight="1" s="53"/>
    <row r="264" ht="16.2" customHeight="1" s="53"/>
    <row r="265" ht="16.2" customHeight="1" s="53"/>
    <row r="266" ht="16.2" customHeight="1" s="53"/>
    <row r="267" ht="16.2" customHeight="1" s="53"/>
    <row r="268" ht="16.2" customHeight="1" s="53"/>
    <row r="269" ht="16.2" customHeight="1" s="53"/>
    <row r="270" ht="16.2" customHeight="1" s="53"/>
    <row r="271" ht="16.2" customHeight="1" s="53"/>
    <row r="272" ht="16.2" customHeight="1" s="53"/>
    <row r="273" ht="16.2" customHeight="1" s="53"/>
    <row r="274" ht="16.2" customHeight="1" s="53"/>
    <row r="275" ht="16.2" customHeight="1" s="53"/>
    <row r="276" ht="16.2" customHeight="1" s="53"/>
    <row r="277" ht="16.2" customHeight="1" s="53"/>
    <row r="278" ht="16.2" customHeight="1" s="53"/>
    <row r="279" ht="16.2" customHeight="1" s="53"/>
    <row r="280" ht="16.2" customHeight="1" s="53"/>
    <row r="281" ht="16.2" customHeight="1" s="53"/>
    <row r="282" ht="16.2" customHeight="1" s="53"/>
    <row r="283" ht="16.2" customHeight="1" s="53"/>
    <row r="284" ht="16.2" customHeight="1" s="53"/>
    <row r="285" ht="16.2" customHeight="1" s="53"/>
    <row r="286" ht="16.2" customHeight="1" s="53"/>
    <row r="287" ht="16.2" customHeight="1" s="53"/>
    <row r="288" ht="16.2" customHeight="1" s="53"/>
    <row r="289" ht="16.2" customHeight="1" s="53"/>
    <row r="290" ht="16.2" customHeight="1" s="53"/>
    <row r="291" ht="16.2" customHeight="1" s="53"/>
    <row r="292" ht="16.2" customHeight="1" s="53"/>
    <row r="293" ht="16.2" customHeight="1" s="53"/>
    <row r="294" ht="16.2" customHeight="1" s="53"/>
    <row r="295" ht="16.2" customHeight="1" s="53"/>
    <row r="296" ht="16.2" customHeight="1" s="53"/>
    <row r="297" ht="16.2" customHeight="1" s="53"/>
    <row r="298" ht="16.2" customHeight="1" s="53"/>
    <row r="299" ht="16.2" customHeight="1" s="53"/>
    <row r="300" ht="16.2" customHeight="1" s="53"/>
    <row r="301" ht="16.2" customHeight="1" s="53"/>
    <row r="302" ht="16.2" customHeight="1" s="53"/>
    <row r="303" ht="16.2" customHeight="1" s="53"/>
    <row r="304" ht="16.2" customHeight="1" s="53"/>
    <row r="305" ht="16.2" customHeight="1" s="53"/>
    <row r="306" ht="16.2" customHeight="1" s="53"/>
    <row r="307" ht="16.2" customHeight="1" s="53"/>
    <row r="308" ht="16.2" customHeight="1" s="53"/>
    <row r="311" ht="16.2" customHeight="1" s="53"/>
    <row r="312" ht="16.2" customHeight="1" s="53"/>
    <row r="313" ht="16.2" customHeight="1" s="53"/>
    <row r="314" ht="16.2" customHeight="1" s="53"/>
    <row r="315" ht="16.2" customHeight="1" s="53"/>
    <row r="316" ht="16.2" customHeight="1" s="53"/>
    <row r="317" ht="16.2" customHeight="1" s="53"/>
    <row r="318" ht="16.2" customHeight="1" s="53"/>
    <row r="319" ht="16.2" customHeight="1" s="53"/>
    <row r="320" ht="16.2" customHeight="1" s="53"/>
    <row r="321" ht="16.2" customHeight="1" s="53"/>
    <row r="322" ht="16.2" customHeight="1" s="53"/>
    <row r="323" ht="16.2" customHeight="1" s="53"/>
    <row r="324" ht="16.2" customHeight="1" s="53"/>
    <row r="325" ht="16.2" customHeight="1" s="53"/>
    <row r="326" ht="16.2" customHeight="1" s="53"/>
    <row r="327" ht="16.2" customHeight="1" s="53"/>
    <row r="328" ht="16.2" customHeight="1" s="53"/>
    <row r="329" ht="16.2" customHeight="1" s="53"/>
    <row r="330" ht="16.2" customHeight="1" s="53"/>
    <row r="331" ht="16.2" customHeight="1" s="53"/>
    <row r="332" ht="16.2" customHeight="1" s="53"/>
    <row r="333" ht="16.2" customHeight="1" s="53"/>
    <row r="334" ht="16.2" customHeight="1" s="53"/>
    <row r="335" ht="16.2" customHeight="1" s="53"/>
    <row r="336" ht="16.2" customHeight="1" s="53"/>
    <row r="337" ht="16.2" customHeight="1" s="53"/>
    <row r="338" ht="16.2" customHeight="1" s="53"/>
    <row r="339" ht="16.2" customHeight="1" s="53"/>
    <row r="340" ht="16.2" customHeight="1" s="53"/>
    <row r="341" ht="16.2" customHeight="1" s="53"/>
    <row r="342" ht="16.2" customHeight="1" s="53"/>
    <row r="343" ht="16.2" customHeight="1" s="53"/>
    <row r="344" ht="16.2" customHeight="1" s="53"/>
    <row r="345" ht="16.2" customHeight="1" s="53"/>
    <row r="346" ht="16.2" customHeight="1" s="53"/>
    <row r="347" ht="16.2" customHeight="1" s="53"/>
    <row r="348" ht="16.2" customHeight="1" s="53"/>
    <row r="349" ht="16.2" customHeight="1" s="53"/>
    <row r="350" ht="16.2" customHeight="1" s="53"/>
    <row r="351" ht="16.2" customHeight="1" s="53"/>
    <row r="352" ht="16.2" customHeight="1" s="53"/>
    <row r="353" ht="16.2" customHeight="1" s="53"/>
    <row r="354" ht="16.2" customHeight="1" s="53"/>
    <row r="355" ht="16.2" customHeight="1" s="53"/>
    <row r="356" ht="16.2" customHeight="1" s="53"/>
    <row r="357" ht="16.2" customHeight="1" s="53"/>
    <row r="358" ht="16.2" customHeight="1" s="53"/>
    <row r="359" ht="16.2" customHeight="1" s="53"/>
    <row r="360" ht="16.2" customHeight="1" s="53"/>
    <row r="361" ht="16.2" customHeight="1" s="53"/>
    <row r="362" ht="16.2" customHeight="1" s="53"/>
    <row r="363" ht="16.2" customHeight="1" s="53"/>
    <row r="364" ht="16.2" customHeight="1" s="53"/>
    <row r="365" ht="16.2" customHeight="1" s="53"/>
    <row r="366" ht="16.2" customHeight="1" s="53"/>
    <row r="367" ht="16.2" customHeight="1" s="53"/>
    <row r="368" ht="16.2" customHeight="1" s="53"/>
    <row r="369" ht="16.2" customHeight="1" s="53"/>
    <row r="370" ht="16.2" customHeight="1" s="53"/>
    <row r="371" ht="16.2" customHeight="1" s="53"/>
    <row r="372" ht="16.2" customHeight="1" s="53"/>
    <row r="373" ht="16.2" customHeight="1" s="53"/>
    <row r="374" ht="16.2" customHeight="1" s="53"/>
    <row r="375" ht="16.2" customHeight="1" s="53"/>
    <row r="376" ht="16.2" customHeight="1" s="53"/>
    <row r="377" ht="16.2" customHeight="1" s="53"/>
    <row r="378" ht="16.2" customHeight="1" s="53"/>
    <row r="379" ht="16.2" customHeight="1" s="53"/>
    <row r="380" ht="16.2" customHeight="1" s="53"/>
    <row r="381" ht="16.2" customHeight="1" s="53"/>
    <row r="382" ht="16.2" customHeight="1" s="53"/>
    <row r="383" ht="16.2" customHeight="1" s="53"/>
    <row r="384" ht="16.2" customHeight="1" s="53"/>
    <row r="385" ht="16.2" customHeight="1" s="53"/>
    <row r="386" ht="16.2" customHeight="1" s="53"/>
    <row r="387" ht="16.2" customHeight="1" s="53"/>
    <row r="388" ht="16.2" customHeight="1" s="53"/>
    <row r="389" ht="16.2" customHeight="1" s="53"/>
    <row r="390" ht="16.2" customHeight="1" s="53"/>
    <row r="391" ht="16.2" customHeight="1" s="53"/>
    <row r="392" ht="16.2" customHeight="1" s="53"/>
    <row r="393" ht="16.2" customHeight="1" s="53"/>
    <row r="394" ht="16.2" customHeight="1" s="53"/>
    <row r="395" ht="16.2" customHeight="1" s="53"/>
    <row r="396" ht="16.2" customHeight="1" s="53"/>
    <row r="397" ht="16.2" customHeight="1" s="53"/>
    <row r="398" ht="16.2" customHeight="1" s="53"/>
    <row r="399" ht="16.2" customHeight="1" s="53"/>
    <row r="400" ht="16.2" customHeight="1" s="53"/>
    <row r="401" ht="16.2" customHeight="1" s="53"/>
    <row r="402" ht="16.2" customHeight="1" s="53"/>
    <row r="403" ht="16.2" customHeight="1" s="53"/>
    <row r="404" ht="16.2" customHeight="1" s="53"/>
    <row r="405" ht="16.2" customHeight="1" s="53"/>
    <row r="406" ht="16.2" customHeight="1" s="53"/>
    <row r="407" ht="16.2" customHeight="1" s="53"/>
    <row r="408" ht="16.2" customHeight="1" s="53"/>
    <row r="409" ht="16.2" customHeight="1" s="53"/>
    <row r="410" ht="16.2" customHeight="1" s="53"/>
    <row r="427" ht="16.2" customHeight="1" s="53"/>
    <row r="428" ht="16.2" customHeight="1" s="53"/>
    <row r="429" ht="16.2" customHeight="1" s="53"/>
    <row r="430" ht="16.2" customHeight="1" s="53"/>
    <row r="431" ht="16.2" customHeight="1" s="53"/>
    <row r="432" ht="16.2" customHeight="1" s="53"/>
    <row r="433" ht="16.2" customHeight="1" s="53"/>
    <row r="434" ht="16.2" customHeight="1" s="53"/>
    <row r="435" ht="16.2" customHeight="1" s="53"/>
    <row r="436" ht="16.2" customHeight="1" s="53"/>
    <row r="437" ht="16.2" customHeight="1" s="53"/>
    <row r="438" ht="16.2" customHeight="1" s="53"/>
    <row r="439" ht="16.2" customHeight="1" s="53"/>
    <row r="440" ht="16.2" customHeight="1" s="53"/>
    <row r="441" ht="16.2" customHeight="1" s="53"/>
    <row r="442" ht="16.2" customHeight="1" s="53"/>
    <row r="443" ht="16.2" customHeight="1" s="53"/>
    <row r="444" ht="16.2" customHeight="1" s="53"/>
    <row r="445" ht="16.2" customHeight="1" s="53"/>
    <row r="446" ht="16.2" customHeight="1" s="53"/>
    <row r="447" ht="16.2" customHeight="1" s="53"/>
    <row r="448" ht="16.2" customHeight="1" s="53"/>
    <row r="449" ht="16.2" customHeight="1" s="53"/>
    <row r="450" ht="16.2" customHeight="1" s="53"/>
    <row r="451" ht="16.2" customHeight="1" s="53"/>
    <row r="452" ht="16.2" customHeight="1" s="53"/>
    <row r="453" ht="16.2" customHeight="1" s="53"/>
    <row r="454" ht="16.2" customHeight="1" s="53"/>
    <row r="455" ht="16.2" customHeight="1" s="53"/>
    <row r="456" ht="16.2" customHeight="1" s="53"/>
    <row r="457" ht="16.2" customHeight="1" s="53"/>
    <row r="458" ht="16.2" customHeight="1" s="53"/>
    <row r="459" ht="16.2" customHeight="1" s="53"/>
    <row r="460" ht="16.2" customHeight="1" s="53"/>
    <row r="461" ht="16.2" customHeight="1" s="53"/>
    <row r="462" ht="16.2" customHeight="1" s="53"/>
    <row r="463" ht="16.2" customHeight="1" s="53"/>
    <row r="464" ht="16.2" customHeight="1" s="53"/>
    <row r="465" ht="16.2" customHeight="1" s="53"/>
    <row r="466" ht="16.2" customHeight="1" s="53"/>
    <row r="467" ht="16.2" customHeight="1" s="53"/>
    <row r="468" ht="16.2" customHeight="1" s="53"/>
    <row r="469" ht="16.2" customHeight="1" s="53"/>
    <row r="470" ht="16.2" customHeight="1" s="53"/>
    <row r="471" ht="16.2" customHeight="1" s="53"/>
    <row r="472" ht="16.2" customHeight="1" s="53"/>
    <row r="473" ht="16.2" customHeight="1" s="53"/>
    <row r="474" ht="16.2" customHeight="1" s="53"/>
    <row r="475" ht="16.2" customHeight="1" s="53"/>
    <row r="476" ht="16.2" customHeight="1" s="53"/>
    <row r="477" ht="16.2" customHeight="1" s="53"/>
    <row r="478" ht="16.2" customHeight="1" s="53"/>
    <row r="479" ht="16.2" customHeight="1" s="53"/>
    <row r="480" ht="16.2" customHeight="1" s="53"/>
    <row r="481" ht="16.2" customHeight="1" s="53"/>
    <row r="484" ht="16.2" customHeight="1" s="53"/>
    <row r="485" ht="16.2" customHeight="1" s="53"/>
    <row r="486" ht="16.2" customHeight="1" s="53"/>
    <row r="487" ht="16.2" customHeight="1" s="53"/>
    <row r="488" ht="16.2" customHeight="1" s="53"/>
    <row r="489" ht="16.2" customHeight="1" s="53"/>
    <row r="490" ht="16.2" customHeight="1" s="53"/>
    <row r="491" ht="16.2" customHeight="1" s="53"/>
    <row r="492" ht="16.2" customHeight="1" s="53"/>
    <row r="493" ht="16.2" customHeight="1" s="53"/>
    <row r="494" ht="16.2" customHeight="1" s="53"/>
    <row r="495" ht="16.2" customHeight="1" s="53"/>
    <row r="496" ht="16.2" customHeight="1" s="53"/>
    <row r="497" ht="16.2" customHeight="1" s="53"/>
    <row r="498" ht="16.2" customHeight="1" s="53"/>
    <row r="499" ht="16.2" customHeight="1" s="53"/>
    <row r="500" ht="16.2" customHeight="1" s="53"/>
    <row r="501" ht="16.2" customHeight="1" s="53"/>
    <row r="502" ht="16.2" customHeight="1" s="53"/>
    <row r="503" ht="16.2" customHeight="1" s="53"/>
    <row r="504" ht="16.2" customHeight="1" s="53"/>
    <row r="505" ht="16.2" customHeight="1" s="53"/>
    <row r="506" ht="16.2" customHeight="1" s="53"/>
    <row r="507" ht="16.2" customHeight="1" s="53"/>
    <row r="508" ht="16.2" customHeight="1" s="53"/>
    <row r="509" ht="16.2" customHeight="1" s="53"/>
    <row r="510" ht="16.2" customHeight="1" s="53"/>
    <row r="511" ht="16.2" customHeight="1" s="53"/>
    <row r="512" ht="16.2" customHeight="1" s="53"/>
    <row r="513" ht="16.2" customHeight="1" s="53"/>
    <row r="514" ht="16.2" customHeight="1" s="53"/>
    <row r="515" ht="16.2" customHeight="1" s="53"/>
    <row r="516" ht="16.2" customHeight="1" s="53"/>
    <row r="517" ht="16.2" customHeight="1" s="53"/>
    <row r="518" ht="16.2" customHeight="1" s="53"/>
    <row r="519" ht="16.2" customHeight="1" s="53"/>
    <row r="520" ht="16.2" customHeight="1" s="53"/>
    <row r="521" ht="16.2" customHeight="1" s="53"/>
    <row r="522" ht="16.2" customHeight="1" s="53"/>
    <row r="523" ht="16.2" customHeight="1" s="53"/>
    <row r="524" ht="16.2" customHeight="1" s="53"/>
    <row r="525" ht="16.2" customHeight="1" s="53"/>
    <row r="526" ht="16.2" customHeight="1" s="53"/>
    <row r="527" ht="16.2" customHeight="1" s="53"/>
    <row r="528" ht="16.2" customHeight="1" s="53"/>
    <row r="529" ht="16.2" customHeight="1" s="53"/>
    <row r="530" ht="16.2" customHeight="1" s="53"/>
    <row r="531" ht="16.2" customHeight="1" s="53"/>
    <row r="532" ht="16.2" customHeight="1" s="53"/>
    <row r="533" ht="16.2" customHeight="1" s="53"/>
    <row r="534" ht="16.2" customHeight="1" s="53"/>
    <row r="535" ht="16.2" customHeight="1" s="53"/>
    <row r="536" ht="16.2" customHeight="1" s="53"/>
    <row r="537" ht="16.2" customHeight="1" s="53"/>
    <row r="538" ht="16.2" customHeight="1" s="53"/>
    <row r="539" ht="16.2" customHeight="1" s="53"/>
    <row r="540" ht="16.2" customHeight="1" s="53"/>
    <row r="541" ht="16.2" customHeight="1" s="53"/>
    <row r="542" ht="16.2" customHeight="1" s="53"/>
    <row r="543" ht="16.2" customHeight="1" s="53"/>
    <row r="544" ht="16.2" customHeight="1" s="53"/>
    <row r="545" ht="16.2" customHeight="1" s="53"/>
    <row r="546" ht="16.2" customHeight="1" s="53"/>
    <row r="547" ht="16.2" customHeight="1" s="53"/>
    <row r="548" ht="16.2" customHeight="1" s="53"/>
    <row r="549" ht="16.2" customHeight="1" s="53"/>
    <row r="550" ht="16.2" customHeight="1" s="53"/>
    <row r="551" ht="16.2" customHeight="1" s="53"/>
    <row r="552" ht="16.2" customHeight="1" s="53"/>
    <row r="553" ht="16.2" customHeight="1" s="53"/>
    <row r="554" ht="16.2" customHeight="1" s="53"/>
    <row r="555" ht="16.2" customHeight="1" s="53"/>
    <row r="556" ht="16.2" customHeight="1" s="53"/>
    <row r="557" ht="16.2" customHeight="1" s="53"/>
    <row r="558" ht="16.2" customHeight="1" s="53"/>
    <row r="559" ht="16.2" customHeight="1" s="53"/>
    <row r="560" ht="16.2" customHeight="1" s="53"/>
    <row r="561" ht="16.2" customHeight="1" s="53"/>
    <row r="562" ht="16.2" customHeight="1" s="53"/>
    <row r="563" ht="16.2" customHeight="1" s="53"/>
    <row r="564" ht="16.2" customHeight="1" s="53"/>
    <row r="565" ht="16.2" customHeight="1" s="53"/>
    <row r="566" ht="16.2" customHeight="1" s="53"/>
    <row r="567" ht="16.2" customHeight="1" s="53"/>
    <row r="568" ht="16.2" customHeight="1" s="53"/>
    <row r="569" ht="16.2" customHeight="1" s="53"/>
    <row r="570" ht="16.2" customHeight="1" s="53"/>
    <row r="571" ht="16.2" customHeight="1" s="53"/>
    <row r="572" ht="16.2" customHeight="1" s="53"/>
    <row r="573" ht="16.2" customHeight="1" s="53"/>
    <row r="574" ht="16.2" customHeight="1" s="53"/>
    <row r="575" ht="16.2" customHeight="1" s="53"/>
    <row r="576" ht="16.2" customHeight="1" s="53"/>
    <row r="577" ht="16.2" customHeight="1" s="53"/>
    <row r="578" ht="16.2" customHeight="1" s="53"/>
    <row r="579" ht="16.2" customHeight="1" s="53"/>
    <row r="580" ht="16.2" customHeight="1" s="53"/>
    <row r="581" ht="16.2" customHeight="1" s="53"/>
    <row r="582" ht="16.2" customHeight="1" s="53"/>
    <row r="583" ht="16.2" customHeight="1" s="53"/>
    <row r="584" ht="16.2" customHeight="1" s="53"/>
    <row r="585" ht="16.2" customHeight="1" s="53"/>
    <row r="586" ht="16.2" customHeight="1" s="53"/>
    <row r="587" ht="16.2" customHeight="1" s="53"/>
    <row r="588" ht="16.2" customHeight="1" s="53"/>
    <row r="589" ht="16.2" customHeight="1" s="53"/>
    <row r="590" ht="16.2" customHeight="1" s="53"/>
    <row r="591" ht="16.2" customHeight="1" s="53"/>
    <row r="592" ht="16.2" customHeight="1" s="53"/>
  </sheetData>
  <mergeCells count="6">
    <mergeCell ref="A1:J1"/>
    <mergeCell ref="C4:F4"/>
    <mergeCell ref="A4:A5"/>
    <mergeCell ref="A3:J3"/>
    <mergeCell ref="A2:J2"/>
    <mergeCell ref="H4:J5"/>
  </mergeCells>
  <conditionalFormatting sqref="D8:D15">
    <cfRule type="expression" priority="4" dxfId="4">
      <formula>"""=if(IF(ISBLANK(c8),0, 1) *IF(ISBLANK(d8),0, 1)=1)"""</formula>
    </cfRule>
  </conditionalFormatting>
  <conditionalFormatting sqref="J7:J38">
    <cfRule type="cellIs" priority="8" operator="notEqual" dxfId="0" stopIfTrue="1">
      <formula>$K7</formula>
    </cfRule>
  </conditionalFormatting>
  <conditionalFormatting sqref="J39:J41">
    <cfRule type="cellIs" priority="3" operator="notEqual" dxfId="0" stopIfTrue="1">
      <formula>#REF!</formula>
    </cfRule>
  </conditionalFormatting>
  <conditionalFormatting sqref="J42:J136">
    <cfRule type="cellIs" priority="1" operator="notEqual" dxfId="0" stopIfTrue="1">
      <formula>$K42</formula>
    </cfRule>
  </conditionalFormatting>
  <conditionalFormatting sqref="M7:M93 M97:M134">
    <cfRule type="cellIs" priority="21" operator="notEqual" dxfId="0" stopIfTrue="1">
      <formula>0</formula>
    </cfRule>
  </conditionalFormatting>
  <printOptions horizontalCentered="1"/>
  <pageMargins left="0.5511811023622047" right="0.4724409448818898" top="0.4330708661417323" bottom="0.2755905511811024" header="0.3937007874015748" footer="0.1181102362204725"/>
  <pageSetup orientation="portrait" paperSize="9" scale="56" fitToHeight="5" horizontalDpi="1200" verticalDpi="1200"/>
  <headerFooter alignWithMargins="0">
    <oddHeader/>
    <oddFooter>&amp;C&amp;16 1-1</oddFooter>
    <evenHeader/>
    <evenFooter/>
    <firstHeader/>
    <firstFooter/>
  </headerFooter>
  <legacyDrawing xmlns:r="http://schemas.openxmlformats.org/officeDocument/2006/relationships" r:id="anysvml"/>
</worksheet>
</file>

<file path=xl/worksheets/sheet35.xml><?xml version="1.0" encoding="utf-8"?>
<worksheet xmlns="http://schemas.openxmlformats.org/spreadsheetml/2006/main">
  <sheetPr codeName="Sheet39">
    <outlinePr summaryBelow="1" summaryRight="1"/>
    <pageSetUpPr/>
  </sheetPr>
  <dimension ref="A1:R135"/>
  <sheetViews>
    <sheetView showZeros="0" zoomScale="70" zoomScaleNormal="70" zoomScaleSheetLayoutView="120" workbookViewId="0">
      <selection activeCell="G14" sqref="G14"/>
    </sheetView>
  </sheetViews>
  <sheetFormatPr baseColWidth="8" defaultColWidth="9" defaultRowHeight="19.8"/>
  <cols>
    <col width="21.6640625" customWidth="1" style="5" min="1" max="1"/>
    <col width="16" customWidth="1" style="5" min="2" max="2"/>
    <col width="5.21875" customWidth="1" style="325" min="3" max="3"/>
    <col width="11.88671875" customWidth="1" style="5" min="4" max="4"/>
    <col width="5.21875" customWidth="1" style="325" min="5" max="5"/>
    <col width="12.21875" customWidth="1" style="5" min="6" max="6"/>
    <col width="12.33203125" customWidth="1" style="5" min="7" max="7"/>
    <col width="64.44140625" customWidth="1" style="5" min="8" max="8"/>
    <col width="5.21875" customWidth="1" style="5" min="9" max="9"/>
    <col width="10.6640625" customWidth="1" style="5" min="10" max="10"/>
    <col width="10.109375" bestFit="1" customWidth="1" style="1" min="11" max="11"/>
    <col width="11.33203125" bestFit="1" customWidth="1" style="1" min="12" max="12"/>
    <col width="19.21875" bestFit="1" customWidth="1" style="1" min="13" max="13"/>
    <col width="9" customWidth="1" style="1" min="14" max="14"/>
    <col width="20.21875" bestFit="1" customWidth="1" style="1" min="15" max="15"/>
    <col width="9" customWidth="1" style="1" min="16" max="16"/>
    <col width="15.21875" bestFit="1" customWidth="1" style="1" min="17" max="17"/>
    <col width="9" customWidth="1" style="1" min="18" max="16384"/>
  </cols>
  <sheetData>
    <row r="1" ht="22.2" customHeight="1" s="53">
      <c r="A1" s="322">
        <f>OFFSET(A139,0,K1-1)</f>
        <v/>
      </c>
      <c r="K1" s="13">
        <f>L1+2</f>
        <v/>
      </c>
      <c r="L1" s="1" t="n">
        <v>33</v>
      </c>
    </row>
    <row r="2" ht="22.2" customHeight="1" s="53">
      <c r="A2" s="322" t="inlineStr">
        <is>
          <t>預計平衡表與現金流量表勾稽底稿</t>
        </is>
      </c>
    </row>
    <row r="3" ht="20.4" customHeight="1" s="53" thickBot="1">
      <c r="A3" s="324" t="inlineStr">
        <is>
          <t>中華民國115年度</t>
        </is>
      </c>
    </row>
    <row r="4" ht="22.2" customHeight="1" s="53">
      <c r="A4" s="348" t="inlineStr">
        <is>
          <t>科目</t>
        </is>
      </c>
      <c r="B4" s="349" t="inlineStr">
        <is>
          <t>114.12.31</t>
        </is>
      </c>
      <c r="C4" s="328" t="inlineStr">
        <is>
          <t>調整項目</t>
        </is>
      </c>
      <c r="D4" s="350" t="n"/>
      <c r="E4" s="350" t="n"/>
      <c r="F4" s="351" t="n"/>
      <c r="G4" s="349" t="inlineStr">
        <is>
          <t>115.12.31</t>
        </is>
      </c>
      <c r="H4" s="329" t="inlineStr">
        <is>
          <t>現金流量表勾稽項目</t>
        </is>
      </c>
      <c r="I4" s="352" t="n"/>
      <c r="J4" s="353" t="n"/>
    </row>
    <row r="5" ht="22.8" customHeight="1" s="53" thickBot="1">
      <c r="A5" s="354" t="n"/>
      <c r="B5" s="75" t="inlineStr">
        <is>
          <t>預計數</t>
        </is>
      </c>
      <c r="C5" s="485" t="n"/>
      <c r="D5" s="486" t="inlineStr">
        <is>
          <t>借方</t>
        </is>
      </c>
      <c r="E5" s="487" t="n"/>
      <c r="F5" s="486" t="inlineStr">
        <is>
          <t>貸方</t>
        </is>
      </c>
      <c r="G5" s="77" t="inlineStr">
        <is>
          <t>預計數</t>
        </is>
      </c>
      <c r="H5" s="358" t="n"/>
      <c r="I5" s="359" t="n"/>
      <c r="J5" s="360" t="n"/>
    </row>
    <row r="6">
      <c r="A6" s="4" t="inlineStr">
        <is>
          <t xml:space="preserve">資產                                                        </t>
        </is>
      </c>
      <c r="B6" s="419" t="n"/>
      <c r="C6" s="367" t="n"/>
      <c r="D6" s="420" t="n"/>
      <c r="E6" s="368" t="n"/>
      <c r="F6" s="420" t="n"/>
      <c r="G6" s="421" t="n"/>
      <c r="H6" s="111" t="inlineStr">
        <is>
          <t xml:space="preserve">▼業務活動之現金流量                                          </t>
        </is>
      </c>
      <c r="I6" s="129" t="n"/>
      <c r="J6" s="130" t="n"/>
      <c r="L6" s="30" t="inlineStr">
        <is>
          <t>114年12月</t>
        </is>
      </c>
      <c r="M6" s="27" t="inlineStr">
        <is>
          <t>差異數要再加(減)</t>
        </is>
      </c>
      <c r="N6" s="30" t="n"/>
      <c r="O6" s="27" t="inlineStr">
        <is>
          <t>比較增減</t>
        </is>
      </c>
      <c r="P6" s="30" t="n"/>
      <c r="Q6" s="27" t="inlineStr">
        <is>
          <t>調整項目</t>
        </is>
      </c>
      <c r="R6" s="30" t="n"/>
    </row>
    <row r="7">
      <c r="A7" s="78" t="inlineStr">
        <is>
          <t xml:space="preserve">　流動資產                                                    </t>
        </is>
      </c>
      <c r="B7" s="422">
        <f>SUM(B8:B16)</f>
        <v/>
      </c>
      <c r="C7" s="367" t="n"/>
      <c r="D7" s="420" t="n"/>
      <c r="E7" s="368" t="n"/>
      <c r="F7" s="420" t="n"/>
      <c r="G7" s="423">
        <f>SUM(G8:G16)</f>
        <v/>
      </c>
      <c r="H7" s="112" t="inlineStr">
        <is>
          <t xml:space="preserve">　　本期賸餘（短絀）                                            </t>
        </is>
      </c>
      <c r="I7" s="8" t="inlineStr">
        <is>
          <t>A</t>
        </is>
      </c>
      <c r="J7" s="73">
        <f>OFFSET(A480,0,$K$1-1)</f>
        <v/>
      </c>
      <c r="K7" s="369">
        <f>-SUMIF($C$7:$C$127,I7,$D$7:$D$127)+SUMIF($E$7:$E$127,I7,$F$7:$F$127)</f>
        <v/>
      </c>
      <c r="L7" s="478">
        <f>VLOOKUP(A7,$A$140:$AX$249,$K$1,FALSE)</f>
        <v/>
      </c>
      <c r="M7" s="478">
        <f>L7-G7</f>
        <v/>
      </c>
      <c r="N7" s="30" t="n"/>
      <c r="O7" s="425">
        <f>L7-B7</f>
        <v/>
      </c>
      <c r="P7" s="426">
        <f>J7-K7</f>
        <v/>
      </c>
      <c r="Q7" s="426">
        <f>D7-F7</f>
        <v/>
      </c>
      <c r="R7" s="30" t="n"/>
    </row>
    <row r="8">
      <c r="A8" s="79" t="inlineStr">
        <is>
          <t xml:space="preserve">　　現金                                                        </t>
        </is>
      </c>
      <c r="B8" s="427">
        <f>VLOOKUP(A8,$A$309:$AX$418,$K$1,FALSE)</f>
        <v/>
      </c>
      <c r="C8" s="367" t="inlineStr">
        <is>
          <t>B</t>
        </is>
      </c>
      <c r="D8" s="428">
        <f>IF(G8-B8&gt;0,G8-B8,"0")</f>
        <v/>
      </c>
      <c r="E8" s="375" t="inlineStr">
        <is>
          <t>B</t>
        </is>
      </c>
      <c r="F8" s="428">
        <f>IF(G8-B8&lt;0,B8-G8,"0")</f>
        <v/>
      </c>
      <c r="G8" s="429">
        <f>J87</f>
        <v/>
      </c>
      <c r="H8" s="112" t="inlineStr">
        <is>
          <t xml:space="preserve">　　利息股利之調整                                              </t>
        </is>
      </c>
      <c r="I8" s="8" t="n"/>
      <c r="J8" s="73">
        <f>OFFSET(A481,0,$K$1-1)</f>
        <v/>
      </c>
      <c r="K8" s="369">
        <f>SUM(K9:K11)</f>
        <v/>
      </c>
      <c r="L8" s="478">
        <f>VLOOKUP(A8,$A$140:$AX$249,$K$1,FALSE)</f>
        <v/>
      </c>
      <c r="M8" s="478">
        <f>L8-G8</f>
        <v/>
      </c>
      <c r="N8" s="30" t="n"/>
      <c r="O8" s="425">
        <f>L8-B8</f>
        <v/>
      </c>
      <c r="P8" s="426">
        <f>J8-K8</f>
        <v/>
      </c>
      <c r="Q8" s="426">
        <f>D8-F8</f>
        <v/>
      </c>
      <c r="R8" s="30" t="n"/>
    </row>
    <row r="9" ht="32.4" customHeight="1" s="53">
      <c r="A9" s="79" t="inlineStr">
        <is>
          <t xml:space="preserve">　　流動金融資產                                                </t>
        </is>
      </c>
      <c r="B9" s="427">
        <f>VLOOKUP(A9,$A$309:$AX$418,$K$1,FALSE)</f>
        <v/>
      </c>
      <c r="C9" s="375" t="n">
        <v>231</v>
      </c>
      <c r="D9" s="428">
        <f>J50*-1</f>
        <v/>
      </c>
      <c r="E9" s="430" t="n">
        <v>211</v>
      </c>
      <c r="F9" s="431">
        <f>J42</f>
        <v/>
      </c>
      <c r="G9" s="429">
        <f>B9+D9-F9+D10-F10</f>
        <v/>
      </c>
      <c r="H9" s="112" t="inlineStr">
        <is>
          <t xml:space="preserve">　　　利息收入                                                    </t>
        </is>
      </c>
      <c r="I9" s="8" t="n"/>
      <c r="J9" s="73">
        <f>OFFSET(A482,0,$K$1-1)</f>
        <v/>
      </c>
      <c r="K9" s="369">
        <f>J9</f>
        <v/>
      </c>
      <c r="L9" s="478">
        <f>VLOOKUP(A9,$A$140:$AX$249,$K$1,FALSE)</f>
        <v/>
      </c>
      <c r="M9" s="478">
        <f>L9-G9</f>
        <v/>
      </c>
      <c r="N9" s="30" t="n"/>
      <c r="O9" s="425">
        <f>L9-B9</f>
        <v/>
      </c>
      <c r="P9" s="426">
        <f>J9-K9</f>
        <v/>
      </c>
      <c r="Q9" s="426">
        <f>D9-F9</f>
        <v/>
      </c>
      <c r="R9" s="30" t="n"/>
    </row>
    <row r="10">
      <c r="A10" s="79" t="n"/>
      <c r="B10" s="427" t="n"/>
      <c r="C10" s="375" t="n">
        <v>125</v>
      </c>
      <c r="D10" s="428" t="n"/>
      <c r="E10" s="430" t="n"/>
      <c r="F10" s="432" t="n"/>
      <c r="G10" s="429" t="n"/>
      <c r="H10" s="112" t="inlineStr">
        <is>
          <t xml:space="preserve">　　　股利收入                                                    </t>
        </is>
      </c>
      <c r="I10" s="8" t="n"/>
      <c r="J10" s="73">
        <f>OFFSET(A483,0,$K$1-1)</f>
        <v/>
      </c>
      <c r="K10" s="369">
        <f>J10</f>
        <v/>
      </c>
      <c r="L10" s="478" t="n"/>
      <c r="M10" s="478">
        <f>L10-G10</f>
        <v/>
      </c>
      <c r="N10" s="30" t="n"/>
      <c r="O10" s="425">
        <f>L10-B10</f>
        <v/>
      </c>
      <c r="P10" s="426">
        <f>J10-K10</f>
        <v/>
      </c>
      <c r="Q10" s="426">
        <f>D10-F10</f>
        <v/>
      </c>
      <c r="R10" s="30" t="n"/>
    </row>
    <row r="11">
      <c r="A11" s="79" t="inlineStr">
        <is>
          <t xml:space="preserve">　　應收款項                                                    </t>
        </is>
      </c>
      <c r="B11" s="427">
        <f>VLOOKUP(A11,$A$309:$AX$418,$K$1,FALSE)</f>
        <v/>
      </c>
      <c r="C11" s="375" t="n">
        <v>151</v>
      </c>
      <c r="D11" s="428" t="n"/>
      <c r="E11" s="430" t="n">
        <v>151</v>
      </c>
      <c r="F11" s="432" t="n"/>
      <c r="G11" s="429">
        <f>B11+D11-F11</f>
        <v/>
      </c>
      <c r="H11" s="112" t="inlineStr">
        <is>
          <t xml:space="preserve">　　　利息費用                                                    </t>
        </is>
      </c>
      <c r="I11" s="8" t="n"/>
      <c r="J11" s="73">
        <f>OFFSET(A484,0,$K$1-1)</f>
        <v/>
      </c>
      <c r="K11" s="369">
        <f>J11</f>
        <v/>
      </c>
      <c r="L11" s="478">
        <f>VLOOKUP(A11,$A$140:$AX$249,$K$1,FALSE)</f>
        <v/>
      </c>
      <c r="M11" s="478">
        <f>L11-G11</f>
        <v/>
      </c>
      <c r="N11" s="30" t="n"/>
      <c r="O11" s="425">
        <f>L11-B11</f>
        <v/>
      </c>
      <c r="P11" s="426">
        <f>J11-K11</f>
        <v/>
      </c>
      <c r="Q11" s="426">
        <f>D11-F11</f>
        <v/>
      </c>
      <c r="R11" s="30" t="n"/>
    </row>
    <row r="12">
      <c r="A12" s="2" t="n">
        <v>0</v>
      </c>
      <c r="B12" s="427" t="n"/>
      <c r="C12" s="375" t="n"/>
      <c r="D12" s="428" t="n"/>
      <c r="E12" s="430" t="n"/>
      <c r="F12" s="432" t="n"/>
      <c r="G12" s="433" t="n"/>
      <c r="H12" s="112" t="inlineStr">
        <is>
          <t xml:space="preserve">　　未計利息股利之本期賸餘（短絀）                              </t>
        </is>
      </c>
      <c r="I12" s="8" t="n"/>
      <c r="J12" s="73">
        <f>OFFSET(A485,0,$K$1-1)</f>
        <v/>
      </c>
      <c r="K12" s="369">
        <f>K7+K8</f>
        <v/>
      </c>
      <c r="L12" s="478" t="n"/>
      <c r="M12" s="478">
        <f>L12-G12</f>
        <v/>
      </c>
      <c r="N12" s="30" t="n"/>
      <c r="O12" s="425">
        <f>L12-B12</f>
        <v/>
      </c>
      <c r="P12" s="426">
        <f>J12-K12</f>
        <v/>
      </c>
      <c r="Q12" s="426">
        <f>D12-F12</f>
        <v/>
      </c>
      <c r="R12" s="30" t="n"/>
    </row>
    <row r="13">
      <c r="A13" s="80" t="inlineStr">
        <is>
          <t xml:space="preserve">　　存貨                                                        </t>
        </is>
      </c>
      <c r="B13" s="427">
        <f>VLOOKUP(A13,$A$309:$AX$418,$K$1,FALSE)</f>
        <v/>
      </c>
      <c r="C13" s="375" t="n">
        <v>151</v>
      </c>
      <c r="D13" s="428" t="n"/>
      <c r="E13" s="430" t="n">
        <v>151</v>
      </c>
      <c r="F13" s="432" t="n"/>
      <c r="G13" s="429">
        <f>B13+D13-F13</f>
        <v/>
      </c>
      <c r="H13" s="112" t="inlineStr">
        <is>
          <t xml:space="preserve">　　調整項目                                                    </t>
        </is>
      </c>
      <c r="I13" s="8" t="n"/>
      <c r="J13" s="73">
        <f>OFFSET(A486,0,$K$1-1)</f>
        <v/>
      </c>
      <c r="K13" s="369">
        <f>SUM(K14,K24,K27,K34,K33)</f>
        <v/>
      </c>
      <c r="L13" s="478">
        <f>VLOOKUP(A13,$A$140:$AX$249,$K$1,FALSE)</f>
        <v/>
      </c>
      <c r="M13" s="478">
        <f>L13-G13</f>
        <v/>
      </c>
      <c r="N13" s="30" t="n"/>
      <c r="O13" s="425">
        <f>L13-B13</f>
        <v/>
      </c>
      <c r="P13" s="426">
        <f>J13-K13</f>
        <v/>
      </c>
      <c r="Q13" s="426">
        <f>D13-F13</f>
        <v/>
      </c>
      <c r="R13" s="30" t="n"/>
    </row>
    <row r="14">
      <c r="A14" s="81" t="inlineStr">
        <is>
          <t xml:space="preserve">　　生產性生物資產－流動                                        </t>
        </is>
      </c>
      <c r="B14" s="427">
        <f>VLOOKUP(A14,$A$309:$AX$418,$K$1,FALSE)</f>
        <v/>
      </c>
      <c r="C14" s="375" t="n">
        <v>151</v>
      </c>
      <c r="D14" s="428" t="n"/>
      <c r="E14" s="430" t="n">
        <v>151</v>
      </c>
      <c r="F14" s="432" t="n"/>
      <c r="G14" s="429">
        <f>B14+D14-F14</f>
        <v/>
      </c>
      <c r="H14" s="112" t="inlineStr">
        <is>
          <t xml:space="preserve">　　　折舊、減損及折耗                                            </t>
        </is>
      </c>
      <c r="I14" s="8" t="n"/>
      <c r="J14" s="73">
        <f>OFFSET(A487,0,$K$1-1)</f>
        <v/>
      </c>
      <c r="K14" s="369">
        <f>SUM(K15:K23)</f>
        <v/>
      </c>
      <c r="L14" s="478">
        <f>VLOOKUP(A14,$A$140:$AX$249,$K$1,FALSE)</f>
        <v/>
      </c>
      <c r="M14" s="478">
        <f>L14-G14</f>
        <v/>
      </c>
      <c r="N14" s="30" t="n"/>
      <c r="O14" s="425">
        <f>L14-B14</f>
        <v/>
      </c>
      <c r="P14" s="426">
        <f>J14-K14</f>
        <v/>
      </c>
      <c r="Q14" s="426">
        <f>D14-F14</f>
        <v/>
      </c>
      <c r="R14" s="30" t="n"/>
    </row>
    <row r="15">
      <c r="A15" s="80" t="inlineStr">
        <is>
          <t xml:space="preserve">　　預付款項                                                    </t>
        </is>
      </c>
      <c r="B15" s="427">
        <f>VLOOKUP(A15,$A$309:$AX$418,$K$1,FALSE)</f>
        <v/>
      </c>
      <c r="C15" s="375" t="n">
        <v>151</v>
      </c>
      <c r="D15" s="428" t="n"/>
      <c r="E15" s="430" t="n">
        <v>151</v>
      </c>
      <c r="F15" s="432" t="n"/>
      <c r="G15" s="429">
        <f>B15+D15-F15</f>
        <v/>
      </c>
      <c r="H15" s="112" t="inlineStr">
        <is>
          <t xml:space="preserve">　　　　土地改良物                                                  </t>
        </is>
      </c>
      <c r="I15" s="91" t="n">
        <v>101</v>
      </c>
      <c r="J15" s="121">
        <f>OFFSET(A488,0,$K$1-1)</f>
        <v/>
      </c>
      <c r="K15" s="369">
        <f>-SUMIF($C$7:$C$127,I15,$D$7:$D$127)+SUMIF($E$7:$E$127,I15,$F$7:$F$127)</f>
        <v/>
      </c>
      <c r="L15" s="478">
        <f>VLOOKUP(A15,$A$140:$AX$249,$K$1,FALSE)</f>
        <v/>
      </c>
      <c r="M15" s="478">
        <f>L15-G15</f>
        <v/>
      </c>
      <c r="N15" s="30" t="n"/>
      <c r="O15" s="425">
        <f>L15-B15</f>
        <v/>
      </c>
      <c r="P15" s="426">
        <f>J15-K15</f>
        <v/>
      </c>
      <c r="Q15" s="426">
        <f>D15-F15</f>
        <v/>
      </c>
      <c r="R15" s="30" t="n"/>
    </row>
    <row r="16">
      <c r="A16" s="80" t="inlineStr">
        <is>
          <t xml:space="preserve">　　短期貸墊款                                                  </t>
        </is>
      </c>
      <c r="B16" s="427">
        <f>VLOOKUP(A16,$A$309:$AX$418,$K$1,FALSE)</f>
        <v/>
      </c>
      <c r="C16" s="375" t="n">
        <v>151</v>
      </c>
      <c r="D16" s="428" t="n"/>
      <c r="E16" s="430" t="n">
        <v>212</v>
      </c>
      <c r="F16" s="432">
        <f>J43</f>
        <v/>
      </c>
      <c r="G16" s="429">
        <f>B16+D16-F16</f>
        <v/>
      </c>
      <c r="H16" s="112" t="inlineStr">
        <is>
          <t xml:space="preserve">　　　　房屋及建築                                                  </t>
        </is>
      </c>
      <c r="I16" s="91" t="n">
        <v>102</v>
      </c>
      <c r="J16" s="121">
        <f>OFFSET(A489,0,$K$1-1)</f>
        <v/>
      </c>
      <c r="K16" s="369">
        <f>-SUMIF($C$7:$C$127,I16,$D$7:$D$127)+SUMIF($E$7:$E$127,I16,$F$7:$F$127)</f>
        <v/>
      </c>
      <c r="L16" s="478">
        <f>VLOOKUP(A16,$A$140:$AX$249,$K$1,FALSE)</f>
        <v/>
      </c>
      <c r="M16" s="478">
        <f>L16-G16</f>
        <v/>
      </c>
      <c r="N16" s="30" t="n"/>
      <c r="O16" s="425">
        <f>L16-B16</f>
        <v/>
      </c>
      <c r="P16" s="426">
        <f>J16-K16</f>
        <v/>
      </c>
      <c r="Q16" s="426">
        <f>D16-F16</f>
        <v/>
      </c>
      <c r="R16" s="30" t="n"/>
    </row>
    <row r="17" ht="48.6" customHeight="1" s="53">
      <c r="A17" s="78" t="inlineStr">
        <is>
          <t xml:space="preserve">　投資、長期應收款、貸墊款及準備金                            </t>
        </is>
      </c>
      <c r="B17" s="422">
        <f>SUM(B18:B21)</f>
        <v/>
      </c>
      <c r="C17" s="380" t="n"/>
      <c r="D17" s="374" t="n"/>
      <c r="E17" s="434" t="n"/>
      <c r="F17" s="435" t="n"/>
      <c r="G17" s="423">
        <f>SUM(G18:G21)</f>
        <v/>
      </c>
      <c r="H17" s="112" t="inlineStr">
        <is>
          <t xml:space="preserve">　　　　機械及設備                                                  </t>
        </is>
      </c>
      <c r="I17" s="91" t="n">
        <v>103</v>
      </c>
      <c r="J17" s="121">
        <f>OFFSET(A490,0,$K$1-1)</f>
        <v/>
      </c>
      <c r="K17" s="369">
        <f>-SUMIF($C$7:$C$127,I17,$D$7:$D$127)+SUMIF($E$7:$E$127,I17,$F$7:$F$127)</f>
        <v/>
      </c>
      <c r="L17" s="478">
        <f>VLOOKUP(A17,$A$140:$AX$249,$K$1,FALSE)</f>
        <v/>
      </c>
      <c r="M17" s="478">
        <f>L17-G17</f>
        <v/>
      </c>
      <c r="N17" s="30" t="n"/>
      <c r="O17" s="425">
        <f>L17-B17</f>
        <v/>
      </c>
      <c r="P17" s="426">
        <f>J17-K17</f>
        <v/>
      </c>
      <c r="Q17" s="426">
        <f>D17-F17</f>
        <v/>
      </c>
      <c r="R17" s="30" t="n"/>
    </row>
    <row r="18" ht="32.4" customHeight="1" s="53">
      <c r="A18" s="80" t="inlineStr">
        <is>
          <t xml:space="preserve">　　採權益法之投資                                              </t>
        </is>
      </c>
      <c r="B18" s="427">
        <f>VLOOKUP(A18,$A$309:$AX$418,$K$1,FALSE)</f>
        <v/>
      </c>
      <c r="C18" s="380" t="n"/>
      <c r="D18" s="126" t="n"/>
      <c r="E18" s="127" t="n"/>
      <c r="F18" s="126" t="n"/>
      <c r="G18" s="429">
        <f>D18+F18+B18</f>
        <v/>
      </c>
      <c r="H18" s="112" t="inlineStr">
        <is>
          <t xml:space="preserve">　　　　交通及運輸設備                                              </t>
        </is>
      </c>
      <c r="I18" s="91" t="n">
        <v>104</v>
      </c>
      <c r="J18" s="121">
        <f>OFFSET(A491,0,$K$1-1)</f>
        <v/>
      </c>
      <c r="K18" s="369">
        <f>-SUMIF($C$7:$C$127,I18,$D$7:$D$127)+SUMIF($E$7:$E$127,I18,$F$7:$F$127)</f>
        <v/>
      </c>
      <c r="L18" s="478">
        <f>VLOOKUP(A18,$A$140:$AX$249,$K$1,FALSE)</f>
        <v/>
      </c>
      <c r="M18" s="478">
        <f>L18-G18</f>
        <v/>
      </c>
      <c r="N18" s="30" t="n"/>
      <c r="O18" s="425">
        <f>L18-B18</f>
        <v/>
      </c>
      <c r="P18" s="426">
        <f>J18-K18</f>
        <v/>
      </c>
      <c r="Q18" s="426">
        <f>D18-F18</f>
        <v/>
      </c>
      <c r="R18" s="30" t="n"/>
    </row>
    <row r="19" ht="32.4" customHeight="1" s="53">
      <c r="A19" s="80" t="inlineStr">
        <is>
          <t xml:space="preserve">　　非流動金融資產                                              </t>
        </is>
      </c>
      <c r="B19" s="427">
        <f>VLOOKUP(A19,$A$309:$AX$418,$K$1,FALSE)</f>
        <v/>
      </c>
      <c r="C19" s="381" t="n">
        <v>241</v>
      </c>
      <c r="D19" s="436">
        <f>J52*-1</f>
        <v/>
      </c>
      <c r="E19" s="437" t="n">
        <v>221</v>
      </c>
      <c r="F19" s="438">
        <f>J45</f>
        <v/>
      </c>
      <c r="G19" s="429">
        <f>B19+D19-F19</f>
        <v/>
      </c>
      <c r="H19" s="112" t="inlineStr">
        <is>
          <t xml:space="preserve">　　　　什項設備                                                    </t>
        </is>
      </c>
      <c r="I19" s="91" t="n">
        <v>105</v>
      </c>
      <c r="J19" s="121">
        <f>OFFSET(A492,0,$K$1-1)</f>
        <v/>
      </c>
      <c r="K19" s="369">
        <f>-SUMIF($C$7:$C$127,I19,$D$7:$D$127)+SUMIF($E$7:$E$127,I19,$F$7:$F$127)</f>
        <v/>
      </c>
      <c r="L19" s="478">
        <f>VLOOKUP(A19,$A$140:$AX$249,$K$1,FALSE)</f>
        <v/>
      </c>
      <c r="M19" s="478">
        <f>L19-G19</f>
        <v/>
      </c>
      <c r="N19" s="30" t="n"/>
      <c r="O19" s="425">
        <f>L19-B19</f>
        <v/>
      </c>
      <c r="P19" s="426">
        <f>J19-K19</f>
        <v/>
      </c>
      <c r="Q19" s="426">
        <f>D19-F19</f>
        <v/>
      </c>
      <c r="R19" s="30" t="n"/>
    </row>
    <row r="20">
      <c r="A20" s="80" t="inlineStr">
        <is>
          <t xml:space="preserve">　　長期應收款                                                  </t>
        </is>
      </c>
      <c r="B20" s="427">
        <f>VLOOKUP(A20,$A$309:$AX$418,$K$1,FALSE)</f>
        <v/>
      </c>
      <c r="C20" s="380" t="n"/>
      <c r="D20" s="374" t="n"/>
      <c r="E20" s="434" t="n"/>
      <c r="F20" s="435" t="n"/>
      <c r="G20" s="433">
        <f>B20+D20-F20</f>
        <v/>
      </c>
      <c r="H20" s="112" t="inlineStr">
        <is>
          <t xml:space="preserve">　　　　租賃資產                                                    </t>
        </is>
      </c>
      <c r="I20" s="91" t="n">
        <v>106</v>
      </c>
      <c r="J20" s="121">
        <f>OFFSET(A493,0,$K$1-1)</f>
        <v/>
      </c>
      <c r="K20" s="369">
        <f>-SUMIF($C$7:$C$127,I20,$D$7:$D$127)+SUMIF($E$7:$E$127,I20,$F$7:$F$127)</f>
        <v/>
      </c>
      <c r="L20" s="478">
        <f>VLOOKUP(A20,$A$140:$AX$249,$K$1,FALSE)</f>
        <v/>
      </c>
      <c r="M20" s="478">
        <f>L20-G20</f>
        <v/>
      </c>
      <c r="N20" s="30" t="n"/>
      <c r="O20" s="425">
        <f>L20-B20</f>
        <v/>
      </c>
      <c r="P20" s="426">
        <f>J20-K20</f>
        <v/>
      </c>
      <c r="Q20" s="426">
        <f>D20-F20</f>
        <v/>
      </c>
      <c r="R20" s="30" t="n"/>
    </row>
    <row r="21">
      <c r="A21" s="80" t="inlineStr">
        <is>
          <t xml:space="preserve">　　準備金                                                      </t>
        </is>
      </c>
      <c r="B21" s="427">
        <f>VLOOKUP(A21,$A$309:$AX$418,$K$1,FALSE)</f>
        <v/>
      </c>
      <c r="C21" s="380" t="n">
        <v>242</v>
      </c>
      <c r="D21" s="374">
        <f>J53*-1</f>
        <v/>
      </c>
      <c r="E21" s="434" t="n">
        <v>222</v>
      </c>
      <c r="F21" s="435">
        <f>J46</f>
        <v/>
      </c>
      <c r="G21" s="429">
        <f>B21+SUM(D21:D25)-SUM(F21:F25)</f>
        <v/>
      </c>
      <c r="H21" s="112" t="inlineStr">
        <is>
          <t xml:space="preserve">　　　　租賃權益改良                                                </t>
        </is>
      </c>
      <c r="I21" s="91" t="n">
        <v>107</v>
      </c>
      <c r="J21" s="121">
        <f>OFFSET(A494,0,$K$1-1)</f>
        <v/>
      </c>
      <c r="K21" s="369">
        <f>-SUMIF($C$7:$C$127,I21,$D$7:$D$127)+SUMIF($E$7:$E$127,I21,$F$7:$F$127)</f>
        <v/>
      </c>
      <c r="L21" s="478">
        <f>VLOOKUP(A21,$A$140:$AX$249,$K$1,FALSE)</f>
        <v/>
      </c>
      <c r="M21" s="478">
        <f>L21-G21</f>
        <v/>
      </c>
      <c r="N21" s="30" t="n"/>
      <c r="O21" s="425">
        <f>L21-B21</f>
        <v/>
      </c>
      <c r="P21" s="426">
        <f>J21-K21</f>
        <v/>
      </c>
      <c r="Q21" s="426">
        <f>D21-F21</f>
        <v/>
      </c>
      <c r="R21" s="30" t="n"/>
    </row>
    <row r="22">
      <c r="A22" s="3" t="n">
        <v>0</v>
      </c>
      <c r="B22" s="427" t="n"/>
      <c r="C22" s="382" t="n">
        <v>401</v>
      </c>
      <c r="D22" s="428">
        <f>J90</f>
        <v/>
      </c>
      <c r="E22" s="439" t="n">
        <v>402</v>
      </c>
      <c r="F22" s="432">
        <f>-J91</f>
        <v/>
      </c>
      <c r="G22" s="433" t="n"/>
      <c r="H22" s="112" t="inlineStr">
        <is>
          <t xml:space="preserve">　　　　代管資產                                                    </t>
        </is>
      </c>
      <c r="I22" s="91" t="n">
        <v>108</v>
      </c>
      <c r="J22" s="121">
        <f>OFFSET(A495,0,$K$1-1)</f>
        <v/>
      </c>
      <c r="K22" s="369">
        <f>-SUMIF($C$7:$C$127,I22,$D$7:$D$127)+SUMIF($E$7:$E$127,I22,$F$7:$F$127)</f>
        <v/>
      </c>
      <c r="L22" s="478" t="n"/>
      <c r="M22" s="478">
        <f>L22-G22</f>
        <v/>
      </c>
      <c r="N22" s="30" t="n"/>
      <c r="O22" s="425">
        <f>L22-B22</f>
        <v/>
      </c>
      <c r="P22" s="426">
        <f>J22-K22</f>
        <v/>
      </c>
      <c r="Q22" s="426">
        <f>D22-F22</f>
        <v/>
      </c>
      <c r="R22" s="30" t="n"/>
    </row>
    <row r="23">
      <c r="A23" s="3" t="n">
        <v>0</v>
      </c>
      <c r="B23" s="427" t="n"/>
      <c r="C23" s="382" t="n">
        <v>403</v>
      </c>
      <c r="D23" s="428">
        <f>J93</f>
        <v/>
      </c>
      <c r="E23" s="439" t="n"/>
      <c r="F23" s="431" t="n"/>
      <c r="G23" s="433" t="n"/>
      <c r="H23" s="112" t="inlineStr">
        <is>
          <t xml:space="preserve">　　　　生產性生物資產－非流動                                      </t>
        </is>
      </c>
      <c r="I23" s="91" t="n">
        <v>109</v>
      </c>
      <c r="J23" s="121">
        <f>OFFSET(A496,0,$K$1-1)</f>
        <v/>
      </c>
      <c r="K23" s="369">
        <f>-SUMIF($C$7:$C$127,I23,$D$7:$D$127)+SUMIF($E$7:$E$127,I23,$F$7:$F$127)</f>
        <v/>
      </c>
      <c r="L23" s="478" t="n"/>
      <c r="M23" s="478">
        <f>L23-G23</f>
        <v/>
      </c>
      <c r="N23" s="30" t="n"/>
      <c r="O23" s="425">
        <f>L23-B23</f>
        <v/>
      </c>
      <c r="P23" s="426">
        <f>J23-K23</f>
        <v/>
      </c>
      <c r="Q23" s="426">
        <f>D23-F23</f>
        <v/>
      </c>
      <c r="R23" s="30" t="n"/>
    </row>
    <row r="24">
      <c r="A24" s="3" t="n">
        <v>0</v>
      </c>
      <c r="B24" s="427" t="n"/>
      <c r="C24" s="382" t="n"/>
      <c r="D24" s="428" t="n"/>
      <c r="E24" s="439" t="n"/>
      <c r="F24" s="432" t="n"/>
      <c r="G24" s="433" t="n"/>
      <c r="H24" s="112" t="inlineStr">
        <is>
          <t xml:space="preserve">　　　攤銷                                                        </t>
        </is>
      </c>
      <c r="I24" s="91" t="n"/>
      <c r="J24" s="121">
        <f>OFFSET(A497,0,$K$1-1)</f>
        <v/>
      </c>
      <c r="K24" s="369">
        <f>SUM(K25:K26)</f>
        <v/>
      </c>
      <c r="L24" s="478" t="n"/>
      <c r="M24" s="478">
        <f>L24-G24</f>
        <v/>
      </c>
      <c r="N24" s="30" t="n"/>
      <c r="O24" s="425">
        <f>L24-B24</f>
        <v/>
      </c>
      <c r="P24" s="426">
        <f>J24-K24</f>
        <v/>
      </c>
      <c r="Q24" s="426">
        <f>D24-F24</f>
        <v/>
      </c>
      <c r="R24" s="30" t="n"/>
    </row>
    <row r="25">
      <c r="A25" s="78" t="n"/>
      <c r="B25" s="427" t="n"/>
      <c r="C25" s="382" t="n">
        <v>125</v>
      </c>
      <c r="D25" s="428">
        <f>J32*-1</f>
        <v/>
      </c>
      <c r="E25" s="439" t="n"/>
      <c r="F25" s="432" t="n"/>
      <c r="G25" s="433" t="n"/>
      <c r="H25" s="112" t="inlineStr">
        <is>
          <t xml:space="preserve">　　　　攤銷電腦軟體                                                </t>
        </is>
      </c>
      <c r="I25" s="8" t="n">
        <v>111</v>
      </c>
      <c r="J25" s="73">
        <f>OFFSET(A498,0,$K$1-1)</f>
        <v/>
      </c>
      <c r="K25" s="369">
        <f>-SUMIF($C$7:$C$127,I25,$D$7:$D$127)+SUMIF($E$7:$E$127,I25,$F$7:$F$127)</f>
        <v/>
      </c>
      <c r="L25" s="478" t="n"/>
      <c r="M25" s="478">
        <f>L25-G25</f>
        <v/>
      </c>
      <c r="N25" s="30" t="n"/>
      <c r="O25" s="425">
        <f>L25-B25</f>
        <v/>
      </c>
      <c r="P25" s="426">
        <f>J25-K25</f>
        <v/>
      </c>
      <c r="Q25" s="426">
        <f>D25-F25</f>
        <v/>
      </c>
      <c r="R25" s="30" t="n"/>
    </row>
    <row r="26" ht="32.4" customHeight="1" s="53">
      <c r="A26" s="78" t="inlineStr">
        <is>
          <t xml:space="preserve">　不動產、廠房及設備                                          </t>
        </is>
      </c>
      <c r="B26" s="422">
        <f>SUM(B27:B52)</f>
        <v/>
      </c>
      <c r="C26" s="375" t="n"/>
      <c r="D26" s="428" t="n"/>
      <c r="E26" s="430" t="n"/>
      <c r="F26" s="432" t="n"/>
      <c r="G26" s="423">
        <f>SUM(G27:G52)</f>
        <v/>
      </c>
      <c r="H26" s="112" t="inlineStr">
        <is>
          <t xml:space="preserve">　　　　其他攤銷費用                                                </t>
        </is>
      </c>
      <c r="I26" s="8" t="n">
        <v>112</v>
      </c>
      <c r="J26" s="73">
        <f>OFFSET(A499,0,$K$1-1)</f>
        <v/>
      </c>
      <c r="K26" s="369">
        <f>-SUMIF($C$7:$C$127,I26,$D$7:$D$127)+SUMIF($E$7:$E$127,I26,$F$7:$F$127)</f>
        <v/>
      </c>
      <c r="L26" s="478">
        <f>VLOOKUP(A26,$A$140:$AX$249,$K$1,FALSE)</f>
        <v/>
      </c>
      <c r="M26" s="478">
        <f>L26-G26</f>
        <v/>
      </c>
      <c r="N26" s="30" t="n"/>
      <c r="O26" s="425">
        <f>L26-B26</f>
        <v/>
      </c>
      <c r="P26" s="426">
        <f>J26-K26</f>
        <v/>
      </c>
      <c r="Q26" s="426">
        <f>D26-F26</f>
        <v/>
      </c>
      <c r="R26" s="30" t="n"/>
    </row>
    <row r="27">
      <c r="A27" s="80" t="inlineStr">
        <is>
          <t xml:space="preserve">　　土地                                                        </t>
        </is>
      </c>
      <c r="B27" s="427">
        <f>VLOOKUP(A27,$A$309:$AX$418,$K$1,FALSE)</f>
        <v/>
      </c>
      <c r="C27" s="384" t="n">
        <v>121</v>
      </c>
      <c r="D27" s="440" t="n"/>
      <c r="E27" s="441" t="n"/>
      <c r="F27" s="442" t="n"/>
      <c r="G27" s="429">
        <f>B27+SUM(D27)-SUM(F27)</f>
        <v/>
      </c>
      <c r="H27" s="112" t="inlineStr">
        <is>
          <t xml:space="preserve">　　　其他                                                        </t>
        </is>
      </c>
      <c r="I27" s="8" t="n"/>
      <c r="J27" s="73">
        <f>OFFSET(A500,0,$K$1-1)</f>
        <v/>
      </c>
      <c r="K27" s="369">
        <f>K28+K29+K32</f>
        <v/>
      </c>
      <c r="L27" s="478">
        <f>VLOOKUP(A27,$A$140:$AX$249,$K$1,FALSE)</f>
        <v/>
      </c>
      <c r="M27" s="478">
        <f>L27-G27</f>
        <v/>
      </c>
      <c r="N27" s="30" t="n"/>
      <c r="O27" s="425">
        <f>L27-B27</f>
        <v/>
      </c>
      <c r="P27" s="426">
        <f>J27-K27</f>
        <v/>
      </c>
      <c r="Q27" s="426">
        <f>D27-F27</f>
        <v/>
      </c>
      <c r="R27" s="30" t="n"/>
    </row>
    <row r="28">
      <c r="A28" s="2" t="n">
        <v>0</v>
      </c>
      <c r="B28" s="427" t="n"/>
      <c r="C28" s="384" t="n"/>
      <c r="D28" s="440" t="n"/>
      <c r="E28" s="441" t="n"/>
      <c r="F28" s="442" t="n"/>
      <c r="G28" s="433" t="n"/>
      <c r="H28" s="214" t="inlineStr">
        <is>
          <t xml:space="preserve">　　　　應付退休及離職金                                            </t>
        </is>
      </c>
      <c r="I28" s="215" t="n">
        <v>122</v>
      </c>
      <c r="J28" s="73">
        <f>OFFSET(A501,0,$K$1-1)</f>
        <v/>
      </c>
      <c r="K28" s="369">
        <f>-SUMIF($C$7:$C$127,I28,$D$7:$D$127)+SUMIF($E$7:$E$127,I28,$F$7:$F$127)</f>
        <v/>
      </c>
      <c r="L28" s="478" t="n"/>
      <c r="M28" s="478">
        <f>L28-G28</f>
        <v/>
      </c>
      <c r="N28" s="30" t="n"/>
      <c r="O28" s="425">
        <f>L28-B28</f>
        <v/>
      </c>
      <c r="P28" s="426">
        <f>J28-K28</f>
        <v/>
      </c>
      <c r="Q28" s="426">
        <f>D28-F28</f>
        <v/>
      </c>
      <c r="R28" s="30" t="n"/>
    </row>
    <row r="29">
      <c r="A29" s="80" t="inlineStr">
        <is>
          <t xml:space="preserve">　　土地改良物                                                  </t>
        </is>
      </c>
      <c r="B29" s="427">
        <f>VLOOKUP(A29,$A$309:$AX$418,$K$1,FALSE)</f>
        <v/>
      </c>
      <c r="C29" s="384" t="n">
        <v>251</v>
      </c>
      <c r="D29" s="440">
        <f>J57*-1</f>
        <v/>
      </c>
      <c r="E29" s="441" t="n">
        <v>101</v>
      </c>
      <c r="F29" s="442">
        <f>J15</f>
        <v/>
      </c>
      <c r="G29" s="429">
        <f>B29+SUM(D29:D32)-SUM(F29:F32)</f>
        <v/>
      </c>
      <c r="H29" s="214" t="inlineStr">
        <is>
          <t xml:space="preserve">　　　　遞延收入                                                    </t>
        </is>
      </c>
      <c r="I29" s="215" t="n"/>
      <c r="J29" s="73">
        <f>OFFSET(A502,0,$K$1-1)</f>
        <v/>
      </c>
      <c r="K29" s="369">
        <f>SUM(K30:K31)</f>
        <v/>
      </c>
      <c r="L29" s="478">
        <f>VLOOKUP(A29,$A$140:$AX$249,$K$1,FALSE)</f>
        <v/>
      </c>
      <c r="M29" s="478">
        <f>L29-G29</f>
        <v/>
      </c>
      <c r="N29" s="30" t="n"/>
      <c r="O29" s="425">
        <f>L29-B29</f>
        <v/>
      </c>
      <c r="P29" s="426">
        <f>J29-K29</f>
        <v/>
      </c>
      <c r="Q29" s="426">
        <f>D29-F29</f>
        <v/>
      </c>
      <c r="R29" s="30" t="n"/>
    </row>
    <row r="30">
      <c r="A30" s="80" t="n">
        <v>0</v>
      </c>
      <c r="B30" s="427" t="n"/>
      <c r="C30" s="384" t="n">
        <v>404</v>
      </c>
      <c r="D30" s="440">
        <f>J96</f>
        <v/>
      </c>
      <c r="E30" s="441" t="n"/>
      <c r="F30" s="442" t="n"/>
      <c r="G30" s="433" t="n"/>
      <c r="H30" s="214" t="inlineStr">
        <is>
          <t xml:space="preserve">　　　　　遞延收入-其他補助收入                                       </t>
        </is>
      </c>
      <c r="I30" s="215" t="n">
        <v>123</v>
      </c>
      <c r="J30" s="73">
        <f>OFFSET(A503,0,$K$1-1)</f>
        <v/>
      </c>
      <c r="K30" s="369">
        <f>-SUMIF($C$7:$C$127,I30,$D$7:$D$127)+SUMIF($E$7:$E$127,I30,$F$7:$F$127)</f>
        <v/>
      </c>
      <c r="L30" s="478" t="n"/>
      <c r="M30" s="478">
        <f>L30-G30</f>
        <v/>
      </c>
      <c r="N30" s="30" t="n"/>
      <c r="O30" s="425">
        <f>L30-B30</f>
        <v/>
      </c>
      <c r="P30" s="426">
        <f>J30-K30</f>
        <v/>
      </c>
      <c r="Q30" s="426">
        <f>D30-F30</f>
        <v/>
      </c>
      <c r="R30" s="30" t="n"/>
    </row>
    <row r="31">
      <c r="A31" s="2" t="n">
        <v>0</v>
      </c>
      <c r="B31" s="427" t="n"/>
      <c r="C31" s="384" t="n"/>
      <c r="D31" s="440" t="n"/>
      <c r="E31" s="441" t="n"/>
      <c r="F31" s="442" t="n"/>
      <c r="G31" s="433" t="n"/>
      <c r="H31" s="214" t="inlineStr">
        <is>
          <t xml:space="preserve">　　　　　遞延收入-受贈收入                                           </t>
        </is>
      </c>
      <c r="I31" s="215" t="n">
        <v>124</v>
      </c>
      <c r="J31" s="73">
        <f>OFFSET(A504,0,$K$1-1)</f>
        <v/>
      </c>
      <c r="K31" s="369">
        <f>-SUMIF($C$7:$C$127,I31,$D$7:$D$127)+SUMIF($E$7:$E$127,I31,$F$7:$F$127)</f>
        <v/>
      </c>
      <c r="L31" s="478" t="n"/>
      <c r="M31" s="478">
        <f>L31-G31</f>
        <v/>
      </c>
      <c r="N31" s="30" t="n"/>
      <c r="O31" s="425">
        <f>L31-B31</f>
        <v/>
      </c>
      <c r="P31" s="426">
        <f>J31-K31</f>
        <v/>
      </c>
      <c r="Q31" s="426">
        <f>D31-F31</f>
        <v/>
      </c>
      <c r="R31" s="30" t="n"/>
    </row>
    <row r="32">
      <c r="A32" s="3" t="n">
        <v>0</v>
      </c>
      <c r="B32" s="427" t="n"/>
      <c r="C32" s="385" t="n"/>
      <c r="D32" s="440" t="n"/>
      <c r="E32" s="443" t="n"/>
      <c r="F32" s="442" t="n"/>
      <c r="G32" s="433" t="n"/>
      <c r="H32" s="214" t="inlineStr">
        <is>
          <t xml:space="preserve">　　　　其他                                                        </t>
        </is>
      </c>
      <c r="I32" s="215" t="n">
        <v>125</v>
      </c>
      <c r="J32" s="73">
        <f>OFFSET(A505,0,$K$1-1)</f>
        <v/>
      </c>
      <c r="K32" s="369" t="n"/>
      <c r="L32" s="478" t="n"/>
      <c r="M32" s="478">
        <f>L32-G32</f>
        <v/>
      </c>
      <c r="N32" s="30" t="n"/>
      <c r="O32" s="425">
        <f>L32-B32</f>
        <v/>
      </c>
      <c r="P32" s="426">
        <f>J32-K32</f>
        <v/>
      </c>
      <c r="Q32" s="426">
        <f>D32-F32</f>
        <v/>
      </c>
      <c r="R32" s="30" t="n"/>
    </row>
    <row r="33">
      <c r="A33" s="80" t="inlineStr">
        <is>
          <t xml:space="preserve">　　房屋及建築                                                  </t>
        </is>
      </c>
      <c r="B33" s="427">
        <f>VLOOKUP(A33,$A$309:$AX$418,$K$1,FALSE)</f>
        <v/>
      </c>
      <c r="C33" s="384" t="n">
        <v>252</v>
      </c>
      <c r="D33" s="440">
        <f>J58*-1</f>
        <v/>
      </c>
      <c r="E33" s="441" t="n">
        <v>102</v>
      </c>
      <c r="F33" s="442">
        <f>J16</f>
        <v/>
      </c>
      <c r="G33" s="429">
        <f>B33+SUM(D33:D36)-SUM(F33:F36)</f>
        <v/>
      </c>
      <c r="H33" s="214" t="inlineStr">
        <is>
          <t xml:space="preserve">　　　流動資產淨減（淨增）                                        </t>
        </is>
      </c>
      <c r="I33" s="215" t="n">
        <v>151</v>
      </c>
      <c r="J33" s="73">
        <f>OFFSET(A506,0,$K$1-1)</f>
        <v/>
      </c>
      <c r="K33" s="369">
        <f>-SUMIF($C$7:$C$127,I33,$D$7:$D$127)+SUMIF($E$7:$E$127,I33,$F$7:$F$127)</f>
        <v/>
      </c>
      <c r="L33" s="478">
        <f>VLOOKUP(A33,$A$140:$AX$249,$K$1,FALSE)</f>
        <v/>
      </c>
      <c r="M33" s="478">
        <f>L33-G33</f>
        <v/>
      </c>
      <c r="N33" s="30" t="n"/>
      <c r="O33" s="425">
        <f>L33-B33</f>
        <v/>
      </c>
      <c r="P33" s="426">
        <f>J33-K33</f>
        <v/>
      </c>
      <c r="Q33" s="426">
        <f>D33-F33</f>
        <v/>
      </c>
      <c r="R33" s="30" t="n"/>
    </row>
    <row r="34">
      <c r="A34" s="2" t="n">
        <v>0</v>
      </c>
      <c r="B34" s="427" t="n"/>
      <c r="C34" s="384" t="n">
        <v>405</v>
      </c>
      <c r="D34" s="440">
        <f>J97</f>
        <v/>
      </c>
      <c r="E34" s="441" t="n"/>
      <c r="F34" s="442" t="n"/>
      <c r="G34" s="433" t="n"/>
      <c r="H34" s="214" t="inlineStr">
        <is>
          <t xml:space="preserve">　　　流動負債淨增（淨減）                                        </t>
        </is>
      </c>
      <c r="I34" s="215" t="n">
        <v>161</v>
      </c>
      <c r="J34" s="73">
        <f>OFFSET(A507,0,$K$1-1)</f>
        <v/>
      </c>
      <c r="K34" s="369">
        <f>-SUMIF($C$7:$C$127,I34,$D$7:$D$127)+SUMIF($E$7:$E$127,I34,$F$7:$F$127)</f>
        <v/>
      </c>
      <c r="L34" s="478" t="n"/>
      <c r="M34" s="478">
        <f>L34-G34</f>
        <v/>
      </c>
      <c r="N34" s="30" t="n"/>
      <c r="O34" s="425">
        <f>L34-B34</f>
        <v/>
      </c>
      <c r="P34" s="426">
        <f>J34-K34</f>
        <v/>
      </c>
      <c r="Q34" s="426">
        <f>D34-F34</f>
        <v/>
      </c>
      <c r="R34" s="30" t="n"/>
    </row>
    <row r="35">
      <c r="A35" s="2" t="n">
        <v>0</v>
      </c>
      <c r="B35" s="427" t="n"/>
      <c r="C35" s="384" t="n"/>
      <c r="D35" s="440" t="n"/>
      <c r="E35" s="441" t="n"/>
      <c r="F35" s="442" t="n"/>
      <c r="G35" s="433" t="n"/>
      <c r="H35" s="214" t="inlineStr">
        <is>
          <t xml:space="preserve">　　未計利息股利之現金流入（流出）                              </t>
        </is>
      </c>
      <c r="I35" s="215" t="n"/>
      <c r="J35" s="73">
        <f>OFFSET(A508,0,$K$1-1)</f>
        <v/>
      </c>
      <c r="K35" s="369">
        <f>K12+K13</f>
        <v/>
      </c>
      <c r="L35" s="478" t="n"/>
      <c r="M35" s="478">
        <f>L35-G35</f>
        <v/>
      </c>
      <c r="N35" s="30" t="n"/>
      <c r="O35" s="425">
        <f>L35-B35</f>
        <v/>
      </c>
      <c r="P35" s="426">
        <f>J35-K35</f>
        <v/>
      </c>
      <c r="Q35" s="426">
        <f>D35-F35</f>
        <v/>
      </c>
      <c r="R35" s="30" t="n"/>
    </row>
    <row r="36">
      <c r="A36" s="3" t="n">
        <v>0</v>
      </c>
      <c r="B36" s="427" t="n"/>
      <c r="C36" s="385" t="n"/>
      <c r="D36" s="440" t="n"/>
      <c r="E36" s="443" t="n"/>
      <c r="F36" s="442" t="n"/>
      <c r="G36" s="433" t="n"/>
      <c r="H36" s="112" t="inlineStr">
        <is>
          <t xml:space="preserve">　　收取利息                                                    </t>
        </is>
      </c>
      <c r="I36" s="180" t="n"/>
      <c r="J36" s="73">
        <f>OFFSET(A509,0,$K$1-1)</f>
        <v/>
      </c>
      <c r="K36" s="369">
        <f>J36</f>
        <v/>
      </c>
      <c r="L36" s="478" t="n"/>
      <c r="M36" s="478">
        <f>L36-G36</f>
        <v/>
      </c>
      <c r="N36" s="30" t="n"/>
      <c r="O36" s="425">
        <f>L36-B36</f>
        <v/>
      </c>
      <c r="P36" s="426">
        <f>J36-K36</f>
        <v/>
      </c>
      <c r="Q36" s="426">
        <f>D36-F36</f>
        <v/>
      </c>
      <c r="R36" s="30" t="n"/>
    </row>
    <row r="37">
      <c r="A37" s="80" t="inlineStr">
        <is>
          <t xml:space="preserve">　　機械及設備                                                  </t>
        </is>
      </c>
      <c r="B37" s="427">
        <f>VLOOKUP(A37,$A$309:$AX$418,$K$1,FALSE)</f>
        <v/>
      </c>
      <c r="C37" s="384" t="n">
        <v>253</v>
      </c>
      <c r="D37" s="440">
        <f>J59*-1</f>
        <v/>
      </c>
      <c r="E37" s="441" t="n">
        <v>103</v>
      </c>
      <c r="F37" s="442">
        <f>J17</f>
        <v/>
      </c>
      <c r="G37" s="429">
        <f>B37+SUM(D37:D41)-SUM(F37:F41)</f>
        <v/>
      </c>
      <c r="H37" s="112" t="inlineStr">
        <is>
          <t xml:space="preserve">　　收取股利                                                    </t>
        </is>
      </c>
      <c r="I37" s="180" t="n"/>
      <c r="J37" s="73">
        <f>OFFSET(A510,0,$K$1-1)</f>
        <v/>
      </c>
      <c r="K37" s="369">
        <f>J37</f>
        <v/>
      </c>
      <c r="L37" s="478">
        <f>VLOOKUP(A37,$A$140:$AX$249,$K$1,FALSE)</f>
        <v/>
      </c>
      <c r="M37" s="478">
        <f>L37-G37</f>
        <v/>
      </c>
      <c r="N37" s="30" t="n"/>
      <c r="O37" s="425">
        <f>L37-B37</f>
        <v/>
      </c>
      <c r="P37" s="426">
        <f>J37-K37</f>
        <v/>
      </c>
      <c r="Q37" s="426">
        <f>D37-F37</f>
        <v/>
      </c>
      <c r="R37" s="30" t="n"/>
    </row>
    <row r="38" ht="20.4" customHeight="1" s="53" thickBot="1">
      <c r="A38" s="2" t="n">
        <v>0</v>
      </c>
      <c r="B38" s="427" t="n"/>
      <c r="C38" s="385" t="n">
        <v>407</v>
      </c>
      <c r="D38" s="440">
        <f>J101</f>
        <v/>
      </c>
      <c r="E38" s="441" t="n"/>
      <c r="F38" s="442" t="n"/>
      <c r="G38" s="433" t="n"/>
      <c r="H38" s="112" t="inlineStr">
        <is>
          <t xml:space="preserve">　　支付利息                                                    </t>
        </is>
      </c>
      <c r="I38" s="180" t="n"/>
      <c r="J38" s="73">
        <f>OFFSET(A511,0,$K$1-1)</f>
        <v/>
      </c>
      <c r="K38" s="444">
        <f>J38</f>
        <v/>
      </c>
      <c r="L38" s="478" t="n"/>
      <c r="M38" s="478">
        <f>L38-G38</f>
        <v/>
      </c>
      <c r="N38" s="30" t="n"/>
      <c r="O38" s="425">
        <f>L38-B38</f>
        <v/>
      </c>
      <c r="P38" s="426">
        <f>J38-K38</f>
        <v/>
      </c>
      <c r="Q38" s="426">
        <f>D38-F38</f>
        <v/>
      </c>
      <c r="R38" s="30" t="n"/>
    </row>
    <row r="39">
      <c r="A39" s="3" t="n">
        <v>0</v>
      </c>
      <c r="B39" s="427" t="n"/>
      <c r="C39" s="385" t="n">
        <v>409</v>
      </c>
      <c r="D39" s="440">
        <f>J105</f>
        <v/>
      </c>
      <c r="E39" s="443" t="n">
        <v>412</v>
      </c>
      <c r="F39" s="442">
        <f>-J109</f>
        <v/>
      </c>
      <c r="G39" s="433" t="n"/>
      <c r="H39" s="111" t="inlineStr">
        <is>
          <t xml:space="preserve">▼業務活動之淨現金流入（流出）                                </t>
        </is>
      </c>
      <c r="I39" s="180" t="n"/>
      <c r="J39" s="248">
        <f>OFFSET(A512,0,$K$1-1)</f>
        <v/>
      </c>
      <c r="K39" s="445">
        <f>K36+K37+K38+K35</f>
        <v/>
      </c>
      <c r="L39" s="478" t="n"/>
      <c r="M39" s="478">
        <f>L39-G39</f>
        <v/>
      </c>
      <c r="N39" s="30" t="n"/>
      <c r="O39" s="425">
        <f>L39-B39</f>
        <v/>
      </c>
      <c r="P39" s="426">
        <f>J39-K39</f>
        <v/>
      </c>
      <c r="Q39" s="426">
        <f>D39-F39</f>
        <v/>
      </c>
      <c r="R39" s="30" t="n"/>
    </row>
    <row r="40">
      <c r="A40" s="3" t="n">
        <v>0</v>
      </c>
      <c r="B40" s="427" t="n"/>
      <c r="C40" s="261" t="n"/>
      <c r="D40" s="186" t="n"/>
      <c r="E40" s="446" t="n"/>
      <c r="F40" s="447" t="n"/>
      <c r="G40" s="433" t="n"/>
      <c r="H40" s="111" t="inlineStr">
        <is>
          <t xml:space="preserve">▼投資活動之現金流量                                          </t>
        </is>
      </c>
      <c r="I40" s="180" t="n"/>
      <c r="J40" s="248">
        <f>OFFSET(A513,0,$K$1-1)</f>
        <v/>
      </c>
      <c r="K40" s="448">
        <f>SUM(K41,K44,K47,K48,K49,K51,K54,K64)</f>
        <v/>
      </c>
      <c r="L40" s="478" t="n"/>
      <c r="M40" s="478">
        <f>L40-G40</f>
        <v/>
      </c>
      <c r="N40" s="30" t="n"/>
      <c r="O40" s="425">
        <f>L40-B40</f>
        <v/>
      </c>
      <c r="P40" s="426">
        <f>J40-K40</f>
        <v/>
      </c>
      <c r="Q40" s="426">
        <f>D40-F40</f>
        <v/>
      </c>
      <c r="R40" s="30" t="n"/>
    </row>
    <row r="41">
      <c r="A41" s="50" t="n"/>
      <c r="B41" s="50" t="n"/>
      <c r="C41" s="232" t="n"/>
      <c r="D41" s="440" t="n"/>
      <c r="E41" s="232" t="n"/>
      <c r="F41" s="233" t="n"/>
      <c r="H41" s="112" t="inlineStr">
        <is>
          <t xml:space="preserve">　　減少流動金融資產及短期貸墊款                                </t>
        </is>
      </c>
      <c r="I41" s="180" t="n"/>
      <c r="J41" s="248">
        <f>OFFSET(A514,0,$K$1-1)</f>
        <v/>
      </c>
      <c r="K41" s="449">
        <f>K42+K43</f>
        <v/>
      </c>
      <c r="L41" s="478" t="n"/>
      <c r="M41" s="478">
        <f>L41-G41</f>
        <v/>
      </c>
      <c r="N41" s="30" t="n"/>
      <c r="O41" s="425">
        <f>L41-B41</f>
        <v/>
      </c>
      <c r="P41" s="426">
        <f>J41-K41</f>
        <v/>
      </c>
      <c r="Q41" s="426">
        <f>D41-F41</f>
        <v/>
      </c>
      <c r="R41" s="30" t="n"/>
    </row>
    <row r="42" ht="20.4" customHeight="1" s="53" thickBot="1">
      <c r="A42" s="50" t="inlineStr">
        <is>
          <t xml:space="preserve">　　交通及運輸設備                                              </t>
        </is>
      </c>
      <c r="B42" s="427">
        <f>VLOOKUP(A42,$A$309:$AX$418,$K$1,FALSE)</f>
        <v/>
      </c>
      <c r="C42" s="384" t="n">
        <v>254</v>
      </c>
      <c r="D42" s="440">
        <f>J60*-1</f>
        <v/>
      </c>
      <c r="E42" s="441" t="n">
        <v>104</v>
      </c>
      <c r="F42" s="442">
        <f>J18</f>
        <v/>
      </c>
      <c r="G42" s="450">
        <f>B42+SUM(D42:D44)-SUM(F42:F44)</f>
        <v/>
      </c>
      <c r="H42" s="214" t="inlineStr">
        <is>
          <t xml:space="preserve">　　　減少流動金融資產                                            </t>
        </is>
      </c>
      <c r="I42" s="215" t="n">
        <v>211</v>
      </c>
      <c r="J42" s="248">
        <f>OFFSET(A515,0,$K$1-1)</f>
        <v/>
      </c>
      <c r="K42" s="451">
        <f>-SUMIF($C$7:$C$127,I42,$D$7:$D$127)+SUMIF($E$7:$E$135,I42,$F$7:$F$127)</f>
        <v/>
      </c>
      <c r="L42" s="478">
        <f>VLOOKUP(A42,$A$140:$AX$249,$K$1,FALSE)</f>
        <v/>
      </c>
      <c r="M42" s="478">
        <f>L42-G42</f>
        <v/>
      </c>
      <c r="N42" s="30" t="n"/>
      <c r="O42" s="425">
        <f>L42-B42</f>
        <v/>
      </c>
      <c r="P42" s="426">
        <f>J42-K42</f>
        <v/>
      </c>
      <c r="Q42" s="426">
        <f>D42-F42</f>
        <v/>
      </c>
      <c r="R42" s="30" t="n"/>
    </row>
    <row r="43">
      <c r="A43" s="50" t="n"/>
      <c r="B43" s="427" t="n"/>
      <c r="C43" s="385" t="n">
        <v>410</v>
      </c>
      <c r="D43" s="440">
        <f>J106</f>
        <v/>
      </c>
      <c r="E43" s="443" t="n">
        <v>413</v>
      </c>
      <c r="F43" s="442">
        <f>J110*-1</f>
        <v/>
      </c>
      <c r="G43" s="452" t="n"/>
      <c r="H43" s="216" t="inlineStr">
        <is>
          <t xml:space="preserve">　　　減少短期墊款                                                </t>
        </is>
      </c>
      <c r="I43" s="217" t="n">
        <v>212</v>
      </c>
      <c r="J43" s="73">
        <f>OFFSET(A516,0,$K$1-1)</f>
        <v/>
      </c>
      <c r="K43" s="453">
        <f>-SUMIF($C$7:$C$127,I43,$D$7:$D$127)+SUMIF($E$7:$E$135,I43,$F$7:$F$127)</f>
        <v/>
      </c>
      <c r="L43" s="478" t="n"/>
      <c r="M43" s="478">
        <f>L43-G43</f>
        <v/>
      </c>
      <c r="N43" s="30" t="n"/>
      <c r="O43" s="425">
        <f>L43-B43</f>
        <v/>
      </c>
      <c r="P43" s="426">
        <f>J43-K43</f>
        <v/>
      </c>
      <c r="Q43" s="426">
        <f>D43-F43</f>
        <v/>
      </c>
      <c r="R43" s="30" t="n"/>
    </row>
    <row r="44">
      <c r="A44" s="50" t="n"/>
      <c r="B44" s="427" t="n"/>
      <c r="C44" s="385" t="n"/>
      <c r="D44" s="440" t="n"/>
      <c r="E44" s="443" t="n"/>
      <c r="F44" s="442" t="n"/>
      <c r="G44" s="452" t="n"/>
      <c r="H44" s="112" t="inlineStr">
        <is>
          <t xml:space="preserve">　　減少投資、長期應收款、貸墊款及準備金                        </t>
        </is>
      </c>
      <c r="I44" s="180" t="n"/>
      <c r="J44" s="73">
        <f>OFFSET(A517,0,$K$1-1)</f>
        <v/>
      </c>
      <c r="K44" s="369">
        <f>SUM(K45:K46)</f>
        <v/>
      </c>
      <c r="L44" s="478" t="n"/>
      <c r="M44" s="478">
        <f>L44-G44</f>
        <v/>
      </c>
      <c r="N44" s="30" t="n"/>
      <c r="O44" s="425">
        <f>L44-B44</f>
        <v/>
      </c>
      <c r="P44" s="426">
        <f>J44-K44</f>
        <v/>
      </c>
      <c r="Q44" s="426">
        <f>D44-F44</f>
        <v/>
      </c>
      <c r="R44" s="30" t="n"/>
    </row>
    <row r="45">
      <c r="A45" s="80" t="inlineStr">
        <is>
          <t xml:space="preserve">　　什項設備                                                    </t>
        </is>
      </c>
      <c r="B45" s="427">
        <f>VLOOKUP(A45,$A$309:$AX$418,$K$1,FALSE)</f>
        <v/>
      </c>
      <c r="C45" s="384" t="n">
        <v>255</v>
      </c>
      <c r="D45" s="440">
        <f>J61*-1</f>
        <v/>
      </c>
      <c r="E45" s="441" t="n">
        <v>105</v>
      </c>
      <c r="F45" s="442">
        <f>J19</f>
        <v/>
      </c>
      <c r="G45" s="429">
        <f>B45+SUM(D45:D48)-SUM(F45:F48)</f>
        <v/>
      </c>
      <c r="H45" s="112" t="inlineStr">
        <is>
          <t xml:space="preserve">　　　減少投資                                                    </t>
        </is>
      </c>
      <c r="I45" s="180" t="n">
        <v>221</v>
      </c>
      <c r="J45" s="73">
        <f>OFFSET(A518,0,$K$1-1)</f>
        <v/>
      </c>
      <c r="K45" s="369">
        <f>-SUMIF($C$7:$C$127,I45,$D$7:$D$127)+SUMIF($E$7:$E$135,I45,$F$7:$F$127)</f>
        <v/>
      </c>
      <c r="L45" s="478">
        <f>VLOOKUP(A45,$A$140:$AX$249,$K$1,FALSE)</f>
        <v/>
      </c>
      <c r="M45" s="478">
        <f>L45-G45</f>
        <v/>
      </c>
      <c r="N45" s="30" t="n"/>
      <c r="O45" s="425">
        <f>L45-B45</f>
        <v/>
      </c>
      <c r="P45" s="426">
        <f>J45-K45</f>
        <v/>
      </c>
      <c r="Q45" s="426">
        <f>D45-F45</f>
        <v/>
      </c>
      <c r="R45" s="30" t="n"/>
    </row>
    <row r="46">
      <c r="A46" s="3" t="n">
        <v>0</v>
      </c>
      <c r="B46" s="427" t="n"/>
      <c r="C46" s="385" t="n">
        <v>408</v>
      </c>
      <c r="D46" s="440">
        <f>J102</f>
        <v/>
      </c>
      <c r="E46" s="443" t="n"/>
      <c r="F46" s="442" t="n"/>
      <c r="G46" s="433" t="n"/>
      <c r="H46" s="112" t="inlineStr">
        <is>
          <t xml:space="preserve">　　　減少準備金                                                  </t>
        </is>
      </c>
      <c r="I46" s="180" t="n">
        <v>222</v>
      </c>
      <c r="J46" s="73">
        <f>OFFSET(A519,0,$K$1-1)</f>
        <v/>
      </c>
      <c r="K46" s="369">
        <f>-SUMIF($C$7:$C$127,I46,$D$7:$D$127)+SUMIF($E$7:$E$135,I46,$F$7:$F$127)</f>
        <v/>
      </c>
      <c r="L46" s="478" t="n"/>
      <c r="M46" s="478">
        <f>L46-G46</f>
        <v/>
      </c>
      <c r="N46" s="30" t="n"/>
      <c r="O46" s="425">
        <f>L46-B46</f>
        <v/>
      </c>
      <c r="P46" s="426">
        <f>J46-K46</f>
        <v/>
      </c>
      <c r="Q46" s="426">
        <f>D46-F46</f>
        <v/>
      </c>
      <c r="R46" s="30" t="n"/>
    </row>
    <row r="47">
      <c r="A47" s="3" t="n">
        <v>0</v>
      </c>
      <c r="B47" s="427" t="n"/>
      <c r="C47" s="385" t="n">
        <v>411</v>
      </c>
      <c r="D47" s="440">
        <f>J107</f>
        <v/>
      </c>
      <c r="E47" s="443" t="n">
        <v>414</v>
      </c>
      <c r="F47" s="442">
        <f>-J111</f>
        <v/>
      </c>
      <c r="G47" s="433" t="n"/>
      <c r="H47" s="112" t="inlineStr">
        <is>
          <t xml:space="preserve">　　收取利息                                                    </t>
        </is>
      </c>
      <c r="I47" s="180" t="n"/>
      <c r="J47" s="73">
        <f>OFFSET(A520,0,$K$1-1)</f>
        <v/>
      </c>
      <c r="K47" s="369">
        <f>J47</f>
        <v/>
      </c>
      <c r="L47" s="478" t="n"/>
      <c r="M47" s="478">
        <f>L47-G47</f>
        <v/>
      </c>
      <c r="N47" s="30" t="n"/>
      <c r="O47" s="425">
        <f>L47-B47</f>
        <v/>
      </c>
      <c r="P47" s="426">
        <f>J47-K47</f>
        <v/>
      </c>
      <c r="Q47" s="426">
        <f>D47-F47</f>
        <v/>
      </c>
      <c r="R47" s="30" t="n"/>
    </row>
    <row r="48">
      <c r="A48" s="3" t="n">
        <v>0</v>
      </c>
      <c r="B48" s="427" t="n"/>
      <c r="C48" s="385" t="n">
        <v>406</v>
      </c>
      <c r="D48" s="440">
        <f>J98</f>
        <v/>
      </c>
      <c r="E48" s="443" t="n"/>
      <c r="F48" s="442" t="n"/>
      <c r="G48" s="433" t="n"/>
      <c r="H48" s="112" t="inlineStr">
        <is>
          <t xml:space="preserve">　　收取股利                                                    </t>
        </is>
      </c>
      <c r="I48" s="186" t="n"/>
      <c r="J48" s="73">
        <f>OFFSET(A521,0,$K$1-1)</f>
        <v/>
      </c>
      <c r="K48" s="369">
        <f>J48</f>
        <v/>
      </c>
      <c r="L48" s="478" t="n"/>
      <c r="M48" s="478">
        <f>L48-G48</f>
        <v/>
      </c>
      <c r="N48" s="30" t="n"/>
      <c r="O48" s="425">
        <f>L48-B48</f>
        <v/>
      </c>
      <c r="P48" s="426">
        <f>J48-K48</f>
        <v/>
      </c>
      <c r="Q48" s="426">
        <f>D48-F48</f>
        <v/>
      </c>
      <c r="R48" s="30" t="n"/>
    </row>
    <row r="49">
      <c r="A49" s="80" t="inlineStr">
        <is>
          <t xml:space="preserve">　　租賃資產                                                    </t>
        </is>
      </c>
      <c r="B49" s="427">
        <f>VLOOKUP(A49,$A$309:$AX$413,$K$1,FALSE)</f>
        <v/>
      </c>
      <c r="C49" s="384" t="n"/>
      <c r="D49" s="440" t="n"/>
      <c r="E49" s="441" t="n">
        <v>106</v>
      </c>
      <c r="F49" s="442">
        <f>J20</f>
        <v/>
      </c>
      <c r="G49" s="433">
        <f>B49+D49-F49</f>
        <v/>
      </c>
      <c r="H49" s="112" t="inlineStr">
        <is>
          <t xml:space="preserve">　　增加流動金融資產及短期貸墊款                                </t>
        </is>
      </c>
      <c r="I49" s="186" t="n"/>
      <c r="J49" s="121">
        <f>OFFSET(A522,0,$K$1-1)</f>
        <v/>
      </c>
      <c r="K49" s="369">
        <f>K50</f>
        <v/>
      </c>
      <c r="L49" s="478">
        <f>VLOOKUP(A49,$A$140:$AX$249,$K$1,FALSE)</f>
        <v/>
      </c>
      <c r="M49" s="478">
        <f>L49-G49</f>
        <v/>
      </c>
      <c r="N49" s="30" t="n"/>
      <c r="O49" s="425">
        <f>L49-B49</f>
        <v/>
      </c>
      <c r="P49" s="426">
        <f>J49-K49</f>
        <v/>
      </c>
      <c r="Q49" s="426">
        <f>D49-F49</f>
        <v/>
      </c>
      <c r="R49" s="30" t="n"/>
    </row>
    <row r="50" ht="32.4" customHeight="1" s="53">
      <c r="A50" s="80" t="inlineStr">
        <is>
          <t xml:space="preserve">　　租賃權益改良                                                </t>
        </is>
      </c>
      <c r="B50" s="427">
        <f>VLOOKUP(A50,$A$309:$AX$418,$K$1,FALSE)</f>
        <v/>
      </c>
      <c r="C50" s="384" t="n">
        <v>257</v>
      </c>
      <c r="D50" s="454">
        <f>J63*-1</f>
        <v/>
      </c>
      <c r="E50" s="441" t="n">
        <v>107</v>
      </c>
      <c r="F50" s="442">
        <f>J21</f>
        <v/>
      </c>
      <c r="G50" s="433">
        <f>B50+D50-F50</f>
        <v/>
      </c>
      <c r="H50" s="112" t="inlineStr">
        <is>
          <t xml:space="preserve">　　　增加流動金融資產                                            </t>
        </is>
      </c>
      <c r="I50" s="181" t="n">
        <v>231</v>
      </c>
      <c r="J50" s="121">
        <f>OFFSET(A523,0,$K$1-1)</f>
        <v/>
      </c>
      <c r="K50" s="369">
        <f>-SUMIF($C$7:$C$127,I50,$D$7:$D$127)+SUMIF($E$7:$E$135,I50,$F$7:$F$127)</f>
        <v/>
      </c>
      <c r="L50" s="478">
        <f>VLOOKUP(A50,$A$140:$AX$249,$K$1,FALSE)</f>
        <v/>
      </c>
      <c r="M50" s="478">
        <f>L50-G50</f>
        <v/>
      </c>
      <c r="N50" s="30" t="n"/>
      <c r="O50" s="425">
        <f>L50-B49</f>
        <v/>
      </c>
      <c r="P50" s="426">
        <f>J50-K50</f>
        <v/>
      </c>
      <c r="Q50" s="426">
        <f>D49-F49</f>
        <v/>
      </c>
      <c r="R50" s="30" t="n"/>
    </row>
    <row r="51" ht="32.4" customHeight="1" s="53">
      <c r="A51" s="79" t="inlineStr">
        <is>
          <t xml:space="preserve">　　購建中固定資產                                              </t>
        </is>
      </c>
      <c r="B51" s="427">
        <f>VLOOKUP(A51,$A$309:$AX$418,$K$1,FALSE)</f>
        <v/>
      </c>
      <c r="C51" s="384" t="n">
        <v>256</v>
      </c>
      <c r="D51" s="440">
        <f>J62*-1</f>
        <v/>
      </c>
      <c r="E51" s="441" t="n">
        <v>404</v>
      </c>
      <c r="F51" s="442">
        <f>J96</f>
        <v/>
      </c>
      <c r="G51" s="429">
        <f>B51+SUM(D51:D53)-SUM(F51:F53)</f>
        <v/>
      </c>
      <c r="H51" s="112" t="inlineStr">
        <is>
          <t xml:space="preserve">　　增加投資、長期應收款、貸墊款及準備金                        </t>
        </is>
      </c>
      <c r="I51" s="180" t="n"/>
      <c r="J51" s="73">
        <f>OFFSET(A524,0,$K$1-1)</f>
        <v/>
      </c>
      <c r="K51" s="369">
        <f>SUM(K52:K53)</f>
        <v/>
      </c>
      <c r="L51" s="478">
        <f>VLOOKUP(A51,$A$140:$AX$249,$K$1,FALSE)</f>
        <v/>
      </c>
      <c r="M51" s="478">
        <f>L51-G51</f>
        <v/>
      </c>
      <c r="N51" s="30" t="n"/>
      <c r="O51" s="425">
        <f>L51-B50</f>
        <v/>
      </c>
      <c r="P51" s="426">
        <f>J51-K51</f>
        <v/>
      </c>
      <c r="Q51" s="426">
        <f>D50-F50</f>
        <v/>
      </c>
      <c r="R51" s="30" t="n"/>
    </row>
    <row r="52">
      <c r="A52" s="3" t="n"/>
      <c r="B52" s="427" t="n"/>
      <c r="C52" s="385" t="n"/>
      <c r="D52" s="440" t="n"/>
      <c r="E52" s="441" t="n">
        <v>405</v>
      </c>
      <c r="F52" s="442">
        <f>J97</f>
        <v/>
      </c>
      <c r="G52" s="433" t="n"/>
      <c r="H52" s="112" t="inlineStr">
        <is>
          <t xml:space="preserve">　　　增加投資                                                    </t>
        </is>
      </c>
      <c r="I52" s="180" t="n">
        <v>241</v>
      </c>
      <c r="J52" s="73">
        <f>OFFSET(A525,0,$K$1-1)</f>
        <v/>
      </c>
      <c r="K52" s="369">
        <f>-SUMIF($C$7:$C$127,I52,$D$7:$D$127)+SUMIF($E$7:$E$135,I52,$F$7:$F$127)</f>
        <v/>
      </c>
      <c r="L52" s="478" t="n"/>
      <c r="M52" s="478">
        <f>L52-G52</f>
        <v/>
      </c>
      <c r="N52" s="30" t="n"/>
      <c r="O52" s="425">
        <f>L52-B51</f>
        <v/>
      </c>
      <c r="P52" s="426">
        <f>J52-K52</f>
        <v/>
      </c>
      <c r="Q52" s="426">
        <f>D51-F51</f>
        <v/>
      </c>
      <c r="R52" s="30" t="n"/>
    </row>
    <row r="53">
      <c r="A53" s="126" t="n"/>
      <c r="B53" s="126" t="n"/>
      <c r="C53" s="236" t="n"/>
      <c r="D53" s="455" t="n"/>
      <c r="E53" s="236" t="n">
        <v>406</v>
      </c>
      <c r="F53" s="238">
        <f>J98</f>
        <v/>
      </c>
      <c r="G53" s="126" t="n"/>
      <c r="H53" s="112" t="inlineStr">
        <is>
          <t xml:space="preserve">　　　增加準備金                                                  </t>
        </is>
      </c>
      <c r="I53" s="180" t="n">
        <v>242</v>
      </c>
      <c r="J53" s="73">
        <f>OFFSET(A526,0,$K$1-1)</f>
        <v/>
      </c>
      <c r="K53" s="369">
        <f>-SUMIF($C$7:$C$127,I53,$D$7:$D$127)+SUMIF($E$7:$E$135,I53,$F$7:$F$127)</f>
        <v/>
      </c>
      <c r="L53" s="478" t="n"/>
      <c r="M53" s="478">
        <f>L53-G52</f>
        <v/>
      </c>
      <c r="N53" s="30" t="n"/>
      <c r="O53" s="425">
        <f>L53-B52</f>
        <v/>
      </c>
      <c r="P53" s="426">
        <f>J53-K53</f>
        <v/>
      </c>
      <c r="Q53" s="426">
        <f>D52-F52</f>
        <v/>
      </c>
      <c r="R53" s="30" t="n"/>
    </row>
    <row r="54" ht="32.4" customHeight="1" s="53">
      <c r="A54" s="78" t="inlineStr">
        <is>
          <t xml:space="preserve">　生物資產－非流動                                            </t>
        </is>
      </c>
      <c r="B54" s="422">
        <f>SUM(B55)</f>
        <v/>
      </c>
      <c r="C54" s="384" t="n"/>
      <c r="D54" s="440" t="n"/>
      <c r="E54" s="441" t="n"/>
      <c r="F54" s="442" t="n"/>
      <c r="G54" s="423">
        <f>SUM(G55)</f>
        <v/>
      </c>
      <c r="H54" s="112" t="inlineStr">
        <is>
          <t xml:space="preserve">　　增加不動產、廠房及設備、礦產資源                            </t>
        </is>
      </c>
      <c r="I54" s="180" t="n"/>
      <c r="J54" s="73">
        <f>OFFSET(A527,0,$K$1-1)</f>
        <v/>
      </c>
      <c r="K54" s="369">
        <f>K55</f>
        <v/>
      </c>
      <c r="L54" s="478">
        <f>VLOOKUP(A54,$A$140:$AX$249,$K$1,FALSE)</f>
        <v/>
      </c>
      <c r="M54" s="478">
        <f>L54-G54</f>
        <v/>
      </c>
      <c r="N54" s="30" t="n"/>
      <c r="O54" s="425">
        <f>L54-B54</f>
        <v/>
      </c>
      <c r="P54" s="426">
        <f>J54-K54</f>
        <v/>
      </c>
      <c r="Q54" s="426">
        <f>D54-F54</f>
        <v/>
      </c>
      <c r="R54" s="30" t="n"/>
    </row>
    <row r="55" ht="27.6" customHeight="1" s="53">
      <c r="A55" s="82" t="inlineStr">
        <is>
          <t xml:space="preserve">　　生產性生物資產－非流動                                      </t>
        </is>
      </c>
      <c r="B55" s="427">
        <f>VLOOKUP(A55,$A$309:$AX$418,$K$1,FALSE)</f>
        <v/>
      </c>
      <c r="C55" s="384" t="n"/>
      <c r="D55" s="440" t="n"/>
      <c r="E55" s="441" t="n">
        <v>109</v>
      </c>
      <c r="F55" s="442">
        <f>J23</f>
        <v/>
      </c>
      <c r="G55" s="429">
        <f>B55+SUM(D55:D55)-SUM(F55:F55)</f>
        <v/>
      </c>
      <c r="H55" s="112" t="inlineStr">
        <is>
          <t xml:space="preserve">　　　增加不動產、廠房及設備                                      </t>
        </is>
      </c>
      <c r="I55" s="180" t="n"/>
      <c r="J55" s="73">
        <f>OFFSET(A528,0,$K$1-1)</f>
        <v/>
      </c>
      <c r="K55" s="369">
        <f>K56</f>
        <v/>
      </c>
      <c r="L55" s="478">
        <f>VLOOKUP(A55,$A$140:$AX$249,$K$1,FALSE)</f>
        <v/>
      </c>
      <c r="M55" s="478">
        <f>L55-G55</f>
        <v/>
      </c>
      <c r="N55" s="30" t="n"/>
      <c r="O55" s="425">
        <f>L55-B55</f>
        <v/>
      </c>
      <c r="P55" s="426">
        <f>J55-K55</f>
        <v/>
      </c>
      <c r="Q55" s="426">
        <f>D55-F55</f>
        <v/>
      </c>
      <c r="R55" s="30" t="n"/>
    </row>
    <row r="56">
      <c r="A56" s="78" t="inlineStr">
        <is>
          <t xml:space="preserve">　無形資產                                                    </t>
        </is>
      </c>
      <c r="B56" s="422">
        <f>SUM(B57)</f>
        <v/>
      </c>
      <c r="C56" s="384" t="n"/>
      <c r="D56" s="440" t="n"/>
      <c r="E56" s="441" t="n"/>
      <c r="F56" s="442" t="n"/>
      <c r="G56" s="423">
        <f>SUM(G57)</f>
        <v/>
      </c>
      <c r="H56" s="112" t="inlineStr">
        <is>
          <t xml:space="preserve">　　　　固定資產之增置                                              </t>
        </is>
      </c>
      <c r="I56" s="180" t="n"/>
      <c r="J56" s="73">
        <f>OFFSET(A529,0,$K$1-1)</f>
        <v/>
      </c>
      <c r="K56" s="369">
        <f>SUM(K57:K63)</f>
        <v/>
      </c>
      <c r="L56" s="478">
        <f>VLOOKUP(A56,$A$140:$AX$249,$K$1,FALSE)</f>
        <v/>
      </c>
      <c r="M56" s="478">
        <f>L56-G56</f>
        <v/>
      </c>
      <c r="N56" s="30" t="n"/>
      <c r="O56" s="425">
        <f>L56-B56</f>
        <v/>
      </c>
      <c r="P56" s="426">
        <f>J56-K56</f>
        <v/>
      </c>
      <c r="Q56" s="426">
        <f>D56-F56</f>
        <v/>
      </c>
      <c r="R56" s="30" t="n"/>
    </row>
    <row r="57">
      <c r="A57" s="80" t="inlineStr">
        <is>
          <t xml:space="preserve">　　無形資產                                                    </t>
        </is>
      </c>
      <c r="B57" s="427">
        <f>VLOOKUP(A57,$A$309:$AX$418,$K$1,FALSE)</f>
        <v/>
      </c>
      <c r="C57" s="384" t="n"/>
      <c r="D57" s="440" t="n"/>
      <c r="E57" s="441" t="n">
        <v>111</v>
      </c>
      <c r="F57" s="442">
        <f>J25</f>
        <v/>
      </c>
      <c r="G57" s="429">
        <f>B57+SUM(D57:D59)-SUM(F57:F59)</f>
        <v/>
      </c>
      <c r="H57" s="112" t="inlineStr">
        <is>
          <t xml:space="preserve">　　　　　土地改良物                                                  </t>
        </is>
      </c>
      <c r="I57" s="180" t="n">
        <v>251</v>
      </c>
      <c r="J57" s="73">
        <f>OFFSET(A530,0,$K$1-1)</f>
        <v/>
      </c>
      <c r="K57" s="369">
        <f>-SUMIF($C$7:$C$127,I57,$D$7:$D$127)+SUMIF($E$7:$E$127,I57,$F$7:$F$127)</f>
        <v/>
      </c>
      <c r="L57" s="478">
        <f>VLOOKUP(A57,$A$140:$AX$249,$K$1,FALSE)</f>
        <v/>
      </c>
      <c r="M57" s="478">
        <f>L57-G57</f>
        <v/>
      </c>
      <c r="N57" s="30" t="n"/>
      <c r="O57" s="425">
        <f>L57-B57</f>
        <v/>
      </c>
      <c r="P57" s="426">
        <f>J57-K57</f>
        <v/>
      </c>
      <c r="Q57" s="426">
        <f>D57-F57</f>
        <v/>
      </c>
      <c r="R57" s="30" t="n"/>
    </row>
    <row r="58">
      <c r="A58" s="2" t="n">
        <v>0</v>
      </c>
      <c r="B58" s="427" t="n"/>
      <c r="C58" s="384" t="n">
        <v>415</v>
      </c>
      <c r="D58" s="440">
        <f>J113</f>
        <v/>
      </c>
      <c r="E58" s="441" t="n">
        <v>416</v>
      </c>
      <c r="F58" s="442">
        <f>J114*-1</f>
        <v/>
      </c>
      <c r="G58" s="433" t="n"/>
      <c r="H58" s="112" t="inlineStr">
        <is>
          <t xml:space="preserve">　　　　　房屋及建築                                                  </t>
        </is>
      </c>
      <c r="I58" s="180" t="n">
        <v>252</v>
      </c>
      <c r="J58" s="73">
        <f>OFFSET(A531,0,$K$1-1)</f>
        <v/>
      </c>
      <c r="K58" s="369">
        <f>-SUMIF($C$7:$C$127,I58,$D$7:$D$127)+SUMIF($E$7:$E$127,I58,$F$7:$F$127)</f>
        <v/>
      </c>
      <c r="L58" s="478" t="n"/>
      <c r="M58" s="478">
        <f>L58-G58</f>
        <v/>
      </c>
      <c r="N58" s="30" t="n"/>
      <c r="O58" s="425">
        <f>L58-B58</f>
        <v/>
      </c>
      <c r="P58" s="426">
        <f>J58-K58</f>
        <v/>
      </c>
      <c r="Q58" s="426">
        <f>D58-F58</f>
        <v/>
      </c>
      <c r="R58" s="30" t="n"/>
    </row>
    <row r="59">
      <c r="A59" s="3" t="n">
        <v>0</v>
      </c>
      <c r="B59" s="427" t="n"/>
      <c r="C59" s="385" t="n">
        <v>258</v>
      </c>
      <c r="D59" s="440">
        <f>J65*-1</f>
        <v/>
      </c>
      <c r="E59" s="443" t="n">
        <v>112</v>
      </c>
      <c r="F59" s="456" t="n"/>
      <c r="G59" s="433" t="n"/>
      <c r="H59" s="112" t="inlineStr">
        <is>
          <t xml:space="preserve">　　　　　機械及設備                                                  </t>
        </is>
      </c>
      <c r="I59" s="180" t="n">
        <v>253</v>
      </c>
      <c r="J59" s="73">
        <f>OFFSET(A532,0,$K$1-1)</f>
        <v/>
      </c>
      <c r="K59" s="369">
        <f>-SUMIF($C$7:$C$127,I59,$D$7:$D$127)+SUMIF($E$7:$E$127,I59,$F$7:$F$127)</f>
        <v/>
      </c>
      <c r="L59" s="478" t="n"/>
      <c r="M59" s="478">
        <f>L59-G59</f>
        <v/>
      </c>
      <c r="N59" s="30" t="n"/>
      <c r="O59" s="425">
        <f>L59-B59</f>
        <v/>
      </c>
      <c r="P59" s="426">
        <f>J59-K59</f>
        <v/>
      </c>
      <c r="Q59" s="426">
        <f>D59-F59</f>
        <v/>
      </c>
      <c r="R59" s="30" t="n"/>
    </row>
    <row r="60">
      <c r="A60" s="3" t="n">
        <v>0</v>
      </c>
      <c r="B60" s="427" t="n"/>
      <c r="C60" s="385" t="n"/>
      <c r="D60" s="440" t="n"/>
      <c r="E60" s="443" t="n"/>
      <c r="F60" s="442" t="n"/>
      <c r="G60" s="433" t="n"/>
      <c r="H60" s="112" t="inlineStr">
        <is>
          <t xml:space="preserve">　　　　　交通及運輸設備                                              </t>
        </is>
      </c>
      <c r="I60" s="180" t="n">
        <v>254</v>
      </c>
      <c r="J60" s="73">
        <f>OFFSET(A533,0,$K$1-1)</f>
        <v/>
      </c>
      <c r="K60" s="369">
        <f>-SUMIF($C$7:$C$127,I60,$D$7:$D$127)+SUMIF($E$7:$E$127,I60,$F$7:$F$127)</f>
        <v/>
      </c>
      <c r="L60" s="478" t="n"/>
      <c r="M60" s="478">
        <f>L60-G60</f>
        <v/>
      </c>
      <c r="N60" s="30" t="n"/>
      <c r="O60" s="425">
        <f>L60-B60</f>
        <v/>
      </c>
      <c r="P60" s="426">
        <f>J60-K60</f>
        <v/>
      </c>
      <c r="Q60" s="426">
        <f>D60-F60</f>
        <v/>
      </c>
      <c r="R60" s="30" t="n"/>
    </row>
    <row r="61" ht="20.4" customHeight="1" s="53">
      <c r="A61" s="78" t="inlineStr">
        <is>
          <t xml:space="preserve">　其他資產                                                    </t>
        </is>
      </c>
      <c r="B61" s="457">
        <f>SUM(B62,B65,B68)</f>
        <v/>
      </c>
      <c r="C61" s="384" t="n"/>
      <c r="D61" s="440" t="n"/>
      <c r="E61" s="441" t="n"/>
      <c r="F61" s="442" t="n"/>
      <c r="G61" s="457">
        <f>SUM(G62,G65,G68)</f>
        <v/>
      </c>
      <c r="H61" s="112" t="inlineStr">
        <is>
          <t xml:space="preserve">　　　　　什項設備                                                    </t>
        </is>
      </c>
      <c r="I61" s="180" t="n">
        <v>255</v>
      </c>
      <c r="J61" s="73">
        <f>OFFSET(A534,0,$K$1-1)</f>
        <v/>
      </c>
      <c r="K61" s="369">
        <f>-SUMIF($C$7:$C$127,I61,$D$7:$D$127)+SUMIF($E$7:$E$127,I61,$F$7:$F$127)</f>
        <v/>
      </c>
      <c r="L61" s="478">
        <f>VLOOKUP(A61,$A$140:$AX$249,$K$1,FALSE)</f>
        <v/>
      </c>
      <c r="M61" s="478">
        <f>L61-G61</f>
        <v/>
      </c>
      <c r="N61" s="30" t="n"/>
      <c r="O61" s="425">
        <f>L61-B61</f>
        <v/>
      </c>
      <c r="P61" s="426">
        <f>J61-K61</f>
        <v/>
      </c>
      <c r="Q61" s="426">
        <f>D61-F61</f>
        <v/>
      </c>
      <c r="R61" s="30" t="n"/>
    </row>
    <row r="62">
      <c r="A62" s="80" t="inlineStr">
        <is>
          <t xml:space="preserve">　　遞延資產                                                    </t>
        </is>
      </c>
      <c r="B62" s="427">
        <f>VLOOKUP(A62,$A$309:$AX$418,$K$1,FALSE)</f>
        <v/>
      </c>
      <c r="C62" s="384" t="n"/>
      <c r="D62" s="440" t="n"/>
      <c r="E62" s="441" t="n">
        <v>112</v>
      </c>
      <c r="F62" s="442">
        <f>J26-F59</f>
        <v/>
      </c>
      <c r="G62" s="429">
        <f>B62+SUM(D62:D64)-SUM(F62:F64)</f>
        <v/>
      </c>
      <c r="H62" s="112" t="inlineStr">
        <is>
          <t xml:space="preserve">　　　　　購建中固定資產                                              </t>
        </is>
      </c>
      <c r="I62" s="180" t="n">
        <v>256</v>
      </c>
      <c r="J62" s="73">
        <f>OFFSET(A535,0,$K$1-1)</f>
        <v/>
      </c>
      <c r="K62" s="369">
        <f>-SUMIF($C$7:$C$127,I62,$D$7:$D$127)+SUMIF($E$7:$E$127,I62,$F$7:$F$127)</f>
        <v/>
      </c>
      <c r="L62" s="478">
        <f>VLOOKUP(A62,$A$140:$AX$249,$K$1,FALSE)</f>
        <v/>
      </c>
      <c r="M62" s="478">
        <f>L62-G62</f>
        <v/>
      </c>
      <c r="N62" s="30" t="n"/>
      <c r="O62" s="425">
        <f>L62-B62</f>
        <v/>
      </c>
      <c r="P62" s="426">
        <f>J62-K62</f>
        <v/>
      </c>
      <c r="Q62" s="426">
        <f>D62-F62</f>
        <v/>
      </c>
      <c r="R62" s="30" t="n"/>
    </row>
    <row r="63">
      <c r="A63" s="2" t="n">
        <v>0</v>
      </c>
      <c r="B63" s="427" t="n"/>
      <c r="C63" s="384" t="n"/>
      <c r="D63" s="440">
        <f>J126</f>
        <v/>
      </c>
      <c r="E63" s="441" t="n"/>
      <c r="F63" s="442">
        <f>J127*-1</f>
        <v/>
      </c>
      <c r="G63" s="429" t="n"/>
      <c r="H63" s="112" t="inlineStr">
        <is>
          <t xml:space="preserve">　　　　　租賃權益改良                                                </t>
        </is>
      </c>
      <c r="I63" s="180" t="n">
        <v>257</v>
      </c>
      <c r="J63" s="73">
        <f>OFFSET(A536,0,$K$1-1)</f>
        <v/>
      </c>
      <c r="K63" s="369">
        <f>-SUMIF($C$7:$C$127,I63,$D$7:$D$127)+SUMIF($E$7:$E$127,I63,$F$7:$F$127)</f>
        <v/>
      </c>
      <c r="L63" s="478" t="n"/>
      <c r="M63" s="478">
        <f>L63-G63</f>
        <v/>
      </c>
      <c r="N63" s="30" t="n"/>
      <c r="O63" s="425">
        <f>L63-B63</f>
        <v/>
      </c>
      <c r="P63" s="426">
        <f>J63-K63</f>
        <v/>
      </c>
      <c r="Q63" s="426">
        <f>D63-F63</f>
        <v/>
      </c>
      <c r="R63" s="30" t="n"/>
    </row>
    <row r="64">
      <c r="A64" s="2" t="n">
        <v>0</v>
      </c>
      <c r="B64" s="427" t="n"/>
      <c r="C64" s="384" t="n">
        <v>259</v>
      </c>
      <c r="D64" s="440">
        <f>J67*-1</f>
        <v/>
      </c>
      <c r="E64" s="441" t="n"/>
      <c r="F64" s="442" t="n"/>
      <c r="G64" s="429" t="n"/>
      <c r="H64" s="112" t="inlineStr">
        <is>
          <t xml:space="preserve">　　增加無形資產及其他資產                                      </t>
        </is>
      </c>
      <c r="I64" s="180" t="n"/>
      <c r="J64" s="73">
        <f>OFFSET(A537,0,$K$1-1)</f>
        <v/>
      </c>
      <c r="K64" s="369">
        <f>K65+K66</f>
        <v/>
      </c>
      <c r="L64" s="478" t="n"/>
      <c r="M64" s="478">
        <f>L64-G64</f>
        <v/>
      </c>
      <c r="N64" s="30" t="n"/>
      <c r="O64" s="425">
        <f>L64-B64</f>
        <v/>
      </c>
      <c r="P64" s="426">
        <f>J64-K64</f>
        <v/>
      </c>
      <c r="Q64" s="426">
        <f>D64-F64</f>
        <v/>
      </c>
      <c r="R64" s="30" t="n"/>
    </row>
    <row r="65">
      <c r="A65" s="80" t="inlineStr">
        <is>
          <t xml:space="preserve">　　什項資產                                                    </t>
        </is>
      </c>
      <c r="B65" s="427">
        <f>VLOOKUP(A65,$A$309:$AX$418,$K$1,FALSE)</f>
        <v/>
      </c>
      <c r="C65" s="384" t="n">
        <v>417</v>
      </c>
      <c r="D65" s="440">
        <f>F111</f>
        <v/>
      </c>
      <c r="E65" s="441" t="n">
        <v>108</v>
      </c>
      <c r="F65" s="442">
        <f>J22</f>
        <v/>
      </c>
      <c r="G65" s="429">
        <f>B65+SUM(D65:D67)-SUM(F65:F67)</f>
        <v/>
      </c>
      <c r="H65" s="112" t="inlineStr">
        <is>
          <t xml:space="preserve">　　　增加無形資產                                                </t>
        </is>
      </c>
      <c r="I65" s="180" t="n">
        <v>258</v>
      </c>
      <c r="J65" s="73">
        <f>OFFSET(A538,0,$K$1-1)</f>
        <v/>
      </c>
      <c r="K65" s="369">
        <f>-SUMIF($C$7:$C$127,I65,$D$7:$D$127)+SUMIF($E$7:$E$127,I65,$F$7:$F$127)</f>
        <v/>
      </c>
      <c r="L65" s="478">
        <f>VLOOKUP(A65,$A$140:$AX$249,$K$1,FALSE)</f>
        <v/>
      </c>
      <c r="M65" s="478">
        <f>L65-G65</f>
        <v/>
      </c>
      <c r="N65" s="30" t="n"/>
      <c r="O65" s="425">
        <f>L65-B65</f>
        <v/>
      </c>
      <c r="P65" s="426">
        <f>J65-K65</f>
        <v/>
      </c>
      <c r="Q65" s="426">
        <f>D65-F65</f>
        <v/>
      </c>
      <c r="R65" s="30" t="n"/>
    </row>
    <row r="66">
      <c r="A66" s="4" t="n">
        <v>0</v>
      </c>
      <c r="B66" s="427" t="n"/>
      <c r="C66" s="384" t="n"/>
      <c r="D66" s="440" t="n"/>
      <c r="E66" s="441" t="n"/>
      <c r="F66" s="442" t="n"/>
      <c r="G66" s="433" t="n"/>
      <c r="H66" s="112" t="inlineStr">
        <is>
          <t xml:space="preserve">　　　增加其他資產                                                </t>
        </is>
      </c>
      <c r="I66" s="180" t="n"/>
      <c r="J66" s="73">
        <f>OFFSET(A539,0,$K$1-1)</f>
        <v/>
      </c>
      <c r="K66" s="369">
        <f>K67</f>
        <v/>
      </c>
      <c r="L66" s="478" t="n"/>
      <c r="M66" s="478">
        <f>L66-G66</f>
        <v/>
      </c>
      <c r="N66" s="30" t="n"/>
      <c r="O66" s="425">
        <f>L66-B66</f>
        <v/>
      </c>
      <c r="P66" s="426">
        <f>J66-K66</f>
        <v/>
      </c>
      <c r="Q66" s="426">
        <f>D66-F66</f>
        <v/>
      </c>
      <c r="R66" s="30" t="n"/>
    </row>
    <row r="67">
      <c r="A67" s="3" t="n">
        <v>0</v>
      </c>
      <c r="B67" s="427" t="n"/>
      <c r="C67" s="385" t="n"/>
      <c r="D67" s="440" t="n"/>
      <c r="E67" s="443" t="n"/>
      <c r="F67" s="442" t="n"/>
      <c r="G67" s="433" t="n"/>
      <c r="H67" s="112" t="inlineStr">
        <is>
          <t xml:space="preserve">　　　　增加遞延費用                                                </t>
        </is>
      </c>
      <c r="I67" s="180" t="n">
        <v>259</v>
      </c>
      <c r="J67" s="73">
        <f>OFFSET(A540,0,$K$1-1)</f>
        <v/>
      </c>
      <c r="K67" s="369">
        <f>-SUMIF($C$7:$C$127,I67,$D$7:$D$127)+SUMIF($E$7:$E$127,I67,$F$7:$F$127)</f>
        <v/>
      </c>
      <c r="L67" s="478" t="n"/>
      <c r="M67" s="478">
        <f>L67-G67</f>
        <v/>
      </c>
      <c r="N67" s="30" t="n"/>
      <c r="O67" s="425">
        <f>L67-B67</f>
        <v/>
      </c>
      <c r="P67" s="426">
        <f>J67-K67</f>
        <v/>
      </c>
      <c r="Q67" s="426">
        <f>D67-F67</f>
        <v/>
      </c>
      <c r="R67" s="30" t="n"/>
    </row>
    <row r="68">
      <c r="A68" s="80" t="n"/>
      <c r="B68" s="427" t="n"/>
      <c r="C68" s="384" t="n"/>
      <c r="D68" s="440" t="n"/>
      <c r="E68" s="441" t="n"/>
      <c r="F68" s="442" t="n"/>
      <c r="G68" s="433">
        <f>B68+D68-F68</f>
        <v/>
      </c>
      <c r="H68" s="111" t="inlineStr">
        <is>
          <t xml:space="preserve">▼投資活動之淨現金流入（流出）                                </t>
        </is>
      </c>
      <c r="I68" s="180" t="n"/>
      <c r="J68" s="73">
        <f>OFFSET(A541,0,$K$1-1)</f>
        <v/>
      </c>
      <c r="K68" s="369">
        <f>K40</f>
        <v/>
      </c>
      <c r="L68" s="478" t="n"/>
      <c r="M68" s="478" t="n"/>
      <c r="N68" s="30" t="n"/>
      <c r="O68" s="425" t="n"/>
      <c r="P68" s="426">
        <f>J68-K68</f>
        <v/>
      </c>
      <c r="Q68" s="426">
        <f>D68-F68</f>
        <v/>
      </c>
      <c r="R68" s="30" t="n"/>
    </row>
    <row r="69">
      <c r="A69" s="4" t="inlineStr">
        <is>
          <t>合      計</t>
        </is>
      </c>
      <c r="B69" s="422">
        <f>B7+B17+B26+B54+B56+B61</f>
        <v/>
      </c>
      <c r="C69" s="384" t="n"/>
      <c r="D69" s="440" t="n"/>
      <c r="E69" s="441" t="n"/>
      <c r="F69" s="442" t="n"/>
      <c r="G69" s="458">
        <f>G7+G17+G26+G54+G56+G61</f>
        <v/>
      </c>
      <c r="H69" s="111" t="inlineStr">
        <is>
          <t xml:space="preserve">▼籌資活動之現金流量                                          </t>
        </is>
      </c>
      <c r="I69" s="180" t="n"/>
      <c r="J69" s="73">
        <f>OFFSET(A542,0,$K$1-1)</f>
        <v/>
      </c>
      <c r="K69" s="369">
        <f>K70+K72+K74+K81+K79+K83</f>
        <v/>
      </c>
      <c r="L69" s="478">
        <f>VLOOKUP(A69,$A$140:$AX$249,$K$1,FALSE)</f>
        <v/>
      </c>
      <c r="M69" s="478">
        <f>L69-G69</f>
        <v/>
      </c>
      <c r="N69" s="30" t="n"/>
      <c r="O69" s="425">
        <f>L69-B69</f>
        <v/>
      </c>
      <c r="P69" s="426">
        <f>J69-K69</f>
        <v/>
      </c>
      <c r="Q69" s="426">
        <f>D69-F69</f>
        <v/>
      </c>
      <c r="R69" s="30" t="n"/>
    </row>
    <row r="70">
      <c r="A70" s="4" t="inlineStr">
        <is>
          <t xml:space="preserve">負債                                                        </t>
        </is>
      </c>
      <c r="B70" s="422">
        <f>B71+B78+B83</f>
        <v/>
      </c>
      <c r="C70" s="384" t="n"/>
      <c r="D70" s="440" t="n"/>
      <c r="E70" s="441" t="n"/>
      <c r="F70" s="442" t="n"/>
      <c r="G70" s="423">
        <f>G71+G78+G83</f>
        <v/>
      </c>
      <c r="H70" s="112" t="inlineStr">
        <is>
          <t xml:space="preserve">　　增加短期債務、流動金融負債及其他負債                        </t>
        </is>
      </c>
      <c r="I70" s="180" t="n"/>
      <c r="J70" s="73">
        <f>OFFSET(A543,0,$K$1-1)</f>
        <v/>
      </c>
      <c r="K70" s="369">
        <f>K71</f>
        <v/>
      </c>
      <c r="L70" s="478">
        <f>VLOOKUP(A70,$A$253:$AX$305,$K$1,FALSE)</f>
        <v/>
      </c>
      <c r="M70" s="478">
        <f>L70-G70</f>
        <v/>
      </c>
      <c r="N70" s="30" t="n"/>
      <c r="O70" s="425">
        <f>L70-B70</f>
        <v/>
      </c>
      <c r="P70" s="426">
        <f>J70-K70</f>
        <v/>
      </c>
      <c r="Q70" s="426">
        <f>D70-F70</f>
        <v/>
      </c>
      <c r="R70" s="30" t="n"/>
    </row>
    <row r="71">
      <c r="A71" s="78" t="inlineStr">
        <is>
          <t xml:space="preserve">　流動負債                                                    </t>
        </is>
      </c>
      <c r="B71" s="422">
        <f>SUM(B72:B77)</f>
        <v/>
      </c>
      <c r="C71" s="384" t="n"/>
      <c r="D71" s="440" t="n"/>
      <c r="E71" s="441" t="n"/>
      <c r="F71" s="442" t="n"/>
      <c r="G71" s="423">
        <f>SUM(G72:G77)</f>
        <v/>
      </c>
      <c r="H71" s="112" t="inlineStr">
        <is>
          <t xml:space="preserve">　　　增加其他負債                                                </t>
        </is>
      </c>
      <c r="I71" s="180" t="n">
        <v>311</v>
      </c>
      <c r="J71" s="73">
        <f>OFFSET(A544,0,$K$1-1)</f>
        <v/>
      </c>
      <c r="K71" s="369">
        <f>-SUMIF($C$7:$C$127,I71,$D$7:$D$127)+SUMIF($E$7:$E$127,I71,$F$7:$F$127)</f>
        <v/>
      </c>
      <c r="L71" s="478">
        <f>VLOOKUP(A71,$A$253:$AX$305,$K$1,FALSE)</f>
        <v/>
      </c>
      <c r="M71" s="478">
        <f>L71-G71</f>
        <v/>
      </c>
      <c r="N71" s="30" t="n"/>
      <c r="O71" s="425">
        <f>L71-B71</f>
        <v/>
      </c>
      <c r="P71" s="426">
        <f>J71-K71</f>
        <v/>
      </c>
      <c r="Q71" s="426">
        <f>D71-F71</f>
        <v/>
      </c>
      <c r="R71" s="30" t="n"/>
    </row>
    <row r="72">
      <c r="A72" s="80" t="inlineStr">
        <is>
          <t xml:space="preserve">　　短期債務                                                    </t>
        </is>
      </c>
      <c r="B72" s="427">
        <f>VLOOKUP(A72,$A$423:$AX$475,$K$1,FALSE)</f>
        <v/>
      </c>
      <c r="C72" s="385" t="n">
        <v>322</v>
      </c>
      <c r="D72" s="454">
        <f>J82*-1</f>
        <v/>
      </c>
      <c r="E72" s="441" t="n">
        <v>418</v>
      </c>
      <c r="F72" s="442">
        <f>D81</f>
        <v/>
      </c>
      <c r="G72" s="429">
        <f>B72+SUM(F72:F73)-SUM(D72:D73)</f>
        <v/>
      </c>
      <c r="H72" s="112" t="inlineStr">
        <is>
          <t xml:space="preserve">　　增加長期負債                                                </t>
        </is>
      </c>
      <c r="I72" s="180" t="n"/>
      <c r="J72" s="73">
        <f>OFFSET(A545,0,$K$1-1)</f>
        <v/>
      </c>
      <c r="K72" s="369">
        <f>K73</f>
        <v/>
      </c>
      <c r="L72" s="478">
        <f>VLOOKUP(A72,$A$253:$AX$305,$K$1,FALSE)</f>
        <v/>
      </c>
      <c r="M72" s="478">
        <f>L72-G72</f>
        <v/>
      </c>
      <c r="N72" s="30" t="n"/>
      <c r="O72" s="425">
        <f>L72-B72</f>
        <v/>
      </c>
      <c r="P72" s="426">
        <f>J72-K72</f>
        <v/>
      </c>
      <c r="Q72" s="426">
        <f>D72-F72</f>
        <v/>
      </c>
      <c r="R72" s="30" t="n"/>
    </row>
    <row r="73" ht="20.25" customHeight="1" s="53">
      <c r="A73" s="3" t="n">
        <v>0</v>
      </c>
      <c r="B73" s="427" t="n"/>
      <c r="C73" s="385" t="n">
        <v>316</v>
      </c>
      <c r="D73" s="440" t="n"/>
      <c r="E73" s="443" t="n"/>
      <c r="F73" s="442" t="n"/>
      <c r="G73" s="433" t="n"/>
      <c r="H73" s="112" t="inlineStr">
        <is>
          <t xml:space="preserve">　　　增加長期債務                                                </t>
        </is>
      </c>
      <c r="I73" s="180" t="n">
        <v>312</v>
      </c>
      <c r="J73" s="73">
        <f>OFFSET(A546,0,$K$1-1)</f>
        <v/>
      </c>
      <c r="K73" s="369">
        <f>-SUMIF($C$7:$C$127,I73,$D$7:$D$127)+SUMIF($E$7:$E$127,I73,$F$7:$F$127)</f>
        <v/>
      </c>
      <c r="L73" s="478" t="n"/>
      <c r="M73" s="478">
        <f>L73-G73</f>
        <v/>
      </c>
      <c r="N73" s="30" t="n"/>
      <c r="O73" s="425">
        <f>L73-B73</f>
        <v/>
      </c>
      <c r="P73" s="426">
        <f>J73-K73</f>
        <v/>
      </c>
      <c r="Q73" s="426">
        <f>D73-F73</f>
        <v/>
      </c>
      <c r="R73" s="30" t="n"/>
    </row>
    <row r="74" ht="21" customHeight="1" s="53">
      <c r="A74" s="80" t="inlineStr">
        <is>
          <t xml:space="preserve">　　應付款項                                                    </t>
        </is>
      </c>
      <c r="B74" s="427">
        <f>VLOOKUP(A74,$A$423:$AX$475,$K$1,FALSE)</f>
        <v/>
      </c>
      <c r="C74" s="384" t="n"/>
      <c r="D74" s="440" t="n"/>
      <c r="E74" s="441" t="n">
        <v>161</v>
      </c>
      <c r="F74" s="442" t="n"/>
      <c r="G74" s="429">
        <f>B74+SUM(F74:F75)-SUM(D74:D75)</f>
        <v/>
      </c>
      <c r="H74" s="112" t="inlineStr">
        <is>
          <t xml:space="preserve">　　增加基金、公積及填補短絀                                    </t>
        </is>
      </c>
      <c r="I74" s="180" t="n"/>
      <c r="J74" s="73">
        <f>OFFSET(A547,0,$K$1-1)</f>
        <v/>
      </c>
      <c r="K74" s="369">
        <f>SUM(K75)</f>
        <v/>
      </c>
      <c r="L74" s="478">
        <f>VLOOKUP(A74,$A$253:$AX$305,$K$1,FALSE)</f>
        <v/>
      </c>
      <c r="M74" s="478">
        <f>L74-G74</f>
        <v/>
      </c>
      <c r="N74" s="30" t="n"/>
      <c r="O74" s="425">
        <f>L74-B74</f>
        <v/>
      </c>
      <c r="P74" s="426">
        <f>J74-K74</f>
        <v/>
      </c>
      <c r="Q74" s="426">
        <f>D74-F74</f>
        <v/>
      </c>
      <c r="R74" s="30" t="n"/>
    </row>
    <row r="75" ht="18.75" customHeight="1" s="53">
      <c r="A75" s="3" t="n">
        <v>0</v>
      </c>
      <c r="B75" s="427" t="n"/>
      <c r="C75" s="385" t="n"/>
      <c r="D75" s="440" t="n"/>
      <c r="E75" s="443" t="n"/>
      <c r="F75" s="442" t="n"/>
      <c r="G75" s="433" t="n"/>
      <c r="H75" s="112" t="inlineStr">
        <is>
          <t xml:space="preserve">　　　增加基金                                                    </t>
        </is>
      </c>
      <c r="I75" s="180" t="n"/>
      <c r="J75" s="73">
        <f>OFFSET(A548,0,$K$1-1)</f>
        <v/>
      </c>
      <c r="K75" s="369">
        <f>SUM(K76:K78)</f>
        <v/>
      </c>
      <c r="L75" s="478" t="n"/>
      <c r="M75" s="478">
        <f>L75-G75</f>
        <v/>
      </c>
      <c r="N75" s="30" t="n"/>
      <c r="O75" s="425">
        <f>L75-B75</f>
        <v/>
      </c>
      <c r="P75" s="426">
        <f>J75-K75</f>
        <v/>
      </c>
      <c r="Q75" s="426">
        <f>D75-F75</f>
        <v/>
      </c>
      <c r="R75" s="30" t="n"/>
    </row>
    <row r="76" ht="20.25" customHeight="1" s="53">
      <c r="A76" s="80" t="inlineStr">
        <is>
          <t xml:space="preserve">　　預收款項                                                    </t>
        </is>
      </c>
      <c r="B76" s="427">
        <f>VLOOKUP(A76,$A$423:$AX$475,$K$1,FALSE)</f>
        <v/>
      </c>
      <c r="C76" s="384" t="n"/>
      <c r="D76" s="440" t="n"/>
      <c r="E76" s="441" t="n">
        <v>161</v>
      </c>
      <c r="F76" s="442">
        <f>J34</f>
        <v/>
      </c>
      <c r="G76" s="429">
        <f>B76+SUM(F76:F77)-SUM(D76:D77)</f>
        <v/>
      </c>
      <c r="H76" s="112" t="inlineStr">
        <is>
          <t xml:space="preserve">　　　　國庫撥款增置固定資產                                        </t>
        </is>
      </c>
      <c r="I76" s="180" t="n">
        <v>313</v>
      </c>
      <c r="J76" s="73">
        <f>OFFSET(A549,0,$K$1-1)</f>
        <v/>
      </c>
      <c r="K76" s="369">
        <f>-SUMIF($C$7:$C$127,I76,$D$7:$D$127)+SUMIF($E$7:$E$127,I76,$F$7:$F$127)</f>
        <v/>
      </c>
      <c r="L76" s="478">
        <f>VLOOKUP(A76,$A$253:$AX$305,$K$1,FALSE)</f>
        <v/>
      </c>
      <c r="M76" s="478">
        <f>L76-G76</f>
        <v/>
      </c>
      <c r="N76" s="30" t="n"/>
      <c r="O76" s="425">
        <f>L76-B76</f>
        <v/>
      </c>
      <c r="P76" s="426">
        <f>J76-K76</f>
        <v/>
      </c>
      <c r="Q76" s="426">
        <f>D76-F76</f>
        <v/>
      </c>
      <c r="R76" s="30" t="n"/>
    </row>
    <row r="77">
      <c r="A77" s="3" t="n">
        <v>0</v>
      </c>
      <c r="B77" s="427" t="n"/>
      <c r="C77" s="385" t="n"/>
      <c r="D77" s="440" t="n"/>
      <c r="E77" s="443" t="n"/>
      <c r="F77" s="442" t="n"/>
      <c r="G77" s="433" t="n"/>
      <c r="H77" s="112" t="inlineStr">
        <is>
          <t xml:space="preserve">　　　　國庫增撥無形資產                                            </t>
        </is>
      </c>
      <c r="I77" s="180" t="n">
        <v>314</v>
      </c>
      <c r="J77" s="73">
        <f>OFFSET(A550,0,$K$1-1)</f>
        <v/>
      </c>
      <c r="K77" s="369">
        <f>-SUMIF($C$7:$C$127,I77,$D$7:$D$127)+SUMIF($E$7:$E$127,I77,$F$7:$F$127)</f>
        <v/>
      </c>
      <c r="L77" s="478" t="n"/>
      <c r="M77" s="478">
        <f>L77-G77</f>
        <v/>
      </c>
      <c r="N77" s="30" t="n"/>
      <c r="O77" s="425">
        <f>L77-B77</f>
        <v/>
      </c>
      <c r="P77" s="426">
        <f>J77-K77</f>
        <v/>
      </c>
      <c r="Q77" s="426">
        <f>D77-F77</f>
        <v/>
      </c>
      <c r="R77" s="30" t="n"/>
    </row>
    <row r="78">
      <c r="A78" s="78" t="inlineStr">
        <is>
          <t xml:space="preserve">　長期負債                                                    </t>
        </is>
      </c>
      <c r="B78" s="459">
        <f>SUM(B81)</f>
        <v/>
      </c>
      <c r="C78" s="384" t="n"/>
      <c r="D78" s="440" t="n"/>
      <c r="E78" s="441" t="n"/>
      <c r="F78" s="442" t="n"/>
      <c r="G78" s="460">
        <f>SUM(G81)</f>
        <v/>
      </c>
      <c r="H78" s="112" t="inlineStr">
        <is>
          <t xml:space="preserve">　　　　國庫增撥遞延資產                                            </t>
        </is>
      </c>
      <c r="I78" s="180" t="n">
        <v>315</v>
      </c>
      <c r="J78" s="73">
        <f>OFFSET(A551,0,$K$1-1)</f>
        <v/>
      </c>
      <c r="K78" s="369">
        <f>-SUMIF($C$7:$C$127,I78,$D$7:$D$127)+SUMIF($E$7:$E$127,I78,$F$7:$F$127)</f>
        <v/>
      </c>
      <c r="L78" s="478">
        <f>VLOOKUP(A78,$A$253:$AX$305,$K$1,FALSE)</f>
        <v/>
      </c>
      <c r="M78" s="478">
        <f>L78-G78</f>
        <v/>
      </c>
      <c r="N78" s="30" t="n"/>
      <c r="O78" s="425">
        <f>L78-B78</f>
        <v/>
      </c>
      <c r="P78" s="426">
        <f>J78-K78</f>
        <v/>
      </c>
      <c r="Q78" s="426">
        <f>D78-F78</f>
        <v/>
      </c>
      <c r="R78" s="30" t="n"/>
    </row>
    <row r="79">
      <c r="A79" s="169" t="n"/>
      <c r="B79" s="461" t="n"/>
      <c r="C79" s="395" t="n"/>
      <c r="D79" s="462" t="n"/>
      <c r="E79" s="463" t="n"/>
      <c r="F79" s="447" t="n"/>
      <c r="G79" s="394" t="n"/>
      <c r="H79" s="112" t="inlineStr">
        <is>
          <t xml:space="preserve">　　減少短期債務、流動金融負債及其他負債                        </t>
        </is>
      </c>
      <c r="I79" s="180" t="n"/>
      <c r="J79" s="73">
        <f>OFFSET(A552,0,$K$1-1)</f>
        <v/>
      </c>
      <c r="K79" s="387" t="n"/>
      <c r="L79" s="478" t="n"/>
      <c r="M79" s="478" t="n"/>
      <c r="N79" s="30" t="n"/>
      <c r="O79" s="425" t="n"/>
      <c r="P79" s="426" t="n"/>
      <c r="Q79" s="426" t="n"/>
      <c r="R79" s="30" t="n"/>
    </row>
    <row r="80">
      <c r="A80" s="169" t="n"/>
      <c r="B80" s="461" t="n"/>
      <c r="C80" s="395" t="n"/>
      <c r="D80" s="462" t="n"/>
      <c r="E80" s="463" t="n"/>
      <c r="F80" s="447" t="n"/>
      <c r="G80" s="394" t="n"/>
      <c r="H80" s="112" t="inlineStr">
        <is>
          <t xml:space="preserve">　　　減少短期債務                                                </t>
        </is>
      </c>
      <c r="I80" s="180" t="n">
        <v>316</v>
      </c>
      <c r="J80" s="73">
        <f>OFFSET(A553,0,$K$1-1)</f>
        <v/>
      </c>
      <c r="K80" s="369">
        <f>-SUMIF($C$7:$C$127,I80,$D$7:$D$127)+SUMIF($E$7:$E$127,I80,$F$7:$F$127)</f>
        <v/>
      </c>
      <c r="L80" s="478" t="n"/>
      <c r="M80" s="478" t="n"/>
      <c r="N80" s="30" t="n"/>
      <c r="O80" s="425" t="n"/>
      <c r="P80" s="426" t="n"/>
      <c r="Q80" s="426" t="n"/>
      <c r="R80" s="30" t="n"/>
    </row>
    <row r="81">
      <c r="A81" s="80" t="inlineStr">
        <is>
          <t xml:space="preserve">　　長期債務                                                    </t>
        </is>
      </c>
      <c r="B81" s="427">
        <f>VLOOKUP(A81,$A$423:$AX$475,$K$1,FALSE)</f>
        <v/>
      </c>
      <c r="C81" s="384" t="n">
        <v>418</v>
      </c>
      <c r="D81" s="440">
        <f>J116</f>
        <v/>
      </c>
      <c r="E81" s="441" t="n">
        <v>312</v>
      </c>
      <c r="F81" s="442">
        <f>J73</f>
        <v/>
      </c>
      <c r="G81" s="429">
        <f>B81+SUM(F81:F82)-SUM(D81:D82)</f>
        <v/>
      </c>
      <c r="H81" s="112" t="inlineStr">
        <is>
          <t xml:space="preserve">　　減少長期負債                                                </t>
        </is>
      </c>
      <c r="I81" s="180" t="n"/>
      <c r="J81" s="73">
        <f>OFFSET(A554,0,$K$1-1)</f>
        <v/>
      </c>
      <c r="K81" s="369">
        <f>K82</f>
        <v/>
      </c>
      <c r="L81" s="478">
        <f>VLOOKUP(A81,$A$253:$AX$305,$K$1,FALSE)</f>
        <v/>
      </c>
      <c r="M81" s="478">
        <f>L81-G81</f>
        <v/>
      </c>
      <c r="N81" s="30" t="n"/>
      <c r="O81" s="425">
        <f>L81-B81</f>
        <v/>
      </c>
      <c r="P81" s="426">
        <f>J81-K81</f>
        <v/>
      </c>
      <c r="Q81" s="426">
        <f>D81-F81</f>
        <v/>
      </c>
      <c r="R81" s="30" t="n"/>
    </row>
    <row r="82">
      <c r="A82" s="3" t="n">
        <v>0</v>
      </c>
      <c r="B82" s="427" t="n"/>
      <c r="C82" s="385" t="n">
        <v>322</v>
      </c>
      <c r="D82" s="440" t="n"/>
      <c r="E82" s="443" t="n"/>
      <c r="F82" s="442" t="n"/>
      <c r="G82" s="433" t="n"/>
      <c r="H82" s="112" t="inlineStr">
        <is>
          <t xml:space="preserve">　　　減少長期債務                                                </t>
        </is>
      </c>
      <c r="I82" s="180" t="n">
        <v>322</v>
      </c>
      <c r="J82" s="73">
        <f>OFFSET(A555,0,$K$1-1)</f>
        <v/>
      </c>
      <c r="K82" s="369">
        <f>-SUMIF($C$7:$C$127,I82,$D$7:$D$127)+SUMIF($E$7:$E$127,I82,$F$7:$F$127)</f>
        <v/>
      </c>
      <c r="L82" s="478" t="n"/>
      <c r="M82" s="478">
        <f>L82-G82</f>
        <v/>
      </c>
      <c r="N82" s="30" t="n"/>
      <c r="O82" s="425">
        <f>L82-B82</f>
        <v/>
      </c>
      <c r="P82" s="426">
        <f>J82-K82</f>
        <v/>
      </c>
      <c r="Q82" s="426">
        <f>D72-F82</f>
        <v/>
      </c>
      <c r="R82" s="30" t="n"/>
    </row>
    <row r="83">
      <c r="A83" s="78" t="inlineStr">
        <is>
          <t xml:space="preserve">　其他負債                                                    </t>
        </is>
      </c>
      <c r="B83" s="422">
        <f>SUM(B84,B90)</f>
        <v/>
      </c>
      <c r="C83" s="384" t="n"/>
      <c r="D83" s="440" t="n"/>
      <c r="E83" s="441" t="n"/>
      <c r="F83" s="442" t="n"/>
      <c r="G83" s="460">
        <f>SUM(G84,G90)</f>
        <v/>
      </c>
      <c r="H83" s="112" t="inlineStr">
        <is>
          <t xml:space="preserve">　　支付利息                                                    </t>
        </is>
      </c>
      <c r="I83" s="180" t="n"/>
      <c r="J83" s="73">
        <f>OFFSET(A556,0,$K$1-1)</f>
        <v/>
      </c>
      <c r="K83" s="369">
        <f>J83</f>
        <v/>
      </c>
      <c r="L83" s="478">
        <f>VLOOKUP(A83,$A$253:$AX$305,$K$1,FALSE)</f>
        <v/>
      </c>
      <c r="M83" s="478">
        <f>L83-G83</f>
        <v/>
      </c>
      <c r="N83" s="30" t="n"/>
      <c r="O83" s="425">
        <f>L83-B83</f>
        <v/>
      </c>
      <c r="P83" s="426">
        <f>J83-K83</f>
        <v/>
      </c>
      <c r="Q83" s="426">
        <f>D83-F83</f>
        <v/>
      </c>
      <c r="R83" s="30" t="n"/>
    </row>
    <row r="84">
      <c r="A84" s="80" t="inlineStr">
        <is>
          <t xml:space="preserve">　　什項負債                                                    </t>
        </is>
      </c>
      <c r="B84" s="427">
        <f>VLOOKUP(A84,$A$423:$AX$475,$K$1,FALSE)</f>
        <v/>
      </c>
      <c r="C84" s="384" t="n">
        <v>321</v>
      </c>
      <c r="D84" s="440" t="n"/>
      <c r="E84" s="441" t="n"/>
      <c r="F84" s="442" t="n"/>
      <c r="G84" s="429">
        <f>B84+SUM(F84:F89)-SUM(D84:D89)</f>
        <v/>
      </c>
      <c r="H84" s="111" t="inlineStr">
        <is>
          <t xml:space="preserve">▼籌資活動之淨現金流入（流出）                                </t>
        </is>
      </c>
      <c r="I84" s="180" t="n"/>
      <c r="J84" s="73">
        <f>OFFSET(A557,0,$K$1-1)</f>
        <v/>
      </c>
      <c r="K84" s="369">
        <f>K69</f>
        <v/>
      </c>
      <c r="L84" s="478">
        <f>VLOOKUP(A84,$A$253:$AX$305,$K$1,FALSE)</f>
        <v/>
      </c>
      <c r="M84" s="478">
        <f>L84-G84</f>
        <v/>
      </c>
      <c r="N84" s="30" t="n"/>
      <c r="O84" s="425">
        <f>L84-B84</f>
        <v/>
      </c>
      <c r="P84" s="426">
        <f>J84-K84</f>
        <v/>
      </c>
      <c r="Q84" s="426">
        <f>D84-F84</f>
        <v/>
      </c>
      <c r="R84" s="30" t="n"/>
    </row>
    <row r="85">
      <c r="A85" s="4" t="n">
        <v>0</v>
      </c>
      <c r="B85" s="427" t="n"/>
      <c r="C85" s="384" t="n">
        <v>402</v>
      </c>
      <c r="D85" s="440">
        <f>J91*-1</f>
        <v/>
      </c>
      <c r="E85" s="384" t="n">
        <v>122</v>
      </c>
      <c r="F85" s="442">
        <f>J28</f>
        <v/>
      </c>
      <c r="G85" s="433" t="n"/>
      <c r="H85" s="111" t="inlineStr">
        <is>
          <t xml:space="preserve">▼現金及約當現金之淨增（淨減）                                </t>
        </is>
      </c>
      <c r="I85" s="180" t="inlineStr">
        <is>
          <t>B</t>
        </is>
      </c>
      <c r="J85" s="73">
        <f>OFFSET(A558,0,$K$1-1)</f>
        <v/>
      </c>
      <c r="K85" s="369">
        <f>J85</f>
        <v/>
      </c>
      <c r="L85" s="478" t="n"/>
      <c r="M85" s="478">
        <f>L85-G85</f>
        <v/>
      </c>
      <c r="N85" s="30" t="n"/>
      <c r="O85" s="425">
        <f>L85-B85</f>
        <v/>
      </c>
      <c r="P85" s="426">
        <f>J85-K85</f>
        <v/>
      </c>
      <c r="Q85" s="426">
        <f>D85-F85</f>
        <v/>
      </c>
      <c r="R85" s="30" t="n"/>
    </row>
    <row r="86">
      <c r="A86" s="3" t="n">
        <v>0</v>
      </c>
      <c r="B86" s="427" t="n"/>
      <c r="C86" s="385" t="n"/>
      <c r="D86" s="440" t="n"/>
      <c r="E86" s="443" t="n">
        <v>401</v>
      </c>
      <c r="F86" s="442">
        <f>J90</f>
        <v/>
      </c>
      <c r="G86" s="433" t="n"/>
      <c r="H86" s="111" t="inlineStr">
        <is>
          <t xml:space="preserve">▼期初現金及約當現金                                          </t>
        </is>
      </c>
      <c r="I86" s="180" t="n"/>
      <c r="J86" s="73">
        <f>OFFSET(A559,0,$K$1-1)</f>
        <v/>
      </c>
      <c r="K86" s="369">
        <f>B8</f>
        <v/>
      </c>
      <c r="L86" s="478" t="n"/>
      <c r="M86" s="478">
        <f>L86-G86</f>
        <v/>
      </c>
      <c r="N86" s="30" t="n"/>
      <c r="O86" s="425">
        <f>L86-B86</f>
        <v/>
      </c>
      <c r="P86" s="426">
        <f>J86-K86</f>
        <v/>
      </c>
      <c r="Q86" s="426">
        <f>D86-F86</f>
        <v/>
      </c>
      <c r="R86" s="30" t="n"/>
    </row>
    <row r="87">
      <c r="A87" s="3" t="n">
        <v>0</v>
      </c>
      <c r="B87" s="427" t="n"/>
      <c r="C87" s="385" t="n"/>
      <c r="D87" s="440" t="n"/>
      <c r="E87" s="443" t="n"/>
      <c r="F87" s="442" t="n"/>
      <c r="G87" s="433" t="n"/>
      <c r="H87" s="111" t="inlineStr">
        <is>
          <t xml:space="preserve">▼期末現金及約當現金                                          </t>
        </is>
      </c>
      <c r="I87" s="180" t="n"/>
      <c r="J87" s="73">
        <f>OFFSET(A560,0,$K$1-1)</f>
        <v/>
      </c>
      <c r="K87" s="369">
        <f>G8</f>
        <v/>
      </c>
      <c r="L87" s="478" t="n"/>
      <c r="M87" s="478">
        <f>L87-G87</f>
        <v/>
      </c>
      <c r="N87" s="30" t="n"/>
      <c r="O87" s="425">
        <f>L87-B87</f>
        <v/>
      </c>
      <c r="P87" s="426">
        <f>J87-K87</f>
        <v/>
      </c>
      <c r="Q87" s="426">
        <f>D87-F87</f>
        <v/>
      </c>
      <c r="R87" s="30" t="n"/>
    </row>
    <row r="88">
      <c r="A88" s="3" t="n">
        <v>0</v>
      </c>
      <c r="B88" s="427" t="n"/>
      <c r="C88" s="385" t="n"/>
      <c r="D88" s="440" t="n"/>
      <c r="E88" s="443" t="n"/>
      <c r="F88" s="442" t="n"/>
      <c r="G88" s="433" t="n"/>
      <c r="H88" s="111" t="inlineStr">
        <is>
          <t xml:space="preserve">▼不影響現金流量之投資與籌資活動                              </t>
        </is>
      </c>
      <c r="J88" s="73">
        <f>OFFSET(A561,0,$K$1-1)</f>
        <v/>
      </c>
      <c r="K88" s="369" t="n"/>
      <c r="L88" s="478" t="n"/>
      <c r="M88" s="478">
        <f>L88-G88</f>
        <v/>
      </c>
      <c r="N88" s="30" t="n"/>
      <c r="O88" s="425">
        <f>L88-B88</f>
        <v/>
      </c>
      <c r="P88" s="426">
        <f>J88-K88</f>
        <v/>
      </c>
      <c r="Q88" s="426">
        <f>D88-F88</f>
        <v/>
      </c>
      <c r="R88" s="30" t="n"/>
    </row>
    <row r="89" ht="32.4" customHeight="1" s="53">
      <c r="A89" s="3" t="n">
        <v>0</v>
      </c>
      <c r="B89" s="427" t="n"/>
      <c r="C89" s="385" t="n"/>
      <c r="D89" s="440" t="n"/>
      <c r="E89" s="443" t="n"/>
      <c r="F89" s="442" t="n"/>
      <c r="G89" s="433" t="n"/>
      <c r="H89" s="112" t="inlineStr">
        <is>
          <t xml:space="preserve">　　退休離職準備金與應付退休及離職金同額增加(+)或減少(-)之金額  </t>
        </is>
      </c>
      <c r="I89" s="180" t="n"/>
      <c r="J89" s="73">
        <f>OFFSET(A562,0,$K$1-1)</f>
        <v/>
      </c>
      <c r="K89" s="369">
        <f>K90+K91</f>
        <v/>
      </c>
      <c r="L89" s="478" t="n"/>
      <c r="M89" s="478">
        <f>L89-G89</f>
        <v/>
      </c>
      <c r="N89" s="30" t="n"/>
      <c r="O89" s="425">
        <f>L89-B89</f>
        <v/>
      </c>
      <c r="P89" s="426">
        <f>J89-K89</f>
        <v/>
      </c>
      <c r="Q89" s="426">
        <f>D89-F89</f>
        <v/>
      </c>
      <c r="R89" s="30" t="n"/>
    </row>
    <row r="90">
      <c r="A90" s="80" t="inlineStr">
        <is>
          <t xml:space="preserve">　　遞延負債                                                    </t>
        </is>
      </c>
      <c r="B90" s="427">
        <f>VLOOKUP(A90,$A$423:$AX$475,$K$1,FALSE)</f>
        <v/>
      </c>
      <c r="C90" s="385" t="n">
        <v>124</v>
      </c>
      <c r="D90" s="440">
        <f>J31*-1</f>
        <v/>
      </c>
      <c r="E90" s="464" t="n">
        <v>311</v>
      </c>
      <c r="F90" s="442">
        <f>J71</f>
        <v/>
      </c>
      <c r="G90" s="429">
        <f>B90+SUM(F90:F96)-SUM(D90:D96)</f>
        <v/>
      </c>
      <c r="H90" s="112" t="inlineStr">
        <is>
          <t xml:space="preserve">　　　退休離職準備金與應付退休及離職金同額增加之金額(+)           </t>
        </is>
      </c>
      <c r="I90" s="180" t="n">
        <v>401</v>
      </c>
      <c r="J90" s="73">
        <f>OFFSET(A563,0,$K$1-1)</f>
        <v/>
      </c>
      <c r="K90" s="369">
        <f>(SUMIF($C$7:$C$127,I90,$D$7:$D$127)+SUMIF($E$7:$E$127,I90,$F$7:$F$127))/2</f>
        <v/>
      </c>
      <c r="L90" s="478">
        <f>VLOOKUP(A90,$A$253:$AX$305,$K$1,FALSE)</f>
        <v/>
      </c>
      <c r="M90" s="478">
        <f>L90-G90</f>
        <v/>
      </c>
      <c r="N90" s="30" t="n"/>
      <c r="O90" s="425">
        <f>L90-B90</f>
        <v/>
      </c>
      <c r="P90" s="426">
        <f>J90-K90</f>
        <v/>
      </c>
      <c r="Q90" s="426">
        <f>D90-F90</f>
        <v/>
      </c>
      <c r="R90" s="30" t="n"/>
    </row>
    <row r="91">
      <c r="A91" s="3" t="n">
        <v>0</v>
      </c>
      <c r="B91" s="427" t="n"/>
      <c r="C91" s="241" t="n">
        <v>123</v>
      </c>
      <c r="D91" s="440">
        <f>-J30</f>
        <v/>
      </c>
      <c r="E91" s="464" t="n">
        <v>403</v>
      </c>
      <c r="F91" s="442">
        <f>J93</f>
        <v/>
      </c>
      <c r="G91" s="433" t="n"/>
      <c r="H91" s="112" t="inlineStr">
        <is>
          <t xml:space="preserve">　　　退休離職準備金與應付退休及離職金同額減少之金額(-)           </t>
        </is>
      </c>
      <c r="I91" s="180" t="n">
        <v>402</v>
      </c>
      <c r="J91" s="73">
        <f>OFFSET(A564,0,$K$1-1)</f>
        <v/>
      </c>
      <c r="K91" s="387">
        <f>(SUMIF($C$7:$C$127,I91,$D$7:$D$127)+SUMIF($E$7:$E$127,I91,$F$7:$F$127))/2*-1</f>
        <v/>
      </c>
      <c r="L91" s="478" t="n"/>
      <c r="M91" s="478">
        <f>L91-G91</f>
        <v/>
      </c>
      <c r="N91" s="30" t="n"/>
      <c r="O91" s="425">
        <f>L91-B91</f>
        <v/>
      </c>
      <c r="P91" s="426">
        <f>J91-K91</f>
        <v/>
      </c>
      <c r="Q91" s="426">
        <f>D91-F91</f>
        <v/>
      </c>
      <c r="R91" s="30" t="n"/>
    </row>
    <row r="92">
      <c r="A92" s="3" t="n">
        <v>0</v>
      </c>
      <c r="B92" s="427" t="n"/>
      <c r="C92" s="385" t="n"/>
      <c r="D92" s="440" t="n"/>
      <c r="E92" s="325" t="n">
        <v>407</v>
      </c>
      <c r="F92" s="262">
        <f>J101</f>
        <v/>
      </c>
      <c r="G92" s="433" t="n"/>
      <c r="H92" s="112" t="inlineStr">
        <is>
          <t xml:space="preserve">　　其他準備金與遞延收入同額增加之金額                          </t>
        </is>
      </c>
      <c r="I92" s="180" t="n"/>
      <c r="J92" s="73">
        <f>OFFSET(A565,0,$K$1-1)</f>
        <v/>
      </c>
      <c r="K92" s="369">
        <f>K93</f>
        <v/>
      </c>
      <c r="L92" s="478" t="n"/>
      <c r="M92" s="478">
        <f>L92-G92</f>
        <v/>
      </c>
      <c r="N92" s="30" t="n"/>
      <c r="O92" s="425">
        <f>L92-B92</f>
        <v/>
      </c>
      <c r="P92" s="426">
        <f>J92-K92</f>
        <v/>
      </c>
      <c r="Q92" s="426">
        <f>D92-F92</f>
        <v/>
      </c>
      <c r="R92" s="30" t="n"/>
    </row>
    <row r="93">
      <c r="A93" s="3" t="n">
        <v>0</v>
      </c>
      <c r="B93" s="427" t="n"/>
      <c r="C93" s="385" t="n"/>
      <c r="D93" s="440" t="n"/>
      <c r="E93" s="464" t="n">
        <v>408</v>
      </c>
      <c r="F93" s="442">
        <f>J102</f>
        <v/>
      </c>
      <c r="G93" s="433" t="n"/>
      <c r="H93" s="112" t="inlineStr">
        <is>
          <t xml:space="preserve">　　　其他準備金與遞延收入同額增加之金額                          </t>
        </is>
      </c>
      <c r="I93" s="180" t="n">
        <v>403</v>
      </c>
      <c r="J93" s="73">
        <f>OFFSET(A566,0,$K$1-1)</f>
        <v/>
      </c>
      <c r="K93" s="369">
        <f>(SUMIF($C$7:$C$127,I93,$D$7:$D$127)+SUMIF($E$7:$E$127,I93,$F$7:$F$127))/2</f>
        <v/>
      </c>
      <c r="L93" s="478" t="n"/>
      <c r="M93" s="478">
        <f>L93-G93</f>
        <v/>
      </c>
      <c r="N93" s="30" t="n"/>
      <c r="O93" s="425">
        <f>L93-B93</f>
        <v/>
      </c>
      <c r="P93" s="426">
        <f>J93-K93</f>
        <v/>
      </c>
      <c r="Q93" s="426">
        <f>D93-F93</f>
        <v/>
      </c>
      <c r="R93" s="30" t="n"/>
    </row>
    <row r="94" ht="32.4" customHeight="1" s="53">
      <c r="A94" s="105" t="n"/>
      <c r="B94" s="465" t="n"/>
      <c r="C94" s="398" t="n"/>
      <c r="D94" s="455" t="n"/>
      <c r="E94" s="466" t="n">
        <v>410</v>
      </c>
      <c r="F94" s="467" t="n"/>
      <c r="G94" s="378" t="n"/>
      <c r="H94" s="112" t="inlineStr">
        <is>
          <t xml:space="preserve">　　以前年度購建中固定資產科目，調整轉入不動產、廠房及設備科目之</t>
        </is>
      </c>
      <c r="I94" s="180" t="n"/>
      <c r="J94" s="73">
        <f>OFFSET(A567,0,$K$1-1)</f>
        <v/>
      </c>
      <c r="K94" s="369">
        <f>K95</f>
        <v/>
      </c>
      <c r="P94" s="426">
        <f>J94-K94</f>
        <v/>
      </c>
    </row>
    <row r="95">
      <c r="A95" s="105" t="n"/>
      <c r="B95" s="465" t="n"/>
      <c r="C95" s="398" t="n"/>
      <c r="D95" s="455" t="n"/>
      <c r="E95" s="468" t="n"/>
      <c r="F95" s="447" t="n"/>
      <c r="G95" s="378" t="n"/>
      <c r="H95" s="112" t="inlineStr">
        <is>
          <t xml:space="preserve">　　　調整轉入不動產、廠房及設備科目明細                          </t>
        </is>
      </c>
      <c r="I95" s="180" t="n"/>
      <c r="J95" s="73">
        <f>OFFSET(A568,0,$K$1-1)</f>
        <v/>
      </c>
      <c r="K95" s="369">
        <f>K96+K97+K98</f>
        <v/>
      </c>
      <c r="L95" s="478" t="n"/>
      <c r="N95" s="30" t="n"/>
      <c r="O95" s="425">
        <f>L95-B96</f>
        <v/>
      </c>
      <c r="P95" s="426">
        <f>J95-K95</f>
        <v/>
      </c>
      <c r="Q95" s="426">
        <f>D96-F96</f>
        <v/>
      </c>
      <c r="R95" s="30" t="n"/>
    </row>
    <row r="96">
      <c r="A96" s="3" t="n">
        <v>0</v>
      </c>
      <c r="B96" s="427" t="n"/>
      <c r="C96" s="385" t="n"/>
      <c r="D96" s="440" t="n"/>
      <c r="E96" s="261" t="n"/>
      <c r="F96" s="186" t="n"/>
      <c r="G96" s="433" t="n"/>
      <c r="H96" s="112" t="inlineStr">
        <is>
          <t xml:space="preserve">　　　　土地改良物                                                  </t>
        </is>
      </c>
      <c r="I96" s="180" t="n">
        <v>404</v>
      </c>
      <c r="J96" s="73">
        <f>OFFSET(A569,0,$K$1-1)</f>
        <v/>
      </c>
      <c r="K96" s="369">
        <f>(SUMIF($C$7:$C$127,I96,$D$7:$D$127)+SUMIF($E$7:$E$127,I96,$F$7:$F$127))/2</f>
        <v/>
      </c>
      <c r="N96" s="30" t="n"/>
      <c r="O96" s="425">
        <f>L97-B97</f>
        <v/>
      </c>
      <c r="P96" s="426">
        <f>J96-K96</f>
        <v/>
      </c>
      <c r="Q96" s="426">
        <f>D97-F97</f>
        <v/>
      </c>
      <c r="R96" s="30" t="n"/>
    </row>
    <row r="97">
      <c r="A97" s="84" t="inlineStr">
        <is>
          <t xml:space="preserve">淨值                                                        </t>
        </is>
      </c>
      <c r="B97" s="422">
        <f>B98+B110+B116+B125</f>
        <v/>
      </c>
      <c r="C97" s="384" t="n"/>
      <c r="D97" s="440" t="n"/>
      <c r="E97" s="441" t="n"/>
      <c r="F97" s="442" t="n"/>
      <c r="G97" s="422">
        <f>G98+G110+G116+G125</f>
        <v/>
      </c>
      <c r="H97" s="112" t="inlineStr">
        <is>
          <t xml:space="preserve">　　　　房屋及建築                                                  </t>
        </is>
      </c>
      <c r="I97" s="180" t="n">
        <v>405</v>
      </c>
      <c r="J97" s="73">
        <f>OFFSET(A570,0,$K$1-1)</f>
        <v/>
      </c>
      <c r="K97" s="369">
        <f>(SUMIF($C$7:$C$127,I97,$D$7:$D$127)+SUMIF($E$7:$E$127,I97,$F$7:$F$127))/2</f>
        <v/>
      </c>
      <c r="L97" s="478">
        <f>VLOOKUP(A97,$A$253:$AX$305,$K$1,FALSE)</f>
        <v/>
      </c>
      <c r="M97" s="478">
        <f>L97-G97</f>
        <v/>
      </c>
      <c r="N97" s="30" t="n"/>
      <c r="O97" s="425">
        <f>L98-B98</f>
        <v/>
      </c>
      <c r="P97" s="426">
        <f>J97-K97</f>
        <v/>
      </c>
      <c r="Q97" s="426">
        <f>D98-F98</f>
        <v/>
      </c>
      <c r="R97" s="30" t="n"/>
    </row>
    <row r="98">
      <c r="A98" s="85" t="inlineStr">
        <is>
          <t xml:space="preserve">　基金                                                        </t>
        </is>
      </c>
      <c r="B98" s="422">
        <f>SUM(B99:B101)</f>
        <v/>
      </c>
      <c r="C98" s="384" t="n"/>
      <c r="D98" s="440" t="n"/>
      <c r="E98" s="441" t="n"/>
      <c r="F98" s="442" t="n"/>
      <c r="G98" s="422">
        <f>SUM(G99:G101)</f>
        <v/>
      </c>
      <c r="H98" s="220" t="inlineStr">
        <is>
          <t xml:space="preserve">　　　　什項設備                                                    </t>
        </is>
      </c>
      <c r="I98" s="267" t="n">
        <v>406</v>
      </c>
      <c r="J98" s="73">
        <f>OFFSET(A571,0,$K$1-1)</f>
        <v/>
      </c>
      <c r="K98" s="369">
        <f>(SUMIF($C$7:$C$127,I98,$D$7:$D$127)+SUMIF($E$7:$E$127,I98,$F$7:$F$127))/2</f>
        <v/>
      </c>
      <c r="L98" s="478">
        <f>VLOOKUP(A98,$A$253:$AX$305,$K$1,FALSE)</f>
        <v/>
      </c>
      <c r="M98" s="478">
        <f>L98-G98</f>
        <v/>
      </c>
      <c r="N98" s="30" t="n"/>
      <c r="O98" s="425">
        <f>L99-B99</f>
        <v/>
      </c>
      <c r="P98" s="426">
        <f>J98-K98</f>
        <v/>
      </c>
      <c r="Q98" s="426">
        <f>D99-F99</f>
        <v/>
      </c>
      <c r="R98" s="30" t="n"/>
    </row>
    <row r="99">
      <c r="A99" s="86" t="inlineStr">
        <is>
          <t xml:space="preserve">　　基金                                                        </t>
        </is>
      </c>
      <c r="B99" s="427">
        <f>VLOOKUP(A99,$A$423:$AX$475,$K$1,FALSE)</f>
        <v/>
      </c>
      <c r="C99" s="245" t="n"/>
      <c r="D99" s="440" t="n"/>
      <c r="E99" s="384" t="n">
        <v>313</v>
      </c>
      <c r="F99" s="442">
        <f>J76</f>
        <v/>
      </c>
      <c r="G99" s="469">
        <f>B99+SUM(F99:F109)-SUM(D99:D109)</f>
        <v/>
      </c>
      <c r="H99" s="112" t="inlineStr">
        <is>
          <t xml:space="preserve">　不動產、廠房及設備與遞延收入同額增加(+)或減少(-)之金額    </t>
        </is>
      </c>
      <c r="I99" s="180" t="n"/>
      <c r="J99" s="73">
        <f>OFFSET(A572,0,$K$1-1)</f>
        <v/>
      </c>
      <c r="K99" s="369">
        <f>K100</f>
        <v/>
      </c>
      <c r="L99" s="478">
        <f>VLOOKUP(A99,$A$253:$AX$305,$K$1,FALSE)</f>
        <v/>
      </c>
      <c r="M99" s="478">
        <f>L99-G99</f>
        <v/>
      </c>
      <c r="N99" s="30" t="n"/>
      <c r="O99" s="425">
        <f>L100-B100</f>
        <v/>
      </c>
      <c r="P99" s="426">
        <f>J99-K99</f>
        <v/>
      </c>
      <c r="Q99" s="426">
        <f>D100-F100</f>
        <v/>
      </c>
      <c r="R99" s="30" t="n"/>
    </row>
    <row r="100">
      <c r="A100" s="89" t="n">
        <v>0</v>
      </c>
      <c r="B100" s="427" t="n"/>
      <c r="C100" s="375" t="n"/>
      <c r="D100" s="428" t="n"/>
      <c r="E100" s="87" t="n">
        <v>314</v>
      </c>
      <c r="F100" s="431">
        <f>J77</f>
        <v/>
      </c>
      <c r="G100" s="427" t="n"/>
      <c r="H100" s="112" t="inlineStr">
        <is>
          <t xml:space="preserve">　　不動產、廠房及設備與遞延收入同額增加明細(+)             </t>
        </is>
      </c>
      <c r="I100" s="180" t="n"/>
      <c r="J100" s="73">
        <f>OFFSET(A573,0,$K$1-1)</f>
        <v/>
      </c>
      <c r="K100" s="369">
        <f>K101+K102</f>
        <v/>
      </c>
      <c r="L100" s="478" t="n"/>
      <c r="M100" s="478">
        <f>L100-G100</f>
        <v/>
      </c>
      <c r="N100" s="30" t="n"/>
      <c r="O100" s="425">
        <f>L101-B101</f>
        <v/>
      </c>
      <c r="P100" s="426">
        <f>J100-K100</f>
        <v/>
      </c>
      <c r="Q100" s="426">
        <f>D101-F101</f>
        <v/>
      </c>
      <c r="R100" s="30" t="n"/>
    </row>
    <row r="101">
      <c r="A101" s="50" t="n">
        <v>0</v>
      </c>
      <c r="B101" s="427" t="n"/>
      <c r="C101" s="91" t="n">
        <v>412</v>
      </c>
      <c r="D101" s="428">
        <f>-J109</f>
        <v/>
      </c>
      <c r="E101" s="87" t="n">
        <v>315</v>
      </c>
      <c r="F101" s="431">
        <f>J78</f>
        <v/>
      </c>
      <c r="G101" s="427" t="n"/>
      <c r="H101" s="211" t="inlineStr">
        <is>
          <t xml:space="preserve">　　　　機械及設備                                                  </t>
        </is>
      </c>
      <c r="I101" s="268" t="n">
        <v>407</v>
      </c>
      <c r="J101" s="73">
        <f>OFFSET(A574,0,$K$1-1)</f>
        <v/>
      </c>
      <c r="K101" s="369">
        <f>(SUMIF($C$7:$C$127,I101,$D$7:$D$127)+SUMIF($E$7:$E$127,I101,$F$7:$F$127))/2</f>
        <v/>
      </c>
      <c r="L101" s="478" t="n"/>
      <c r="M101" s="478">
        <f>L101-G101</f>
        <v/>
      </c>
      <c r="N101" s="30" t="n"/>
      <c r="O101" s="425">
        <f>L102-B102</f>
        <v/>
      </c>
      <c r="P101" s="426">
        <f>J101-K101</f>
        <v/>
      </c>
      <c r="Q101" s="426">
        <f>D102-F102</f>
        <v/>
      </c>
      <c r="R101" s="30" t="n"/>
    </row>
    <row r="102">
      <c r="A102" s="50" t="n">
        <v>0</v>
      </c>
      <c r="B102" s="427" t="n"/>
      <c r="C102" s="91" t="n">
        <v>413</v>
      </c>
      <c r="D102" s="470">
        <f>-J110</f>
        <v/>
      </c>
      <c r="E102" s="87" t="n">
        <v>409</v>
      </c>
      <c r="F102" s="432">
        <f>J105</f>
        <v/>
      </c>
      <c r="G102" s="427" t="n"/>
      <c r="H102" s="211" t="inlineStr">
        <is>
          <t xml:space="preserve">　　　　什項設備                                                    </t>
        </is>
      </c>
      <c r="I102" s="180" t="n">
        <v>408</v>
      </c>
      <c r="J102" s="73">
        <f>OFFSET(A575,0,$K$1-1)</f>
        <v/>
      </c>
      <c r="K102" s="369">
        <f>(SUMIF($C$7:$C$127,I102,$D$7:$D$127)+SUMIF($E$7:$E$127,I102,$F$7:$F$127))/2</f>
        <v/>
      </c>
      <c r="L102" s="478" t="n"/>
      <c r="M102" s="478">
        <f>L102-G102</f>
        <v/>
      </c>
      <c r="N102" s="30" t="n"/>
      <c r="O102" s="425">
        <f>L103-B103</f>
        <v/>
      </c>
      <c r="P102" s="426">
        <f>J102-K102</f>
        <v/>
      </c>
      <c r="Q102" s="426">
        <f>D103-F103</f>
        <v/>
      </c>
      <c r="R102" s="30" t="n"/>
    </row>
    <row r="103">
      <c r="A103" s="50" t="n">
        <v>0</v>
      </c>
      <c r="B103" s="427" t="n"/>
      <c r="C103" s="91" t="n">
        <v>414</v>
      </c>
      <c r="D103" s="470">
        <f>-J111</f>
        <v/>
      </c>
      <c r="E103" s="375" t="n">
        <v>410</v>
      </c>
      <c r="F103" s="431">
        <f>J106</f>
        <v/>
      </c>
      <c r="G103" s="427" t="n"/>
      <c r="H103" s="211" t="inlineStr">
        <is>
          <t xml:space="preserve">　不動產、廠房及設備與基金同額增加(+)或減少(-)之金額        </t>
        </is>
      </c>
      <c r="I103" s="180" t="n"/>
      <c r="J103" s="73">
        <f>OFFSET(A576,0,$K$1-1)</f>
        <v/>
      </c>
      <c r="K103" s="369">
        <f>K104+K108</f>
        <v/>
      </c>
      <c r="L103" s="478" t="n"/>
      <c r="M103" s="478">
        <f>L103-G103</f>
        <v/>
      </c>
      <c r="N103" s="30" t="n"/>
      <c r="O103" s="425">
        <f>L104-B104</f>
        <v/>
      </c>
      <c r="P103" s="426">
        <f>J103-K103</f>
        <v/>
      </c>
      <c r="Q103" s="426">
        <f>D104-F104</f>
        <v/>
      </c>
      <c r="R103" s="30" t="n"/>
    </row>
    <row r="104">
      <c r="A104" s="50" t="n">
        <v>0</v>
      </c>
      <c r="B104" s="427" t="n"/>
      <c r="C104" s="91" t="n">
        <v>416</v>
      </c>
      <c r="D104" s="470">
        <f>F58</f>
        <v/>
      </c>
      <c r="E104" s="375" t="n">
        <v>411</v>
      </c>
      <c r="F104" s="431">
        <f>J107</f>
        <v/>
      </c>
      <c r="G104" s="427" t="n"/>
      <c r="H104" s="211" t="inlineStr">
        <is>
          <t xml:space="preserve">　　　撥入不動產、廠房及設備明細(+)                               </t>
        </is>
      </c>
      <c r="I104" s="180" t="n"/>
      <c r="J104" s="73">
        <f>OFFSET(A577,0,$K$1-1)</f>
        <v/>
      </c>
      <c r="K104" s="369">
        <f>SUM(K105:K107)</f>
        <v/>
      </c>
      <c r="L104" s="478" t="n"/>
      <c r="M104" s="478">
        <f>L104-G104</f>
        <v/>
      </c>
      <c r="N104" s="30" t="n"/>
      <c r="O104" s="425">
        <f>L105-B105</f>
        <v/>
      </c>
      <c r="P104" s="426">
        <f>J104-K104</f>
        <v/>
      </c>
      <c r="Q104" s="426">
        <f>D105-F105</f>
        <v/>
      </c>
      <c r="R104" s="30" t="n"/>
    </row>
    <row r="105">
      <c r="A105" s="50" t="n"/>
      <c r="B105" s="50" t="n"/>
      <c r="C105" s="91" t="n"/>
      <c r="D105" s="428" t="n"/>
      <c r="E105" s="375" t="n">
        <v>415</v>
      </c>
      <c r="F105" s="90">
        <f>J113</f>
        <v/>
      </c>
      <c r="G105" s="50" t="n"/>
      <c r="H105" s="112" t="inlineStr">
        <is>
          <t xml:space="preserve">　　　　機械及設備                                                  </t>
        </is>
      </c>
      <c r="I105" s="180" t="n">
        <v>409</v>
      </c>
      <c r="J105" s="73">
        <f>OFFSET(A578,0,$K$1-1)</f>
        <v/>
      </c>
      <c r="K105" s="369">
        <f>(SUMIF($C$7:$C$127,I105,$D$7:$D$127)+SUMIF($E$7:$E$127,I105,$F$7:$F$127))/2</f>
        <v/>
      </c>
      <c r="L105" s="478" t="n"/>
      <c r="M105" s="478">
        <f>L105-G105</f>
        <v/>
      </c>
      <c r="N105" s="30" t="n"/>
      <c r="O105" s="425">
        <f>L106-B106</f>
        <v/>
      </c>
      <c r="P105" s="426">
        <f>J105-K105</f>
        <v/>
      </c>
      <c r="Q105" s="426">
        <f>D106-F106</f>
        <v/>
      </c>
      <c r="R105" s="30" t="n"/>
    </row>
    <row r="106">
      <c r="A106" s="50" t="n"/>
      <c r="B106" s="50" t="n"/>
      <c r="C106" s="375" t="n"/>
      <c r="D106" s="428" t="n"/>
      <c r="G106" s="50" t="n"/>
      <c r="H106" s="112" t="inlineStr">
        <is>
          <t xml:space="preserve">　　　　交通及運輸設備                                              </t>
        </is>
      </c>
      <c r="I106" s="180" t="n">
        <v>410</v>
      </c>
      <c r="J106" s="73">
        <f>OFFSET(A579,0,$K$1-1)</f>
        <v/>
      </c>
      <c r="K106" s="369">
        <f>(SUMIF($C$7:$C$127,I106,$D$7:$D$127)+SUMIF($E$7:$E$127,I106,$F$7:$F$127))/2</f>
        <v/>
      </c>
      <c r="L106" s="478" t="n"/>
      <c r="M106" s="478">
        <f>L106-G106</f>
        <v/>
      </c>
      <c r="N106" s="30" t="n"/>
      <c r="O106" s="425">
        <f>L107-B107</f>
        <v/>
      </c>
      <c r="P106" s="426">
        <f>J106-K106</f>
        <v/>
      </c>
      <c r="Q106" s="426">
        <f>D107-F107</f>
        <v/>
      </c>
      <c r="R106" s="30" t="n"/>
    </row>
    <row r="107">
      <c r="A107" s="50" t="n"/>
      <c r="B107" s="50" t="n"/>
      <c r="C107" s="127" t="n">
        <v>72</v>
      </c>
      <c r="D107" s="471">
        <f>IF(J119&lt;0,J119*-1,0)</f>
        <v/>
      </c>
      <c r="E107" s="472" t="n"/>
      <c r="F107" s="396" t="n"/>
      <c r="G107" s="50" t="n"/>
      <c r="H107" s="112" t="inlineStr">
        <is>
          <t xml:space="preserve">　　　　什項設備                                                    </t>
        </is>
      </c>
      <c r="I107" s="180" t="n">
        <v>411</v>
      </c>
      <c r="J107" s="73">
        <f>OFFSET(A580,0,$K$1-1)</f>
        <v/>
      </c>
      <c r="K107" s="369">
        <f>(SUMIF($C$7:$C$127,I107,$D$7:$D$127)+SUMIF($E$7:$E$127,I107,$F$7:$F$127))/2</f>
        <v/>
      </c>
      <c r="L107" s="478" t="n"/>
      <c r="M107" s="478">
        <f>L107-G107</f>
        <v/>
      </c>
      <c r="N107" s="30" t="n"/>
      <c r="O107" s="425">
        <f>L108-B108</f>
        <v/>
      </c>
      <c r="P107" s="426">
        <f>J107-K107</f>
        <v/>
      </c>
      <c r="Q107" s="426">
        <f>D108-F108</f>
        <v/>
      </c>
      <c r="R107" s="30" t="n"/>
    </row>
    <row r="108">
      <c r="A108" s="89" t="n">
        <v>0</v>
      </c>
      <c r="B108" s="427" t="n"/>
      <c r="C108" s="127" t="n"/>
      <c r="D108" s="428" t="n"/>
      <c r="E108" s="375" t="n">
        <v>72</v>
      </c>
      <c r="F108" s="396">
        <f>IF(J119&gt;0,J119,0)</f>
        <v/>
      </c>
      <c r="G108" s="427" t="n"/>
      <c r="H108" s="211" t="inlineStr">
        <is>
          <t xml:space="preserve">　　　撥出不動產、廠房及設備明細(-)                               </t>
        </is>
      </c>
      <c r="I108" s="180" t="n"/>
      <c r="J108" s="73">
        <f>OFFSET(A581,0,$K$1-1)</f>
        <v/>
      </c>
      <c r="K108" s="369">
        <f>K109+K110+K111</f>
        <v/>
      </c>
      <c r="L108" s="478" t="n"/>
      <c r="M108" s="478">
        <f>L108-G108</f>
        <v/>
      </c>
      <c r="N108" s="30" t="n"/>
      <c r="O108" s="425">
        <f>L109-B109</f>
        <v/>
      </c>
      <c r="P108" s="426">
        <f>J108-K108</f>
        <v/>
      </c>
      <c r="Q108" s="426">
        <f>D109-F109</f>
        <v/>
      </c>
      <c r="R108" s="30" t="n"/>
    </row>
    <row r="109">
      <c r="A109" s="78" t="n"/>
      <c r="B109" s="427" t="n"/>
      <c r="D109" s="428" t="n"/>
      <c r="E109" s="375" t="n"/>
      <c r="F109" s="432">
        <f>J131</f>
        <v/>
      </c>
      <c r="G109" s="427" t="n"/>
      <c r="H109" s="112" t="inlineStr">
        <is>
          <t xml:space="preserve">　　　　機械及設備                                                  </t>
        </is>
      </c>
      <c r="I109" s="180" t="n">
        <v>412</v>
      </c>
      <c r="J109" s="73">
        <f>OFFSET(A582,0,$K$1-1)</f>
        <v/>
      </c>
      <c r="K109" s="387">
        <f>(SUMIF($C$7:$C$127,I109,$D$7:$D$127)+SUMIF($E$7:$E$127,I109,$F$7:$F$127))/2*-1</f>
        <v/>
      </c>
      <c r="L109" s="478" t="n"/>
      <c r="M109" s="478">
        <f>L109-G109</f>
        <v/>
      </c>
      <c r="N109" s="30" t="n"/>
      <c r="O109" s="425">
        <f>L110-B110</f>
        <v/>
      </c>
      <c r="P109" s="426">
        <f>J109-K109</f>
        <v/>
      </c>
      <c r="Q109" s="426">
        <f>D110-F110</f>
        <v/>
      </c>
      <c r="R109" s="30" t="n"/>
    </row>
    <row r="110">
      <c r="A110" s="78" t="inlineStr">
        <is>
          <t xml:space="preserve">　公積                                                        </t>
        </is>
      </c>
      <c r="B110" s="422">
        <f>SUM(B111:B115)</f>
        <v/>
      </c>
      <c r="C110" s="375" t="n"/>
      <c r="D110" s="428" t="n"/>
      <c r="E110" s="430" t="n"/>
      <c r="F110" s="432" t="n"/>
      <c r="G110" s="423">
        <f>SUM(G111:G115)</f>
        <v/>
      </c>
      <c r="H110" s="112" t="inlineStr">
        <is>
          <t xml:space="preserve">　　　　交通及運輸設備                                              </t>
        </is>
      </c>
      <c r="I110" s="180" t="n">
        <v>413</v>
      </c>
      <c r="J110" s="73">
        <f>OFFSET(A583,0,$K$1-1)</f>
        <v/>
      </c>
      <c r="K110" s="387">
        <f>(SUMIF($C$7:$C$127,I110,$D$7:$D$127)+SUMIF($E$7:$E$127,I110,$F$7:$F$127))/2*-1</f>
        <v/>
      </c>
      <c r="L110" s="478">
        <f>VLOOKUP(A110,$A$253:$AX$305,$K$1,FALSE)</f>
        <v/>
      </c>
      <c r="M110" s="478">
        <f>L110-G110</f>
        <v/>
      </c>
      <c r="N110" s="30" t="n"/>
      <c r="O110" s="425">
        <f>L111-B111</f>
        <v/>
      </c>
      <c r="P110" s="426">
        <f>J110-K110</f>
        <v/>
      </c>
      <c r="Q110" s="426">
        <f>D111-F111</f>
        <v/>
      </c>
      <c r="R110" s="30" t="n"/>
    </row>
    <row r="111">
      <c r="A111" s="80" t="inlineStr">
        <is>
          <t xml:space="preserve">　　資本公積                                                    </t>
        </is>
      </c>
      <c r="B111" s="427">
        <f>VLOOKUP(A111,$A$423:$AX$475,$K$1,FALSE)</f>
        <v/>
      </c>
      <c r="C111" s="375" t="n"/>
      <c r="D111" s="428" t="n"/>
      <c r="E111" s="430" t="n">
        <v>417</v>
      </c>
      <c r="F111" s="432">
        <f>J115</f>
        <v/>
      </c>
      <c r="G111" s="429">
        <f>B111+SUM(F111:F113)-SUM(D111:D113)</f>
        <v/>
      </c>
      <c r="H111" s="112" t="inlineStr">
        <is>
          <t xml:space="preserve">　　　　什項設備                                                    </t>
        </is>
      </c>
      <c r="I111" s="180" t="n">
        <v>414</v>
      </c>
      <c r="J111" s="73">
        <f>OFFSET(A584,0,$K$1-1)</f>
        <v/>
      </c>
      <c r="K111" s="387">
        <f>(SUMIF($C$7:$C$127,I111,$D$7:$D$127)+SUMIF($E$7:$E$127,I111,$F$7:$F$127))/2*-1</f>
        <v/>
      </c>
      <c r="L111" s="478">
        <f>VLOOKUP(A111,$A$253:$AX$305,$K$1,FALSE)</f>
        <v/>
      </c>
      <c r="M111" s="478">
        <f>L111-G111</f>
        <v/>
      </c>
      <c r="N111" s="30" t="n"/>
      <c r="O111" s="425">
        <f>L112-B112</f>
        <v/>
      </c>
      <c r="P111" s="426">
        <f>J111-K111</f>
        <v/>
      </c>
      <c r="Q111" s="426">
        <f>D112-F112</f>
        <v/>
      </c>
      <c r="R111" s="30" t="n"/>
    </row>
    <row r="112">
      <c r="A112" s="2" t="n">
        <v>0</v>
      </c>
      <c r="B112" s="427" t="n"/>
      <c r="C112" s="473" t="n">
        <v>71</v>
      </c>
      <c r="D112" s="471">
        <f>IF(J118&lt;0,J118*-1,0)</f>
        <v/>
      </c>
      <c r="E112" s="430" t="n">
        <v>71</v>
      </c>
      <c r="F112" s="431">
        <f>IF(J133&gt;0,J133,0)</f>
        <v/>
      </c>
      <c r="G112" s="433" t="n"/>
      <c r="H112" s="211" t="inlineStr">
        <is>
          <t xml:space="preserve">　無形資產與基金同額增加(+)或減少(-)之金額                  </t>
        </is>
      </c>
      <c r="I112" s="186" t="n"/>
      <c r="J112" s="73" t="n"/>
      <c r="K112" s="369">
        <f>K113+K114</f>
        <v/>
      </c>
      <c r="L112" s="478" t="n"/>
      <c r="M112" s="478">
        <f>L112-G112</f>
        <v/>
      </c>
      <c r="N112" s="30" t="n"/>
      <c r="O112" s="425">
        <f>L113-B113</f>
        <v/>
      </c>
      <c r="P112" s="426">
        <f>J112-K112</f>
        <v/>
      </c>
      <c r="Q112" s="426">
        <f>D113-F113</f>
        <v/>
      </c>
      <c r="R112" s="30" t="n"/>
    </row>
    <row r="113">
      <c r="A113" s="3" t="n">
        <v>0</v>
      </c>
      <c r="B113" s="427" t="n"/>
      <c r="C113" s="473" t="n"/>
      <c r="D113" s="428" t="n"/>
      <c r="E113" s="439" t="n"/>
      <c r="F113" s="432" t="n"/>
      <c r="G113" s="433" t="n"/>
      <c r="H113" s="112" t="inlineStr">
        <is>
          <t xml:space="preserve">　　　無形資產與基金同額增加之金額(+)                             </t>
        </is>
      </c>
      <c r="I113" s="180" t="n">
        <v>415</v>
      </c>
      <c r="J113" s="73">
        <f>OFFSET(A585,0,$K$1-1)</f>
        <v/>
      </c>
      <c r="K113" s="369">
        <f>(SUMIF($C$7:$C$127,I113,$D$7:$D$127)+SUMIF($E$7:$E$127,I113,$F$7:$F$127))/2</f>
        <v/>
      </c>
      <c r="L113" s="478" t="n"/>
      <c r="M113" s="478">
        <f>L113-G113</f>
        <v/>
      </c>
      <c r="N113" s="30" t="n"/>
      <c r="O113" s="425">
        <f>L114-B114</f>
        <v/>
      </c>
      <c r="P113" s="426">
        <f>J113-K113</f>
        <v/>
      </c>
      <c r="Q113" s="426">
        <f>D114-F114</f>
        <v/>
      </c>
      <c r="R113" s="30" t="n"/>
    </row>
    <row r="114">
      <c r="A114" s="80" t="inlineStr">
        <is>
          <t xml:space="preserve">　　特別公積                                                    </t>
        </is>
      </c>
      <c r="B114" s="427">
        <f>VLOOKUP(A114,$A$423:$AX$475,$K$1,FALSE)</f>
        <v/>
      </c>
      <c r="C114" s="474" t="n"/>
      <c r="D114" s="428">
        <f>J131</f>
        <v/>
      </c>
      <c r="E114" s="430" t="n"/>
      <c r="F114" s="432" t="n"/>
      <c r="G114" s="429">
        <f>B114+SUM(F114:F115)-SUM(D114:D115)</f>
        <v/>
      </c>
      <c r="H114" s="112" t="inlineStr">
        <is>
          <t xml:space="preserve">　　　無形資產與基金同額減少之金額(-)                             </t>
        </is>
      </c>
      <c r="I114" s="180" t="n">
        <v>416</v>
      </c>
      <c r="J114" s="73">
        <f>OFFSET(A586,0,$K$1-1)</f>
        <v/>
      </c>
      <c r="K114" s="369">
        <f>-(SUMIF($C$7:$C$127,I114,$D$7:$D$127)+SUMIF($E$7:$E$127,I114,$F$7:$F$127))/2</f>
        <v/>
      </c>
      <c r="L114" s="478">
        <f>VLOOKUP(A114,$A$253:$AX$305,$K$1,FALSE)</f>
        <v/>
      </c>
      <c r="M114" s="478">
        <f>L114-G114</f>
        <v/>
      </c>
      <c r="N114" s="30" t="n"/>
      <c r="O114" s="425">
        <f>L115-B115</f>
        <v/>
      </c>
      <c r="P114" s="426">
        <f>J114-K114</f>
        <v/>
      </c>
      <c r="Q114" s="426">
        <f>D115-F115</f>
        <v/>
      </c>
      <c r="R114" s="30" t="n"/>
    </row>
    <row r="115">
      <c r="A115" s="3" t="n">
        <v>0</v>
      </c>
      <c r="B115" s="427" t="n"/>
      <c r="C115" s="473" t="n"/>
      <c r="D115" s="428" t="n"/>
      <c r="E115" s="439" t="n"/>
      <c r="F115" s="432" t="n"/>
      <c r="G115" s="433" t="n"/>
      <c r="H115" s="112" t="inlineStr">
        <is>
          <t xml:space="preserve">　　應付代管資產轉列受贈公積之金額                              </t>
        </is>
      </c>
      <c r="I115" s="180" t="n">
        <v>417</v>
      </c>
      <c r="J115" s="73">
        <f>OFFSET(A587,0,$K$1-1)</f>
        <v/>
      </c>
      <c r="K115" s="369">
        <f>(SUMIF($C$7:$C$127,I115,$D$7:$D$127)+SUMIF($E$7:$E$127,I115,$F$7:$F$127))/2</f>
        <v/>
      </c>
      <c r="L115" s="478" t="n"/>
      <c r="M115" s="478">
        <f>L115-G115</f>
        <v/>
      </c>
      <c r="N115" s="30" t="n"/>
      <c r="O115" s="425">
        <f>L116-B116</f>
        <v/>
      </c>
      <c r="P115" s="426">
        <f>J115-K115</f>
        <v/>
      </c>
      <c r="Q115" s="426">
        <f>D116-F116</f>
        <v/>
      </c>
      <c r="R115" s="30" t="n"/>
    </row>
    <row r="116">
      <c r="A116" s="78" t="inlineStr">
        <is>
          <t xml:space="preserve">　累積餘絀                                                    </t>
        </is>
      </c>
      <c r="B116" s="422">
        <f>SUM(B117:B121)</f>
        <v/>
      </c>
      <c r="C116" s="474" t="n"/>
      <c r="D116" s="428" t="n"/>
      <c r="E116" s="430" t="n"/>
      <c r="F116" s="432" t="n"/>
      <c r="G116" s="423">
        <f>SUM(G117:G121)</f>
        <v/>
      </c>
      <c r="H116" s="112" t="inlineStr">
        <is>
          <t xml:space="preserve">　　長期債務1年內到期部分轉列應付到期長期負債之金額             </t>
        </is>
      </c>
      <c r="I116" s="180" t="n">
        <v>418</v>
      </c>
      <c r="J116" s="73">
        <f>OFFSET(A588,0,$K$1-1)</f>
        <v/>
      </c>
      <c r="K116" s="369">
        <f>(SUMIF($C$7:$C$127,I116,$D$7:$D$127)+SUMIF($E$7:$E$127,I116,$F$7:$F$127))/2</f>
        <v/>
      </c>
      <c r="L116" s="478">
        <f>VLOOKUP(A116,$A$253:$AX$305,$K$1,FALSE)</f>
        <v/>
      </c>
      <c r="M116" s="478">
        <f>L116-G116</f>
        <v/>
      </c>
      <c r="N116" s="30" t="n"/>
      <c r="O116" s="425">
        <f>L117-B117</f>
        <v/>
      </c>
      <c r="P116" s="426">
        <f>J116-K116</f>
        <v/>
      </c>
      <c r="Q116" s="426">
        <f>D117-F117</f>
        <v/>
      </c>
      <c r="R116" s="30" t="n"/>
    </row>
    <row r="117">
      <c r="A117" s="80" t="inlineStr">
        <is>
          <t xml:space="preserve">　　累積賸餘                                                    </t>
        </is>
      </c>
      <c r="B117" s="427">
        <f>VLOOKUP(A117,$A$423:$AX$475,$K$1,FALSE)</f>
        <v/>
      </c>
      <c r="C117" s="474" t="n"/>
      <c r="D117" s="428" t="n"/>
      <c r="E117" s="375" t="inlineStr">
        <is>
          <t>A</t>
        </is>
      </c>
      <c r="F117" s="432">
        <f>IF(J7&gt;0,J7,0)</f>
        <v/>
      </c>
      <c r="G117" s="429">
        <f>B117+SUM(F117:F120)-SUM(D117:D120)</f>
        <v/>
      </c>
      <c r="H117" s="112" t="inlineStr">
        <is>
          <t xml:space="preserve">　　盈餘分配與虧損填補之金額                                    </t>
        </is>
      </c>
      <c r="I117" s="180" t="n"/>
      <c r="J117" s="73">
        <f>OFFSET(A589,0,$K$1-1)</f>
        <v/>
      </c>
      <c r="K117" s="369">
        <f>K118+K119</f>
        <v/>
      </c>
      <c r="L117" s="478">
        <f>VLOOKUP(A117,$A$253:$AX$305,$K$1,FALSE)</f>
        <v/>
      </c>
      <c r="M117" s="478">
        <f>L117-G117</f>
        <v/>
      </c>
      <c r="N117" s="30" t="n"/>
      <c r="O117" s="425">
        <f>L118-B118</f>
        <v/>
      </c>
      <c r="P117" s="426">
        <f>J117-K117</f>
        <v/>
      </c>
      <c r="Q117" s="426">
        <f>D118-F118</f>
        <v/>
      </c>
      <c r="R117" s="30" t="n"/>
    </row>
    <row r="118">
      <c r="A118" s="3" t="n">
        <v>0</v>
      </c>
      <c r="B118" s="427" t="n"/>
      <c r="C118" s="474" t="n">
        <v>71</v>
      </c>
      <c r="D118" s="428">
        <f>IF(J123&gt;0,J123,0)</f>
        <v/>
      </c>
      <c r="E118" s="375" t="n"/>
      <c r="F118" s="431" t="n"/>
      <c r="G118" s="401" t="n"/>
      <c r="H118" s="112" t="inlineStr">
        <is>
          <t xml:space="preserve">　　　提存(撥用-)公積                                             </t>
        </is>
      </c>
      <c r="I118" s="180" t="n">
        <v>71</v>
      </c>
      <c r="J118" s="73">
        <f>OFFSET(A590,0,$K$1-1)</f>
        <v/>
      </c>
      <c r="K118" s="387">
        <f>-(SUMIF($C$7:$C$127,I118,$D$7:$D$127)+SUMIF($E$7:$E$127,I118,$F$7:$F$127))/2</f>
        <v/>
      </c>
      <c r="L118" s="478" t="n"/>
      <c r="M118" s="478">
        <f>L118-G118</f>
        <v/>
      </c>
      <c r="N118" s="30" t="n"/>
      <c r="O118" s="425">
        <f>L119-B119</f>
        <v/>
      </c>
      <c r="P118" s="426">
        <f>J118-K118</f>
        <v/>
      </c>
      <c r="Q118" s="426">
        <f>D119-F119</f>
        <v/>
      </c>
      <c r="R118" s="30" t="n"/>
    </row>
    <row r="119" ht="20.4" customHeight="1" s="53" thickBot="1">
      <c r="A119" s="3" t="n"/>
      <c r="B119" s="427" t="n"/>
      <c r="C119" s="430" t="n">
        <v>72</v>
      </c>
      <c r="D119" s="471">
        <f>IF(J119&gt;0,J119,0)</f>
        <v/>
      </c>
      <c r="E119" s="434" t="n"/>
      <c r="F119" s="376" t="n"/>
      <c r="G119" s="401" t="n"/>
      <c r="H119" s="198" t="inlineStr">
        <is>
          <t xml:space="preserve">　　　賸餘撥充(折減-)基金                                         </t>
        </is>
      </c>
      <c r="I119" s="180" t="n">
        <v>72</v>
      </c>
      <c r="J119" s="73">
        <f>OFFSET(A591,0,$K$1-1)</f>
        <v/>
      </c>
      <c r="K119" s="387">
        <f>-(SUMIF($C$7:$C$127,I119,$D$7:$D$127)+SUMIF($E$7:$E$127,I119,$F$7:$F$127))/2</f>
        <v/>
      </c>
      <c r="L119" s="478" t="n"/>
      <c r="M119" s="478">
        <f>L119-G119</f>
        <v/>
      </c>
      <c r="N119" s="30" t="n"/>
      <c r="O119" s="425">
        <f>L120-B121</f>
        <v/>
      </c>
      <c r="P119" s="426">
        <f>J119-K119</f>
        <v/>
      </c>
      <c r="Q119" s="426">
        <f>D121-F121</f>
        <v/>
      </c>
      <c r="R119" s="30" t="n"/>
    </row>
    <row r="120">
      <c r="A120" s="100" t="n"/>
      <c r="B120" s="465" t="n"/>
      <c r="C120" s="430" t="n"/>
      <c r="D120" s="432" t="n"/>
      <c r="E120" s="434" t="n"/>
      <c r="F120" s="376" t="n"/>
      <c r="G120" s="401" t="n"/>
      <c r="H120" s="112" t="n"/>
      <c r="I120" s="180" t="n"/>
      <c r="J120" s="121" t="n"/>
      <c r="K120" s="369">
        <f>(SUMIF($C$7:$C$127,I120,$D$7:$D$127)+SUMIF($E$7:$E$127,I120,$F$7:$F$127))/2</f>
        <v/>
      </c>
      <c r="L120" s="478" t="n"/>
      <c r="M120" s="478">
        <f>L120-G120</f>
        <v/>
      </c>
      <c r="N120" s="30" t="n"/>
      <c r="O120" s="425">
        <f>L123-B122</f>
        <v/>
      </c>
      <c r="P120" s="426" t="n"/>
      <c r="Q120" s="426">
        <f>D122-F122</f>
        <v/>
      </c>
      <c r="R120" s="30" t="n"/>
    </row>
    <row r="121">
      <c r="A121" s="80" t="inlineStr">
        <is>
          <t xml:space="preserve">　　累積短絀                                                    </t>
        </is>
      </c>
      <c r="B121" s="427">
        <f>VLOOKUP(A121,$A$423:$AX$475,$K$1,FALSE)</f>
        <v/>
      </c>
      <c r="C121" s="375" t="inlineStr">
        <is>
          <t>A</t>
        </is>
      </c>
      <c r="D121" s="428">
        <f>IF(J7&lt;0,J7*-1,0)</f>
        <v/>
      </c>
      <c r="E121" s="430" t="n"/>
      <c r="F121" s="431" t="n"/>
      <c r="G121" s="488">
        <f>B121+SUM(F121:F124)-SUM(D121:D124)</f>
        <v/>
      </c>
      <c r="H121" s="112" t="n"/>
      <c r="I121" s="180" t="n"/>
      <c r="J121" s="121" t="n"/>
      <c r="K121" s="369">
        <f>(SUMIF($C$7:$C$127,I121,$D$7:$D$127)+SUMIF($E$7:$E$127,I121,$F$7:$F$127))/2</f>
        <v/>
      </c>
      <c r="L121" s="478">
        <f>VLOOKUP(A121,$A$253:$AX$305,$K$1,FALSE)</f>
        <v/>
      </c>
      <c r="M121" s="478">
        <f>L121-G121</f>
        <v/>
      </c>
      <c r="N121" s="30" t="n"/>
      <c r="O121" s="425">
        <f>L124-B123</f>
        <v/>
      </c>
      <c r="P121" s="30" t="n"/>
      <c r="Q121" s="426">
        <f>D123-F123</f>
        <v/>
      </c>
      <c r="R121" s="30" t="n"/>
    </row>
    <row r="122">
      <c r="A122" s="3" t="n">
        <v>0</v>
      </c>
      <c r="B122" s="427" t="n"/>
      <c r="C122" s="382" t="n"/>
      <c r="D122" s="428" t="n"/>
      <c r="E122" s="430" t="n">
        <v>71</v>
      </c>
      <c r="F122" s="432">
        <f>IF(J118&lt;0,J118*-1,0)</f>
        <v/>
      </c>
      <c r="G122" s="401" t="n"/>
      <c r="H122" s="112" t="n"/>
      <c r="I122" s="180" t="n"/>
      <c r="J122" s="121" t="n"/>
      <c r="K122" s="369">
        <f>SUM(K123:K124)</f>
        <v/>
      </c>
      <c r="L122" s="478" t="n"/>
      <c r="M122" s="478">
        <f>L122-G122</f>
        <v/>
      </c>
      <c r="N122" s="30" t="n"/>
      <c r="O122" s="425">
        <f>L125-B124</f>
        <v/>
      </c>
      <c r="P122" s="30" t="n"/>
      <c r="Q122" s="426">
        <f>D125-F125</f>
        <v/>
      </c>
      <c r="R122" s="30" t="n"/>
    </row>
    <row r="123">
      <c r="A123" s="3" t="n"/>
      <c r="B123" s="427" t="n"/>
      <c r="C123" s="382" t="n"/>
      <c r="D123" s="428" t="n"/>
      <c r="E123" s="430" t="n">
        <v>72</v>
      </c>
      <c r="F123" s="396">
        <f>IF(J119&lt;0,J119*-1,0)</f>
        <v/>
      </c>
      <c r="G123" s="401" t="n"/>
      <c r="H123" s="112" t="n"/>
      <c r="I123" s="180" t="n"/>
      <c r="J123" s="121" t="n"/>
      <c r="K123" s="369">
        <f>-(SUMIF($C$7:$C$127,I123,$D$7:$D$127)+SUMIF($E$7:$E$127,I123,$F$7:$F$127))/2</f>
        <v/>
      </c>
      <c r="L123" s="478" t="n"/>
      <c r="M123" s="478">
        <f>L123-G123</f>
        <v/>
      </c>
      <c r="N123" s="30" t="n"/>
      <c r="O123" s="425">
        <f>L126-B125</f>
        <v/>
      </c>
      <c r="P123" s="30" t="n"/>
      <c r="Q123" s="426">
        <f>D126-F126</f>
        <v/>
      </c>
    </row>
    <row r="124" ht="20.4" customHeight="1" s="53" thickBot="1">
      <c r="A124" s="100" t="n"/>
      <c r="B124" s="465" t="n"/>
      <c r="C124" s="475" t="n"/>
      <c r="D124" s="428" t="n"/>
      <c r="E124" s="434" t="n">
        <v>73</v>
      </c>
      <c r="F124" s="435">
        <f>D120</f>
        <v/>
      </c>
      <c r="G124" s="401" t="n"/>
      <c r="H124" s="198" t="n"/>
      <c r="I124" s="199" t="n"/>
      <c r="J124" s="122" t="n"/>
      <c r="K124" s="444">
        <f>-(SUMIF($C$7:$C$127,I124,$D$7:$D$127)+SUMIF($E$7:$E$127,I124,$F$7:$F$127))/2</f>
        <v/>
      </c>
      <c r="L124" s="478" t="n"/>
      <c r="M124" s="478">
        <f>L124-G124</f>
        <v/>
      </c>
      <c r="O124" s="425">
        <f>L127-B126</f>
        <v/>
      </c>
      <c r="Q124" s="426">
        <f>D127-F127</f>
        <v/>
      </c>
    </row>
    <row r="125">
      <c r="A125" s="78" t="inlineStr">
        <is>
          <t xml:space="preserve">　淨值其他項目                                                </t>
        </is>
      </c>
      <c r="B125" s="422">
        <f>SUM(B126:B127)</f>
        <v/>
      </c>
      <c r="C125" s="375" t="n"/>
      <c r="D125" s="428" t="n"/>
      <c r="E125" s="430" t="n"/>
      <c r="F125" s="432" t="n"/>
      <c r="G125" s="402">
        <f>SUM(G126:G127)</f>
        <v/>
      </c>
      <c r="H125" s="220" t="n"/>
      <c r="I125" s="180" t="n"/>
      <c r="J125" s="246" t="n"/>
      <c r="K125" s="489" t="n"/>
      <c r="L125" s="478">
        <f>VLOOKUP(A125,$A$253:$AX$305,$K$1,FALSE)</f>
        <v/>
      </c>
      <c r="M125" s="478">
        <f>L124-G124</f>
        <v/>
      </c>
      <c r="O125" s="425">
        <f>L127-B128</f>
        <v/>
      </c>
      <c r="Q125" s="426">
        <f>D128-F128</f>
        <v/>
      </c>
    </row>
    <row r="126">
      <c r="A126" s="81" t="inlineStr">
        <is>
          <t xml:space="preserve">　　累積其他綜合餘絀                                            </t>
        </is>
      </c>
      <c r="B126" s="427">
        <f>VLOOKUP(A126,$A$423:$AX$475,$K$1,FALSE)</f>
        <v/>
      </c>
      <c r="C126" s="375" t="n"/>
      <c r="D126" s="428" t="n"/>
      <c r="E126" s="430" t="n"/>
      <c r="F126" s="432" t="n"/>
      <c r="G126" s="488">
        <f>B126+F126-D126</f>
        <v/>
      </c>
      <c r="H126" s="220" t="n"/>
      <c r="I126" s="180" t="n"/>
      <c r="J126" s="246" t="n"/>
      <c r="K126" s="489" t="n"/>
      <c r="L126" s="478">
        <f>VLOOKUP(A126,$A$253:$AX$305,$K$1,FALSE)</f>
        <v/>
      </c>
      <c r="M126" s="478">
        <f>L125-G125</f>
        <v/>
      </c>
    </row>
    <row r="127">
      <c r="A127" s="80" t="n">
        <v>0</v>
      </c>
      <c r="B127" s="427" t="n"/>
      <c r="C127" s="375" t="n"/>
      <c r="D127" s="428" t="n"/>
      <c r="E127" s="430" t="n"/>
      <c r="F127" s="432" t="n"/>
      <c r="G127" s="488" t="n"/>
      <c r="H127" s="220" t="n"/>
      <c r="I127" s="180" t="n"/>
      <c r="J127" s="246" t="n"/>
      <c r="K127" s="489" t="n"/>
      <c r="L127" s="478">
        <f>VLOOKUP(A128,$A$253:$AX$305,$K$1,FALSE)</f>
        <v/>
      </c>
      <c r="M127" s="478">
        <f>L126-G126</f>
        <v/>
      </c>
    </row>
    <row r="128" ht="20.4" customHeight="1" s="53" thickBot="1">
      <c r="A128" s="83" t="inlineStr">
        <is>
          <t>合      計</t>
        </is>
      </c>
      <c r="B128" s="479">
        <f>B70+B97</f>
        <v/>
      </c>
      <c r="C128" s="480" t="n"/>
      <c r="D128" s="481" t="n"/>
      <c r="E128" s="482" t="n"/>
      <c r="F128" s="481" t="n"/>
      <c r="G128" s="490">
        <f>G70+G97</f>
        <v/>
      </c>
      <c r="H128" s="220" t="n"/>
      <c r="I128" s="180" t="n"/>
      <c r="J128" s="246" t="n"/>
      <c r="K128" s="489" t="n"/>
      <c r="M128" s="478">
        <f>L127-G128</f>
        <v/>
      </c>
    </row>
    <row r="129">
      <c r="A129" s="74" t="n"/>
      <c r="B129" s="74" t="n"/>
      <c r="C129" s="74" t="n"/>
      <c r="D129" s="74" t="n"/>
      <c r="E129" s="74" t="n"/>
      <c r="F129" s="74" t="n"/>
      <c r="G129" s="74" t="n"/>
      <c r="H129" s="220" t="n"/>
      <c r="I129" s="180" t="n"/>
      <c r="J129" s="246" t="n"/>
      <c r="K129" s="489" t="n"/>
      <c r="M129" s="478">
        <f>L131-G133</f>
        <v/>
      </c>
    </row>
    <row r="130">
      <c r="A130" s="74" t="n"/>
      <c r="D130" s="483">
        <f>SUM(D6:D127)</f>
        <v/>
      </c>
      <c r="E130" s="19" t="n"/>
      <c r="F130" s="483">
        <f>SUM(F6:F127)</f>
        <v/>
      </c>
      <c r="H130" s="220" t="n"/>
      <c r="I130" s="180" t="n"/>
      <c r="J130" s="246" t="n"/>
      <c r="K130" s="489" t="n"/>
      <c r="M130" s="478">
        <f>L132-G134</f>
        <v/>
      </c>
    </row>
    <row r="131">
      <c r="A131" s="74" t="n"/>
      <c r="C131" s="6" t="n"/>
      <c r="D131" s="483">
        <f>D130-F130</f>
        <v/>
      </c>
      <c r="E131" s="15" t="n"/>
      <c r="F131" s="483">
        <f>F130-D130</f>
        <v/>
      </c>
      <c r="H131" s="119" t="n"/>
      <c r="I131" s="115" t="n"/>
      <c r="J131" s="116" t="n"/>
      <c r="K131" s="411" t="n"/>
      <c r="M131" s="478">
        <f>L133-G135</f>
        <v/>
      </c>
    </row>
    <row r="132">
      <c r="A132" s="74" t="n"/>
      <c r="B132" s="484">
        <f>B69-B70-B97</f>
        <v/>
      </c>
      <c r="C132" s="6" t="n"/>
      <c r="E132" s="15" t="n"/>
      <c r="G132" s="484">
        <f>G69-G70-G97</f>
        <v/>
      </c>
      <c r="H132" s="119" t="n"/>
      <c r="I132" s="115" t="n"/>
      <c r="J132" s="116" t="n"/>
      <c r="K132" s="411" t="n"/>
      <c r="M132" s="478">
        <f>L134-G136</f>
        <v/>
      </c>
    </row>
    <row r="133">
      <c r="A133" s="74" t="n"/>
      <c r="C133" s="30" t="n"/>
      <c r="D133" s="30" t="n"/>
      <c r="E133" s="30" t="n"/>
      <c r="F133" s="30" t="n"/>
      <c r="G133" s="30" t="n"/>
      <c r="H133" s="119" t="n"/>
      <c r="I133" s="115" t="n"/>
      <c r="J133" s="116" t="n"/>
      <c r="K133" s="411" t="n"/>
      <c r="M133" s="478">
        <f>L135-G137</f>
        <v/>
      </c>
    </row>
    <row r="134">
      <c r="A134" s="74" t="n"/>
      <c r="B134" s="74" t="n"/>
      <c r="C134" s="74" t="n"/>
      <c r="D134" s="74" t="n"/>
      <c r="E134" s="74" t="n"/>
      <c r="F134" s="74" t="n"/>
      <c r="G134" s="74" t="n"/>
      <c r="H134" s="119" t="n"/>
      <c r="I134" s="115" t="n"/>
      <c r="J134" s="116" t="n"/>
      <c r="K134" s="411" t="n"/>
      <c r="M134" s="478">
        <f>L136-G136</f>
        <v/>
      </c>
    </row>
    <row r="135">
      <c r="A135" s="74" t="n"/>
      <c r="B135" s="74" t="n"/>
      <c r="C135" s="74" t="n"/>
      <c r="D135" s="74" t="n"/>
      <c r="E135" s="74" t="n"/>
      <c r="F135" s="74" t="n"/>
      <c r="G135" s="74" t="n"/>
      <c r="H135" s="119" t="n"/>
      <c r="I135" s="115" t="n"/>
      <c r="J135" s="116" t="n"/>
      <c r="K135" s="411" t="n"/>
    </row>
    <row r="254" ht="16.2" customHeight="1" s="53"/>
    <row r="255" ht="16.2" customHeight="1" s="53"/>
    <row r="256" ht="16.2" customHeight="1" s="53"/>
    <row r="257" ht="16.2" customHeight="1" s="53"/>
    <row r="258" ht="16.2" customHeight="1" s="53"/>
    <row r="259" ht="16.2" customHeight="1" s="53"/>
    <row r="260" ht="16.2" customHeight="1" s="53"/>
    <row r="261" ht="16.2" customHeight="1" s="53"/>
    <row r="262" ht="16.2" customHeight="1" s="53"/>
    <row r="263" ht="16.2" customHeight="1" s="53"/>
    <row r="264" ht="16.2" customHeight="1" s="53"/>
    <row r="265" ht="16.2" customHeight="1" s="53"/>
    <row r="266" ht="16.2" customHeight="1" s="53"/>
    <row r="267" ht="16.2" customHeight="1" s="53"/>
    <row r="268" ht="16.2" customHeight="1" s="53"/>
    <row r="269" ht="16.2" customHeight="1" s="53"/>
    <row r="270" ht="16.2" customHeight="1" s="53"/>
    <row r="271" ht="16.2" customHeight="1" s="53"/>
    <row r="272" ht="16.2" customHeight="1" s="53"/>
    <row r="273" ht="16.2" customHeight="1" s="53"/>
    <row r="274" ht="16.2" customHeight="1" s="53"/>
    <row r="275" ht="16.2" customHeight="1" s="53"/>
    <row r="276" ht="16.2" customHeight="1" s="53"/>
    <row r="277" ht="16.2" customHeight="1" s="53"/>
    <row r="278" ht="16.2" customHeight="1" s="53"/>
    <row r="279" ht="16.2" customHeight="1" s="53"/>
    <row r="280" ht="16.2" customHeight="1" s="53"/>
    <row r="281" ht="16.2" customHeight="1" s="53"/>
    <row r="282" ht="16.2" customHeight="1" s="53"/>
    <row r="283" ht="16.2" customHeight="1" s="53"/>
    <row r="284" ht="16.2" customHeight="1" s="53"/>
    <row r="285" ht="16.2" customHeight="1" s="53"/>
    <row r="286" ht="16.2" customHeight="1" s="53"/>
    <row r="287" ht="16.2" customHeight="1" s="53"/>
    <row r="288" ht="16.2" customHeight="1" s="53"/>
    <row r="289" ht="16.2" customHeight="1" s="53"/>
    <row r="290" ht="16.2" customHeight="1" s="53"/>
    <row r="291" ht="16.2" customHeight="1" s="53"/>
    <row r="292" ht="16.2" customHeight="1" s="53"/>
    <row r="293" ht="16.2" customHeight="1" s="53"/>
    <row r="294" ht="16.2" customHeight="1" s="53"/>
    <row r="295" ht="16.2" customHeight="1" s="53"/>
    <row r="296" ht="16.2" customHeight="1" s="53"/>
    <row r="297" ht="16.2" customHeight="1" s="53"/>
    <row r="298" ht="16.2" customHeight="1" s="53"/>
    <row r="299" ht="16.2" customHeight="1" s="53"/>
    <row r="300" ht="16.2" customHeight="1" s="53"/>
    <row r="301" ht="16.2" customHeight="1" s="53"/>
    <row r="302" ht="16.2" customHeight="1" s="53"/>
    <row r="303" ht="16.2" customHeight="1" s="53"/>
    <row r="304" ht="16.2" customHeight="1" s="53"/>
    <row r="305" ht="16.2" customHeight="1" s="53"/>
    <row r="306" ht="16.2" customHeight="1" s="53"/>
    <row r="307" ht="16.2" customHeight="1" s="53"/>
    <row r="308" ht="16.2" customHeight="1" s="53"/>
    <row r="311" ht="16.2" customHeight="1" s="53"/>
    <row r="312" ht="16.2" customHeight="1" s="53"/>
    <row r="313" ht="16.2" customHeight="1" s="53"/>
    <row r="314" ht="16.2" customHeight="1" s="53"/>
    <row r="315" ht="16.2" customHeight="1" s="53"/>
    <row r="316" ht="16.2" customHeight="1" s="53"/>
    <row r="317" ht="16.2" customHeight="1" s="53"/>
    <row r="318" ht="16.2" customHeight="1" s="53"/>
    <row r="319" ht="16.2" customHeight="1" s="53"/>
    <row r="320" ht="16.2" customHeight="1" s="53"/>
    <row r="321" ht="16.2" customHeight="1" s="53"/>
    <row r="322" ht="16.2" customHeight="1" s="53"/>
    <row r="323" ht="16.2" customHeight="1" s="53"/>
    <row r="324" ht="16.2" customHeight="1" s="53"/>
    <row r="325" ht="16.2" customHeight="1" s="53"/>
    <row r="326" ht="16.2" customHeight="1" s="53"/>
    <row r="327" ht="16.2" customHeight="1" s="53"/>
    <row r="328" ht="16.2" customHeight="1" s="53"/>
    <row r="329" ht="16.2" customHeight="1" s="53"/>
    <row r="330" ht="16.2" customHeight="1" s="53"/>
    <row r="331" ht="16.2" customHeight="1" s="53"/>
    <row r="332" ht="16.2" customHeight="1" s="53"/>
    <row r="333" ht="16.2" customHeight="1" s="53"/>
    <row r="334" ht="16.2" customHeight="1" s="53"/>
    <row r="335" ht="16.2" customHeight="1" s="53"/>
    <row r="336" ht="16.2" customHeight="1" s="53"/>
    <row r="337" ht="16.2" customHeight="1" s="53"/>
    <row r="338" ht="16.2" customHeight="1" s="53"/>
    <row r="339" ht="16.2" customHeight="1" s="53"/>
    <row r="340" ht="16.2" customHeight="1" s="53"/>
    <row r="341" ht="16.2" customHeight="1" s="53"/>
    <row r="342" ht="16.2" customHeight="1" s="53"/>
    <row r="343" ht="16.2" customHeight="1" s="53"/>
    <row r="344" ht="16.2" customHeight="1" s="53"/>
    <row r="345" ht="16.2" customHeight="1" s="53"/>
    <row r="346" ht="16.2" customHeight="1" s="53"/>
    <row r="347" ht="16.2" customHeight="1" s="53"/>
    <row r="348" ht="16.2" customHeight="1" s="53"/>
    <row r="349" ht="16.2" customHeight="1" s="53"/>
    <row r="350" ht="16.2" customHeight="1" s="53"/>
    <row r="351" ht="16.2" customHeight="1" s="53"/>
    <row r="352" ht="16.2" customHeight="1" s="53"/>
    <row r="353" ht="16.2" customHeight="1" s="53"/>
    <row r="354" ht="16.2" customHeight="1" s="53"/>
    <row r="355" ht="16.2" customHeight="1" s="53"/>
    <row r="356" ht="16.2" customHeight="1" s="53"/>
    <row r="357" ht="16.2" customHeight="1" s="53"/>
    <row r="358" ht="16.2" customHeight="1" s="53"/>
    <row r="359" ht="16.2" customHeight="1" s="53"/>
    <row r="360" ht="16.2" customHeight="1" s="53"/>
    <row r="361" ht="16.2" customHeight="1" s="53"/>
    <row r="362" ht="16.2" customHeight="1" s="53"/>
    <row r="363" ht="16.2" customHeight="1" s="53"/>
    <row r="364" ht="16.2" customHeight="1" s="53"/>
    <row r="365" ht="16.2" customHeight="1" s="53"/>
    <row r="366" ht="16.2" customHeight="1" s="53"/>
    <row r="367" ht="16.2" customHeight="1" s="53"/>
    <row r="368" ht="16.2" customHeight="1" s="53"/>
    <row r="369" ht="16.2" customHeight="1" s="53"/>
    <row r="370" ht="16.2" customHeight="1" s="53"/>
    <row r="371" ht="16.2" customHeight="1" s="53"/>
    <row r="372" ht="16.2" customHeight="1" s="53"/>
    <row r="373" ht="16.2" customHeight="1" s="53"/>
    <row r="374" ht="16.2" customHeight="1" s="53"/>
    <row r="375" ht="16.2" customHeight="1" s="53"/>
    <row r="376" ht="16.2" customHeight="1" s="53"/>
    <row r="377" ht="16.2" customHeight="1" s="53"/>
    <row r="378" ht="16.2" customHeight="1" s="53"/>
    <row r="379" ht="16.2" customHeight="1" s="53"/>
    <row r="380" ht="16.2" customHeight="1" s="53"/>
    <row r="381" ht="16.2" customHeight="1" s="53"/>
    <row r="382" ht="16.2" customHeight="1" s="53"/>
    <row r="383" ht="16.2" customHeight="1" s="53"/>
    <row r="384" ht="16.2" customHeight="1" s="53"/>
    <row r="385" ht="16.2" customHeight="1" s="53"/>
    <row r="386" ht="16.2" customHeight="1" s="53"/>
    <row r="387" ht="16.2" customHeight="1" s="53"/>
    <row r="388" ht="16.2" customHeight="1" s="53"/>
    <row r="389" ht="16.2" customHeight="1" s="53"/>
    <row r="390" ht="16.2" customHeight="1" s="53"/>
    <row r="391" ht="16.2" customHeight="1" s="53"/>
    <row r="392" ht="16.2" customHeight="1" s="53"/>
    <row r="393" ht="16.2" customHeight="1" s="53"/>
    <row r="394" ht="16.2" customHeight="1" s="53"/>
    <row r="395" ht="16.2" customHeight="1" s="53"/>
    <row r="396" ht="16.2" customHeight="1" s="53"/>
    <row r="397" ht="16.2" customHeight="1" s="53"/>
    <row r="398" ht="16.2" customHeight="1" s="53"/>
    <row r="399" ht="16.2" customHeight="1" s="53"/>
    <row r="400" ht="16.2" customHeight="1" s="53"/>
    <row r="401" ht="16.2" customHeight="1" s="53"/>
    <row r="402" ht="16.2" customHeight="1" s="53"/>
    <row r="403" ht="16.2" customHeight="1" s="53"/>
    <row r="404" ht="16.2" customHeight="1" s="53"/>
    <row r="405" ht="16.2" customHeight="1" s="53"/>
    <row r="406" ht="16.2" customHeight="1" s="53"/>
    <row r="407" ht="16.2" customHeight="1" s="53"/>
    <row r="408" ht="16.2" customHeight="1" s="53"/>
    <row r="409" ht="16.2" customHeight="1" s="53"/>
    <row r="410" ht="16.2" customHeight="1" s="53"/>
    <row r="427" ht="16.2" customHeight="1" s="53"/>
    <row r="428" ht="16.2" customHeight="1" s="53"/>
    <row r="429" ht="16.2" customHeight="1" s="53"/>
    <row r="430" ht="16.2" customHeight="1" s="53"/>
    <row r="431" ht="16.2" customHeight="1" s="53"/>
    <row r="432" ht="16.2" customHeight="1" s="53"/>
    <row r="433" ht="16.2" customHeight="1" s="53"/>
    <row r="434" ht="16.2" customHeight="1" s="53"/>
    <row r="435" ht="16.2" customHeight="1" s="53"/>
    <row r="436" ht="16.2" customHeight="1" s="53"/>
    <row r="437" ht="16.2" customHeight="1" s="53"/>
    <row r="438" ht="16.2" customHeight="1" s="53"/>
    <row r="439" ht="16.2" customHeight="1" s="53"/>
    <row r="440" ht="16.2" customHeight="1" s="53"/>
    <row r="441" ht="16.2" customHeight="1" s="53"/>
    <row r="442" ht="16.2" customHeight="1" s="53"/>
    <row r="443" ht="16.2" customHeight="1" s="53"/>
    <row r="444" ht="16.2" customHeight="1" s="53"/>
    <row r="445" ht="16.2" customHeight="1" s="53"/>
    <row r="446" ht="16.2" customHeight="1" s="53"/>
    <row r="447" ht="16.2" customHeight="1" s="53"/>
    <row r="448" ht="16.2" customHeight="1" s="53"/>
    <row r="449" ht="16.2" customHeight="1" s="53"/>
    <row r="450" ht="16.2" customHeight="1" s="53"/>
    <row r="451" ht="16.2" customHeight="1" s="53"/>
    <row r="452" ht="16.2" customHeight="1" s="53"/>
    <row r="453" ht="16.2" customHeight="1" s="53"/>
    <row r="454" ht="16.2" customHeight="1" s="53"/>
    <row r="455" ht="16.2" customHeight="1" s="53"/>
    <row r="456" ht="16.2" customHeight="1" s="53"/>
    <row r="457" ht="16.2" customHeight="1" s="53"/>
    <row r="458" ht="16.2" customHeight="1" s="53"/>
    <row r="459" ht="16.2" customHeight="1" s="53"/>
    <row r="460" ht="16.2" customHeight="1" s="53"/>
    <row r="461" ht="16.2" customHeight="1" s="53"/>
    <row r="462" ht="16.2" customHeight="1" s="53"/>
    <row r="463" ht="16.2" customHeight="1" s="53"/>
    <row r="464" ht="16.2" customHeight="1" s="53"/>
    <row r="465" ht="16.2" customHeight="1" s="53"/>
    <row r="466" ht="16.2" customHeight="1" s="53"/>
    <row r="467" ht="16.2" customHeight="1" s="53"/>
    <row r="468" ht="16.2" customHeight="1" s="53"/>
    <row r="469" ht="16.2" customHeight="1" s="53"/>
    <row r="470" ht="16.2" customHeight="1" s="53"/>
    <row r="471" ht="16.2" customHeight="1" s="53"/>
    <row r="472" ht="16.2" customHeight="1" s="53"/>
    <row r="473" ht="16.2" customHeight="1" s="53"/>
    <row r="474" ht="16.2" customHeight="1" s="53"/>
    <row r="475" ht="16.2" customHeight="1" s="53"/>
    <row r="476" ht="16.2" customHeight="1" s="53"/>
    <row r="477" ht="16.2" customHeight="1" s="53"/>
    <row r="478" ht="16.2" customHeight="1" s="53"/>
    <row r="479" ht="16.2" customHeight="1" s="53"/>
    <row r="480" ht="16.2" customHeight="1" s="53"/>
    <row r="481" ht="16.2" customHeight="1" s="53"/>
    <row r="484" ht="16.2" customHeight="1" s="53"/>
    <row r="485" ht="16.2" customHeight="1" s="53"/>
    <row r="486" ht="16.2" customHeight="1" s="53"/>
    <row r="487" ht="16.2" customHeight="1" s="53"/>
    <row r="488" ht="16.2" customHeight="1" s="53"/>
    <row r="489" ht="16.2" customHeight="1" s="53"/>
    <row r="490" ht="16.2" customHeight="1" s="53"/>
    <row r="491" ht="16.2" customHeight="1" s="53"/>
    <row r="492" ht="16.2" customHeight="1" s="53"/>
    <row r="493" ht="16.2" customHeight="1" s="53"/>
    <row r="494" ht="16.2" customHeight="1" s="53"/>
    <row r="495" ht="16.2" customHeight="1" s="53"/>
    <row r="496" ht="16.2" customHeight="1" s="53"/>
    <row r="497" ht="16.2" customHeight="1" s="53"/>
    <row r="498" ht="16.2" customHeight="1" s="53"/>
    <row r="499" ht="16.2" customHeight="1" s="53"/>
    <row r="500" ht="16.2" customHeight="1" s="53"/>
    <row r="501" ht="16.2" customHeight="1" s="53"/>
    <row r="502" ht="16.2" customHeight="1" s="53"/>
    <row r="503" ht="16.2" customHeight="1" s="53"/>
    <row r="504" ht="16.2" customHeight="1" s="53"/>
    <row r="505" ht="16.2" customHeight="1" s="53"/>
    <row r="506" ht="16.2" customHeight="1" s="53"/>
    <row r="507" ht="16.2" customHeight="1" s="53"/>
    <row r="508" ht="16.2" customHeight="1" s="53"/>
    <row r="509" ht="16.2" customHeight="1" s="53"/>
    <row r="510" ht="16.2" customHeight="1" s="53"/>
    <row r="511" ht="16.2" customHeight="1" s="53"/>
    <row r="512" ht="16.2" customHeight="1" s="53"/>
    <row r="513" ht="16.2" customHeight="1" s="53"/>
    <row r="514" ht="16.2" customHeight="1" s="53"/>
    <row r="515" ht="16.2" customHeight="1" s="53"/>
    <row r="516" ht="16.2" customHeight="1" s="53"/>
    <row r="517" ht="16.2" customHeight="1" s="53"/>
    <row r="518" ht="16.2" customHeight="1" s="53"/>
    <row r="519" ht="16.2" customHeight="1" s="53"/>
    <row r="520" ht="16.2" customHeight="1" s="53"/>
    <row r="521" ht="16.2" customHeight="1" s="53"/>
    <row r="522" ht="16.2" customHeight="1" s="53"/>
    <row r="523" ht="16.2" customHeight="1" s="53"/>
    <row r="524" ht="16.2" customHeight="1" s="53"/>
    <row r="525" ht="16.2" customHeight="1" s="53"/>
    <row r="526" ht="16.2" customHeight="1" s="53"/>
    <row r="527" ht="16.2" customHeight="1" s="53"/>
    <row r="528" ht="16.2" customHeight="1" s="53"/>
    <row r="529" ht="16.2" customHeight="1" s="53"/>
    <row r="530" ht="16.2" customHeight="1" s="53"/>
    <row r="531" ht="16.2" customHeight="1" s="53"/>
    <row r="532" ht="16.2" customHeight="1" s="53"/>
    <row r="533" ht="16.2" customHeight="1" s="53"/>
    <row r="534" ht="16.2" customHeight="1" s="53"/>
    <row r="535" ht="16.2" customHeight="1" s="53"/>
    <row r="536" ht="16.2" customHeight="1" s="53"/>
    <row r="537" ht="16.2" customHeight="1" s="53"/>
    <row r="538" ht="16.2" customHeight="1" s="53"/>
    <row r="539" ht="16.2" customHeight="1" s="53"/>
    <row r="540" ht="16.2" customHeight="1" s="53"/>
    <row r="541" ht="16.2" customHeight="1" s="53"/>
    <row r="542" ht="16.2" customHeight="1" s="53"/>
    <row r="543" ht="16.2" customHeight="1" s="53"/>
    <row r="544" ht="16.2" customHeight="1" s="53"/>
    <row r="545" ht="16.2" customHeight="1" s="53"/>
    <row r="546" ht="16.2" customHeight="1" s="53"/>
    <row r="547" ht="16.2" customHeight="1" s="53"/>
    <row r="548" ht="16.2" customHeight="1" s="53"/>
    <row r="549" ht="16.2" customHeight="1" s="53"/>
    <row r="550" ht="16.2" customHeight="1" s="53"/>
    <row r="551" ht="16.2" customHeight="1" s="53"/>
    <row r="552" ht="16.2" customHeight="1" s="53"/>
    <row r="553" ht="16.2" customHeight="1" s="53"/>
    <row r="554" ht="16.2" customHeight="1" s="53"/>
    <row r="555" ht="16.2" customHeight="1" s="53"/>
    <row r="556" ht="16.2" customHeight="1" s="53"/>
    <row r="557" ht="16.2" customHeight="1" s="53"/>
    <row r="558" ht="16.2" customHeight="1" s="53"/>
    <row r="559" ht="16.2" customHeight="1" s="53"/>
    <row r="560" ht="16.2" customHeight="1" s="53"/>
    <row r="561" ht="16.2" customHeight="1" s="53"/>
    <row r="562" ht="16.2" customHeight="1" s="53"/>
    <row r="563" ht="16.2" customHeight="1" s="53"/>
    <row r="564" ht="16.2" customHeight="1" s="53"/>
    <row r="565" ht="16.2" customHeight="1" s="53"/>
    <row r="566" ht="16.2" customHeight="1" s="53"/>
    <row r="567" ht="16.2" customHeight="1" s="53"/>
    <row r="568" ht="16.2" customHeight="1" s="53"/>
    <row r="569" ht="16.2" customHeight="1" s="53"/>
    <row r="570" ht="16.2" customHeight="1" s="53"/>
    <row r="571" ht="16.2" customHeight="1" s="53"/>
    <row r="572" ht="16.2" customHeight="1" s="53"/>
    <row r="573" ht="16.2" customHeight="1" s="53"/>
    <row r="574" ht="16.2" customHeight="1" s="53"/>
    <row r="575" ht="16.2" customHeight="1" s="53"/>
    <row r="576" ht="16.2" customHeight="1" s="53"/>
    <row r="577" ht="16.2" customHeight="1" s="53"/>
    <row r="578" ht="16.2" customHeight="1" s="53"/>
    <row r="579" ht="16.2" customHeight="1" s="53"/>
    <row r="580" ht="16.2" customHeight="1" s="53"/>
    <row r="581" ht="16.2" customHeight="1" s="53"/>
    <row r="582" ht="16.2" customHeight="1" s="53"/>
    <row r="583" ht="16.2" customHeight="1" s="53"/>
    <row r="584" ht="16.2" customHeight="1" s="53"/>
    <row r="585" ht="16.2" customHeight="1" s="53"/>
    <row r="586" ht="16.2" customHeight="1" s="53"/>
    <row r="587" ht="16.2" customHeight="1" s="53"/>
    <row r="588" ht="16.2" customHeight="1" s="53"/>
    <row r="589" ht="16.2" customHeight="1" s="53"/>
    <row r="590" ht="16.2" customHeight="1" s="53"/>
    <row r="591" ht="16.2" customHeight="1" s="53"/>
    <row r="592" ht="16.2" customHeight="1" s="53"/>
  </sheetData>
  <mergeCells count="6">
    <mergeCell ref="A1:J1"/>
    <mergeCell ref="C4:F4"/>
    <mergeCell ref="A4:A5"/>
    <mergeCell ref="A3:J3"/>
    <mergeCell ref="A2:J2"/>
    <mergeCell ref="H4:J5"/>
  </mergeCells>
  <conditionalFormatting sqref="D8:D15">
    <cfRule type="expression" priority="4" dxfId="4">
      <formula>"""=if(IF(ISBLANK(c8),0, 1) *IF(ISBLANK(d8),0, 1)=1)"""</formula>
    </cfRule>
  </conditionalFormatting>
  <conditionalFormatting sqref="J7:J38">
    <cfRule type="cellIs" priority="8" operator="notEqual" dxfId="0" stopIfTrue="1">
      <formula>$K7</formula>
    </cfRule>
  </conditionalFormatting>
  <conditionalFormatting sqref="J39:J41">
    <cfRule type="cellIs" priority="3" operator="notEqual" dxfId="0" stopIfTrue="1">
      <formula>#REF!</formula>
    </cfRule>
  </conditionalFormatting>
  <conditionalFormatting sqref="J42:J136">
    <cfRule type="cellIs" priority="1" operator="notEqual" dxfId="0" stopIfTrue="1">
      <formula>$K42</formula>
    </cfRule>
  </conditionalFormatting>
  <conditionalFormatting sqref="M7:M93 M97:M134">
    <cfRule type="cellIs" priority="21" operator="notEqual" dxfId="0" stopIfTrue="1">
      <formula>0</formula>
    </cfRule>
  </conditionalFormatting>
  <printOptions horizontalCentered="1"/>
  <pageMargins left="0.5511811023622047" right="0.4724409448818898" top="0.4330708661417323" bottom="0.2755905511811024" header="0.3937007874015748" footer="0.1181102362204725"/>
  <pageSetup orientation="portrait" paperSize="9" scale="38" horizontalDpi="1200" verticalDpi="1200"/>
  <headerFooter alignWithMargins="0">
    <oddHeader/>
    <oddFooter>&amp;C&amp;16 1-1</oddFooter>
    <evenHeader/>
    <evenFooter/>
    <firstHeader/>
    <firstFooter/>
  </headerFooter>
</worksheet>
</file>

<file path=xl/worksheets/sheet36.xml><?xml version="1.0" encoding="utf-8"?>
<worksheet xmlns="http://schemas.openxmlformats.org/spreadsheetml/2006/main">
  <sheetPr codeName="Sheet40">
    <tabColor theme="0" tint="-0.1499984740745262"/>
    <outlinePr summaryBelow="1" summaryRight="1"/>
    <pageSetUpPr/>
  </sheetPr>
  <dimension ref="A1:R135"/>
  <sheetViews>
    <sheetView showZeros="0" topLeftCell="A115" zoomScale="70" zoomScaleNormal="70" zoomScaleSheetLayoutView="120" workbookViewId="0">
      <selection activeCell="G14" sqref="G14"/>
    </sheetView>
  </sheetViews>
  <sheetFormatPr baseColWidth="8" defaultColWidth="9" defaultRowHeight="19.8"/>
  <cols>
    <col width="21.6640625" customWidth="1" style="5" min="1" max="1"/>
    <col width="16" customWidth="1" style="5" min="2" max="2"/>
    <col width="4.21875" customWidth="1" style="325" min="3" max="3"/>
    <col width="11.88671875" customWidth="1" style="5" min="4" max="4"/>
    <col width="5.33203125" customWidth="1" style="325" min="5" max="5"/>
    <col width="12.21875" customWidth="1" style="5" min="6" max="6"/>
    <col width="12.33203125" customWidth="1" style="5" min="7" max="7"/>
    <col width="64.44140625" customWidth="1" style="5" min="8" max="8"/>
    <col width="5.21875" customWidth="1" style="5" min="9" max="9"/>
    <col width="10.6640625" customWidth="1" style="5" min="10" max="10"/>
    <col width="13.5546875" customWidth="1" style="1" min="11" max="11"/>
    <col width="9" customWidth="1" style="1" min="12" max="12"/>
    <col width="19.109375" bestFit="1" customWidth="1" style="1" min="13" max="13"/>
    <col width="9" customWidth="1" style="1" min="14" max="14"/>
    <col width="20.109375" bestFit="1" customWidth="1" style="1" min="15" max="15"/>
    <col width="9" customWidth="1" style="1" min="16" max="16"/>
    <col width="15.109375" bestFit="1" customWidth="1" style="1" min="17" max="17"/>
    <col width="9" customWidth="1" style="1" min="18" max="16384"/>
  </cols>
  <sheetData>
    <row r="1" ht="22.2" customHeight="1" s="53">
      <c r="A1" s="322">
        <f>OFFSET(A139,0,K1-1)</f>
        <v/>
      </c>
      <c r="K1" s="13">
        <f>L1+2</f>
        <v/>
      </c>
      <c r="L1" s="1" t="n">
        <v>34</v>
      </c>
    </row>
    <row r="2" ht="22.2" customHeight="1" s="53">
      <c r="A2" s="322" t="inlineStr">
        <is>
          <t>預計平衡表與現金流量表勾稽底稿</t>
        </is>
      </c>
    </row>
    <row r="3" ht="20.4" customHeight="1" s="53" thickBot="1">
      <c r="A3" s="324" t="inlineStr">
        <is>
          <t>中華民國115年度</t>
        </is>
      </c>
    </row>
    <row r="4" ht="22.2" customHeight="1" s="53">
      <c r="A4" s="348" t="inlineStr">
        <is>
          <t>科目</t>
        </is>
      </c>
      <c r="B4" s="349" t="inlineStr">
        <is>
          <t>114.12.31</t>
        </is>
      </c>
      <c r="C4" s="328" t="inlineStr">
        <is>
          <t>調整項目</t>
        </is>
      </c>
      <c r="D4" s="350" t="n"/>
      <c r="E4" s="350" t="n"/>
      <c r="F4" s="351" t="n"/>
      <c r="G4" s="349" t="inlineStr">
        <is>
          <t>115.12.31</t>
        </is>
      </c>
      <c r="H4" s="329" t="inlineStr">
        <is>
          <t>現金流量表勾稽項目</t>
        </is>
      </c>
      <c r="I4" s="352" t="n"/>
      <c r="J4" s="353" t="n"/>
    </row>
    <row r="5" ht="22.8" customHeight="1" s="53" thickBot="1">
      <c r="A5" s="354" t="n"/>
      <c r="B5" s="75" t="inlineStr">
        <is>
          <t>預計數</t>
        </is>
      </c>
      <c r="C5" s="485" t="n"/>
      <c r="D5" s="486" t="inlineStr">
        <is>
          <t>借方</t>
        </is>
      </c>
      <c r="E5" s="487" t="n"/>
      <c r="F5" s="486" t="inlineStr">
        <is>
          <t>貸方</t>
        </is>
      </c>
      <c r="G5" s="77" t="inlineStr">
        <is>
          <t>預計數</t>
        </is>
      </c>
      <c r="H5" s="358" t="n"/>
      <c r="I5" s="359" t="n"/>
      <c r="J5" s="360" t="n"/>
    </row>
    <row r="6">
      <c r="A6" s="4" t="inlineStr">
        <is>
          <t xml:space="preserve">資產                                                        </t>
        </is>
      </c>
      <c r="B6" s="419" t="n"/>
      <c r="C6" s="367" t="n"/>
      <c r="D6" s="420" t="n"/>
      <c r="E6" s="368" t="n"/>
      <c r="F6" s="420" t="n"/>
      <c r="G6" s="421" t="n"/>
      <c r="H6" s="111" t="inlineStr">
        <is>
          <t xml:space="preserve">▼業務活動之現金流量                                          </t>
        </is>
      </c>
      <c r="I6" s="129" t="n"/>
      <c r="J6" s="130" t="n"/>
      <c r="L6" s="30" t="inlineStr">
        <is>
          <t>114年12月</t>
        </is>
      </c>
      <c r="M6" s="27" t="inlineStr">
        <is>
          <t>差異數要再加(減)</t>
        </is>
      </c>
      <c r="N6" s="30" t="n"/>
      <c r="O6" s="27" t="inlineStr">
        <is>
          <t>比較增減</t>
        </is>
      </c>
      <c r="P6" s="30" t="n"/>
      <c r="Q6" s="27" t="inlineStr">
        <is>
          <t>調整項目</t>
        </is>
      </c>
      <c r="R6" s="30" t="n"/>
    </row>
    <row r="7">
      <c r="A7" s="78" t="inlineStr">
        <is>
          <t xml:space="preserve">　流動資產                                                    </t>
        </is>
      </c>
      <c r="B7" s="422">
        <f>SUM(B8:B16)</f>
        <v/>
      </c>
      <c r="C7" s="367" t="n"/>
      <c r="D7" s="420" t="n"/>
      <c r="E7" s="368" t="n"/>
      <c r="F7" s="420" t="n"/>
      <c r="G7" s="423">
        <f>SUM(G8:G16)</f>
        <v/>
      </c>
      <c r="H7" s="112" t="inlineStr">
        <is>
          <t xml:space="preserve">　　本期賸餘（短絀）                                            </t>
        </is>
      </c>
      <c r="I7" s="8" t="inlineStr">
        <is>
          <t>A</t>
        </is>
      </c>
      <c r="J7" s="73">
        <f>OFFSET(A480,0,$K$1-1)</f>
        <v/>
      </c>
      <c r="K7" s="369">
        <f>-SUMIF($C$7:$C$127,I7,$D$7:$D$127)+SUMIF($E$7:$E$127,I7,$F$7:$F$127)</f>
        <v/>
      </c>
      <c r="L7" s="478">
        <f>VLOOKUP(A7,$A$140:$AX$249,$K$1,FALSE)</f>
        <v/>
      </c>
      <c r="M7" s="478">
        <f>L7-G7</f>
        <v/>
      </c>
      <c r="N7" s="30" t="n"/>
      <c r="O7" s="425">
        <f>L7-B7</f>
        <v/>
      </c>
      <c r="P7" s="144">
        <f>J7-K7</f>
        <v/>
      </c>
      <c r="Q7" s="426">
        <f>D7-F7</f>
        <v/>
      </c>
      <c r="R7" s="30" t="n"/>
    </row>
    <row r="8">
      <c r="A8" s="79" t="inlineStr">
        <is>
          <t xml:space="preserve">　　現金                                                        </t>
        </is>
      </c>
      <c r="B8" s="427">
        <f>VLOOKUP(A8,$A$309:$AX$418,$K$1,FALSE)</f>
        <v/>
      </c>
      <c r="C8" s="367" t="inlineStr">
        <is>
          <t>B</t>
        </is>
      </c>
      <c r="D8" s="428">
        <f>IF(G8-B8&gt;0,G8-B8,"0")</f>
        <v/>
      </c>
      <c r="E8" s="375" t="inlineStr">
        <is>
          <t>B</t>
        </is>
      </c>
      <c r="F8" s="428">
        <f>IF(G8-B8&lt;0,B8-G8,"0")</f>
        <v/>
      </c>
      <c r="G8" s="429">
        <f>J87</f>
        <v/>
      </c>
      <c r="H8" s="112" t="inlineStr">
        <is>
          <t xml:space="preserve">　　利息股利之調整                                              </t>
        </is>
      </c>
      <c r="I8" s="8" t="n"/>
      <c r="J8" s="73">
        <f>OFFSET(A481,0,$K$1-1)</f>
        <v/>
      </c>
      <c r="K8" s="369">
        <f>SUM(K9:K11)</f>
        <v/>
      </c>
      <c r="L8" s="478">
        <f>VLOOKUP(A8,$A$140:$AX$249,$K$1,FALSE)</f>
        <v/>
      </c>
      <c r="M8" s="478">
        <f>L8-G8</f>
        <v/>
      </c>
      <c r="N8" s="30" t="n"/>
      <c r="O8" s="425">
        <f>L8-B8</f>
        <v/>
      </c>
      <c r="P8" s="144">
        <f>J8-K8</f>
        <v/>
      </c>
      <c r="Q8" s="426">
        <f>D8-F8</f>
        <v/>
      </c>
      <c r="R8" s="30" t="n"/>
    </row>
    <row r="9" ht="32.4" customHeight="1" s="53">
      <c r="A9" s="79" t="inlineStr">
        <is>
          <t xml:space="preserve">　　流動金融資產                                                </t>
        </is>
      </c>
      <c r="B9" s="427">
        <f>VLOOKUP(A9,$A$309:$AX$418,$K$1,FALSE)</f>
        <v/>
      </c>
      <c r="C9" s="375" t="n">
        <v>231</v>
      </c>
      <c r="D9" s="428">
        <f>J50*-1</f>
        <v/>
      </c>
      <c r="E9" s="430" t="n">
        <v>211</v>
      </c>
      <c r="F9" s="431">
        <f>J42</f>
        <v/>
      </c>
      <c r="G9" s="429">
        <f>B9+D9-F9+D10-F10</f>
        <v/>
      </c>
      <c r="H9" s="112" t="inlineStr">
        <is>
          <t xml:space="preserve">　　　利息收入                                                    </t>
        </is>
      </c>
      <c r="I9" s="8" t="n"/>
      <c r="J9" s="73">
        <f>OFFSET(A482,0,$K$1-1)</f>
        <v/>
      </c>
      <c r="K9" s="369">
        <f>J9</f>
        <v/>
      </c>
      <c r="L9" s="478">
        <f>VLOOKUP(A9,$A$140:$AX$249,$K$1,FALSE)</f>
        <v/>
      </c>
      <c r="M9" s="478">
        <f>L9-G9</f>
        <v/>
      </c>
      <c r="N9" s="30" t="n"/>
      <c r="O9" s="425">
        <f>L9-B9</f>
        <v/>
      </c>
      <c r="P9" s="144">
        <f>J9-K9</f>
        <v/>
      </c>
      <c r="Q9" s="426">
        <f>D9-F9</f>
        <v/>
      </c>
      <c r="R9" s="30" t="n"/>
    </row>
    <row r="10">
      <c r="A10" s="79" t="n"/>
      <c r="B10" s="427" t="n"/>
      <c r="C10" s="375" t="n">
        <v>125</v>
      </c>
      <c r="D10" s="428" t="n"/>
      <c r="E10" s="430" t="n"/>
      <c r="F10" s="432" t="n"/>
      <c r="G10" s="429" t="n"/>
      <c r="H10" s="112" t="inlineStr">
        <is>
          <t xml:space="preserve">　　　股利收入                                                    </t>
        </is>
      </c>
      <c r="I10" s="8" t="n"/>
      <c r="J10" s="73">
        <f>OFFSET(A483,0,$K$1-1)</f>
        <v/>
      </c>
      <c r="K10" s="369">
        <f>J10</f>
        <v/>
      </c>
      <c r="L10" s="478" t="n"/>
      <c r="M10" s="478">
        <f>L10-G10</f>
        <v/>
      </c>
      <c r="N10" s="30" t="n"/>
      <c r="O10" s="425">
        <f>L10-B10</f>
        <v/>
      </c>
      <c r="P10" s="144">
        <f>J10-K10</f>
        <v/>
      </c>
      <c r="Q10" s="426">
        <f>D10-F10</f>
        <v/>
      </c>
      <c r="R10" s="30" t="n"/>
    </row>
    <row r="11">
      <c r="A11" s="79" t="inlineStr">
        <is>
          <t xml:space="preserve">　　應收款項                                                    </t>
        </is>
      </c>
      <c r="B11" s="427">
        <f>VLOOKUP(A11,$A$309:$AX$418,$K$1,FALSE)</f>
        <v/>
      </c>
      <c r="C11" s="375" t="n">
        <v>151</v>
      </c>
      <c r="D11" s="428" t="n"/>
      <c r="E11" s="430" t="n">
        <v>151</v>
      </c>
      <c r="F11" s="432" t="n"/>
      <c r="G11" s="429">
        <f>B11+D11-F11</f>
        <v/>
      </c>
      <c r="H11" s="112" t="inlineStr">
        <is>
          <t xml:space="preserve">　　　利息費用                                                    </t>
        </is>
      </c>
      <c r="I11" s="8" t="n"/>
      <c r="J11" s="73">
        <f>OFFSET(A484,0,$K$1-1)</f>
        <v/>
      </c>
      <c r="K11" s="369">
        <f>J11</f>
        <v/>
      </c>
      <c r="L11" s="478">
        <f>VLOOKUP(A11,$A$140:$AX$249,$K$1,FALSE)</f>
        <v/>
      </c>
      <c r="M11" s="478">
        <f>L11-G11</f>
        <v/>
      </c>
      <c r="N11" s="30" t="n"/>
      <c r="O11" s="425">
        <f>L11-B11</f>
        <v/>
      </c>
      <c r="P11" s="144">
        <f>J11-K11</f>
        <v/>
      </c>
      <c r="Q11" s="426">
        <f>D11-F11</f>
        <v/>
      </c>
      <c r="R11" s="30" t="n"/>
    </row>
    <row r="12">
      <c r="A12" s="2" t="n">
        <v>0</v>
      </c>
      <c r="B12" s="427" t="n"/>
      <c r="C12" s="375" t="n"/>
      <c r="D12" s="428" t="n"/>
      <c r="E12" s="430" t="n"/>
      <c r="F12" s="432" t="n"/>
      <c r="G12" s="433" t="n"/>
      <c r="H12" s="112" t="inlineStr">
        <is>
          <t xml:space="preserve">　　未計利息股利之本期賸餘（短絀）                              </t>
        </is>
      </c>
      <c r="I12" s="8" t="n"/>
      <c r="J12" s="73">
        <f>OFFSET(A485,0,$K$1-1)</f>
        <v/>
      </c>
      <c r="K12" s="369">
        <f>K7+K8</f>
        <v/>
      </c>
      <c r="L12" s="478" t="n"/>
      <c r="M12" s="478">
        <f>L12-G12</f>
        <v/>
      </c>
      <c r="N12" s="30" t="n"/>
      <c r="O12" s="425">
        <f>L12-B12</f>
        <v/>
      </c>
      <c r="P12" s="144">
        <f>J12-K12</f>
        <v/>
      </c>
      <c r="Q12" s="426">
        <f>D12-F12</f>
        <v/>
      </c>
      <c r="R12" s="30" t="n"/>
    </row>
    <row r="13">
      <c r="A13" s="80" t="inlineStr">
        <is>
          <t xml:space="preserve">　　存貨                                                        </t>
        </is>
      </c>
      <c r="B13" s="427">
        <f>VLOOKUP(A13,$A$309:$AX$418,$K$1,FALSE)</f>
        <v/>
      </c>
      <c r="C13" s="375" t="n">
        <v>151</v>
      </c>
      <c r="D13" s="428" t="n"/>
      <c r="E13" s="430" t="n">
        <v>151</v>
      </c>
      <c r="F13" s="432" t="n"/>
      <c r="G13" s="429">
        <f>B13+D13-F13</f>
        <v/>
      </c>
      <c r="H13" s="112" t="inlineStr">
        <is>
          <t xml:space="preserve">　　調整項目                                                    </t>
        </is>
      </c>
      <c r="I13" s="8" t="n"/>
      <c r="J13" s="73">
        <f>OFFSET(A486,0,$K$1-1)</f>
        <v/>
      </c>
      <c r="K13" s="369">
        <f>SUM(K14,K24,K27,K34,K33)</f>
        <v/>
      </c>
      <c r="L13" s="478">
        <f>VLOOKUP(A13,$A$140:$AX$249,$K$1,FALSE)</f>
        <v/>
      </c>
      <c r="M13" s="478">
        <f>L13-G13</f>
        <v/>
      </c>
      <c r="N13" s="30" t="n"/>
      <c r="O13" s="425">
        <f>L13-B13</f>
        <v/>
      </c>
      <c r="P13" s="144">
        <f>J13-K13</f>
        <v/>
      </c>
      <c r="Q13" s="426">
        <f>D13-F13</f>
        <v/>
      </c>
      <c r="R13" s="30" t="n"/>
    </row>
    <row r="14">
      <c r="A14" s="81" t="inlineStr">
        <is>
          <t xml:space="preserve">　　生產性生物資產－流動                                        </t>
        </is>
      </c>
      <c r="B14" s="427">
        <f>VLOOKUP(A14,$A$309:$AX$418,$K$1,FALSE)</f>
        <v/>
      </c>
      <c r="C14" s="375" t="n">
        <v>151</v>
      </c>
      <c r="D14" s="428" t="n"/>
      <c r="E14" s="430" t="n">
        <v>151</v>
      </c>
      <c r="F14" s="432" t="n"/>
      <c r="G14" s="429">
        <f>B14+D14-F14</f>
        <v/>
      </c>
      <c r="H14" s="112" t="inlineStr">
        <is>
          <t xml:space="preserve">　　　折舊、減損及折耗                                            </t>
        </is>
      </c>
      <c r="I14" s="8" t="n"/>
      <c r="J14" s="73">
        <f>OFFSET(A487,0,$K$1-1)</f>
        <v/>
      </c>
      <c r="K14" s="369">
        <f>SUM(K15:K23)</f>
        <v/>
      </c>
      <c r="L14" s="478">
        <f>VLOOKUP(A14,$A$140:$AX$249,$K$1,FALSE)</f>
        <v/>
      </c>
      <c r="M14" s="478">
        <f>L14-G14</f>
        <v/>
      </c>
      <c r="N14" s="30" t="n"/>
      <c r="O14" s="425">
        <f>L14-B14</f>
        <v/>
      </c>
      <c r="P14" s="144">
        <f>J14-K14</f>
        <v/>
      </c>
      <c r="Q14" s="426">
        <f>D14-F14</f>
        <v/>
      </c>
      <c r="R14" s="30" t="n"/>
    </row>
    <row r="15">
      <c r="A15" s="80" t="inlineStr">
        <is>
          <t xml:space="preserve">　　預付款項                                                    </t>
        </is>
      </c>
      <c r="B15" s="427">
        <f>VLOOKUP(A15,$A$309:$AX$418,$K$1,FALSE)</f>
        <v/>
      </c>
      <c r="C15" s="375" t="n">
        <v>151</v>
      </c>
      <c r="D15" s="428" t="n"/>
      <c r="E15" s="430" t="n">
        <v>151</v>
      </c>
      <c r="F15" s="432" t="n"/>
      <c r="G15" s="429">
        <f>B15+D15-F15</f>
        <v/>
      </c>
      <c r="H15" s="112" t="inlineStr">
        <is>
          <t xml:space="preserve">　　　　土地改良物                                                  </t>
        </is>
      </c>
      <c r="I15" s="91" t="n">
        <v>101</v>
      </c>
      <c r="J15" s="121">
        <f>OFFSET(A488,0,$K$1-1)</f>
        <v/>
      </c>
      <c r="K15" s="369">
        <f>-SUMIF($C$7:$C$127,I15,$D$7:$D$127)+SUMIF($E$7:$E$127,I15,$F$7:$F$127)</f>
        <v/>
      </c>
      <c r="L15" s="478">
        <f>VLOOKUP(A15,$A$140:$AX$249,$K$1,FALSE)</f>
        <v/>
      </c>
      <c r="M15" s="478">
        <f>L15-G15</f>
        <v/>
      </c>
      <c r="N15" s="30" t="n"/>
      <c r="O15" s="425">
        <f>L15-B15</f>
        <v/>
      </c>
      <c r="P15" s="144">
        <f>J15-K15</f>
        <v/>
      </c>
      <c r="Q15" s="426">
        <f>D15-F15</f>
        <v/>
      </c>
      <c r="R15" s="30" t="n"/>
    </row>
    <row r="16">
      <c r="A16" s="80" t="inlineStr">
        <is>
          <t xml:space="preserve">　　短期貸墊款                                                  </t>
        </is>
      </c>
      <c r="B16" s="427">
        <f>VLOOKUP(A16,$A$309:$AX$418,$K$1,FALSE)</f>
        <v/>
      </c>
      <c r="C16" s="375" t="n">
        <v>151</v>
      </c>
      <c r="D16" s="428" t="n"/>
      <c r="E16" s="430" t="n">
        <v>212</v>
      </c>
      <c r="F16" s="432">
        <f>J43</f>
        <v/>
      </c>
      <c r="G16" s="429">
        <f>B16+D16-F16</f>
        <v/>
      </c>
      <c r="H16" s="112" t="inlineStr">
        <is>
          <t xml:space="preserve">　　　　房屋及建築                                                  </t>
        </is>
      </c>
      <c r="I16" s="91" t="n">
        <v>102</v>
      </c>
      <c r="J16" s="121">
        <f>OFFSET(A489,0,$K$1-1)</f>
        <v/>
      </c>
      <c r="K16" s="369">
        <f>-SUMIF($C$7:$C$127,I16,$D$7:$D$127)+SUMIF($E$7:$E$127,I16,$F$7:$F$127)</f>
        <v/>
      </c>
      <c r="L16" s="478">
        <f>VLOOKUP(A16,$A$140:$AX$249,$K$1,FALSE)</f>
        <v/>
      </c>
      <c r="M16" s="478">
        <f>L16-G16</f>
        <v/>
      </c>
      <c r="N16" s="30" t="n"/>
      <c r="O16" s="425">
        <f>L16-B16</f>
        <v/>
      </c>
      <c r="P16" s="144">
        <f>J16-K16</f>
        <v/>
      </c>
      <c r="Q16" s="426">
        <f>D16-F16</f>
        <v/>
      </c>
      <c r="R16" s="30" t="n"/>
    </row>
    <row r="17" ht="48.6" customHeight="1" s="53">
      <c r="A17" s="78" t="inlineStr">
        <is>
          <t xml:space="preserve">　投資、長期應收款、貸墊款及準備金                            </t>
        </is>
      </c>
      <c r="B17" s="422">
        <f>SUM(B18:B21)</f>
        <v/>
      </c>
      <c r="C17" s="380" t="n"/>
      <c r="D17" s="374" t="n"/>
      <c r="E17" s="434" t="n"/>
      <c r="F17" s="435" t="n"/>
      <c r="G17" s="423">
        <f>SUM(G18:G21)</f>
        <v/>
      </c>
      <c r="H17" s="112" t="inlineStr">
        <is>
          <t xml:space="preserve">　　　　機械及設備                                                  </t>
        </is>
      </c>
      <c r="I17" s="91" t="n">
        <v>103</v>
      </c>
      <c r="J17" s="121">
        <f>OFFSET(A490,0,$K$1-1)</f>
        <v/>
      </c>
      <c r="K17" s="369">
        <f>-SUMIF($C$7:$C$127,I17,$D$7:$D$127)+SUMIF($E$7:$E$127,I17,$F$7:$F$127)</f>
        <v/>
      </c>
      <c r="L17" s="478">
        <f>VLOOKUP(A17,$A$140:$AX$249,$K$1,FALSE)</f>
        <v/>
      </c>
      <c r="M17" s="478">
        <f>L17-G17</f>
        <v/>
      </c>
      <c r="N17" s="30" t="n"/>
      <c r="O17" s="425">
        <f>L17-B17</f>
        <v/>
      </c>
      <c r="P17" s="144">
        <f>J17-K17</f>
        <v/>
      </c>
      <c r="Q17" s="426">
        <f>D17-F17</f>
        <v/>
      </c>
      <c r="R17" s="30" t="n"/>
    </row>
    <row r="18" ht="32.4" customHeight="1" s="53">
      <c r="A18" s="80" t="inlineStr">
        <is>
          <t xml:space="preserve">　　採權益法之投資                                              </t>
        </is>
      </c>
      <c r="B18" s="427">
        <f>VLOOKUP(A18,$A$309:$AX$418,$K$1,FALSE)</f>
        <v/>
      </c>
      <c r="C18" s="380" t="n"/>
      <c r="D18" s="126" t="n"/>
      <c r="E18" s="127" t="n"/>
      <c r="F18" s="126" t="n"/>
      <c r="G18" s="429">
        <f>D18+F18+B18</f>
        <v/>
      </c>
      <c r="H18" s="112" t="inlineStr">
        <is>
          <t xml:space="preserve">　　　　交通及運輸設備                                              </t>
        </is>
      </c>
      <c r="I18" s="91" t="n">
        <v>104</v>
      </c>
      <c r="J18" s="121">
        <f>OFFSET(A491,0,$K$1-1)</f>
        <v/>
      </c>
      <c r="K18" s="369">
        <f>-SUMIF($C$7:$C$127,I18,$D$7:$D$127)+SUMIF($E$7:$E$127,I18,$F$7:$F$127)</f>
        <v/>
      </c>
      <c r="L18" s="478">
        <f>VLOOKUP(A18,$A$140:$AX$249,$K$1,FALSE)</f>
        <v/>
      </c>
      <c r="M18" s="478">
        <f>L18-G18</f>
        <v/>
      </c>
      <c r="N18" s="30" t="n"/>
      <c r="O18" s="425">
        <f>L18-B18</f>
        <v/>
      </c>
      <c r="P18" s="144">
        <f>J18-K18</f>
        <v/>
      </c>
      <c r="Q18" s="426">
        <f>D18-F18</f>
        <v/>
      </c>
      <c r="R18" s="30" t="n"/>
    </row>
    <row r="19" ht="32.4" customHeight="1" s="53">
      <c r="A19" s="80" t="inlineStr">
        <is>
          <t xml:space="preserve">　　非流動金融資產                                              </t>
        </is>
      </c>
      <c r="B19" s="427">
        <f>VLOOKUP(A19,$A$309:$AX$418,$K$1,FALSE)</f>
        <v/>
      </c>
      <c r="C19" s="381" t="n">
        <v>241</v>
      </c>
      <c r="D19" s="436">
        <f>J52*-1</f>
        <v/>
      </c>
      <c r="E19" s="437" t="n">
        <v>221</v>
      </c>
      <c r="F19" s="438">
        <f>J45</f>
        <v/>
      </c>
      <c r="G19" s="429">
        <f>B19+D19-F19</f>
        <v/>
      </c>
      <c r="H19" s="112" t="inlineStr">
        <is>
          <t xml:space="preserve">　　　　什項設備                                                    </t>
        </is>
      </c>
      <c r="I19" s="91" t="n">
        <v>105</v>
      </c>
      <c r="J19" s="121">
        <f>OFFSET(A492,0,$K$1-1)</f>
        <v/>
      </c>
      <c r="K19" s="369">
        <f>-SUMIF($C$7:$C$127,I19,$D$7:$D$127)+SUMIF($E$7:$E$127,I19,$F$7:$F$127)</f>
        <v/>
      </c>
      <c r="L19" s="478">
        <f>VLOOKUP(A19,$A$140:$AX$249,$K$1,FALSE)</f>
        <v/>
      </c>
      <c r="M19" s="478">
        <f>L19-G19</f>
        <v/>
      </c>
      <c r="N19" s="30" t="n"/>
      <c r="O19" s="425">
        <f>L19-B19</f>
        <v/>
      </c>
      <c r="P19" s="144">
        <f>J19-K19</f>
        <v/>
      </c>
      <c r="Q19" s="426">
        <f>D19-F19</f>
        <v/>
      </c>
      <c r="R19" s="30" t="n"/>
    </row>
    <row r="20">
      <c r="A20" s="80" t="inlineStr">
        <is>
          <t xml:space="preserve">　　長期應收款                                                  </t>
        </is>
      </c>
      <c r="B20" s="427">
        <f>VLOOKUP(A20,$A$309:$AX$418,$K$1,FALSE)</f>
        <v/>
      </c>
      <c r="C20" s="380" t="n"/>
      <c r="D20" s="374" t="n"/>
      <c r="E20" s="434" t="n"/>
      <c r="F20" s="435" t="n"/>
      <c r="G20" s="433">
        <f>B20+D20-F20</f>
        <v/>
      </c>
      <c r="H20" s="112" t="inlineStr">
        <is>
          <t xml:space="preserve">　　　　租賃資產                                                    </t>
        </is>
      </c>
      <c r="I20" s="91" t="n">
        <v>106</v>
      </c>
      <c r="J20" s="121">
        <f>OFFSET(A493,0,$K$1-1)</f>
        <v/>
      </c>
      <c r="K20" s="369">
        <f>-SUMIF($C$7:$C$127,I20,$D$7:$D$127)+SUMIF($E$7:$E$127,I20,$F$7:$F$127)</f>
        <v/>
      </c>
      <c r="L20" s="478">
        <f>VLOOKUP(A20,$A$140:$AX$249,$K$1,FALSE)</f>
        <v/>
      </c>
      <c r="M20" s="478">
        <f>L20-G20</f>
        <v/>
      </c>
      <c r="N20" s="30" t="n"/>
      <c r="O20" s="425">
        <f>L20-B20</f>
        <v/>
      </c>
      <c r="P20" s="144">
        <f>J20-K20</f>
        <v/>
      </c>
      <c r="Q20" s="426">
        <f>D20-F20</f>
        <v/>
      </c>
      <c r="R20" s="30" t="n"/>
    </row>
    <row r="21">
      <c r="A21" s="80" t="inlineStr">
        <is>
          <t xml:space="preserve">　　準備金                                                      </t>
        </is>
      </c>
      <c r="B21" s="427">
        <f>VLOOKUP(A21,$A$309:$AX$418,$K$1,FALSE)</f>
        <v/>
      </c>
      <c r="C21" s="380" t="n">
        <v>242</v>
      </c>
      <c r="D21" s="374">
        <f>J53*-1</f>
        <v/>
      </c>
      <c r="E21" s="434" t="n">
        <v>222</v>
      </c>
      <c r="F21" s="435">
        <f>J46</f>
        <v/>
      </c>
      <c r="G21" s="429">
        <f>B21+SUM(D21:D25)-SUM(F21:F25)</f>
        <v/>
      </c>
      <c r="H21" s="112" t="inlineStr">
        <is>
          <t xml:space="preserve">　　　　租賃權益改良                                                </t>
        </is>
      </c>
      <c r="I21" s="91" t="n">
        <v>107</v>
      </c>
      <c r="J21" s="121">
        <f>OFFSET(A494,0,$K$1-1)</f>
        <v/>
      </c>
      <c r="K21" s="369">
        <f>-SUMIF($C$7:$C$127,I21,$D$7:$D$127)+SUMIF($E$7:$E$127,I21,$F$7:$F$127)</f>
        <v/>
      </c>
      <c r="L21" s="478">
        <f>VLOOKUP(A21,$A$140:$AX$249,$K$1,FALSE)</f>
        <v/>
      </c>
      <c r="M21" s="478">
        <f>L21-G21</f>
        <v/>
      </c>
      <c r="N21" s="30" t="n"/>
      <c r="O21" s="425">
        <f>L21-B21</f>
        <v/>
      </c>
      <c r="P21" s="144">
        <f>J21-K21</f>
        <v/>
      </c>
      <c r="Q21" s="426">
        <f>D21-F21</f>
        <v/>
      </c>
      <c r="R21" s="30" t="n"/>
    </row>
    <row r="22">
      <c r="A22" s="3" t="n">
        <v>0</v>
      </c>
      <c r="B22" s="427" t="n"/>
      <c r="C22" s="382" t="n">
        <v>401</v>
      </c>
      <c r="D22" s="428">
        <f>J90</f>
        <v/>
      </c>
      <c r="E22" s="439" t="n">
        <v>402</v>
      </c>
      <c r="F22" s="432">
        <f>-J91</f>
        <v/>
      </c>
      <c r="G22" s="433" t="n"/>
      <c r="H22" s="112" t="inlineStr">
        <is>
          <t xml:space="preserve">　　　　代管資產                                                    </t>
        </is>
      </c>
      <c r="I22" s="91" t="n">
        <v>108</v>
      </c>
      <c r="J22" s="121">
        <f>OFFSET(A495,0,$K$1-1)</f>
        <v/>
      </c>
      <c r="K22" s="369">
        <f>-SUMIF($C$7:$C$127,I22,$D$7:$D$127)+SUMIF($E$7:$E$127,I22,$F$7:$F$127)</f>
        <v/>
      </c>
      <c r="L22" s="478" t="n"/>
      <c r="M22" s="478">
        <f>L22-G22</f>
        <v/>
      </c>
      <c r="N22" s="30" t="n"/>
      <c r="O22" s="425">
        <f>L22-B22</f>
        <v/>
      </c>
      <c r="P22" s="144">
        <f>J22-K22</f>
        <v/>
      </c>
      <c r="Q22" s="426">
        <f>D22-F22</f>
        <v/>
      </c>
      <c r="R22" s="30" t="n"/>
    </row>
    <row r="23">
      <c r="A23" s="3" t="n">
        <v>0</v>
      </c>
      <c r="B23" s="427" t="n"/>
      <c r="C23" s="382" t="n">
        <v>403</v>
      </c>
      <c r="D23" s="428">
        <f>J93</f>
        <v/>
      </c>
      <c r="E23" s="439" t="n"/>
      <c r="F23" s="431" t="n"/>
      <c r="G23" s="433" t="n"/>
      <c r="H23" s="112" t="inlineStr">
        <is>
          <t xml:space="preserve">　　　　生產性生物資產－非流動                                      </t>
        </is>
      </c>
      <c r="I23" s="91" t="n">
        <v>109</v>
      </c>
      <c r="J23" s="121">
        <f>OFFSET(A496,0,$K$1-1)</f>
        <v/>
      </c>
      <c r="K23" s="369">
        <f>-SUMIF($C$7:$C$127,I23,$D$7:$D$127)+SUMIF($E$7:$E$127,I23,$F$7:$F$127)</f>
        <v/>
      </c>
      <c r="L23" s="478" t="n"/>
      <c r="M23" s="478">
        <f>L23-G23</f>
        <v/>
      </c>
      <c r="N23" s="30" t="n"/>
      <c r="O23" s="425">
        <f>L23-B23</f>
        <v/>
      </c>
      <c r="P23" s="144">
        <f>J23-K23</f>
        <v/>
      </c>
      <c r="Q23" s="426">
        <f>D23-F23</f>
        <v/>
      </c>
      <c r="R23" s="30" t="n"/>
    </row>
    <row r="24">
      <c r="A24" s="3" t="n">
        <v>0</v>
      </c>
      <c r="B24" s="427" t="n"/>
      <c r="C24" s="382" t="n"/>
      <c r="D24" s="428" t="n"/>
      <c r="E24" s="439" t="n"/>
      <c r="F24" s="432" t="n"/>
      <c r="G24" s="433" t="n"/>
      <c r="H24" s="112" t="inlineStr">
        <is>
          <t xml:space="preserve">　　　攤銷                                                        </t>
        </is>
      </c>
      <c r="I24" s="91" t="n"/>
      <c r="J24" s="121">
        <f>OFFSET(A497,0,$K$1-1)</f>
        <v/>
      </c>
      <c r="K24" s="369">
        <f>SUM(K25:K26)</f>
        <v/>
      </c>
      <c r="L24" s="478" t="n"/>
      <c r="M24" s="478">
        <f>L24-G24</f>
        <v/>
      </c>
      <c r="N24" s="30" t="n"/>
      <c r="O24" s="425">
        <f>L24-B24</f>
        <v/>
      </c>
      <c r="P24" s="144">
        <f>J24-K24</f>
        <v/>
      </c>
      <c r="Q24" s="426">
        <f>D24-F24</f>
        <v/>
      </c>
      <c r="R24" s="30" t="n"/>
    </row>
    <row r="25">
      <c r="A25" s="78" t="n"/>
      <c r="B25" s="427" t="n"/>
      <c r="C25" s="382" t="n">
        <v>125</v>
      </c>
      <c r="D25" s="428">
        <f>J32*-1</f>
        <v/>
      </c>
      <c r="E25" s="439" t="n"/>
      <c r="F25" s="432" t="n"/>
      <c r="G25" s="433" t="n"/>
      <c r="H25" s="112" t="inlineStr">
        <is>
          <t xml:space="preserve">　　　　攤銷電腦軟體                                                </t>
        </is>
      </c>
      <c r="I25" s="8" t="n">
        <v>111</v>
      </c>
      <c r="J25" s="73">
        <f>OFFSET(A498,0,$K$1-1)</f>
        <v/>
      </c>
      <c r="K25" s="369">
        <f>-SUMIF($C$7:$C$127,I25,$D$7:$D$127)+SUMIF($E$7:$E$127,I25,$F$7:$F$127)</f>
        <v/>
      </c>
      <c r="L25" s="478" t="n"/>
      <c r="M25" s="478">
        <f>L25-G25</f>
        <v/>
      </c>
      <c r="N25" s="30" t="n"/>
      <c r="O25" s="425">
        <f>L25-B25</f>
        <v/>
      </c>
      <c r="P25" s="144">
        <f>J25-K25</f>
        <v/>
      </c>
      <c r="Q25" s="426">
        <f>D25-F25</f>
        <v/>
      </c>
      <c r="R25" s="30" t="n"/>
    </row>
    <row r="26" ht="32.4" customHeight="1" s="53">
      <c r="A26" s="78" t="inlineStr">
        <is>
          <t xml:space="preserve">　不動產、廠房及設備                                          </t>
        </is>
      </c>
      <c r="B26" s="422">
        <f>SUM(B27:B52)</f>
        <v/>
      </c>
      <c r="C26" s="375" t="n"/>
      <c r="D26" s="428" t="n"/>
      <c r="E26" s="430" t="n"/>
      <c r="F26" s="432" t="n"/>
      <c r="G26" s="423">
        <f>SUM(G27:G52)</f>
        <v/>
      </c>
      <c r="H26" s="112" t="inlineStr">
        <is>
          <t xml:space="preserve">　　　　其他攤銷費用                                                </t>
        </is>
      </c>
      <c r="I26" s="8" t="n">
        <v>112</v>
      </c>
      <c r="J26" s="73">
        <f>OFFSET(A499,0,$K$1-1)</f>
        <v/>
      </c>
      <c r="K26" s="369">
        <f>-SUMIF($C$7:$C$127,I26,$D$7:$D$127)+SUMIF($E$7:$E$127,I26,$F$7:$F$127)</f>
        <v/>
      </c>
      <c r="L26" s="478">
        <f>VLOOKUP(A26,$A$140:$AX$249,$K$1,FALSE)</f>
        <v/>
      </c>
      <c r="M26" s="478">
        <f>L26-G26</f>
        <v/>
      </c>
      <c r="N26" s="30" t="n"/>
      <c r="O26" s="425">
        <f>L26-B26</f>
        <v/>
      </c>
      <c r="P26" s="144">
        <f>J26-K26</f>
        <v/>
      </c>
      <c r="Q26" s="426">
        <f>D26-F26</f>
        <v/>
      </c>
      <c r="R26" s="30" t="n"/>
    </row>
    <row r="27">
      <c r="A27" s="80" t="inlineStr">
        <is>
          <t xml:space="preserve">　　土地                                                        </t>
        </is>
      </c>
      <c r="B27" s="427">
        <f>VLOOKUP(A27,$A$309:$AX$418,$K$1,FALSE)</f>
        <v/>
      </c>
      <c r="C27" s="384" t="n">
        <v>121</v>
      </c>
      <c r="D27" s="440" t="n"/>
      <c r="E27" s="441" t="n"/>
      <c r="F27" s="442" t="n"/>
      <c r="G27" s="429">
        <f>B27+SUM(D27)-SUM(F27)</f>
        <v/>
      </c>
      <c r="H27" s="112" t="inlineStr">
        <is>
          <t xml:space="preserve">　　　其他                                                        </t>
        </is>
      </c>
      <c r="I27" s="8" t="n"/>
      <c r="J27" s="73">
        <f>OFFSET(A500,0,$K$1-1)</f>
        <v/>
      </c>
      <c r="K27" s="369">
        <f>K28+K29+K32</f>
        <v/>
      </c>
      <c r="L27" s="478">
        <f>VLOOKUP(A27,$A$140:$AX$249,$K$1,FALSE)</f>
        <v/>
      </c>
      <c r="M27" s="478">
        <f>L27-G27</f>
        <v/>
      </c>
      <c r="N27" s="30" t="n"/>
      <c r="O27" s="425">
        <f>L27-B27</f>
        <v/>
      </c>
      <c r="P27" s="144">
        <f>J27-K27</f>
        <v/>
      </c>
      <c r="Q27" s="426">
        <f>D27-F27</f>
        <v/>
      </c>
      <c r="R27" s="30" t="n"/>
    </row>
    <row r="28">
      <c r="A28" s="2" t="n">
        <v>0</v>
      </c>
      <c r="B28" s="427" t="n"/>
      <c r="C28" s="384" t="n"/>
      <c r="D28" s="440" t="n"/>
      <c r="E28" s="441" t="n"/>
      <c r="F28" s="442" t="n"/>
      <c r="G28" s="433" t="n"/>
      <c r="H28" s="214" t="inlineStr">
        <is>
          <t xml:space="preserve">　　　　應付退休及離職金                                            </t>
        </is>
      </c>
      <c r="I28" s="215" t="n">
        <v>122</v>
      </c>
      <c r="J28" s="73">
        <f>OFFSET(A501,0,$K$1-1)</f>
        <v/>
      </c>
      <c r="K28" s="369">
        <f>-SUMIF($C$7:$C$127,I28,$D$7:$D$127)+SUMIF($E$7:$E$127,I28,$F$7:$F$127)</f>
        <v/>
      </c>
      <c r="L28" s="478" t="n"/>
      <c r="M28" s="478">
        <f>L28-G28</f>
        <v/>
      </c>
      <c r="N28" s="30" t="n"/>
      <c r="O28" s="425">
        <f>L28-B28</f>
        <v/>
      </c>
      <c r="P28" s="144">
        <f>J28-K28</f>
        <v/>
      </c>
      <c r="Q28" s="426">
        <f>D28-F28</f>
        <v/>
      </c>
      <c r="R28" s="30" t="n"/>
    </row>
    <row r="29">
      <c r="A29" s="80" t="inlineStr">
        <is>
          <t xml:space="preserve">　　土地改良物                                                  </t>
        </is>
      </c>
      <c r="B29" s="427">
        <f>VLOOKUP(A29,$A$309:$AX$418,$K$1,FALSE)</f>
        <v/>
      </c>
      <c r="C29" s="384" t="n">
        <v>251</v>
      </c>
      <c r="D29" s="440">
        <f>J57*-1</f>
        <v/>
      </c>
      <c r="E29" s="441" t="n">
        <v>101</v>
      </c>
      <c r="F29" s="442">
        <f>J15</f>
        <v/>
      </c>
      <c r="G29" s="429">
        <f>B29+SUM(D29:D32)-SUM(F29:F32)</f>
        <v/>
      </c>
      <c r="H29" s="214" t="inlineStr">
        <is>
          <t xml:space="preserve">　　　　遞延收入                                                    </t>
        </is>
      </c>
      <c r="I29" s="215" t="n"/>
      <c r="J29" s="73">
        <f>OFFSET(A502,0,$K$1-1)</f>
        <v/>
      </c>
      <c r="K29" s="369">
        <f>SUM(K30:K31)</f>
        <v/>
      </c>
      <c r="L29" s="478">
        <f>VLOOKUP(A29,$A$140:$AX$249,$K$1,FALSE)</f>
        <v/>
      </c>
      <c r="M29" s="478">
        <f>L29-G29</f>
        <v/>
      </c>
      <c r="N29" s="30" t="n"/>
      <c r="O29" s="425">
        <f>L29-B29</f>
        <v/>
      </c>
      <c r="P29" s="144">
        <f>J29-K29</f>
        <v/>
      </c>
      <c r="Q29" s="426">
        <f>D29-F29</f>
        <v/>
      </c>
      <c r="R29" s="30" t="n"/>
    </row>
    <row r="30">
      <c r="A30" s="80" t="n">
        <v>0</v>
      </c>
      <c r="B30" s="427" t="n"/>
      <c r="C30" s="384" t="n">
        <v>404</v>
      </c>
      <c r="D30" s="440">
        <f>J96</f>
        <v/>
      </c>
      <c r="E30" s="441" t="n"/>
      <c r="F30" s="442" t="n"/>
      <c r="G30" s="433" t="n"/>
      <c r="H30" s="214" t="inlineStr">
        <is>
          <t xml:space="preserve">　　　　　遞延收入-其他補助收入                                       </t>
        </is>
      </c>
      <c r="I30" s="215" t="n">
        <v>123</v>
      </c>
      <c r="J30" s="73">
        <f>OFFSET(A503,0,$K$1-1)</f>
        <v/>
      </c>
      <c r="K30" s="369">
        <f>-SUMIF($C$7:$C$127,I30,$D$7:$D$127)+SUMIF($E$7:$E$127,I30,$F$7:$F$127)</f>
        <v/>
      </c>
      <c r="L30" s="478" t="n"/>
      <c r="M30" s="478">
        <f>L30-G30</f>
        <v/>
      </c>
      <c r="N30" s="30" t="n"/>
      <c r="O30" s="425">
        <f>L30-B30</f>
        <v/>
      </c>
      <c r="P30" s="144">
        <f>J30-K30</f>
        <v/>
      </c>
      <c r="Q30" s="426">
        <f>D30-F30</f>
        <v/>
      </c>
      <c r="R30" s="30" t="n"/>
    </row>
    <row r="31">
      <c r="A31" s="2" t="n">
        <v>0</v>
      </c>
      <c r="B31" s="427" t="n"/>
      <c r="C31" s="384" t="n"/>
      <c r="D31" s="440" t="n"/>
      <c r="E31" s="441" t="n"/>
      <c r="F31" s="442" t="n"/>
      <c r="G31" s="433" t="n"/>
      <c r="H31" s="214" t="inlineStr">
        <is>
          <t xml:space="preserve">　　　　　遞延收入-受贈收入                                           </t>
        </is>
      </c>
      <c r="I31" s="215" t="n">
        <v>124</v>
      </c>
      <c r="J31" s="73">
        <f>OFFSET(A504,0,$K$1-1)</f>
        <v/>
      </c>
      <c r="K31" s="369">
        <f>-SUMIF($C$7:$C$127,I31,$D$7:$D$127)+SUMIF($E$7:$E$127,I31,$F$7:$F$127)</f>
        <v/>
      </c>
      <c r="L31" s="478" t="n"/>
      <c r="M31" s="478">
        <f>L31-G31</f>
        <v/>
      </c>
      <c r="N31" s="30" t="n"/>
      <c r="O31" s="425">
        <f>L31-B31</f>
        <v/>
      </c>
      <c r="P31" s="144">
        <f>J31-K31</f>
        <v/>
      </c>
      <c r="Q31" s="426">
        <f>D31-F31</f>
        <v/>
      </c>
      <c r="R31" s="30" t="n"/>
    </row>
    <row r="32">
      <c r="A32" s="3" t="n">
        <v>0</v>
      </c>
      <c r="B32" s="427" t="n"/>
      <c r="C32" s="385" t="n"/>
      <c r="D32" s="440" t="n"/>
      <c r="E32" s="443" t="n"/>
      <c r="F32" s="442" t="n"/>
      <c r="G32" s="433" t="n"/>
      <c r="H32" s="214" t="inlineStr">
        <is>
          <t xml:space="preserve">　　　　其他                                                        </t>
        </is>
      </c>
      <c r="I32" s="215" t="n">
        <v>125</v>
      </c>
      <c r="J32" s="73">
        <f>OFFSET(A505,0,$K$1-1)</f>
        <v/>
      </c>
      <c r="K32" s="369" t="n"/>
      <c r="L32" s="478" t="n"/>
      <c r="M32" s="478">
        <f>L32-G32</f>
        <v/>
      </c>
      <c r="N32" s="30" t="n"/>
      <c r="O32" s="425">
        <f>L32-B32</f>
        <v/>
      </c>
      <c r="P32" s="144">
        <f>J32-K32</f>
        <v/>
      </c>
      <c r="Q32" s="426">
        <f>D32-F32</f>
        <v/>
      </c>
      <c r="R32" s="30" t="n"/>
    </row>
    <row r="33">
      <c r="A33" s="80" t="inlineStr">
        <is>
          <t xml:space="preserve">　　房屋及建築                                                  </t>
        </is>
      </c>
      <c r="B33" s="427">
        <f>VLOOKUP(A33,$A$309:$AX$418,$K$1,FALSE)</f>
        <v/>
      </c>
      <c r="C33" s="384" t="n">
        <v>252</v>
      </c>
      <c r="D33" s="440">
        <f>J58*-1</f>
        <v/>
      </c>
      <c r="E33" s="441" t="n">
        <v>102</v>
      </c>
      <c r="F33" s="442">
        <f>J16</f>
        <v/>
      </c>
      <c r="G33" s="429">
        <f>B33+SUM(D33:D36)-SUM(F33:F36)</f>
        <v/>
      </c>
      <c r="H33" s="214" t="inlineStr">
        <is>
          <t xml:space="preserve">　　　流動資產淨減（淨增）                                        </t>
        </is>
      </c>
      <c r="I33" s="215" t="n">
        <v>151</v>
      </c>
      <c r="J33" s="73">
        <f>OFFSET(A506,0,$K$1-1)</f>
        <v/>
      </c>
      <c r="K33" s="369">
        <f>-SUMIF($C$7:$C$127,I33,$D$7:$D$127)+SUMIF($E$7:$E$127,I33,$F$7:$F$127)</f>
        <v/>
      </c>
      <c r="L33" s="478">
        <f>VLOOKUP(A33,$A$140:$AX$249,$K$1,FALSE)</f>
        <v/>
      </c>
      <c r="M33" s="478">
        <f>L33-G33</f>
        <v/>
      </c>
      <c r="N33" s="30" t="n"/>
      <c r="O33" s="425">
        <f>L33-B33</f>
        <v/>
      </c>
      <c r="P33" s="144">
        <f>J33-K33</f>
        <v/>
      </c>
      <c r="Q33" s="426">
        <f>D33-F33</f>
        <v/>
      </c>
      <c r="R33" s="30" t="n"/>
    </row>
    <row r="34">
      <c r="A34" s="2" t="n">
        <v>0</v>
      </c>
      <c r="B34" s="427" t="n"/>
      <c r="C34" s="384" t="n">
        <v>405</v>
      </c>
      <c r="D34" s="440">
        <f>J97</f>
        <v/>
      </c>
      <c r="E34" s="441" t="n"/>
      <c r="F34" s="442" t="n"/>
      <c r="G34" s="433" t="n"/>
      <c r="H34" s="214" t="inlineStr">
        <is>
          <t xml:space="preserve">　　　流動負債淨增（淨減）                                        </t>
        </is>
      </c>
      <c r="I34" s="215" t="n">
        <v>161</v>
      </c>
      <c r="J34" s="73">
        <f>OFFSET(A507,0,$K$1-1)</f>
        <v/>
      </c>
      <c r="K34" s="369">
        <f>-SUMIF($C$7:$C$127,I34,$D$7:$D$127)+SUMIF($E$7:$E$127,I34,$F$7:$F$127)</f>
        <v/>
      </c>
      <c r="L34" s="478" t="n"/>
      <c r="M34" s="478">
        <f>L34-G34</f>
        <v/>
      </c>
      <c r="N34" s="30" t="n"/>
      <c r="O34" s="425">
        <f>L34-B34</f>
        <v/>
      </c>
      <c r="P34" s="144">
        <f>J34-K34</f>
        <v/>
      </c>
      <c r="Q34" s="426">
        <f>D34-F34</f>
        <v/>
      </c>
      <c r="R34" s="30" t="n"/>
    </row>
    <row r="35">
      <c r="A35" s="2" t="n">
        <v>0</v>
      </c>
      <c r="B35" s="427" t="n"/>
      <c r="C35" s="384" t="n"/>
      <c r="D35" s="440" t="n"/>
      <c r="E35" s="441" t="n"/>
      <c r="F35" s="442" t="n"/>
      <c r="G35" s="433" t="n"/>
      <c r="H35" s="214" t="inlineStr">
        <is>
          <t xml:space="preserve">　　未計利息股利之現金流入（流出）                              </t>
        </is>
      </c>
      <c r="I35" s="215" t="n"/>
      <c r="J35" s="73">
        <f>OFFSET(A508,0,$K$1-1)</f>
        <v/>
      </c>
      <c r="K35" s="369">
        <f>K12+K13</f>
        <v/>
      </c>
      <c r="L35" s="478" t="n"/>
      <c r="M35" s="478">
        <f>L35-G35</f>
        <v/>
      </c>
      <c r="N35" s="30" t="n"/>
      <c r="O35" s="425">
        <f>L35-B35</f>
        <v/>
      </c>
      <c r="P35" s="144">
        <f>J35-K35</f>
        <v/>
      </c>
      <c r="Q35" s="426">
        <f>D35-F35</f>
        <v/>
      </c>
      <c r="R35" s="30" t="n"/>
    </row>
    <row r="36">
      <c r="A36" s="3" t="n">
        <v>0</v>
      </c>
      <c r="B36" s="427" t="n"/>
      <c r="C36" s="385" t="n"/>
      <c r="D36" s="440" t="n"/>
      <c r="E36" s="443" t="n"/>
      <c r="F36" s="442" t="n"/>
      <c r="G36" s="433" t="n"/>
      <c r="H36" s="112" t="inlineStr">
        <is>
          <t xml:space="preserve">　　收取利息                                                    </t>
        </is>
      </c>
      <c r="I36" s="180" t="n"/>
      <c r="J36" s="73">
        <f>OFFSET(A509,0,$K$1-1)</f>
        <v/>
      </c>
      <c r="K36" s="369">
        <f>J36</f>
        <v/>
      </c>
      <c r="L36" s="478" t="n"/>
      <c r="M36" s="478">
        <f>L36-G36</f>
        <v/>
      </c>
      <c r="N36" s="30" t="n"/>
      <c r="O36" s="425">
        <f>L36-B36</f>
        <v/>
      </c>
      <c r="P36" s="144">
        <f>J36-K36</f>
        <v/>
      </c>
      <c r="Q36" s="426">
        <f>D36-F36</f>
        <v/>
      </c>
      <c r="R36" s="30" t="n"/>
    </row>
    <row r="37">
      <c r="A37" s="80" t="inlineStr">
        <is>
          <t xml:space="preserve">　　機械及設備                                                  </t>
        </is>
      </c>
      <c r="B37" s="427">
        <f>VLOOKUP(A37,$A$309:$AX$418,$K$1,FALSE)</f>
        <v/>
      </c>
      <c r="C37" s="384" t="n">
        <v>253</v>
      </c>
      <c r="D37" s="440">
        <f>J59*-1</f>
        <v/>
      </c>
      <c r="E37" s="441" t="n">
        <v>103</v>
      </c>
      <c r="F37" s="442">
        <f>J17</f>
        <v/>
      </c>
      <c r="G37" s="429">
        <f>B37+SUM(D37:D41)-SUM(F37:F41)</f>
        <v/>
      </c>
      <c r="H37" s="112" t="inlineStr">
        <is>
          <t xml:space="preserve">　　收取股利                                                    </t>
        </is>
      </c>
      <c r="I37" s="180" t="n"/>
      <c r="J37" s="73">
        <f>OFFSET(A510,0,$K$1-1)</f>
        <v/>
      </c>
      <c r="K37" s="369">
        <f>J37</f>
        <v/>
      </c>
      <c r="L37" s="478">
        <f>VLOOKUP(A37,$A$140:$AX$249,$K$1,FALSE)</f>
        <v/>
      </c>
      <c r="M37" s="478">
        <f>L37-G37</f>
        <v/>
      </c>
      <c r="N37" s="30" t="n"/>
      <c r="O37" s="425">
        <f>L37-B37</f>
        <v/>
      </c>
      <c r="P37" s="144">
        <f>J37-K37</f>
        <v/>
      </c>
      <c r="Q37" s="426">
        <f>D37-F37</f>
        <v/>
      </c>
      <c r="R37" s="30" t="n"/>
    </row>
    <row r="38" ht="20.4" customHeight="1" s="53" thickBot="1">
      <c r="A38" s="2" t="n">
        <v>0</v>
      </c>
      <c r="B38" s="427" t="n"/>
      <c r="C38" s="385" t="n">
        <v>407</v>
      </c>
      <c r="D38" s="440">
        <f>J101</f>
        <v/>
      </c>
      <c r="E38" s="441" t="n"/>
      <c r="F38" s="442" t="n"/>
      <c r="G38" s="433" t="n"/>
      <c r="H38" s="112" t="inlineStr">
        <is>
          <t xml:space="preserve">　　支付利息                                                    </t>
        </is>
      </c>
      <c r="I38" s="180" t="n"/>
      <c r="J38" s="73">
        <f>OFFSET(A511,0,$K$1-1)</f>
        <v/>
      </c>
      <c r="K38" s="444">
        <f>J38</f>
        <v/>
      </c>
      <c r="L38" s="478" t="n"/>
      <c r="M38" s="478">
        <f>L38-G38</f>
        <v/>
      </c>
      <c r="N38" s="30" t="n"/>
      <c r="O38" s="425">
        <f>L38-B38</f>
        <v/>
      </c>
      <c r="P38" s="144">
        <f>J38-K38</f>
        <v/>
      </c>
      <c r="Q38" s="426">
        <f>D38-F38</f>
        <v/>
      </c>
      <c r="R38" s="30" t="n"/>
    </row>
    <row r="39">
      <c r="A39" s="3" t="n">
        <v>0</v>
      </c>
      <c r="B39" s="427" t="n"/>
      <c r="C39" s="385" t="n">
        <v>409</v>
      </c>
      <c r="D39" s="440">
        <f>J105</f>
        <v/>
      </c>
      <c r="E39" s="443" t="n">
        <v>412</v>
      </c>
      <c r="F39" s="442">
        <f>-J109</f>
        <v/>
      </c>
      <c r="G39" s="433" t="n"/>
      <c r="H39" s="111" t="inlineStr">
        <is>
          <t xml:space="preserve">▼業務活動之淨現金流入（流出）                                </t>
        </is>
      </c>
      <c r="I39" s="180" t="n"/>
      <c r="J39" s="248">
        <f>OFFSET(A512,0,$K$1-1)</f>
        <v/>
      </c>
      <c r="K39" s="445">
        <f>K36+K37+K38+K35</f>
        <v/>
      </c>
      <c r="L39" s="478" t="n"/>
      <c r="M39" s="478">
        <f>L39-G39</f>
        <v/>
      </c>
      <c r="N39" s="30" t="n"/>
      <c r="O39" s="425">
        <f>L39-B39</f>
        <v/>
      </c>
      <c r="P39" s="144">
        <f>J39-K39</f>
        <v/>
      </c>
      <c r="Q39" s="426">
        <f>D39-F39</f>
        <v/>
      </c>
      <c r="R39" s="30" t="n"/>
    </row>
    <row r="40">
      <c r="A40" s="3" t="n">
        <v>0</v>
      </c>
      <c r="B40" s="427" t="n"/>
      <c r="C40" s="261" t="n"/>
      <c r="D40" s="186" t="n"/>
      <c r="E40" s="446" t="n"/>
      <c r="F40" s="447" t="n"/>
      <c r="G40" s="433" t="n"/>
      <c r="H40" s="111" t="inlineStr">
        <is>
          <t xml:space="preserve">▼投資活動之現金流量                                          </t>
        </is>
      </c>
      <c r="I40" s="180" t="n"/>
      <c r="J40" s="248">
        <f>OFFSET(A513,0,$K$1-1)</f>
        <v/>
      </c>
      <c r="K40" s="448">
        <f>SUM(K41,K44,K47,K48,K49,K51,K54,K64)</f>
        <v/>
      </c>
      <c r="L40" s="478" t="n"/>
      <c r="M40" s="478">
        <f>L40-G40</f>
        <v/>
      </c>
      <c r="N40" s="30" t="n"/>
      <c r="O40" s="425">
        <f>L40-B40</f>
        <v/>
      </c>
      <c r="P40" s="144">
        <f>J40-K40</f>
        <v/>
      </c>
      <c r="Q40" s="426">
        <f>D40-F40</f>
        <v/>
      </c>
      <c r="R40" s="30" t="n"/>
    </row>
    <row r="41">
      <c r="A41" s="50" t="n"/>
      <c r="B41" s="50" t="n"/>
      <c r="C41" s="232" t="n"/>
      <c r="D41" s="440" t="n"/>
      <c r="E41" s="232" t="n"/>
      <c r="F41" s="233" t="n"/>
      <c r="H41" s="112" t="inlineStr">
        <is>
          <t xml:space="preserve">　　減少流動金融資產及短期貸墊款                                </t>
        </is>
      </c>
      <c r="I41" s="180" t="n"/>
      <c r="J41" s="248">
        <f>OFFSET(A514,0,$K$1-1)</f>
        <v/>
      </c>
      <c r="K41" s="449">
        <f>K42+K43</f>
        <v/>
      </c>
      <c r="L41" s="478" t="n"/>
      <c r="M41" s="478">
        <f>L41-G41</f>
        <v/>
      </c>
      <c r="N41" s="30" t="n"/>
      <c r="O41" s="425">
        <f>L41-B41</f>
        <v/>
      </c>
      <c r="P41" s="144">
        <f>J41-K41</f>
        <v/>
      </c>
      <c r="Q41" s="426">
        <f>D41-F41</f>
        <v/>
      </c>
      <c r="R41" s="30" t="n"/>
    </row>
    <row r="42" ht="20.4" customHeight="1" s="53" thickBot="1">
      <c r="A42" s="50" t="inlineStr">
        <is>
          <t xml:space="preserve">　　交通及運輸設備                                              </t>
        </is>
      </c>
      <c r="B42" s="427">
        <f>VLOOKUP(A42,$A$309:$AX$418,$K$1,FALSE)</f>
        <v/>
      </c>
      <c r="C42" s="384" t="n">
        <v>254</v>
      </c>
      <c r="D42" s="440">
        <f>J60*-1</f>
        <v/>
      </c>
      <c r="E42" s="441" t="n">
        <v>104</v>
      </c>
      <c r="F42" s="442">
        <f>J18</f>
        <v/>
      </c>
      <c r="G42" s="450">
        <f>B42+SUM(D42:D44)-SUM(F42:F44)</f>
        <v/>
      </c>
      <c r="H42" s="214" t="inlineStr">
        <is>
          <t xml:space="preserve">　　　減少流動金融資產                                            </t>
        </is>
      </c>
      <c r="I42" s="215" t="n">
        <v>211</v>
      </c>
      <c r="J42" s="248">
        <f>OFFSET(A515,0,$K$1-1)</f>
        <v/>
      </c>
      <c r="K42" s="451">
        <f>-SUMIF($C$7:$C$127,I42,$D$7:$D$127)+SUMIF($E$7:$E$135,I42,$F$7:$F$127)</f>
        <v/>
      </c>
      <c r="L42" s="478">
        <f>VLOOKUP(A42,$A$140:$AX$249,$K$1,FALSE)</f>
        <v/>
      </c>
      <c r="M42" s="478">
        <f>L42-G42</f>
        <v/>
      </c>
      <c r="N42" s="30" t="n"/>
      <c r="O42" s="425">
        <f>L42-B42</f>
        <v/>
      </c>
      <c r="P42" s="144">
        <f>J42-K42</f>
        <v/>
      </c>
      <c r="Q42" s="426">
        <f>D42-F42</f>
        <v/>
      </c>
      <c r="R42" s="30" t="n"/>
    </row>
    <row r="43">
      <c r="A43" s="50" t="n"/>
      <c r="B43" s="427" t="n"/>
      <c r="C43" s="385" t="n">
        <v>410</v>
      </c>
      <c r="D43" s="440">
        <f>J106</f>
        <v/>
      </c>
      <c r="E43" s="443" t="n">
        <v>413</v>
      </c>
      <c r="F43" s="442">
        <f>J110*-1</f>
        <v/>
      </c>
      <c r="G43" s="452" t="n"/>
      <c r="H43" s="216" t="inlineStr">
        <is>
          <t xml:space="preserve">　　　減少短期墊款                                                </t>
        </is>
      </c>
      <c r="I43" s="217" t="n">
        <v>212</v>
      </c>
      <c r="J43" s="73">
        <f>OFFSET(A516,0,$K$1-1)</f>
        <v/>
      </c>
      <c r="K43" s="453">
        <f>-SUMIF($C$7:$C$127,I43,$D$7:$D$127)+SUMIF($E$7:$E$135,I43,$F$7:$F$127)</f>
        <v/>
      </c>
      <c r="L43" s="478" t="n"/>
      <c r="M43" s="478">
        <f>L43-G43</f>
        <v/>
      </c>
      <c r="N43" s="30" t="n"/>
      <c r="O43" s="425">
        <f>L43-B43</f>
        <v/>
      </c>
      <c r="P43" s="144">
        <f>J43-K43</f>
        <v/>
      </c>
      <c r="Q43" s="426">
        <f>D43-F43</f>
        <v/>
      </c>
      <c r="R43" s="30" t="n"/>
    </row>
    <row r="44">
      <c r="A44" s="50" t="n"/>
      <c r="B44" s="427" t="n"/>
      <c r="C44" s="385" t="n"/>
      <c r="D44" s="440" t="n"/>
      <c r="E44" s="443" t="n"/>
      <c r="F44" s="442" t="n"/>
      <c r="G44" s="452" t="n"/>
      <c r="H44" s="112" t="inlineStr">
        <is>
          <t xml:space="preserve">　　減少投資、長期應收款、貸墊款及準備金                        </t>
        </is>
      </c>
      <c r="I44" s="180" t="n"/>
      <c r="J44" s="73">
        <f>OFFSET(A517,0,$K$1-1)</f>
        <v/>
      </c>
      <c r="K44" s="369">
        <f>SUM(K45:K46)</f>
        <v/>
      </c>
      <c r="L44" s="478" t="n"/>
      <c r="M44" s="478">
        <f>L44-G44</f>
        <v/>
      </c>
      <c r="N44" s="30" t="n"/>
      <c r="O44" s="425">
        <f>L44-B44</f>
        <v/>
      </c>
      <c r="P44" s="144">
        <f>J44-K44</f>
        <v/>
      </c>
      <c r="Q44" s="426">
        <f>D44-F44</f>
        <v/>
      </c>
      <c r="R44" s="30" t="n"/>
    </row>
    <row r="45">
      <c r="A45" s="80" t="inlineStr">
        <is>
          <t xml:space="preserve">　　什項設備                                                    </t>
        </is>
      </c>
      <c r="B45" s="427">
        <f>VLOOKUP(A45,$A$309:$AX$418,$K$1,FALSE)</f>
        <v/>
      </c>
      <c r="C45" s="384" t="n">
        <v>255</v>
      </c>
      <c r="D45" s="440">
        <f>J61*-1</f>
        <v/>
      </c>
      <c r="E45" s="441" t="n">
        <v>105</v>
      </c>
      <c r="F45" s="442">
        <f>J19</f>
        <v/>
      </c>
      <c r="G45" s="429">
        <f>B45+SUM(D45:D48)-SUM(F45:F48)</f>
        <v/>
      </c>
      <c r="H45" s="112" t="inlineStr">
        <is>
          <t xml:space="preserve">　　　減少投資                                                    </t>
        </is>
      </c>
      <c r="I45" s="180" t="n">
        <v>221</v>
      </c>
      <c r="J45" s="73">
        <f>OFFSET(A518,0,$K$1-1)</f>
        <v/>
      </c>
      <c r="K45" s="369">
        <f>-SUMIF($C$7:$C$127,I45,$D$7:$D$127)+SUMIF($E$7:$E$135,I45,$F$7:$F$127)</f>
        <v/>
      </c>
      <c r="L45" s="478">
        <f>VLOOKUP(A45,$A$140:$AX$249,$K$1,FALSE)</f>
        <v/>
      </c>
      <c r="M45" s="478">
        <f>L45-G45</f>
        <v/>
      </c>
      <c r="N45" s="30" t="n"/>
      <c r="O45" s="425">
        <f>L45-B45</f>
        <v/>
      </c>
      <c r="P45" s="144">
        <f>J45-K45</f>
        <v/>
      </c>
      <c r="Q45" s="426">
        <f>D45-F45</f>
        <v/>
      </c>
      <c r="R45" s="30" t="n"/>
    </row>
    <row r="46">
      <c r="A46" s="3" t="n">
        <v>0</v>
      </c>
      <c r="B46" s="427" t="n"/>
      <c r="C46" s="385" t="n">
        <v>408</v>
      </c>
      <c r="D46" s="440">
        <f>J102</f>
        <v/>
      </c>
      <c r="E46" s="443" t="n"/>
      <c r="F46" s="442" t="n"/>
      <c r="G46" s="433" t="n"/>
      <c r="H46" s="112" t="inlineStr">
        <is>
          <t xml:space="preserve">　　　減少準備金                                                  </t>
        </is>
      </c>
      <c r="I46" s="180" t="n">
        <v>222</v>
      </c>
      <c r="J46" s="73">
        <f>OFFSET(A519,0,$K$1-1)</f>
        <v/>
      </c>
      <c r="K46" s="369">
        <f>-SUMIF($C$7:$C$127,I46,$D$7:$D$127)+SUMIF($E$7:$E$135,I46,$F$7:$F$127)</f>
        <v/>
      </c>
      <c r="L46" s="478" t="n"/>
      <c r="M46" s="478">
        <f>L46-G46</f>
        <v/>
      </c>
      <c r="N46" s="30" t="n"/>
      <c r="O46" s="425">
        <f>L46-B46</f>
        <v/>
      </c>
      <c r="P46" s="144">
        <f>J46-K46</f>
        <v/>
      </c>
      <c r="Q46" s="426">
        <f>D46-F46</f>
        <v/>
      </c>
      <c r="R46" s="30" t="n"/>
    </row>
    <row r="47">
      <c r="A47" s="3" t="n">
        <v>0</v>
      </c>
      <c r="B47" s="427" t="n"/>
      <c r="C47" s="385" t="n">
        <v>411</v>
      </c>
      <c r="D47" s="440">
        <f>J107</f>
        <v/>
      </c>
      <c r="E47" s="443" t="n">
        <v>414</v>
      </c>
      <c r="F47" s="442">
        <f>-J111</f>
        <v/>
      </c>
      <c r="G47" s="433" t="n"/>
      <c r="H47" s="112" t="inlineStr">
        <is>
          <t xml:space="preserve">　　收取利息                                                    </t>
        </is>
      </c>
      <c r="I47" s="180" t="n"/>
      <c r="J47" s="73">
        <f>OFFSET(A520,0,$K$1-1)</f>
        <v/>
      </c>
      <c r="K47" s="369">
        <f>J47</f>
        <v/>
      </c>
      <c r="L47" s="478" t="n"/>
      <c r="M47" s="478">
        <f>L47-G47</f>
        <v/>
      </c>
      <c r="N47" s="30" t="n"/>
      <c r="O47" s="425">
        <f>L47-B47</f>
        <v/>
      </c>
      <c r="P47" s="144">
        <f>J47-K47</f>
        <v/>
      </c>
      <c r="Q47" s="426">
        <f>D47-F47</f>
        <v/>
      </c>
      <c r="R47" s="30" t="n"/>
    </row>
    <row r="48">
      <c r="A48" s="3" t="n">
        <v>0</v>
      </c>
      <c r="B48" s="427" t="n"/>
      <c r="C48" s="385" t="n">
        <v>406</v>
      </c>
      <c r="D48" s="440">
        <f>J98</f>
        <v/>
      </c>
      <c r="E48" s="443" t="n"/>
      <c r="F48" s="442" t="n"/>
      <c r="G48" s="433" t="n"/>
      <c r="H48" s="112" t="inlineStr">
        <is>
          <t xml:space="preserve">　　收取股利                                                    </t>
        </is>
      </c>
      <c r="I48" s="186" t="n"/>
      <c r="J48" s="73">
        <f>OFFSET(A521,0,$K$1-1)</f>
        <v/>
      </c>
      <c r="K48" s="369">
        <f>J48</f>
        <v/>
      </c>
      <c r="L48" s="478" t="n"/>
      <c r="M48" s="478">
        <f>L48-G48</f>
        <v/>
      </c>
      <c r="N48" s="30" t="n"/>
      <c r="O48" s="425">
        <f>L48-B48</f>
        <v/>
      </c>
      <c r="P48" s="144">
        <f>J48-K48</f>
        <v/>
      </c>
      <c r="Q48" s="426">
        <f>D48-F48</f>
        <v/>
      </c>
      <c r="R48" s="30" t="n"/>
    </row>
    <row r="49">
      <c r="A49" s="80" t="inlineStr">
        <is>
          <t xml:space="preserve">　　租賃資產                                                    </t>
        </is>
      </c>
      <c r="B49" s="427">
        <f>VLOOKUP(A49,$A$309:$AX$413,$K$1,FALSE)</f>
        <v/>
      </c>
      <c r="C49" s="384" t="n"/>
      <c r="D49" s="440" t="n"/>
      <c r="E49" s="441" t="n">
        <v>106</v>
      </c>
      <c r="F49" s="442">
        <f>J20</f>
        <v/>
      </c>
      <c r="G49" s="433">
        <f>B49+D49-F49</f>
        <v/>
      </c>
      <c r="H49" s="112" t="inlineStr">
        <is>
          <t xml:space="preserve">　　增加流動金融資產及短期貸墊款                                </t>
        </is>
      </c>
      <c r="I49" s="186" t="n"/>
      <c r="J49" s="121">
        <f>OFFSET(A522,0,$K$1-1)</f>
        <v/>
      </c>
      <c r="K49" s="369">
        <f>K50</f>
        <v/>
      </c>
      <c r="L49" s="478">
        <f>VLOOKUP(A49,$A$140:$AX$249,$K$1,FALSE)</f>
        <v/>
      </c>
      <c r="M49" s="478">
        <f>L49-G49</f>
        <v/>
      </c>
      <c r="N49" s="30" t="n"/>
      <c r="O49" s="425">
        <f>L49-B49</f>
        <v/>
      </c>
      <c r="P49" s="144">
        <f>J49-K49</f>
        <v/>
      </c>
      <c r="Q49" s="426">
        <f>D49-F49</f>
        <v/>
      </c>
      <c r="R49" s="30" t="n"/>
    </row>
    <row r="50" ht="32.4" customHeight="1" s="53">
      <c r="A50" s="80" t="inlineStr">
        <is>
          <t xml:space="preserve">　　租賃權益改良                                                </t>
        </is>
      </c>
      <c r="B50" s="427">
        <f>VLOOKUP(A50,$A$309:$AX$418,$K$1,FALSE)</f>
        <v/>
      </c>
      <c r="C50" s="384" t="n">
        <v>257</v>
      </c>
      <c r="D50" s="454">
        <f>J63*-1</f>
        <v/>
      </c>
      <c r="E50" s="441" t="n">
        <v>107</v>
      </c>
      <c r="F50" s="442">
        <f>J21</f>
        <v/>
      </c>
      <c r="G50" s="433">
        <f>B50+D50-F50</f>
        <v/>
      </c>
      <c r="H50" s="112" t="inlineStr">
        <is>
          <t xml:space="preserve">　　　增加流動金融資產                                            </t>
        </is>
      </c>
      <c r="I50" s="181" t="n">
        <v>231</v>
      </c>
      <c r="J50" s="121">
        <f>OFFSET(A523,0,$K$1-1)</f>
        <v/>
      </c>
      <c r="K50" s="369">
        <f>-SUMIF($C$7:$C$127,I50,$D$7:$D$127)+SUMIF($E$7:$E$135,I50,$F$7:$F$127)</f>
        <v/>
      </c>
      <c r="L50" s="478">
        <f>VLOOKUP(A50,$A$140:$AX$249,$K$1,FALSE)</f>
        <v/>
      </c>
      <c r="M50" s="478">
        <f>L50-G50</f>
        <v/>
      </c>
      <c r="N50" s="30" t="n"/>
      <c r="O50" s="425">
        <f>L50-B49</f>
        <v/>
      </c>
      <c r="P50" s="144">
        <f>J50-K50</f>
        <v/>
      </c>
      <c r="Q50" s="426">
        <f>D49-F49</f>
        <v/>
      </c>
      <c r="R50" s="30" t="n"/>
    </row>
    <row r="51" ht="32.4" customHeight="1" s="53">
      <c r="A51" s="79" t="inlineStr">
        <is>
          <t xml:space="preserve">　　購建中固定資產                                              </t>
        </is>
      </c>
      <c r="B51" s="427">
        <f>VLOOKUP(A51,$A$309:$AX$418,$K$1,FALSE)</f>
        <v/>
      </c>
      <c r="C51" s="384" t="n">
        <v>256</v>
      </c>
      <c r="D51" s="440">
        <f>J62*-1</f>
        <v/>
      </c>
      <c r="E51" s="441" t="n">
        <v>404</v>
      </c>
      <c r="F51" s="442">
        <f>J96</f>
        <v/>
      </c>
      <c r="G51" s="429">
        <f>B51+SUM(D51:D53)-SUM(F51:F53)</f>
        <v/>
      </c>
      <c r="H51" s="112" t="inlineStr">
        <is>
          <t xml:space="preserve">　　增加投資、長期應收款、貸墊款及準備金                        </t>
        </is>
      </c>
      <c r="I51" s="180" t="n"/>
      <c r="J51" s="73">
        <f>OFFSET(A524,0,$K$1-1)</f>
        <v/>
      </c>
      <c r="K51" s="369">
        <f>SUM(K52:K53)</f>
        <v/>
      </c>
      <c r="L51" s="478">
        <f>VLOOKUP(A51,$A$140:$AX$249,$K$1,FALSE)</f>
        <v/>
      </c>
      <c r="M51" s="478">
        <f>L51-G51</f>
        <v/>
      </c>
      <c r="N51" s="30" t="n"/>
      <c r="O51" s="425">
        <f>L51-B50</f>
        <v/>
      </c>
      <c r="P51" s="144">
        <f>J51-K51</f>
        <v/>
      </c>
      <c r="Q51" s="426">
        <f>D50-F50</f>
        <v/>
      </c>
      <c r="R51" s="30" t="n"/>
    </row>
    <row r="52">
      <c r="A52" s="3" t="n"/>
      <c r="B52" s="427" t="n"/>
      <c r="C52" s="385" t="n"/>
      <c r="D52" s="440" t="n"/>
      <c r="E52" s="441" t="n">
        <v>405</v>
      </c>
      <c r="F52" s="442">
        <f>J97</f>
        <v/>
      </c>
      <c r="G52" s="433" t="n"/>
      <c r="H52" s="112" t="inlineStr">
        <is>
          <t xml:space="preserve">　　　增加投資                                                    </t>
        </is>
      </c>
      <c r="I52" s="180" t="n">
        <v>241</v>
      </c>
      <c r="J52" s="73">
        <f>OFFSET(A525,0,$K$1-1)</f>
        <v/>
      </c>
      <c r="K52" s="369">
        <f>-SUMIF($C$7:$C$127,I52,$D$7:$D$127)+SUMIF($E$7:$E$135,I52,$F$7:$F$127)</f>
        <v/>
      </c>
      <c r="L52" s="478" t="n"/>
      <c r="M52" s="478">
        <f>L52-G52</f>
        <v/>
      </c>
      <c r="N52" s="30" t="n"/>
      <c r="O52" s="425">
        <f>L52-B51</f>
        <v/>
      </c>
      <c r="P52" s="144">
        <f>J52-K52</f>
        <v/>
      </c>
      <c r="Q52" s="426">
        <f>D51-F51</f>
        <v/>
      </c>
      <c r="R52" s="30" t="n"/>
    </row>
    <row r="53">
      <c r="A53" s="126" t="n"/>
      <c r="B53" s="126" t="n"/>
      <c r="C53" s="236" t="n"/>
      <c r="D53" s="455" t="n"/>
      <c r="E53" s="236" t="n">
        <v>406</v>
      </c>
      <c r="F53" s="238">
        <f>J98</f>
        <v/>
      </c>
      <c r="G53" s="126" t="n"/>
      <c r="H53" s="112" t="inlineStr">
        <is>
          <t xml:space="preserve">　　　增加準備金                                                  </t>
        </is>
      </c>
      <c r="I53" s="180" t="n">
        <v>242</v>
      </c>
      <c r="J53" s="73">
        <f>OFFSET(A526,0,$K$1-1)</f>
        <v/>
      </c>
      <c r="K53" s="369">
        <f>-SUMIF($C$7:$C$127,I53,$D$7:$D$127)+SUMIF($E$7:$E$135,I53,$F$7:$F$127)</f>
        <v/>
      </c>
      <c r="L53" s="478" t="n"/>
      <c r="M53" s="478">
        <f>L53-G52</f>
        <v/>
      </c>
      <c r="N53" s="30" t="n"/>
      <c r="O53" s="425">
        <f>L53-B52</f>
        <v/>
      </c>
      <c r="P53" s="144">
        <f>J53-K53</f>
        <v/>
      </c>
      <c r="Q53" s="426">
        <f>D52-F52</f>
        <v/>
      </c>
      <c r="R53" s="30" t="n"/>
    </row>
    <row r="54" ht="32.4" customHeight="1" s="53">
      <c r="A54" s="78" t="inlineStr">
        <is>
          <t xml:space="preserve">　生物資產－非流動                                            </t>
        </is>
      </c>
      <c r="B54" s="422">
        <f>SUM(B55)</f>
        <v/>
      </c>
      <c r="C54" s="384" t="n"/>
      <c r="D54" s="440" t="n"/>
      <c r="E54" s="441" t="n"/>
      <c r="F54" s="442" t="n"/>
      <c r="G54" s="423">
        <f>SUM(G55)</f>
        <v/>
      </c>
      <c r="H54" s="112" t="inlineStr">
        <is>
          <t xml:space="preserve">　　增加不動產、廠房及設備、礦產資源                            </t>
        </is>
      </c>
      <c r="I54" s="180" t="n"/>
      <c r="J54" s="73">
        <f>OFFSET(A527,0,$K$1-1)</f>
        <v/>
      </c>
      <c r="K54" s="369">
        <f>K55</f>
        <v/>
      </c>
      <c r="L54" s="478">
        <f>VLOOKUP(A54,$A$140:$AX$249,$K$1,FALSE)</f>
        <v/>
      </c>
      <c r="M54" s="478">
        <f>L54-G54</f>
        <v/>
      </c>
      <c r="N54" s="30" t="n"/>
      <c r="O54" s="425">
        <f>L54-B54</f>
        <v/>
      </c>
      <c r="P54" s="144">
        <f>J54-K54</f>
        <v/>
      </c>
      <c r="Q54" s="426">
        <f>D54-F54</f>
        <v/>
      </c>
      <c r="R54" s="30" t="n"/>
    </row>
    <row r="55" ht="27.6" customHeight="1" s="53">
      <c r="A55" s="82" t="inlineStr">
        <is>
          <t xml:space="preserve">　　生產性生物資產－非流動                                      </t>
        </is>
      </c>
      <c r="B55" s="427">
        <f>VLOOKUP(A55,$A$309:$AX$418,$K$1,FALSE)</f>
        <v/>
      </c>
      <c r="C55" s="384" t="n"/>
      <c r="D55" s="440" t="n"/>
      <c r="E55" s="441" t="n">
        <v>109</v>
      </c>
      <c r="F55" s="442">
        <f>J23</f>
        <v/>
      </c>
      <c r="G55" s="429">
        <f>B55+SUM(D55:D55)-SUM(F55:F55)</f>
        <v/>
      </c>
      <c r="H55" s="112" t="inlineStr">
        <is>
          <t xml:space="preserve">　　　增加不動產、廠房及設備                                      </t>
        </is>
      </c>
      <c r="I55" s="180" t="n"/>
      <c r="J55" s="73">
        <f>OFFSET(A528,0,$K$1-1)</f>
        <v/>
      </c>
      <c r="K55" s="369">
        <f>K56</f>
        <v/>
      </c>
      <c r="L55" s="478">
        <f>VLOOKUP(A55,$A$140:$AX$249,$K$1,FALSE)</f>
        <v/>
      </c>
      <c r="M55" s="478">
        <f>L55-G55</f>
        <v/>
      </c>
      <c r="N55" s="30" t="n"/>
      <c r="O55" s="425">
        <f>L55-B55</f>
        <v/>
      </c>
      <c r="P55" s="144">
        <f>J55-K55</f>
        <v/>
      </c>
      <c r="Q55" s="426">
        <f>D55-F55</f>
        <v/>
      </c>
      <c r="R55" s="30" t="n"/>
    </row>
    <row r="56">
      <c r="A56" s="78" t="inlineStr">
        <is>
          <t xml:space="preserve">　無形資產                                                    </t>
        </is>
      </c>
      <c r="B56" s="422">
        <f>SUM(B57)</f>
        <v/>
      </c>
      <c r="C56" s="384" t="n"/>
      <c r="D56" s="440" t="n"/>
      <c r="E56" s="441" t="n"/>
      <c r="F56" s="442" t="n"/>
      <c r="G56" s="423">
        <f>SUM(G57)</f>
        <v/>
      </c>
      <c r="H56" s="112" t="inlineStr">
        <is>
          <t xml:space="preserve">　　　　固定資產之增置                                              </t>
        </is>
      </c>
      <c r="I56" s="180" t="n"/>
      <c r="J56" s="73">
        <f>OFFSET(A529,0,$K$1-1)</f>
        <v/>
      </c>
      <c r="K56" s="369">
        <f>SUM(K57:K63)</f>
        <v/>
      </c>
      <c r="L56" s="478">
        <f>VLOOKUP(A56,$A$140:$AX$249,$K$1,FALSE)</f>
        <v/>
      </c>
      <c r="M56" s="478">
        <f>L56-G56</f>
        <v/>
      </c>
      <c r="N56" s="30" t="n"/>
      <c r="O56" s="425">
        <f>L56-B56</f>
        <v/>
      </c>
      <c r="P56" s="144">
        <f>J56-K56</f>
        <v/>
      </c>
      <c r="Q56" s="426">
        <f>D56-F56</f>
        <v/>
      </c>
      <c r="R56" s="30" t="n"/>
    </row>
    <row r="57">
      <c r="A57" s="80" t="inlineStr">
        <is>
          <t xml:space="preserve">　　無形資產                                                    </t>
        </is>
      </c>
      <c r="B57" s="427">
        <f>VLOOKUP(A57,$A$309:$AX$418,$K$1,FALSE)</f>
        <v/>
      </c>
      <c r="C57" s="384" t="n"/>
      <c r="D57" s="440" t="n"/>
      <c r="E57" s="441" t="n">
        <v>111</v>
      </c>
      <c r="F57" s="442">
        <f>J25</f>
        <v/>
      </c>
      <c r="G57" s="429">
        <f>B57+SUM(D57:D59)-SUM(F57:F59)</f>
        <v/>
      </c>
      <c r="H57" s="112" t="inlineStr">
        <is>
          <t xml:space="preserve">　　　　　土地改良物                                                  </t>
        </is>
      </c>
      <c r="I57" s="180" t="n">
        <v>251</v>
      </c>
      <c r="J57" s="73">
        <f>OFFSET(A530,0,$K$1-1)</f>
        <v/>
      </c>
      <c r="K57" s="369">
        <f>-SUMIF($C$7:$C$127,I57,$D$7:$D$127)+SUMIF($E$7:$E$127,I57,$F$7:$F$127)</f>
        <v/>
      </c>
      <c r="L57" s="478">
        <f>VLOOKUP(A57,$A$140:$AX$249,$K$1,FALSE)</f>
        <v/>
      </c>
      <c r="M57" s="478">
        <f>L57-G57</f>
        <v/>
      </c>
      <c r="N57" s="30" t="n"/>
      <c r="O57" s="425">
        <f>L57-B57</f>
        <v/>
      </c>
      <c r="P57" s="144">
        <f>J57-K57</f>
        <v/>
      </c>
      <c r="Q57" s="426">
        <f>D57-F57</f>
        <v/>
      </c>
      <c r="R57" s="30" t="n"/>
    </row>
    <row r="58">
      <c r="A58" s="2" t="n">
        <v>0</v>
      </c>
      <c r="B58" s="427" t="n"/>
      <c r="C58" s="384" t="n">
        <v>415</v>
      </c>
      <c r="D58" s="440">
        <f>J113</f>
        <v/>
      </c>
      <c r="E58" s="441" t="n">
        <v>416</v>
      </c>
      <c r="F58" s="442">
        <f>J114*-1</f>
        <v/>
      </c>
      <c r="G58" s="433" t="n"/>
      <c r="H58" s="112" t="inlineStr">
        <is>
          <t xml:space="preserve">　　　　　房屋及建築                                                  </t>
        </is>
      </c>
      <c r="I58" s="180" t="n">
        <v>252</v>
      </c>
      <c r="J58" s="73">
        <f>OFFSET(A531,0,$K$1-1)</f>
        <v/>
      </c>
      <c r="K58" s="369">
        <f>-SUMIF($C$7:$C$127,I58,$D$7:$D$127)+SUMIF($E$7:$E$127,I58,$F$7:$F$127)</f>
        <v/>
      </c>
      <c r="L58" s="478" t="n"/>
      <c r="M58" s="478">
        <f>L58-G58</f>
        <v/>
      </c>
      <c r="N58" s="30" t="n"/>
      <c r="O58" s="425">
        <f>L58-B58</f>
        <v/>
      </c>
      <c r="P58" s="144">
        <f>J58-K58</f>
        <v/>
      </c>
      <c r="Q58" s="426">
        <f>D58-F58</f>
        <v/>
      </c>
      <c r="R58" s="30" t="n"/>
    </row>
    <row r="59">
      <c r="A59" s="3" t="n">
        <v>0</v>
      </c>
      <c r="B59" s="427" t="n"/>
      <c r="C59" s="385" t="n">
        <v>258</v>
      </c>
      <c r="D59" s="440">
        <f>J65*-1</f>
        <v/>
      </c>
      <c r="E59" s="443" t="n">
        <v>112</v>
      </c>
      <c r="F59" s="456" t="n"/>
      <c r="G59" s="433" t="n"/>
      <c r="H59" s="112" t="inlineStr">
        <is>
          <t xml:space="preserve">　　　　　機械及設備                                                  </t>
        </is>
      </c>
      <c r="I59" s="180" t="n">
        <v>253</v>
      </c>
      <c r="J59" s="73">
        <f>OFFSET(A532,0,$K$1-1)</f>
        <v/>
      </c>
      <c r="K59" s="369">
        <f>-SUMIF($C$7:$C$127,I59,$D$7:$D$127)+SUMIF($E$7:$E$127,I59,$F$7:$F$127)</f>
        <v/>
      </c>
      <c r="L59" s="478" t="n"/>
      <c r="M59" s="478">
        <f>L59-G59</f>
        <v/>
      </c>
      <c r="N59" s="30" t="n"/>
      <c r="O59" s="425">
        <f>L59-B59</f>
        <v/>
      </c>
      <c r="P59" s="144">
        <f>J59-K59</f>
        <v/>
      </c>
      <c r="Q59" s="426">
        <f>D59-F59</f>
        <v/>
      </c>
      <c r="R59" s="30" t="n"/>
    </row>
    <row r="60">
      <c r="A60" s="3" t="n">
        <v>0</v>
      </c>
      <c r="B60" s="427" t="n"/>
      <c r="C60" s="385" t="n"/>
      <c r="D60" s="440" t="n"/>
      <c r="E60" s="443" t="n"/>
      <c r="F60" s="442" t="n"/>
      <c r="G60" s="433" t="n"/>
      <c r="H60" s="112" t="inlineStr">
        <is>
          <t xml:space="preserve">　　　　　交通及運輸設備                                              </t>
        </is>
      </c>
      <c r="I60" s="180" t="n">
        <v>254</v>
      </c>
      <c r="J60" s="73">
        <f>OFFSET(A533,0,$K$1-1)</f>
        <v/>
      </c>
      <c r="K60" s="369">
        <f>-SUMIF($C$7:$C$127,I60,$D$7:$D$127)+SUMIF($E$7:$E$127,I60,$F$7:$F$127)</f>
        <v/>
      </c>
      <c r="L60" s="478" t="n"/>
      <c r="M60" s="478">
        <f>L60-G60</f>
        <v/>
      </c>
      <c r="N60" s="30" t="n"/>
      <c r="O60" s="425">
        <f>L60-B60</f>
        <v/>
      </c>
      <c r="P60" s="144">
        <f>J60-K60</f>
        <v/>
      </c>
      <c r="Q60" s="426">
        <f>D60-F60</f>
        <v/>
      </c>
      <c r="R60" s="30" t="n"/>
    </row>
    <row r="61" ht="20.4" customHeight="1" s="53">
      <c r="A61" s="78" t="inlineStr">
        <is>
          <t xml:space="preserve">　其他資產                                                    </t>
        </is>
      </c>
      <c r="B61" s="457">
        <f>SUM(B62,B65,B68)</f>
        <v/>
      </c>
      <c r="C61" s="384" t="n"/>
      <c r="D61" s="440" t="n"/>
      <c r="E61" s="441" t="n"/>
      <c r="F61" s="442" t="n"/>
      <c r="G61" s="457">
        <f>SUM(G62,G65,G68)</f>
        <v/>
      </c>
      <c r="H61" s="112" t="inlineStr">
        <is>
          <t xml:space="preserve">　　　　　什項設備                                                    </t>
        </is>
      </c>
      <c r="I61" s="180" t="n">
        <v>255</v>
      </c>
      <c r="J61" s="73">
        <f>OFFSET(A534,0,$K$1-1)</f>
        <v/>
      </c>
      <c r="K61" s="369">
        <f>-SUMIF($C$7:$C$127,I61,$D$7:$D$127)+SUMIF($E$7:$E$127,I61,$F$7:$F$127)</f>
        <v/>
      </c>
      <c r="L61" s="478">
        <f>VLOOKUP(A61,$A$140:$AX$249,$K$1,FALSE)</f>
        <v/>
      </c>
      <c r="M61" s="478">
        <f>L61-G61</f>
        <v/>
      </c>
      <c r="N61" s="30" t="n"/>
      <c r="O61" s="425">
        <f>L61-B61</f>
        <v/>
      </c>
      <c r="P61" s="144">
        <f>J61-K61</f>
        <v/>
      </c>
      <c r="Q61" s="426">
        <f>D61-F61</f>
        <v/>
      </c>
      <c r="R61" s="30" t="n"/>
    </row>
    <row r="62">
      <c r="A62" s="80" t="inlineStr">
        <is>
          <t xml:space="preserve">　　遞延資產                                                    </t>
        </is>
      </c>
      <c r="B62" s="427">
        <f>VLOOKUP(A62,$A$309:$AX$418,$K$1,FALSE)</f>
        <v/>
      </c>
      <c r="C62" s="384" t="n"/>
      <c r="D62" s="440" t="n"/>
      <c r="E62" s="441" t="n">
        <v>112</v>
      </c>
      <c r="F62" s="442">
        <f>J26-F59</f>
        <v/>
      </c>
      <c r="G62" s="429">
        <f>B62+SUM(D62:D64)-SUM(F62:F64)</f>
        <v/>
      </c>
      <c r="H62" s="112" t="inlineStr">
        <is>
          <t xml:space="preserve">　　　　　購建中固定資產                                              </t>
        </is>
      </c>
      <c r="I62" s="180" t="n">
        <v>256</v>
      </c>
      <c r="J62" s="73">
        <f>OFFSET(A535,0,$K$1-1)</f>
        <v/>
      </c>
      <c r="K62" s="369">
        <f>-SUMIF($C$7:$C$127,I62,$D$7:$D$127)+SUMIF($E$7:$E$127,I62,$F$7:$F$127)</f>
        <v/>
      </c>
      <c r="L62" s="478">
        <f>VLOOKUP(A62,$A$140:$AX$249,$K$1,FALSE)</f>
        <v/>
      </c>
      <c r="M62" s="478">
        <f>L62-G62</f>
        <v/>
      </c>
      <c r="N62" s="30" t="n"/>
      <c r="O62" s="425">
        <f>L62-B62</f>
        <v/>
      </c>
      <c r="P62" s="144">
        <f>J62-K62</f>
        <v/>
      </c>
      <c r="Q62" s="426">
        <f>D62-F62</f>
        <v/>
      </c>
      <c r="R62" s="30" t="n"/>
    </row>
    <row r="63">
      <c r="A63" s="2" t="n">
        <v>0</v>
      </c>
      <c r="B63" s="427" t="n"/>
      <c r="C63" s="384" t="n"/>
      <c r="D63" s="440">
        <f>J126</f>
        <v/>
      </c>
      <c r="E63" s="441" t="n"/>
      <c r="F63" s="442">
        <f>J127*-1</f>
        <v/>
      </c>
      <c r="G63" s="429" t="n"/>
      <c r="H63" s="112" t="inlineStr">
        <is>
          <t xml:space="preserve">　　　　　租賃權益改良                                                </t>
        </is>
      </c>
      <c r="I63" s="180" t="n">
        <v>257</v>
      </c>
      <c r="J63" s="73">
        <f>OFFSET(A536,0,$K$1-1)</f>
        <v/>
      </c>
      <c r="K63" s="369">
        <f>-SUMIF($C$7:$C$127,I63,$D$7:$D$127)+SUMIF($E$7:$E$127,I63,$F$7:$F$127)</f>
        <v/>
      </c>
      <c r="L63" s="478" t="n"/>
      <c r="M63" s="478">
        <f>L63-G63</f>
        <v/>
      </c>
      <c r="N63" s="30" t="n"/>
      <c r="O63" s="425">
        <f>L63-B63</f>
        <v/>
      </c>
      <c r="P63" s="144">
        <f>J63-K63</f>
        <v/>
      </c>
      <c r="Q63" s="426">
        <f>D63-F63</f>
        <v/>
      </c>
      <c r="R63" s="30" t="n"/>
    </row>
    <row r="64">
      <c r="A64" s="2" t="n">
        <v>0</v>
      </c>
      <c r="B64" s="427" t="n"/>
      <c r="C64" s="384" t="n">
        <v>259</v>
      </c>
      <c r="D64" s="440">
        <f>J67*-1</f>
        <v/>
      </c>
      <c r="E64" s="441" t="n"/>
      <c r="F64" s="442" t="n"/>
      <c r="G64" s="429" t="n"/>
      <c r="H64" s="112" t="inlineStr">
        <is>
          <t xml:space="preserve">　　增加無形資產及其他資產                                      </t>
        </is>
      </c>
      <c r="I64" s="180" t="n"/>
      <c r="J64" s="73">
        <f>OFFSET(A537,0,$K$1-1)</f>
        <v/>
      </c>
      <c r="K64" s="369">
        <f>K65+K66</f>
        <v/>
      </c>
      <c r="L64" s="478" t="n"/>
      <c r="M64" s="478">
        <f>L64-G64</f>
        <v/>
      </c>
      <c r="N64" s="30" t="n"/>
      <c r="O64" s="425">
        <f>L64-B64</f>
        <v/>
      </c>
      <c r="P64" s="144">
        <f>J64-K64</f>
        <v/>
      </c>
      <c r="Q64" s="426">
        <f>D64-F64</f>
        <v/>
      </c>
      <c r="R64" s="30" t="n"/>
    </row>
    <row r="65">
      <c r="A65" s="80" t="inlineStr">
        <is>
          <t xml:space="preserve">　　什項資產                                                    </t>
        </is>
      </c>
      <c r="B65" s="427">
        <f>VLOOKUP(A65,$A$309:$AX$418,$K$1,FALSE)</f>
        <v/>
      </c>
      <c r="C65" s="384" t="n">
        <v>417</v>
      </c>
      <c r="D65" s="440">
        <f>F111</f>
        <v/>
      </c>
      <c r="E65" s="441" t="n">
        <v>108</v>
      </c>
      <c r="F65" s="442">
        <f>J22</f>
        <v/>
      </c>
      <c r="G65" s="429">
        <f>B65+SUM(D65:D67)-SUM(F65:F67)</f>
        <v/>
      </c>
      <c r="H65" s="112" t="inlineStr">
        <is>
          <t xml:space="preserve">　　　增加無形資產                                                </t>
        </is>
      </c>
      <c r="I65" s="180" t="n">
        <v>258</v>
      </c>
      <c r="J65" s="73">
        <f>OFFSET(A538,0,$K$1-1)</f>
        <v/>
      </c>
      <c r="K65" s="369">
        <f>-SUMIF($C$7:$C$127,I65,$D$7:$D$127)+SUMIF($E$7:$E$127,I65,$F$7:$F$127)</f>
        <v/>
      </c>
      <c r="L65" s="478">
        <f>VLOOKUP(A65,$A$140:$AX$249,$K$1,FALSE)</f>
        <v/>
      </c>
      <c r="M65" s="478">
        <f>L65-G65</f>
        <v/>
      </c>
      <c r="N65" s="30" t="n"/>
      <c r="O65" s="425">
        <f>L65-B65</f>
        <v/>
      </c>
      <c r="P65" s="144">
        <f>J65-K65</f>
        <v/>
      </c>
      <c r="Q65" s="426">
        <f>D65-F65</f>
        <v/>
      </c>
      <c r="R65" s="30" t="n"/>
    </row>
    <row r="66">
      <c r="A66" s="4" t="n">
        <v>0</v>
      </c>
      <c r="B66" s="427" t="n"/>
      <c r="C66" s="384" t="n"/>
      <c r="D66" s="440" t="n"/>
      <c r="E66" s="441" t="n"/>
      <c r="F66" s="442" t="n"/>
      <c r="G66" s="433" t="n"/>
      <c r="H66" s="112" t="inlineStr">
        <is>
          <t xml:space="preserve">　　　增加其他資產                                                </t>
        </is>
      </c>
      <c r="I66" s="180" t="n"/>
      <c r="J66" s="73">
        <f>OFFSET(A539,0,$K$1-1)</f>
        <v/>
      </c>
      <c r="K66" s="369">
        <f>K67</f>
        <v/>
      </c>
      <c r="L66" s="478" t="n"/>
      <c r="M66" s="478">
        <f>L66-G66</f>
        <v/>
      </c>
      <c r="N66" s="30" t="n"/>
      <c r="O66" s="425">
        <f>L66-B66</f>
        <v/>
      </c>
      <c r="P66" s="144">
        <f>J66-K66</f>
        <v/>
      </c>
      <c r="Q66" s="426">
        <f>D66-F66</f>
        <v/>
      </c>
      <c r="R66" s="30" t="n"/>
    </row>
    <row r="67">
      <c r="A67" s="3" t="n">
        <v>0</v>
      </c>
      <c r="B67" s="427" t="n"/>
      <c r="C67" s="385" t="n"/>
      <c r="D67" s="440" t="n"/>
      <c r="E67" s="443" t="n"/>
      <c r="F67" s="442" t="n"/>
      <c r="G67" s="433" t="n"/>
      <c r="H67" s="112" t="inlineStr">
        <is>
          <t xml:space="preserve">　　　　增加遞延費用                                                </t>
        </is>
      </c>
      <c r="I67" s="180" t="n">
        <v>259</v>
      </c>
      <c r="J67" s="73">
        <f>OFFSET(A540,0,$K$1-1)</f>
        <v/>
      </c>
      <c r="K67" s="369">
        <f>-SUMIF($C$7:$C$127,I67,$D$7:$D$127)+SUMIF($E$7:$E$127,I67,$F$7:$F$127)</f>
        <v/>
      </c>
      <c r="L67" s="478" t="n"/>
      <c r="M67" s="478">
        <f>L67-G67</f>
        <v/>
      </c>
      <c r="N67" s="30" t="n"/>
      <c r="O67" s="425">
        <f>L67-B67</f>
        <v/>
      </c>
      <c r="P67" s="144">
        <f>J67-K67</f>
        <v/>
      </c>
      <c r="Q67" s="426">
        <f>D67-F67</f>
        <v/>
      </c>
      <c r="R67" s="30" t="n"/>
    </row>
    <row r="68">
      <c r="A68" s="80" t="n"/>
      <c r="B68" s="427" t="n"/>
      <c r="C68" s="384" t="n"/>
      <c r="D68" s="440" t="n"/>
      <c r="E68" s="441" t="n"/>
      <c r="F68" s="442" t="n"/>
      <c r="G68" s="433">
        <f>B68+D68-F68</f>
        <v/>
      </c>
      <c r="H68" s="111" t="inlineStr">
        <is>
          <t xml:space="preserve">▼投資活動之淨現金流入（流出）                                </t>
        </is>
      </c>
      <c r="I68" s="180" t="n"/>
      <c r="J68" s="73">
        <f>OFFSET(A541,0,$K$1-1)</f>
        <v/>
      </c>
      <c r="K68" s="369">
        <f>K40</f>
        <v/>
      </c>
      <c r="L68" s="478" t="n"/>
      <c r="M68" s="478" t="n"/>
      <c r="N68" s="30" t="n"/>
      <c r="O68" s="425" t="n"/>
      <c r="P68" s="144">
        <f>J68-K68</f>
        <v/>
      </c>
      <c r="Q68" s="426">
        <f>D68-F68</f>
        <v/>
      </c>
      <c r="R68" s="30" t="n"/>
    </row>
    <row r="69">
      <c r="A69" s="4" t="inlineStr">
        <is>
          <t>合      計</t>
        </is>
      </c>
      <c r="B69" s="422">
        <f>B7+B17+B26+B54+B56+B61</f>
        <v/>
      </c>
      <c r="C69" s="384" t="n"/>
      <c r="D69" s="440" t="n"/>
      <c r="E69" s="441" t="n"/>
      <c r="F69" s="442" t="n"/>
      <c r="G69" s="458">
        <f>G7+G17+G26+G54+G56+G61</f>
        <v/>
      </c>
      <c r="H69" s="111" t="inlineStr">
        <is>
          <t xml:space="preserve">▼籌資活動之現金流量                                          </t>
        </is>
      </c>
      <c r="I69" s="180" t="n"/>
      <c r="J69" s="73">
        <f>OFFSET(A542,0,$K$1-1)</f>
        <v/>
      </c>
      <c r="K69" s="369">
        <f>K70+K72+K74+K81+K79+K83</f>
        <v/>
      </c>
      <c r="L69" s="478">
        <f>VLOOKUP(A69,$A$140:$AX$249,$K$1,FALSE)</f>
        <v/>
      </c>
      <c r="M69" s="478">
        <f>L69-G69</f>
        <v/>
      </c>
      <c r="N69" s="30" t="n"/>
      <c r="O69" s="425">
        <f>L69-B69</f>
        <v/>
      </c>
      <c r="P69" s="144">
        <f>J69-K69</f>
        <v/>
      </c>
      <c r="Q69" s="426">
        <f>D69-F69</f>
        <v/>
      </c>
      <c r="R69" s="30" t="n"/>
    </row>
    <row r="70">
      <c r="A70" s="4" t="inlineStr">
        <is>
          <t xml:space="preserve">負債                                                        </t>
        </is>
      </c>
      <c r="B70" s="422">
        <f>B71+B78+B83</f>
        <v/>
      </c>
      <c r="C70" s="384" t="n"/>
      <c r="D70" s="440" t="n"/>
      <c r="E70" s="441" t="n"/>
      <c r="F70" s="442" t="n"/>
      <c r="G70" s="423">
        <f>G71+G78+G83</f>
        <v/>
      </c>
      <c r="H70" s="112" t="inlineStr">
        <is>
          <t xml:space="preserve">　　增加短期債務、流動金融負債及其他負債                        </t>
        </is>
      </c>
      <c r="I70" s="180" t="n"/>
      <c r="J70" s="73">
        <f>OFFSET(A543,0,$K$1-1)</f>
        <v/>
      </c>
      <c r="K70" s="369">
        <f>K71</f>
        <v/>
      </c>
      <c r="L70" s="478">
        <f>VLOOKUP(A70,$A$253:$AX$305,$K$1,FALSE)</f>
        <v/>
      </c>
      <c r="M70" s="478">
        <f>L70-G70</f>
        <v/>
      </c>
      <c r="N70" s="30" t="n"/>
      <c r="O70" s="425">
        <f>L70-B70</f>
        <v/>
      </c>
      <c r="P70" s="144">
        <f>J70-K70</f>
        <v/>
      </c>
      <c r="Q70" s="426">
        <f>D70-F70</f>
        <v/>
      </c>
      <c r="R70" s="30" t="n"/>
    </row>
    <row r="71">
      <c r="A71" s="78" t="inlineStr">
        <is>
          <t xml:space="preserve">　流動負債                                                    </t>
        </is>
      </c>
      <c r="B71" s="422">
        <f>SUM(B72:B77)</f>
        <v/>
      </c>
      <c r="C71" s="384" t="n"/>
      <c r="D71" s="440" t="n"/>
      <c r="E71" s="441" t="n"/>
      <c r="F71" s="442" t="n"/>
      <c r="G71" s="423">
        <f>SUM(G72:G77)</f>
        <v/>
      </c>
      <c r="H71" s="112" t="inlineStr">
        <is>
          <t xml:space="preserve">　　　增加其他負債                                                </t>
        </is>
      </c>
      <c r="I71" s="180" t="n">
        <v>311</v>
      </c>
      <c r="J71" s="73">
        <f>OFFSET(A544,0,$K$1-1)</f>
        <v/>
      </c>
      <c r="K71" s="369">
        <f>-SUMIF($C$7:$C$127,I71,$D$7:$D$127)+SUMIF($E$7:$E$127,I71,$F$7:$F$127)</f>
        <v/>
      </c>
      <c r="L71" s="478">
        <f>VLOOKUP(A71,$A$253:$AX$305,$K$1,FALSE)</f>
        <v/>
      </c>
      <c r="M71" s="478">
        <f>L71-G71</f>
        <v/>
      </c>
      <c r="N71" s="30" t="n"/>
      <c r="O71" s="425">
        <f>L71-B71</f>
        <v/>
      </c>
      <c r="P71" s="144">
        <f>J71-K71</f>
        <v/>
      </c>
      <c r="Q71" s="426">
        <f>D71-F71</f>
        <v/>
      </c>
      <c r="R71" s="30" t="n"/>
    </row>
    <row r="72">
      <c r="A72" s="80" t="inlineStr">
        <is>
          <t xml:space="preserve">　　短期債務                                                    </t>
        </is>
      </c>
      <c r="B72" s="427">
        <f>VLOOKUP(A72,$A$423:$AX$475,$K$1,FALSE)</f>
        <v/>
      </c>
      <c r="C72" s="385" t="n">
        <v>322</v>
      </c>
      <c r="D72" s="454">
        <f>J82*-1</f>
        <v/>
      </c>
      <c r="E72" s="441" t="n">
        <v>418</v>
      </c>
      <c r="F72" s="442">
        <f>D81</f>
        <v/>
      </c>
      <c r="G72" s="429">
        <f>B72+SUM(F72:F73)-SUM(D72:D73)</f>
        <v/>
      </c>
      <c r="H72" s="112" t="inlineStr">
        <is>
          <t xml:space="preserve">　　增加長期負債                                                </t>
        </is>
      </c>
      <c r="I72" s="180" t="n"/>
      <c r="J72" s="73">
        <f>OFFSET(A545,0,$K$1-1)</f>
        <v/>
      </c>
      <c r="K72" s="369">
        <f>K73</f>
        <v/>
      </c>
      <c r="L72" s="478">
        <f>VLOOKUP(A72,$A$253:$AX$305,$K$1,FALSE)</f>
        <v/>
      </c>
      <c r="M72" s="478">
        <f>L72-G72</f>
        <v/>
      </c>
      <c r="N72" s="30" t="n"/>
      <c r="O72" s="425">
        <f>L72-B72</f>
        <v/>
      </c>
      <c r="P72" s="144">
        <f>J72-K72</f>
        <v/>
      </c>
      <c r="Q72" s="426">
        <f>D72-F72</f>
        <v/>
      </c>
      <c r="R72" s="30" t="n"/>
    </row>
    <row r="73" ht="20.25" customHeight="1" s="53">
      <c r="A73" s="3" t="n">
        <v>0</v>
      </c>
      <c r="B73" s="427" t="n"/>
      <c r="C73" s="385" t="n">
        <v>316</v>
      </c>
      <c r="D73" s="440" t="n"/>
      <c r="E73" s="443" t="n"/>
      <c r="F73" s="442" t="n"/>
      <c r="G73" s="433" t="n"/>
      <c r="H73" s="112" t="inlineStr">
        <is>
          <t xml:space="preserve">　　　增加長期債務                                                </t>
        </is>
      </c>
      <c r="I73" s="180" t="n">
        <v>312</v>
      </c>
      <c r="J73" s="73">
        <f>OFFSET(A546,0,$K$1-1)</f>
        <v/>
      </c>
      <c r="K73" s="369">
        <f>-SUMIF($C$7:$C$127,I73,$D$7:$D$127)+SUMIF($E$7:$E$127,I73,$F$7:$F$127)</f>
        <v/>
      </c>
      <c r="L73" s="478" t="n"/>
      <c r="M73" s="478">
        <f>L73-G73</f>
        <v/>
      </c>
      <c r="N73" s="30" t="n"/>
      <c r="O73" s="425">
        <f>L73-B73</f>
        <v/>
      </c>
      <c r="P73" s="144">
        <f>J73-K73</f>
        <v/>
      </c>
      <c r="Q73" s="426">
        <f>D73-F73</f>
        <v/>
      </c>
      <c r="R73" s="30" t="n"/>
    </row>
    <row r="74" ht="21" customHeight="1" s="53">
      <c r="A74" s="80" t="inlineStr">
        <is>
          <t xml:space="preserve">　　應付款項                                                    </t>
        </is>
      </c>
      <c r="B74" s="427">
        <f>VLOOKUP(A74,$A$423:$AX$475,$K$1,FALSE)</f>
        <v/>
      </c>
      <c r="C74" s="384" t="n"/>
      <c r="D74" s="440" t="n"/>
      <c r="E74" s="441" t="n">
        <v>161</v>
      </c>
      <c r="F74" s="442" t="n"/>
      <c r="G74" s="429">
        <f>B74+SUM(F74:F75)-SUM(D74:D75)</f>
        <v/>
      </c>
      <c r="H74" s="112" t="inlineStr">
        <is>
          <t xml:space="preserve">　　增加基金、公積及填補短絀                                    </t>
        </is>
      </c>
      <c r="I74" s="180" t="n"/>
      <c r="J74" s="73">
        <f>OFFSET(A547,0,$K$1-1)</f>
        <v/>
      </c>
      <c r="K74" s="369">
        <f>SUM(K75)</f>
        <v/>
      </c>
      <c r="L74" s="478">
        <f>VLOOKUP(A74,$A$253:$AX$305,$K$1,FALSE)</f>
        <v/>
      </c>
      <c r="M74" s="478">
        <f>L74-G74</f>
        <v/>
      </c>
      <c r="N74" s="30" t="n"/>
      <c r="O74" s="425">
        <f>L74-B74</f>
        <v/>
      </c>
      <c r="P74" s="144">
        <f>J74-K74</f>
        <v/>
      </c>
      <c r="Q74" s="426">
        <f>D74-F74</f>
        <v/>
      </c>
      <c r="R74" s="30" t="n"/>
    </row>
    <row r="75" ht="18.75" customHeight="1" s="53">
      <c r="A75" s="3" t="n">
        <v>0</v>
      </c>
      <c r="B75" s="427" t="n"/>
      <c r="C75" s="385" t="n"/>
      <c r="D75" s="440" t="n"/>
      <c r="E75" s="443" t="n"/>
      <c r="F75" s="442" t="n"/>
      <c r="G75" s="433" t="n"/>
      <c r="H75" s="112" t="inlineStr">
        <is>
          <t xml:space="preserve">　　　增加基金                                                    </t>
        </is>
      </c>
      <c r="I75" s="180" t="n"/>
      <c r="J75" s="73">
        <f>OFFSET(A548,0,$K$1-1)</f>
        <v/>
      </c>
      <c r="K75" s="369">
        <f>SUM(K76:K78)</f>
        <v/>
      </c>
      <c r="L75" s="478" t="n"/>
      <c r="M75" s="478">
        <f>L75-G75</f>
        <v/>
      </c>
      <c r="N75" s="30" t="n"/>
      <c r="O75" s="425">
        <f>L75-B75</f>
        <v/>
      </c>
      <c r="P75" s="144">
        <f>J75-K75</f>
        <v/>
      </c>
      <c r="Q75" s="426">
        <f>D75-F75</f>
        <v/>
      </c>
      <c r="R75" s="30" t="n"/>
    </row>
    <row r="76" ht="20.25" customHeight="1" s="53">
      <c r="A76" s="80" t="inlineStr">
        <is>
          <t xml:space="preserve">　　預收款項                                                    </t>
        </is>
      </c>
      <c r="B76" s="427">
        <f>VLOOKUP(A76,$A$423:$AX$475,$K$1,FALSE)</f>
        <v/>
      </c>
      <c r="C76" s="384" t="n"/>
      <c r="D76" s="440" t="n"/>
      <c r="E76" s="441" t="n">
        <v>161</v>
      </c>
      <c r="F76" s="442">
        <f>J34</f>
        <v/>
      </c>
      <c r="G76" s="429">
        <f>B76+SUM(F76:F77)-SUM(D76:D77)</f>
        <v/>
      </c>
      <c r="H76" s="112" t="inlineStr">
        <is>
          <t xml:space="preserve">　　　　國庫撥款增置固定資產                                        </t>
        </is>
      </c>
      <c r="I76" s="180" t="n">
        <v>313</v>
      </c>
      <c r="J76" s="73">
        <f>OFFSET(A549,0,$K$1-1)</f>
        <v/>
      </c>
      <c r="K76" s="369">
        <f>-SUMIF($C$7:$C$127,I76,$D$7:$D$127)+SUMIF($E$7:$E$127,I76,$F$7:$F$127)</f>
        <v/>
      </c>
      <c r="L76" s="478">
        <f>VLOOKUP(A76,$A$253:$AX$305,$K$1,FALSE)</f>
        <v/>
      </c>
      <c r="M76" s="478">
        <f>L76-G76</f>
        <v/>
      </c>
      <c r="N76" s="30" t="n"/>
      <c r="O76" s="425">
        <f>L76-B76</f>
        <v/>
      </c>
      <c r="P76" s="144">
        <f>J76-K76</f>
        <v/>
      </c>
      <c r="Q76" s="426">
        <f>D76-F76</f>
        <v/>
      </c>
      <c r="R76" s="30" t="n"/>
    </row>
    <row r="77">
      <c r="A77" s="3" t="n">
        <v>0</v>
      </c>
      <c r="B77" s="427" t="n"/>
      <c r="C77" s="385" t="n"/>
      <c r="D77" s="440" t="n"/>
      <c r="E77" s="443" t="n"/>
      <c r="F77" s="442" t="n"/>
      <c r="G77" s="433" t="n"/>
      <c r="H77" s="112" t="inlineStr">
        <is>
          <t xml:space="preserve">　　　　國庫增撥無形資產                                            </t>
        </is>
      </c>
      <c r="I77" s="180" t="n">
        <v>314</v>
      </c>
      <c r="J77" s="73">
        <f>OFFSET(A550,0,$K$1-1)</f>
        <v/>
      </c>
      <c r="K77" s="369">
        <f>-SUMIF($C$7:$C$127,I77,$D$7:$D$127)+SUMIF($E$7:$E$127,I77,$F$7:$F$127)</f>
        <v/>
      </c>
      <c r="L77" s="478" t="n"/>
      <c r="M77" s="478">
        <f>L77-G77</f>
        <v/>
      </c>
      <c r="N77" s="30" t="n"/>
      <c r="O77" s="425">
        <f>L77-B77</f>
        <v/>
      </c>
      <c r="P77" s="144">
        <f>J77-K77</f>
        <v/>
      </c>
      <c r="Q77" s="426">
        <f>D77-F77</f>
        <v/>
      </c>
      <c r="R77" s="30" t="n"/>
    </row>
    <row r="78">
      <c r="A78" s="78" t="inlineStr">
        <is>
          <t xml:space="preserve">　長期負債                                                    </t>
        </is>
      </c>
      <c r="B78" s="459">
        <f>SUM(B81)</f>
        <v/>
      </c>
      <c r="C78" s="384" t="n"/>
      <c r="D78" s="440" t="n"/>
      <c r="E78" s="441" t="n"/>
      <c r="F78" s="442" t="n"/>
      <c r="G78" s="460">
        <f>SUM(G81)</f>
        <v/>
      </c>
      <c r="H78" s="112" t="inlineStr">
        <is>
          <t xml:space="preserve">　　　　國庫增撥遞延資產                                            </t>
        </is>
      </c>
      <c r="I78" s="180" t="n">
        <v>315</v>
      </c>
      <c r="J78" s="73">
        <f>OFFSET(A551,0,$K$1-1)</f>
        <v/>
      </c>
      <c r="K78" s="369">
        <f>-SUMIF($C$7:$C$127,I78,$D$7:$D$127)+SUMIF($E$7:$E$127,I78,$F$7:$F$127)</f>
        <v/>
      </c>
      <c r="L78" s="478">
        <f>VLOOKUP(A78,$A$253:$AX$305,$K$1,FALSE)</f>
        <v/>
      </c>
      <c r="M78" s="478">
        <f>L78-G78</f>
        <v/>
      </c>
      <c r="N78" s="30" t="n"/>
      <c r="O78" s="425">
        <f>L78-B78</f>
        <v/>
      </c>
      <c r="P78" s="144">
        <f>J78-K78</f>
        <v/>
      </c>
      <c r="Q78" s="426">
        <f>D78-F78</f>
        <v/>
      </c>
      <c r="R78" s="30" t="n"/>
    </row>
    <row r="79">
      <c r="A79" s="169" t="n"/>
      <c r="B79" s="461" t="n"/>
      <c r="C79" s="395" t="n"/>
      <c r="D79" s="462" t="n"/>
      <c r="E79" s="463" t="n"/>
      <c r="F79" s="447" t="n"/>
      <c r="G79" s="394" t="n"/>
      <c r="H79" s="112" t="inlineStr">
        <is>
          <t xml:space="preserve">　　減少短期債務、流動金融負債及其他負債                        </t>
        </is>
      </c>
      <c r="I79" s="180" t="n"/>
      <c r="J79" s="73">
        <f>OFFSET(A552,0,$K$1-1)</f>
        <v/>
      </c>
      <c r="K79" s="387" t="n"/>
      <c r="L79" s="478" t="n"/>
      <c r="M79" s="478" t="n"/>
      <c r="N79" s="30" t="n"/>
      <c r="O79" s="425" t="n"/>
      <c r="P79" s="144" t="n"/>
      <c r="Q79" s="426" t="n"/>
      <c r="R79" s="30" t="n"/>
    </row>
    <row r="80">
      <c r="A80" s="169" t="n"/>
      <c r="B80" s="461" t="n"/>
      <c r="C80" s="395" t="n"/>
      <c r="D80" s="462" t="n"/>
      <c r="E80" s="463" t="n"/>
      <c r="F80" s="447" t="n"/>
      <c r="G80" s="394" t="n"/>
      <c r="H80" s="112" t="inlineStr">
        <is>
          <t xml:space="preserve">　　　減少短期債務                                                </t>
        </is>
      </c>
      <c r="I80" s="180" t="n">
        <v>316</v>
      </c>
      <c r="J80" s="73">
        <f>OFFSET(A553,0,$K$1-1)</f>
        <v/>
      </c>
      <c r="K80" s="369">
        <f>-SUMIF($C$7:$C$127,I80,$D$7:$D$127)+SUMIF($E$7:$E$127,I80,$F$7:$F$127)</f>
        <v/>
      </c>
      <c r="L80" s="478" t="n"/>
      <c r="M80" s="478" t="n"/>
      <c r="N80" s="30" t="n"/>
      <c r="O80" s="425" t="n"/>
      <c r="P80" s="144" t="n"/>
      <c r="Q80" s="426" t="n"/>
      <c r="R80" s="30" t="n"/>
    </row>
    <row r="81">
      <c r="A81" s="80" t="inlineStr">
        <is>
          <t xml:space="preserve">　　長期債務                                                    </t>
        </is>
      </c>
      <c r="B81" s="427">
        <f>VLOOKUP(A81,$A$423:$AX$475,$K$1,FALSE)</f>
        <v/>
      </c>
      <c r="C81" s="384" t="n">
        <v>418</v>
      </c>
      <c r="D81" s="440">
        <f>J116</f>
        <v/>
      </c>
      <c r="E81" s="441" t="n">
        <v>312</v>
      </c>
      <c r="F81" s="442">
        <f>J73</f>
        <v/>
      </c>
      <c r="G81" s="429">
        <f>B81+SUM(F81:F82)-SUM(D81:D82)</f>
        <v/>
      </c>
      <c r="H81" s="112" t="inlineStr">
        <is>
          <t xml:space="preserve">　　減少長期負債                                                </t>
        </is>
      </c>
      <c r="I81" s="180" t="n"/>
      <c r="J81" s="73">
        <f>OFFSET(A554,0,$K$1-1)</f>
        <v/>
      </c>
      <c r="K81" s="369">
        <f>K82</f>
        <v/>
      </c>
      <c r="L81" s="478">
        <f>VLOOKUP(A81,$A$253:$AX$305,$K$1,FALSE)</f>
        <v/>
      </c>
      <c r="M81" s="478">
        <f>L81-G81</f>
        <v/>
      </c>
      <c r="N81" s="30" t="n"/>
      <c r="O81" s="425">
        <f>L81-B81</f>
        <v/>
      </c>
      <c r="P81" s="144">
        <f>J81-K81</f>
        <v/>
      </c>
      <c r="Q81" s="426">
        <f>D81-F81</f>
        <v/>
      </c>
      <c r="R81" s="30" t="n"/>
    </row>
    <row r="82">
      <c r="A82" s="3" t="n">
        <v>0</v>
      </c>
      <c r="B82" s="427" t="n"/>
      <c r="C82" s="385" t="n">
        <v>322</v>
      </c>
      <c r="D82" s="440" t="n"/>
      <c r="E82" s="443" t="n"/>
      <c r="F82" s="442" t="n"/>
      <c r="G82" s="433" t="n"/>
      <c r="H82" s="112" t="inlineStr">
        <is>
          <t xml:space="preserve">　　　減少長期債務                                                </t>
        </is>
      </c>
      <c r="I82" s="180" t="n">
        <v>322</v>
      </c>
      <c r="J82" s="73">
        <f>OFFSET(A555,0,$K$1-1)</f>
        <v/>
      </c>
      <c r="K82" s="369">
        <f>-SUMIF($C$7:$C$127,I82,$D$7:$D$127)+SUMIF($E$7:$E$127,I82,$F$7:$F$127)</f>
        <v/>
      </c>
      <c r="L82" s="478" t="n"/>
      <c r="M82" s="478">
        <f>L82-G82</f>
        <v/>
      </c>
      <c r="N82" s="30" t="n"/>
      <c r="O82" s="425">
        <f>L82-B82</f>
        <v/>
      </c>
      <c r="P82" s="144">
        <f>J82-K82</f>
        <v/>
      </c>
      <c r="Q82" s="426">
        <f>D72-F82</f>
        <v/>
      </c>
      <c r="R82" s="30" t="n"/>
    </row>
    <row r="83">
      <c r="A83" s="78" t="inlineStr">
        <is>
          <t xml:space="preserve">　其他負債                                                    </t>
        </is>
      </c>
      <c r="B83" s="422">
        <f>SUM(B84,B90)</f>
        <v/>
      </c>
      <c r="C83" s="384" t="n"/>
      <c r="D83" s="440" t="n"/>
      <c r="E83" s="441" t="n"/>
      <c r="F83" s="442" t="n"/>
      <c r="G83" s="460">
        <f>SUM(G84,G90)</f>
        <v/>
      </c>
      <c r="H83" s="112" t="inlineStr">
        <is>
          <t xml:space="preserve">　　支付利息                                                    </t>
        </is>
      </c>
      <c r="I83" s="180" t="n"/>
      <c r="J83" s="73">
        <f>OFFSET(A556,0,$K$1-1)</f>
        <v/>
      </c>
      <c r="K83" s="369">
        <f>J83</f>
        <v/>
      </c>
      <c r="L83" s="478">
        <f>VLOOKUP(A83,$A$253:$AX$305,$K$1,FALSE)</f>
        <v/>
      </c>
      <c r="M83" s="478">
        <f>L83-G83</f>
        <v/>
      </c>
      <c r="N83" s="30" t="n"/>
      <c r="O83" s="425">
        <f>L83-B83</f>
        <v/>
      </c>
      <c r="P83" s="144">
        <f>J83-K83</f>
        <v/>
      </c>
      <c r="Q83" s="426">
        <f>D83-F83</f>
        <v/>
      </c>
      <c r="R83" s="30" t="n"/>
    </row>
    <row r="84">
      <c r="A84" s="80" t="inlineStr">
        <is>
          <t xml:space="preserve">　　什項負債                                                    </t>
        </is>
      </c>
      <c r="B84" s="427">
        <f>VLOOKUP(A84,$A$423:$AX$475,$K$1,FALSE)</f>
        <v/>
      </c>
      <c r="C84" s="384" t="n">
        <v>321</v>
      </c>
      <c r="D84" s="440" t="n"/>
      <c r="E84" s="441" t="n"/>
      <c r="F84" s="442" t="n"/>
      <c r="G84" s="429">
        <f>B84+SUM(F84:F89)-SUM(D84:D89)</f>
        <v/>
      </c>
      <c r="H84" s="111" t="inlineStr">
        <is>
          <t xml:space="preserve">▼籌資活動之淨現金流入（流出）                                </t>
        </is>
      </c>
      <c r="I84" s="180" t="n"/>
      <c r="J84" s="73">
        <f>OFFSET(A557,0,$K$1-1)</f>
        <v/>
      </c>
      <c r="K84" s="369">
        <f>K69</f>
        <v/>
      </c>
      <c r="L84" s="478">
        <f>VLOOKUP(A84,$A$253:$AX$305,$K$1,FALSE)</f>
        <v/>
      </c>
      <c r="M84" s="478">
        <f>L84-G84</f>
        <v/>
      </c>
      <c r="N84" s="30" t="n"/>
      <c r="O84" s="425">
        <f>L84-B84</f>
        <v/>
      </c>
      <c r="P84" s="144">
        <f>J84-K84</f>
        <v/>
      </c>
      <c r="Q84" s="426">
        <f>D84-F84</f>
        <v/>
      </c>
      <c r="R84" s="30" t="n"/>
    </row>
    <row r="85">
      <c r="A85" s="4" t="n">
        <v>0</v>
      </c>
      <c r="B85" s="427" t="n"/>
      <c r="C85" s="384" t="n">
        <v>402</v>
      </c>
      <c r="D85" s="440">
        <f>J91*-1</f>
        <v/>
      </c>
      <c r="E85" s="384" t="n">
        <v>122</v>
      </c>
      <c r="F85" s="442">
        <f>J28</f>
        <v/>
      </c>
      <c r="G85" s="433" t="n"/>
      <c r="H85" s="111" t="inlineStr">
        <is>
          <t xml:space="preserve">▼現金及約當現金之淨增（淨減）                                </t>
        </is>
      </c>
      <c r="I85" s="180" t="inlineStr">
        <is>
          <t>B</t>
        </is>
      </c>
      <c r="J85" s="73">
        <f>OFFSET(A558,0,$K$1-1)</f>
        <v/>
      </c>
      <c r="K85" s="369">
        <f>J85</f>
        <v/>
      </c>
      <c r="L85" s="478" t="n"/>
      <c r="M85" s="478">
        <f>L85-G85</f>
        <v/>
      </c>
      <c r="N85" s="30" t="n"/>
      <c r="O85" s="425">
        <f>L85-B85</f>
        <v/>
      </c>
      <c r="P85" s="144">
        <f>J85-K85</f>
        <v/>
      </c>
      <c r="Q85" s="426">
        <f>D85-F85</f>
        <v/>
      </c>
      <c r="R85" s="30" t="n"/>
    </row>
    <row r="86">
      <c r="A86" s="3" t="n">
        <v>0</v>
      </c>
      <c r="B86" s="427" t="n"/>
      <c r="C86" s="385" t="n"/>
      <c r="D86" s="440" t="n"/>
      <c r="E86" s="443" t="n">
        <v>401</v>
      </c>
      <c r="F86" s="442">
        <f>J90</f>
        <v/>
      </c>
      <c r="G86" s="433" t="n"/>
      <c r="H86" s="111" t="inlineStr">
        <is>
          <t xml:space="preserve">▼期初現金及約當現金                                          </t>
        </is>
      </c>
      <c r="I86" s="180" t="n"/>
      <c r="J86" s="73">
        <f>OFFSET(A559,0,$K$1-1)</f>
        <v/>
      </c>
      <c r="K86" s="369">
        <f>B8</f>
        <v/>
      </c>
      <c r="L86" s="478" t="n"/>
      <c r="M86" s="478">
        <f>L86-G86</f>
        <v/>
      </c>
      <c r="N86" s="30" t="n"/>
      <c r="O86" s="425">
        <f>L86-B86</f>
        <v/>
      </c>
      <c r="P86" s="144">
        <f>J86-K86</f>
        <v/>
      </c>
      <c r="Q86" s="426">
        <f>D86-F86</f>
        <v/>
      </c>
      <c r="R86" s="30" t="n"/>
    </row>
    <row r="87">
      <c r="A87" s="3" t="n">
        <v>0</v>
      </c>
      <c r="B87" s="427" t="n"/>
      <c r="C87" s="385" t="n"/>
      <c r="D87" s="440" t="n"/>
      <c r="E87" s="443" t="n"/>
      <c r="F87" s="442" t="n"/>
      <c r="G87" s="433" t="n"/>
      <c r="H87" s="111" t="inlineStr">
        <is>
          <t xml:space="preserve">▼期末現金及約當現金                                          </t>
        </is>
      </c>
      <c r="I87" s="180" t="n"/>
      <c r="J87" s="73">
        <f>OFFSET(A560,0,$K$1-1)</f>
        <v/>
      </c>
      <c r="K87" s="369">
        <f>G8</f>
        <v/>
      </c>
      <c r="L87" s="478" t="n"/>
      <c r="M87" s="478">
        <f>L87-G87</f>
        <v/>
      </c>
      <c r="N87" s="30" t="n"/>
      <c r="O87" s="425">
        <f>L87-B87</f>
        <v/>
      </c>
      <c r="P87" s="144">
        <f>J87-K87</f>
        <v/>
      </c>
      <c r="Q87" s="426">
        <f>D87-F87</f>
        <v/>
      </c>
      <c r="R87" s="30" t="n"/>
    </row>
    <row r="88">
      <c r="A88" s="3" t="n">
        <v>0</v>
      </c>
      <c r="B88" s="427" t="n"/>
      <c r="C88" s="385" t="n"/>
      <c r="D88" s="440" t="n"/>
      <c r="E88" s="443" t="n"/>
      <c r="F88" s="442" t="n"/>
      <c r="G88" s="433" t="n"/>
      <c r="H88" s="111" t="inlineStr">
        <is>
          <t xml:space="preserve">▼不影響現金流量之投資與籌資活動                              </t>
        </is>
      </c>
      <c r="J88" s="73">
        <f>OFFSET(A561,0,$K$1-1)</f>
        <v/>
      </c>
      <c r="K88" s="369" t="n"/>
      <c r="L88" s="478" t="n"/>
      <c r="M88" s="478">
        <f>L88-G88</f>
        <v/>
      </c>
      <c r="N88" s="30" t="n"/>
      <c r="O88" s="425">
        <f>L88-B88</f>
        <v/>
      </c>
      <c r="P88" s="144">
        <f>J88-K88</f>
        <v/>
      </c>
      <c r="Q88" s="426">
        <f>D88-F88</f>
        <v/>
      </c>
      <c r="R88" s="30" t="n"/>
    </row>
    <row r="89" ht="32.4" customHeight="1" s="53">
      <c r="A89" s="3" t="n">
        <v>0</v>
      </c>
      <c r="B89" s="427" t="n"/>
      <c r="C89" s="385" t="n"/>
      <c r="D89" s="440" t="n"/>
      <c r="E89" s="443" t="n"/>
      <c r="F89" s="442" t="n"/>
      <c r="G89" s="433" t="n"/>
      <c r="H89" s="112" t="inlineStr">
        <is>
          <t xml:space="preserve">　　退休離職準備金與應付退休及離職金同額增加(+)或減少(-)之金額  </t>
        </is>
      </c>
      <c r="I89" s="180" t="n"/>
      <c r="J89" s="73">
        <f>OFFSET(A562,0,$K$1-1)</f>
        <v/>
      </c>
      <c r="K89" s="369">
        <f>K90+K91</f>
        <v/>
      </c>
      <c r="L89" s="478" t="n"/>
      <c r="M89" s="478">
        <f>L89-G89</f>
        <v/>
      </c>
      <c r="N89" s="30" t="n"/>
      <c r="O89" s="425">
        <f>L89-B89</f>
        <v/>
      </c>
      <c r="P89" s="144">
        <f>J89-K89</f>
        <v/>
      </c>
      <c r="Q89" s="426">
        <f>D89-F89</f>
        <v/>
      </c>
      <c r="R89" s="30" t="n"/>
    </row>
    <row r="90">
      <c r="A90" s="80" t="inlineStr">
        <is>
          <t xml:space="preserve">　　遞延負債                                                    </t>
        </is>
      </c>
      <c r="B90" s="427">
        <f>VLOOKUP(A90,$A$423:$AX$475,$K$1,FALSE)</f>
        <v/>
      </c>
      <c r="C90" s="385" t="n">
        <v>124</v>
      </c>
      <c r="D90" s="440">
        <f>J31*-1</f>
        <v/>
      </c>
      <c r="E90" s="464" t="n">
        <v>311</v>
      </c>
      <c r="F90" s="442">
        <f>J71</f>
        <v/>
      </c>
      <c r="G90" s="429">
        <f>B90+SUM(F90:F96)-SUM(D90:D96)</f>
        <v/>
      </c>
      <c r="H90" s="112" t="inlineStr">
        <is>
          <t xml:space="preserve">　　　退休離職準備金與應付退休及離職金同額增加之金額(+)           </t>
        </is>
      </c>
      <c r="I90" s="180" t="n">
        <v>401</v>
      </c>
      <c r="J90" s="73">
        <f>OFFSET(A563,0,$K$1-1)</f>
        <v/>
      </c>
      <c r="K90" s="369">
        <f>(SUMIF($C$7:$C$127,I90,$D$7:$D$127)+SUMIF($E$7:$E$127,I90,$F$7:$F$127))/2</f>
        <v/>
      </c>
      <c r="L90" s="478">
        <f>VLOOKUP(A90,$A$253:$AX$305,$K$1,FALSE)</f>
        <v/>
      </c>
      <c r="M90" s="478">
        <f>L90-G90</f>
        <v/>
      </c>
      <c r="N90" s="30" t="n"/>
      <c r="O90" s="425">
        <f>L90-B90</f>
        <v/>
      </c>
      <c r="P90" s="144">
        <f>J90-K90</f>
        <v/>
      </c>
      <c r="Q90" s="426">
        <f>D90-F90</f>
        <v/>
      </c>
      <c r="R90" s="30" t="n"/>
    </row>
    <row r="91">
      <c r="A91" s="3" t="n">
        <v>0</v>
      </c>
      <c r="B91" s="427" t="n"/>
      <c r="C91" s="241" t="n">
        <v>123</v>
      </c>
      <c r="D91" s="440">
        <f>-J30</f>
        <v/>
      </c>
      <c r="E91" s="464" t="n">
        <v>403</v>
      </c>
      <c r="F91" s="442">
        <f>J93</f>
        <v/>
      </c>
      <c r="G91" s="433" t="n"/>
      <c r="H91" s="112" t="inlineStr">
        <is>
          <t xml:space="preserve">　　　退休離職準備金與應付退休及離職金同額減少之金額(-)           </t>
        </is>
      </c>
      <c r="I91" s="180" t="n">
        <v>402</v>
      </c>
      <c r="J91" s="73">
        <f>OFFSET(A564,0,$K$1-1)</f>
        <v/>
      </c>
      <c r="K91" s="387">
        <f>(SUMIF($C$7:$C$127,I91,$D$7:$D$127)+SUMIF($E$7:$E$127,I91,$F$7:$F$127))/2*-1</f>
        <v/>
      </c>
      <c r="L91" s="478" t="n"/>
      <c r="M91" s="478">
        <f>L91-G91</f>
        <v/>
      </c>
      <c r="N91" s="30" t="n"/>
      <c r="O91" s="425">
        <f>L91-B91</f>
        <v/>
      </c>
      <c r="P91" s="144">
        <f>J91-K91</f>
        <v/>
      </c>
      <c r="Q91" s="426">
        <f>D91-F91</f>
        <v/>
      </c>
      <c r="R91" s="30" t="n"/>
    </row>
    <row r="92">
      <c r="A92" s="3" t="n">
        <v>0</v>
      </c>
      <c r="B92" s="427" t="n"/>
      <c r="C92" s="385" t="n"/>
      <c r="D92" s="440" t="n"/>
      <c r="E92" s="325" t="n">
        <v>407</v>
      </c>
      <c r="F92" s="262">
        <f>J101</f>
        <v/>
      </c>
      <c r="G92" s="433" t="n"/>
      <c r="H92" s="112" t="inlineStr">
        <is>
          <t xml:space="preserve">　　其他準備金與遞延收入同額增加之金額                          </t>
        </is>
      </c>
      <c r="I92" s="180" t="n"/>
      <c r="J92" s="73">
        <f>OFFSET(A565,0,$K$1-1)</f>
        <v/>
      </c>
      <c r="K92" s="369">
        <f>K93</f>
        <v/>
      </c>
      <c r="L92" s="478" t="n"/>
      <c r="M92" s="478">
        <f>L92-G92</f>
        <v/>
      </c>
      <c r="N92" s="30" t="n"/>
      <c r="O92" s="425">
        <f>L92-B92</f>
        <v/>
      </c>
      <c r="P92" s="144">
        <f>J92-K92</f>
        <v/>
      </c>
      <c r="Q92" s="426">
        <f>D92-F92</f>
        <v/>
      </c>
      <c r="R92" s="30" t="n"/>
    </row>
    <row r="93">
      <c r="A93" s="3" t="n">
        <v>0</v>
      </c>
      <c r="B93" s="427" t="n"/>
      <c r="C93" s="385" t="n"/>
      <c r="D93" s="440" t="n"/>
      <c r="E93" s="464" t="n">
        <v>408</v>
      </c>
      <c r="F93" s="442">
        <f>J102</f>
        <v/>
      </c>
      <c r="G93" s="433" t="n"/>
      <c r="H93" s="112" t="inlineStr">
        <is>
          <t xml:space="preserve">　　　其他準備金與遞延收入同額增加之金額                          </t>
        </is>
      </c>
      <c r="I93" s="180" t="n">
        <v>403</v>
      </c>
      <c r="J93" s="73">
        <f>OFFSET(A566,0,$K$1-1)</f>
        <v/>
      </c>
      <c r="K93" s="369">
        <f>(SUMIF($C$7:$C$127,I93,$D$7:$D$127)+SUMIF($E$7:$E$127,I93,$F$7:$F$127))/2</f>
        <v/>
      </c>
      <c r="L93" s="478" t="n"/>
      <c r="M93" s="478">
        <f>L93-G93</f>
        <v/>
      </c>
      <c r="N93" s="30" t="n"/>
      <c r="O93" s="425">
        <f>L93-B93</f>
        <v/>
      </c>
      <c r="P93" s="144">
        <f>J93-K93</f>
        <v/>
      </c>
      <c r="Q93" s="426">
        <f>D93-F93</f>
        <v/>
      </c>
      <c r="R93" s="30" t="n"/>
    </row>
    <row r="94" ht="32.4" customHeight="1" s="53">
      <c r="A94" s="105" t="n"/>
      <c r="B94" s="465" t="n"/>
      <c r="C94" s="398" t="n"/>
      <c r="D94" s="455" t="n"/>
      <c r="E94" s="466" t="n">
        <v>410</v>
      </c>
      <c r="F94" s="467" t="n"/>
      <c r="G94" s="378" t="n"/>
      <c r="H94" s="112" t="inlineStr">
        <is>
          <t xml:space="preserve">　　以前年度購建中固定資產科目，調整轉入不動產、廠房及設備科目之</t>
        </is>
      </c>
      <c r="I94" s="180" t="n"/>
      <c r="J94" s="73">
        <f>OFFSET(A567,0,$K$1-1)</f>
        <v/>
      </c>
      <c r="K94" s="369">
        <f>K95</f>
        <v/>
      </c>
      <c r="P94" s="144">
        <f>J94-K94</f>
        <v/>
      </c>
    </row>
    <row r="95">
      <c r="A95" s="105" t="n"/>
      <c r="B95" s="465" t="n"/>
      <c r="C95" s="398" t="n"/>
      <c r="D95" s="455" t="n"/>
      <c r="E95" s="468" t="n"/>
      <c r="F95" s="447" t="n"/>
      <c r="G95" s="378" t="n"/>
      <c r="H95" s="112" t="inlineStr">
        <is>
          <t xml:space="preserve">　　　調整轉入不動產、廠房及設備科目明細                          </t>
        </is>
      </c>
      <c r="I95" s="180" t="n"/>
      <c r="J95" s="73">
        <f>OFFSET(A568,0,$K$1-1)</f>
        <v/>
      </c>
      <c r="K95" s="369">
        <f>K96+K97+K98</f>
        <v/>
      </c>
      <c r="L95" s="478" t="n"/>
      <c r="N95" s="30" t="n"/>
      <c r="O95" s="425">
        <f>L95-B96</f>
        <v/>
      </c>
      <c r="P95" s="144">
        <f>J95-K95</f>
        <v/>
      </c>
      <c r="Q95" s="426">
        <f>D96-F96</f>
        <v/>
      </c>
      <c r="R95" s="30" t="n"/>
    </row>
    <row r="96">
      <c r="A96" s="3" t="n">
        <v>0</v>
      </c>
      <c r="B96" s="427" t="n"/>
      <c r="C96" s="385" t="n"/>
      <c r="D96" s="440" t="n"/>
      <c r="E96" s="261" t="n"/>
      <c r="F96" s="186" t="n"/>
      <c r="G96" s="433" t="n"/>
      <c r="H96" s="112" t="inlineStr">
        <is>
          <t xml:space="preserve">　　　　土地改良物                                                  </t>
        </is>
      </c>
      <c r="I96" s="180" t="n">
        <v>404</v>
      </c>
      <c r="J96" s="73">
        <f>OFFSET(A569,0,$K$1-1)</f>
        <v/>
      </c>
      <c r="K96" s="369">
        <f>(SUMIF($C$7:$C$127,I96,$D$7:$D$127)+SUMIF($E$7:$E$127,I96,$F$7:$F$127))/2</f>
        <v/>
      </c>
      <c r="N96" s="30" t="n"/>
      <c r="O96" s="425">
        <f>L97-B97</f>
        <v/>
      </c>
      <c r="P96" s="144">
        <f>J96-K96</f>
        <v/>
      </c>
      <c r="Q96" s="426">
        <f>D97-F97</f>
        <v/>
      </c>
      <c r="R96" s="30" t="n"/>
    </row>
    <row r="97">
      <c r="A97" s="84" t="inlineStr">
        <is>
          <t xml:space="preserve">淨值                                                        </t>
        </is>
      </c>
      <c r="B97" s="422">
        <f>B98+B110+B116+B125</f>
        <v/>
      </c>
      <c r="C97" s="384" t="n"/>
      <c r="D97" s="440" t="n"/>
      <c r="E97" s="441" t="n"/>
      <c r="F97" s="442" t="n"/>
      <c r="G97" s="422">
        <f>G98+G110+G116+G125</f>
        <v/>
      </c>
      <c r="H97" s="112" t="inlineStr">
        <is>
          <t xml:space="preserve">　　　　房屋及建築                                                  </t>
        </is>
      </c>
      <c r="I97" s="180" t="n">
        <v>405</v>
      </c>
      <c r="J97" s="73">
        <f>OFFSET(A570,0,$K$1-1)</f>
        <v/>
      </c>
      <c r="K97" s="369">
        <f>(SUMIF($C$7:$C$127,I97,$D$7:$D$127)+SUMIF($E$7:$E$127,I97,$F$7:$F$127))/2</f>
        <v/>
      </c>
      <c r="L97" s="478">
        <f>VLOOKUP(A97,$A$253:$AX$305,$K$1,FALSE)</f>
        <v/>
      </c>
      <c r="M97" s="478">
        <f>L97-G97</f>
        <v/>
      </c>
      <c r="N97" s="30" t="n"/>
      <c r="O97" s="425">
        <f>L98-B98</f>
        <v/>
      </c>
      <c r="P97" s="144">
        <f>J97-K97</f>
        <v/>
      </c>
      <c r="Q97" s="426">
        <f>D98-F98</f>
        <v/>
      </c>
      <c r="R97" s="30" t="n"/>
    </row>
    <row r="98">
      <c r="A98" s="85" t="inlineStr">
        <is>
          <t xml:space="preserve">　基金                                                        </t>
        </is>
      </c>
      <c r="B98" s="422">
        <f>SUM(B99:B101)</f>
        <v/>
      </c>
      <c r="C98" s="384" t="n"/>
      <c r="D98" s="440" t="n"/>
      <c r="E98" s="441" t="n"/>
      <c r="F98" s="442" t="n"/>
      <c r="G98" s="422">
        <f>SUM(G99:G101)</f>
        <v/>
      </c>
      <c r="H98" s="220" t="inlineStr">
        <is>
          <t xml:space="preserve">　　　　什項設備                                                    </t>
        </is>
      </c>
      <c r="I98" s="267" t="n">
        <v>406</v>
      </c>
      <c r="J98" s="73">
        <f>OFFSET(A571,0,$K$1-1)</f>
        <v/>
      </c>
      <c r="K98" s="369">
        <f>(SUMIF($C$7:$C$127,I98,$D$7:$D$127)+SUMIF($E$7:$E$127,I98,$F$7:$F$127))/2</f>
        <v/>
      </c>
      <c r="L98" s="478">
        <f>VLOOKUP(A98,$A$253:$AX$305,$K$1,FALSE)</f>
        <v/>
      </c>
      <c r="M98" s="478">
        <f>L98-G98</f>
        <v/>
      </c>
      <c r="N98" s="30" t="n"/>
      <c r="O98" s="425">
        <f>L99-B99</f>
        <v/>
      </c>
      <c r="P98" s="144">
        <f>J98-K98</f>
        <v/>
      </c>
      <c r="Q98" s="426">
        <f>D99-F99</f>
        <v/>
      </c>
      <c r="R98" s="30" t="n"/>
    </row>
    <row r="99">
      <c r="A99" s="86" t="inlineStr">
        <is>
          <t xml:space="preserve">　　基金                                                        </t>
        </is>
      </c>
      <c r="B99" s="427">
        <f>VLOOKUP(A99,$A$423:$AX$475,$K$1,FALSE)</f>
        <v/>
      </c>
      <c r="C99" s="245" t="n"/>
      <c r="D99" s="440" t="n"/>
      <c r="E99" s="384" t="n">
        <v>313</v>
      </c>
      <c r="F99" s="442">
        <f>J76</f>
        <v/>
      </c>
      <c r="G99" s="469">
        <f>B99+SUM(F99:F109)-SUM(D99:D109)</f>
        <v/>
      </c>
      <c r="H99" s="112" t="inlineStr">
        <is>
          <t xml:space="preserve">　不動產、廠房及設備與遞延收入同額增加(+)或減少(-)之金額    </t>
        </is>
      </c>
      <c r="I99" s="180" t="n"/>
      <c r="J99" s="73">
        <f>OFFSET(A572,0,$K$1-1)</f>
        <v/>
      </c>
      <c r="K99" s="369">
        <f>K100</f>
        <v/>
      </c>
      <c r="L99" s="478">
        <f>VLOOKUP(A99,$A$253:$AX$305,$K$1,FALSE)</f>
        <v/>
      </c>
      <c r="M99" s="478">
        <f>L99-G99</f>
        <v/>
      </c>
      <c r="N99" s="30" t="n"/>
      <c r="O99" s="425">
        <f>L100-B100</f>
        <v/>
      </c>
      <c r="P99" s="144">
        <f>J99-K99</f>
        <v/>
      </c>
      <c r="Q99" s="426">
        <f>D100-F100</f>
        <v/>
      </c>
      <c r="R99" s="30" t="n"/>
    </row>
    <row r="100">
      <c r="A100" s="89" t="n">
        <v>0</v>
      </c>
      <c r="B100" s="427" t="n"/>
      <c r="C100" s="375" t="n"/>
      <c r="D100" s="428" t="n"/>
      <c r="E100" s="87" t="n">
        <v>314</v>
      </c>
      <c r="F100" s="431">
        <f>J77</f>
        <v/>
      </c>
      <c r="G100" s="427" t="n"/>
      <c r="H100" s="112" t="inlineStr">
        <is>
          <t xml:space="preserve">　　不動產、廠房及設備與遞延收入同額增加明細(+)             </t>
        </is>
      </c>
      <c r="I100" s="180" t="n"/>
      <c r="J100" s="73">
        <f>OFFSET(A573,0,$K$1-1)</f>
        <v/>
      </c>
      <c r="K100" s="369">
        <f>K101+K102</f>
        <v/>
      </c>
      <c r="L100" s="478" t="n"/>
      <c r="M100" s="478">
        <f>L100-G100</f>
        <v/>
      </c>
      <c r="N100" s="30" t="n"/>
      <c r="O100" s="425">
        <f>L101-B101</f>
        <v/>
      </c>
      <c r="P100" s="144">
        <f>J100-K100</f>
        <v/>
      </c>
      <c r="Q100" s="426">
        <f>D101-F101</f>
        <v/>
      </c>
      <c r="R100" s="30" t="n"/>
    </row>
    <row r="101">
      <c r="A101" s="50" t="n">
        <v>0</v>
      </c>
      <c r="B101" s="427" t="n"/>
      <c r="C101" s="91" t="n">
        <v>412</v>
      </c>
      <c r="D101" s="428">
        <f>-J109</f>
        <v/>
      </c>
      <c r="E101" s="87" t="n">
        <v>315</v>
      </c>
      <c r="F101" s="431">
        <f>J78</f>
        <v/>
      </c>
      <c r="G101" s="427" t="n"/>
      <c r="H101" s="211" t="inlineStr">
        <is>
          <t xml:space="preserve">　　　　機械及設備                                                  </t>
        </is>
      </c>
      <c r="I101" s="268" t="n">
        <v>407</v>
      </c>
      <c r="J101" s="73">
        <f>OFFSET(A574,0,$K$1-1)</f>
        <v/>
      </c>
      <c r="K101" s="369">
        <f>(SUMIF($C$7:$C$127,I101,$D$7:$D$127)+SUMIF($E$7:$E$127,I101,$F$7:$F$127))/2</f>
        <v/>
      </c>
      <c r="L101" s="478" t="n"/>
      <c r="M101" s="478">
        <f>L101-G101</f>
        <v/>
      </c>
      <c r="N101" s="30" t="n"/>
      <c r="O101" s="425">
        <f>L102-B102</f>
        <v/>
      </c>
      <c r="P101" s="144">
        <f>J101-K101</f>
        <v/>
      </c>
      <c r="Q101" s="426">
        <f>D102-F102</f>
        <v/>
      </c>
      <c r="R101" s="30" t="n"/>
    </row>
    <row r="102">
      <c r="A102" s="50" t="n">
        <v>0</v>
      </c>
      <c r="B102" s="427" t="n"/>
      <c r="C102" s="91" t="n">
        <v>413</v>
      </c>
      <c r="D102" s="470">
        <f>-J110</f>
        <v/>
      </c>
      <c r="E102" s="87" t="n">
        <v>409</v>
      </c>
      <c r="F102" s="432">
        <f>J105</f>
        <v/>
      </c>
      <c r="G102" s="427" t="n"/>
      <c r="H102" s="211" t="inlineStr">
        <is>
          <t xml:space="preserve">　　　　什項設備                                                    </t>
        </is>
      </c>
      <c r="I102" s="180" t="n">
        <v>408</v>
      </c>
      <c r="J102" s="73">
        <f>OFFSET(A575,0,$K$1-1)</f>
        <v/>
      </c>
      <c r="K102" s="369">
        <f>(SUMIF($C$7:$C$127,I102,$D$7:$D$127)+SUMIF($E$7:$E$127,I102,$F$7:$F$127))/2</f>
        <v/>
      </c>
      <c r="L102" s="478" t="n"/>
      <c r="M102" s="478">
        <f>L102-G102</f>
        <v/>
      </c>
      <c r="N102" s="30" t="n"/>
      <c r="O102" s="425">
        <f>L103-B103</f>
        <v/>
      </c>
      <c r="P102" s="144">
        <f>J102-K102</f>
        <v/>
      </c>
      <c r="Q102" s="426">
        <f>D103-F103</f>
        <v/>
      </c>
      <c r="R102" s="30" t="n"/>
    </row>
    <row r="103">
      <c r="A103" s="50" t="n">
        <v>0</v>
      </c>
      <c r="B103" s="427" t="n"/>
      <c r="C103" s="91" t="n">
        <v>414</v>
      </c>
      <c r="D103" s="470">
        <f>-J111</f>
        <v/>
      </c>
      <c r="E103" s="375" t="n">
        <v>410</v>
      </c>
      <c r="F103" s="431">
        <f>J106</f>
        <v/>
      </c>
      <c r="G103" s="427" t="n"/>
      <c r="H103" s="211" t="inlineStr">
        <is>
          <t xml:space="preserve">　不動產、廠房及設備與基金同額增加(+)或減少(-)之金額        </t>
        </is>
      </c>
      <c r="I103" s="180" t="n"/>
      <c r="J103" s="73">
        <f>OFFSET(A576,0,$K$1-1)</f>
        <v/>
      </c>
      <c r="K103" s="369">
        <f>K104+K108</f>
        <v/>
      </c>
      <c r="L103" s="478" t="n"/>
      <c r="M103" s="478">
        <f>L103-G103</f>
        <v/>
      </c>
      <c r="N103" s="30" t="n"/>
      <c r="O103" s="425">
        <f>L104-B104</f>
        <v/>
      </c>
      <c r="P103" s="144">
        <f>J103-K103</f>
        <v/>
      </c>
      <c r="Q103" s="426">
        <f>D104-F104</f>
        <v/>
      </c>
      <c r="R103" s="30" t="n"/>
    </row>
    <row r="104">
      <c r="A104" s="50" t="n">
        <v>0</v>
      </c>
      <c r="B104" s="427" t="n"/>
      <c r="C104" s="91" t="n">
        <v>416</v>
      </c>
      <c r="D104" s="470">
        <f>F58</f>
        <v/>
      </c>
      <c r="E104" s="375" t="n">
        <v>411</v>
      </c>
      <c r="F104" s="431">
        <f>J107</f>
        <v/>
      </c>
      <c r="G104" s="427" t="n"/>
      <c r="H104" s="211" t="inlineStr">
        <is>
          <t xml:space="preserve">　　　撥入不動產、廠房及設備明細(+)                               </t>
        </is>
      </c>
      <c r="I104" s="180" t="n"/>
      <c r="J104" s="73">
        <f>OFFSET(A577,0,$K$1-1)</f>
        <v/>
      </c>
      <c r="K104" s="369">
        <f>SUM(K105:K107)</f>
        <v/>
      </c>
      <c r="L104" s="478" t="n"/>
      <c r="M104" s="478">
        <f>L104-G104</f>
        <v/>
      </c>
      <c r="N104" s="30" t="n"/>
      <c r="O104" s="425">
        <f>L105-B105</f>
        <v/>
      </c>
      <c r="P104" s="144">
        <f>J104-K104</f>
        <v/>
      </c>
      <c r="Q104" s="426">
        <f>D105-F105</f>
        <v/>
      </c>
      <c r="R104" s="30" t="n"/>
    </row>
    <row r="105">
      <c r="A105" s="50" t="n"/>
      <c r="B105" s="50" t="n"/>
      <c r="C105" s="91" t="n"/>
      <c r="D105" s="428" t="n"/>
      <c r="E105" s="375" t="n">
        <v>415</v>
      </c>
      <c r="F105" s="90">
        <f>J113</f>
        <v/>
      </c>
      <c r="G105" s="50" t="n"/>
      <c r="H105" s="112" t="inlineStr">
        <is>
          <t xml:space="preserve">　　　　機械及設備                                                  </t>
        </is>
      </c>
      <c r="I105" s="180" t="n">
        <v>409</v>
      </c>
      <c r="J105" s="73">
        <f>OFFSET(A578,0,$K$1-1)</f>
        <v/>
      </c>
      <c r="K105" s="369">
        <f>(SUMIF($C$7:$C$127,I105,$D$7:$D$127)+SUMIF($E$7:$E$127,I105,$F$7:$F$127))/2</f>
        <v/>
      </c>
      <c r="L105" s="478" t="n"/>
      <c r="M105" s="478">
        <f>L105-G105</f>
        <v/>
      </c>
      <c r="N105" s="30" t="n"/>
      <c r="O105" s="425">
        <f>L106-B106</f>
        <v/>
      </c>
      <c r="P105" s="144">
        <f>J105-K105</f>
        <v/>
      </c>
      <c r="Q105" s="426">
        <f>D106-F106</f>
        <v/>
      </c>
      <c r="R105" s="30" t="n"/>
    </row>
    <row r="106">
      <c r="A106" s="50" t="n"/>
      <c r="B106" s="50" t="n"/>
      <c r="C106" s="375" t="n"/>
      <c r="D106" s="428" t="n"/>
      <c r="G106" s="50" t="n"/>
      <c r="H106" s="112" t="inlineStr">
        <is>
          <t xml:space="preserve">　　　　交通及運輸設備                                              </t>
        </is>
      </c>
      <c r="I106" s="180" t="n">
        <v>410</v>
      </c>
      <c r="J106" s="73">
        <f>OFFSET(A579,0,$K$1-1)</f>
        <v/>
      </c>
      <c r="K106" s="369">
        <f>(SUMIF($C$7:$C$127,I106,$D$7:$D$127)+SUMIF($E$7:$E$127,I106,$F$7:$F$127))/2</f>
        <v/>
      </c>
      <c r="L106" s="478" t="n"/>
      <c r="M106" s="478">
        <f>L106-G106</f>
        <v/>
      </c>
      <c r="N106" s="30" t="n"/>
      <c r="O106" s="425">
        <f>L107-B107</f>
        <v/>
      </c>
      <c r="P106" s="144">
        <f>J106-K106</f>
        <v/>
      </c>
      <c r="Q106" s="426">
        <f>D107-F107</f>
        <v/>
      </c>
      <c r="R106" s="30" t="n"/>
    </row>
    <row r="107">
      <c r="A107" s="50" t="n"/>
      <c r="B107" s="50" t="n"/>
      <c r="C107" s="127" t="n">
        <v>72</v>
      </c>
      <c r="D107" s="471">
        <f>IF(J119&lt;0,J119*-1,0)</f>
        <v/>
      </c>
      <c r="E107" s="472" t="n"/>
      <c r="F107" s="396" t="n"/>
      <c r="G107" s="50" t="n"/>
      <c r="H107" s="112" t="inlineStr">
        <is>
          <t xml:space="preserve">　　　　什項設備                                                    </t>
        </is>
      </c>
      <c r="I107" s="180" t="n">
        <v>411</v>
      </c>
      <c r="J107" s="73">
        <f>OFFSET(A580,0,$K$1-1)</f>
        <v/>
      </c>
      <c r="K107" s="369">
        <f>(SUMIF($C$7:$C$127,I107,$D$7:$D$127)+SUMIF($E$7:$E$127,I107,$F$7:$F$127))/2</f>
        <v/>
      </c>
      <c r="L107" s="478" t="n"/>
      <c r="M107" s="478">
        <f>L107-G107</f>
        <v/>
      </c>
      <c r="N107" s="30" t="n"/>
      <c r="O107" s="425">
        <f>L108-B108</f>
        <v/>
      </c>
      <c r="P107" s="144">
        <f>J107-K107</f>
        <v/>
      </c>
      <c r="Q107" s="426">
        <f>D108-F108</f>
        <v/>
      </c>
      <c r="R107" s="30" t="n"/>
    </row>
    <row r="108">
      <c r="A108" s="89" t="n">
        <v>0</v>
      </c>
      <c r="B108" s="427" t="n"/>
      <c r="C108" s="127" t="n"/>
      <c r="D108" s="428" t="n"/>
      <c r="E108" s="375" t="n">
        <v>72</v>
      </c>
      <c r="F108" s="396">
        <f>IF(J119&gt;0,J119,0)</f>
        <v/>
      </c>
      <c r="G108" s="427" t="n"/>
      <c r="H108" s="211" t="inlineStr">
        <is>
          <t xml:space="preserve">　　　撥出不動產、廠房及設備明細(-)                               </t>
        </is>
      </c>
      <c r="I108" s="180" t="n"/>
      <c r="J108" s="73">
        <f>OFFSET(A581,0,$K$1-1)</f>
        <v/>
      </c>
      <c r="K108" s="369">
        <f>K109+K110+K111</f>
        <v/>
      </c>
      <c r="L108" s="478" t="n"/>
      <c r="M108" s="478">
        <f>L108-G108</f>
        <v/>
      </c>
      <c r="N108" s="30" t="n"/>
      <c r="O108" s="425">
        <f>L109-B109</f>
        <v/>
      </c>
      <c r="P108" s="144">
        <f>J108-K108</f>
        <v/>
      </c>
      <c r="Q108" s="426">
        <f>D109-F109</f>
        <v/>
      </c>
      <c r="R108" s="30" t="n"/>
    </row>
    <row r="109">
      <c r="A109" s="78" t="n"/>
      <c r="B109" s="427" t="n"/>
      <c r="D109" s="428" t="n"/>
      <c r="E109" s="375" t="n"/>
      <c r="F109" s="432">
        <f>J131</f>
        <v/>
      </c>
      <c r="G109" s="427" t="n"/>
      <c r="H109" s="112" t="inlineStr">
        <is>
          <t xml:space="preserve">　　　　機械及設備                                                  </t>
        </is>
      </c>
      <c r="I109" s="180" t="n">
        <v>412</v>
      </c>
      <c r="J109" s="73">
        <f>OFFSET(A582,0,$K$1-1)</f>
        <v/>
      </c>
      <c r="K109" s="387">
        <f>(SUMIF($C$7:$C$127,I109,$D$7:$D$127)+SUMIF($E$7:$E$127,I109,$F$7:$F$127))/2*-1</f>
        <v/>
      </c>
      <c r="L109" s="478" t="n"/>
      <c r="M109" s="478">
        <f>L109-G109</f>
        <v/>
      </c>
      <c r="N109" s="30" t="n"/>
      <c r="O109" s="425">
        <f>L110-B110</f>
        <v/>
      </c>
      <c r="P109" s="144">
        <f>J109-K109</f>
        <v/>
      </c>
      <c r="Q109" s="426">
        <f>D110-F110</f>
        <v/>
      </c>
      <c r="R109" s="30" t="n"/>
    </row>
    <row r="110">
      <c r="A110" s="78" t="inlineStr">
        <is>
          <t xml:space="preserve">　公積                                                        </t>
        </is>
      </c>
      <c r="B110" s="422">
        <f>SUM(B111:B115)</f>
        <v/>
      </c>
      <c r="C110" s="375" t="n"/>
      <c r="D110" s="428" t="n"/>
      <c r="E110" s="430" t="n"/>
      <c r="F110" s="432" t="n"/>
      <c r="G110" s="423">
        <f>SUM(G111:G115)</f>
        <v/>
      </c>
      <c r="H110" s="112" t="inlineStr">
        <is>
          <t xml:space="preserve">　　　　交通及運輸設備                                              </t>
        </is>
      </c>
      <c r="I110" s="180" t="n">
        <v>413</v>
      </c>
      <c r="J110" s="73">
        <f>OFFSET(A583,0,$K$1-1)</f>
        <v/>
      </c>
      <c r="K110" s="387">
        <f>(SUMIF($C$7:$C$127,I110,$D$7:$D$127)+SUMIF($E$7:$E$127,I110,$F$7:$F$127))/2*-1</f>
        <v/>
      </c>
      <c r="L110" s="478">
        <f>VLOOKUP(A110,$A$253:$AX$305,$K$1,FALSE)</f>
        <v/>
      </c>
      <c r="M110" s="478">
        <f>L110-G110</f>
        <v/>
      </c>
      <c r="N110" s="30" t="n"/>
      <c r="O110" s="425">
        <f>L111-B111</f>
        <v/>
      </c>
      <c r="P110" s="144">
        <f>J110-K110</f>
        <v/>
      </c>
      <c r="Q110" s="426">
        <f>D111-F111</f>
        <v/>
      </c>
      <c r="R110" s="30" t="n"/>
    </row>
    <row r="111">
      <c r="A111" s="80" t="inlineStr">
        <is>
          <t xml:space="preserve">　　資本公積                                                    </t>
        </is>
      </c>
      <c r="B111" s="427">
        <f>VLOOKUP(A111,$A$423:$AX$475,$K$1,FALSE)</f>
        <v/>
      </c>
      <c r="C111" s="375" t="n"/>
      <c r="D111" s="428" t="n"/>
      <c r="E111" s="430" t="n">
        <v>417</v>
      </c>
      <c r="F111" s="432">
        <f>J115</f>
        <v/>
      </c>
      <c r="G111" s="429">
        <f>B111+SUM(F111:F113)-SUM(D111:D113)</f>
        <v/>
      </c>
      <c r="H111" s="112" t="inlineStr">
        <is>
          <t xml:space="preserve">　　　　什項設備                                                    </t>
        </is>
      </c>
      <c r="I111" s="180" t="n">
        <v>414</v>
      </c>
      <c r="J111" s="73">
        <f>OFFSET(A584,0,$K$1-1)</f>
        <v/>
      </c>
      <c r="K111" s="387">
        <f>(SUMIF($C$7:$C$127,I111,$D$7:$D$127)+SUMIF($E$7:$E$127,I111,$F$7:$F$127))/2*-1</f>
        <v/>
      </c>
      <c r="L111" s="478">
        <f>VLOOKUP(A111,$A$253:$AX$305,$K$1,FALSE)</f>
        <v/>
      </c>
      <c r="M111" s="478">
        <f>L111-G111</f>
        <v/>
      </c>
      <c r="N111" s="30" t="n"/>
      <c r="O111" s="425">
        <f>L112-B112</f>
        <v/>
      </c>
      <c r="P111" s="144">
        <f>J111-K111</f>
        <v/>
      </c>
      <c r="Q111" s="426">
        <f>D112-F112</f>
        <v/>
      </c>
      <c r="R111" s="30" t="n"/>
    </row>
    <row r="112">
      <c r="A112" s="2" t="n">
        <v>0</v>
      </c>
      <c r="B112" s="427" t="n"/>
      <c r="C112" s="473" t="n">
        <v>71</v>
      </c>
      <c r="D112" s="471">
        <f>IF(J118&lt;0,J118*-1,0)</f>
        <v/>
      </c>
      <c r="E112" s="430" t="n">
        <v>71</v>
      </c>
      <c r="F112" s="431">
        <f>IF(J133&gt;0,J133,0)</f>
        <v/>
      </c>
      <c r="G112" s="433" t="n"/>
      <c r="H112" s="211" t="inlineStr">
        <is>
          <t xml:space="preserve">　無形資產與基金同額增加(+)或減少(-)之金額                  </t>
        </is>
      </c>
      <c r="I112" s="186" t="n"/>
      <c r="J112" s="73" t="n"/>
      <c r="K112" s="369">
        <f>K113+K114</f>
        <v/>
      </c>
      <c r="L112" s="478" t="n"/>
      <c r="M112" s="478">
        <f>L112-G112</f>
        <v/>
      </c>
      <c r="N112" s="30" t="n"/>
      <c r="O112" s="425">
        <f>L113-B113</f>
        <v/>
      </c>
      <c r="P112" s="144">
        <f>J112-K112</f>
        <v/>
      </c>
      <c r="Q112" s="426">
        <f>D113-F113</f>
        <v/>
      </c>
      <c r="R112" s="30" t="n"/>
    </row>
    <row r="113">
      <c r="A113" s="3" t="n">
        <v>0</v>
      </c>
      <c r="B113" s="427" t="n"/>
      <c r="C113" s="473" t="n"/>
      <c r="D113" s="428" t="n"/>
      <c r="E113" s="439" t="n"/>
      <c r="F113" s="432" t="n"/>
      <c r="G113" s="433" t="n"/>
      <c r="H113" s="112" t="inlineStr">
        <is>
          <t xml:space="preserve">　　　無形資產與基金同額增加之金額(+)                             </t>
        </is>
      </c>
      <c r="I113" s="180" t="n">
        <v>415</v>
      </c>
      <c r="J113" s="73">
        <f>OFFSET(A585,0,$K$1-1)</f>
        <v/>
      </c>
      <c r="K113" s="369">
        <f>(SUMIF($C$7:$C$127,I113,$D$7:$D$127)+SUMIF($E$7:$E$127,I113,$F$7:$F$127))/2</f>
        <v/>
      </c>
      <c r="L113" s="478" t="n"/>
      <c r="M113" s="478">
        <f>L113-G113</f>
        <v/>
      </c>
      <c r="N113" s="30" t="n"/>
      <c r="O113" s="425">
        <f>L114-B114</f>
        <v/>
      </c>
      <c r="P113" s="144">
        <f>J113-K113</f>
        <v/>
      </c>
      <c r="Q113" s="426">
        <f>D114-F114</f>
        <v/>
      </c>
      <c r="R113" s="30" t="n"/>
    </row>
    <row r="114">
      <c r="A114" s="80" t="inlineStr">
        <is>
          <t xml:space="preserve">　　特別公積                                                    </t>
        </is>
      </c>
      <c r="B114" s="427">
        <f>VLOOKUP(A114,$A$423:$AX$475,$K$1,FALSE)</f>
        <v/>
      </c>
      <c r="C114" s="474" t="n"/>
      <c r="D114" s="428">
        <f>J131</f>
        <v/>
      </c>
      <c r="E114" s="430" t="n"/>
      <c r="F114" s="432" t="n"/>
      <c r="G114" s="429">
        <f>B114+SUM(F114:F115)-SUM(D114:D115)</f>
        <v/>
      </c>
      <c r="H114" s="112" t="inlineStr">
        <is>
          <t xml:space="preserve">　　　無形資產與基金同額減少之金額(-)                             </t>
        </is>
      </c>
      <c r="I114" s="180" t="n">
        <v>416</v>
      </c>
      <c r="J114" s="73">
        <f>OFFSET(A586,0,$K$1-1)</f>
        <v/>
      </c>
      <c r="K114" s="369">
        <f>-(SUMIF($C$7:$C$127,I114,$D$7:$D$127)+SUMIF($E$7:$E$127,I114,$F$7:$F$127))/2</f>
        <v/>
      </c>
      <c r="L114" s="478">
        <f>VLOOKUP(A114,$A$253:$AX$305,$K$1,FALSE)</f>
        <v/>
      </c>
      <c r="M114" s="478">
        <f>L114-G114</f>
        <v/>
      </c>
      <c r="N114" s="30" t="n"/>
      <c r="O114" s="425">
        <f>L115-B115</f>
        <v/>
      </c>
      <c r="P114" s="144">
        <f>J114-K114</f>
        <v/>
      </c>
      <c r="Q114" s="426">
        <f>D115-F115</f>
        <v/>
      </c>
      <c r="R114" s="30" t="n"/>
    </row>
    <row r="115">
      <c r="A115" s="3" t="n">
        <v>0</v>
      </c>
      <c r="B115" s="427" t="n"/>
      <c r="C115" s="473" t="n"/>
      <c r="D115" s="428" t="n"/>
      <c r="E115" s="439" t="n"/>
      <c r="F115" s="432" t="n"/>
      <c r="G115" s="433" t="n"/>
      <c r="H115" s="112" t="inlineStr">
        <is>
          <t xml:space="preserve">　　應付代管資產轉列受贈公積之金額                              </t>
        </is>
      </c>
      <c r="I115" s="180" t="n">
        <v>417</v>
      </c>
      <c r="J115" s="73">
        <f>OFFSET(A587,0,$K$1-1)</f>
        <v/>
      </c>
      <c r="K115" s="369">
        <f>(SUMIF($C$7:$C$127,I115,$D$7:$D$127)+SUMIF($E$7:$E$127,I115,$F$7:$F$127))/2</f>
        <v/>
      </c>
      <c r="L115" s="478" t="n"/>
      <c r="M115" s="478">
        <f>L115-G115</f>
        <v/>
      </c>
      <c r="N115" s="30" t="n"/>
      <c r="O115" s="425">
        <f>L116-B116</f>
        <v/>
      </c>
      <c r="P115" s="144">
        <f>J115-K115</f>
        <v/>
      </c>
      <c r="Q115" s="426">
        <f>D116-F116</f>
        <v/>
      </c>
      <c r="R115" s="30" t="n"/>
    </row>
    <row r="116">
      <c r="A116" s="78" t="inlineStr">
        <is>
          <t xml:space="preserve">　累積餘絀                                                    </t>
        </is>
      </c>
      <c r="B116" s="422">
        <f>SUM(B117:B121)</f>
        <v/>
      </c>
      <c r="C116" s="474" t="n"/>
      <c r="D116" s="428" t="n"/>
      <c r="E116" s="430" t="n"/>
      <c r="F116" s="432" t="n"/>
      <c r="G116" s="423">
        <f>SUM(G117:G121)</f>
        <v/>
      </c>
      <c r="H116" s="112" t="inlineStr">
        <is>
          <t xml:space="preserve">　　長期債務1年內到期部分轉列應付到期長期負債之金額             </t>
        </is>
      </c>
      <c r="I116" s="180" t="n">
        <v>418</v>
      </c>
      <c r="J116" s="73">
        <f>OFFSET(A588,0,$K$1-1)</f>
        <v/>
      </c>
      <c r="K116" s="369">
        <f>(SUMIF($C$7:$C$127,I116,$D$7:$D$127)+SUMIF($E$7:$E$127,I116,$F$7:$F$127))/2</f>
        <v/>
      </c>
      <c r="L116" s="478">
        <f>VLOOKUP(A116,$A$253:$AX$305,$K$1,FALSE)</f>
        <v/>
      </c>
      <c r="M116" s="478">
        <f>L116-G116</f>
        <v/>
      </c>
      <c r="N116" s="30" t="n"/>
      <c r="O116" s="425">
        <f>L117-B117</f>
        <v/>
      </c>
      <c r="P116" s="144">
        <f>J116-K116</f>
        <v/>
      </c>
      <c r="Q116" s="426">
        <f>D117-F117</f>
        <v/>
      </c>
      <c r="R116" s="30" t="n"/>
    </row>
    <row r="117">
      <c r="A117" s="80" t="inlineStr">
        <is>
          <t xml:space="preserve">　　累積賸餘                                                    </t>
        </is>
      </c>
      <c r="B117" s="427">
        <f>VLOOKUP(A117,$A$423:$AX$475,$K$1,FALSE)</f>
        <v/>
      </c>
      <c r="C117" s="474" t="n"/>
      <c r="D117" s="428" t="n"/>
      <c r="E117" s="375" t="inlineStr">
        <is>
          <t>A</t>
        </is>
      </c>
      <c r="F117" s="432">
        <f>IF(J7&gt;0,J7,0)</f>
        <v/>
      </c>
      <c r="G117" s="429">
        <f>B117+SUM(F117:F120)-SUM(D117:D120)</f>
        <v/>
      </c>
      <c r="H117" s="112" t="inlineStr">
        <is>
          <t xml:space="preserve">　　盈餘分配與虧損填補之金額                                    </t>
        </is>
      </c>
      <c r="I117" s="180" t="n"/>
      <c r="J117" s="73">
        <f>OFFSET(A589,0,$K$1-1)</f>
        <v/>
      </c>
      <c r="K117" s="369">
        <f>K118+K119</f>
        <v/>
      </c>
      <c r="L117" s="478">
        <f>VLOOKUP(A117,$A$253:$AX$305,$K$1,FALSE)</f>
        <v/>
      </c>
      <c r="M117" s="478">
        <f>L117-G117</f>
        <v/>
      </c>
      <c r="N117" s="30" t="n"/>
      <c r="O117" s="425">
        <f>L118-B118</f>
        <v/>
      </c>
      <c r="P117" s="144">
        <f>J117-K117</f>
        <v/>
      </c>
      <c r="Q117" s="426">
        <f>D118-F118</f>
        <v/>
      </c>
      <c r="R117" s="30" t="n"/>
    </row>
    <row r="118">
      <c r="A118" s="3" t="n">
        <v>0</v>
      </c>
      <c r="B118" s="427" t="n"/>
      <c r="C118" s="474" t="n">
        <v>71</v>
      </c>
      <c r="D118" s="428">
        <f>IF(J123&gt;0,J123,0)</f>
        <v/>
      </c>
      <c r="E118" s="375" t="n"/>
      <c r="F118" s="431" t="n"/>
      <c r="G118" s="401" t="n"/>
      <c r="H118" s="112" t="inlineStr">
        <is>
          <t xml:space="preserve">　　　提存(撥用-)公積                                             </t>
        </is>
      </c>
      <c r="I118" s="180" t="n">
        <v>71</v>
      </c>
      <c r="J118" s="73">
        <f>OFFSET(A590,0,$K$1-1)</f>
        <v/>
      </c>
      <c r="K118" s="387">
        <f>-(SUMIF($C$7:$C$127,I118,$D$7:$D$127)+SUMIF($E$7:$E$127,I118,$F$7:$F$127))/2</f>
        <v/>
      </c>
      <c r="L118" s="478" t="n"/>
      <c r="M118" s="478">
        <f>L118-G118</f>
        <v/>
      </c>
      <c r="N118" s="30" t="n"/>
      <c r="O118" s="425">
        <f>L119-B119</f>
        <v/>
      </c>
      <c r="P118" s="144">
        <f>J118-K118</f>
        <v/>
      </c>
      <c r="Q118" s="426">
        <f>D119-F119</f>
        <v/>
      </c>
      <c r="R118" s="30" t="n"/>
    </row>
    <row r="119" ht="20.4" customHeight="1" s="53" thickBot="1">
      <c r="A119" s="3" t="n"/>
      <c r="B119" s="427" t="n"/>
      <c r="C119" s="430" t="n">
        <v>72</v>
      </c>
      <c r="D119" s="471">
        <f>IF(J119&gt;0,J119,0)</f>
        <v/>
      </c>
      <c r="E119" s="434" t="n"/>
      <c r="F119" s="376" t="n"/>
      <c r="G119" s="401" t="n"/>
      <c r="H119" s="198" t="inlineStr">
        <is>
          <t xml:space="preserve">　　　賸餘撥充(折減-)基金                                         </t>
        </is>
      </c>
      <c r="I119" s="180" t="n">
        <v>72</v>
      </c>
      <c r="J119" s="73">
        <f>OFFSET(A591,0,$K$1-1)</f>
        <v/>
      </c>
      <c r="K119" s="387">
        <f>-(SUMIF($C$7:$C$127,I119,$D$7:$D$127)+SUMIF($E$7:$E$127,I119,$F$7:$F$127))/2</f>
        <v/>
      </c>
      <c r="L119" s="478" t="n"/>
      <c r="M119" s="478">
        <f>L119-G119</f>
        <v/>
      </c>
      <c r="N119" s="30" t="n"/>
      <c r="O119" s="425">
        <f>L120-B121</f>
        <v/>
      </c>
      <c r="P119" s="144">
        <f>J119-K119</f>
        <v/>
      </c>
      <c r="Q119" s="426">
        <f>D121-F121</f>
        <v/>
      </c>
      <c r="R119" s="30" t="n"/>
    </row>
    <row r="120">
      <c r="A120" s="100" t="n"/>
      <c r="B120" s="465" t="n"/>
      <c r="C120" s="430" t="n"/>
      <c r="D120" s="432" t="n"/>
      <c r="E120" s="434" t="n"/>
      <c r="F120" s="376" t="n"/>
      <c r="G120" s="401" t="n"/>
      <c r="H120" s="112" t="n"/>
      <c r="I120" s="180" t="n"/>
      <c r="J120" s="121" t="n"/>
      <c r="K120" s="369">
        <f>(SUMIF($C$7:$C$127,I120,$D$7:$D$127)+SUMIF($E$7:$E$127,I120,$F$7:$F$127))/2</f>
        <v/>
      </c>
      <c r="L120" s="478" t="n"/>
      <c r="M120" s="478">
        <f>L120-G120</f>
        <v/>
      </c>
      <c r="N120" s="30" t="n"/>
      <c r="O120" s="425">
        <f>L123-B122</f>
        <v/>
      </c>
      <c r="P120" s="30" t="n"/>
      <c r="Q120" s="426">
        <f>D122-F122</f>
        <v/>
      </c>
      <c r="R120" s="30" t="n"/>
    </row>
    <row r="121">
      <c r="A121" s="80" t="inlineStr">
        <is>
          <t xml:space="preserve">　　累積短絀                                                    </t>
        </is>
      </c>
      <c r="B121" s="427">
        <f>VLOOKUP(A121,$A$423:$AX$475,$K$1,FALSE)</f>
        <v/>
      </c>
      <c r="C121" s="375" t="inlineStr">
        <is>
          <t>A</t>
        </is>
      </c>
      <c r="D121" s="428">
        <f>IF(J7&lt;0,J7*-1,0)</f>
        <v/>
      </c>
      <c r="E121" s="430" t="n"/>
      <c r="F121" s="431" t="n"/>
      <c r="G121" s="488">
        <f>B121+SUM(F121:F124)-SUM(D121:D124)</f>
        <v/>
      </c>
      <c r="H121" s="112" t="n"/>
      <c r="I121" s="180" t="n"/>
      <c r="J121" s="121" t="n"/>
      <c r="K121" s="369">
        <f>(SUMIF($C$7:$C$127,I121,$D$7:$D$127)+SUMIF($E$7:$E$127,I121,$F$7:$F$127))/2</f>
        <v/>
      </c>
      <c r="L121" s="478">
        <f>VLOOKUP(A121,$A$253:$AX$305,$K$1,FALSE)</f>
        <v/>
      </c>
      <c r="M121" s="478">
        <f>L121-G121</f>
        <v/>
      </c>
      <c r="N121" s="30" t="n"/>
      <c r="O121" s="425">
        <f>L124-B123</f>
        <v/>
      </c>
      <c r="P121" s="30" t="n"/>
      <c r="Q121" s="426">
        <f>D123-F123</f>
        <v/>
      </c>
      <c r="R121" s="30" t="n"/>
    </row>
    <row r="122">
      <c r="A122" s="3" t="n">
        <v>0</v>
      </c>
      <c r="B122" s="427" t="n"/>
      <c r="C122" s="382" t="n"/>
      <c r="D122" s="428" t="n"/>
      <c r="E122" s="430" t="n">
        <v>71</v>
      </c>
      <c r="F122" s="432">
        <f>IF(J118&lt;0,J118*-1,0)</f>
        <v/>
      </c>
      <c r="G122" s="401" t="n"/>
      <c r="H122" s="112" t="n"/>
      <c r="I122" s="180" t="n"/>
      <c r="J122" s="121" t="n"/>
      <c r="K122" s="369">
        <f>SUM(K123:K124)</f>
        <v/>
      </c>
      <c r="L122" s="478" t="n"/>
      <c r="M122" s="478">
        <f>L122-G122</f>
        <v/>
      </c>
      <c r="N122" s="30" t="n"/>
      <c r="O122" s="425">
        <f>L125-B124</f>
        <v/>
      </c>
      <c r="P122" s="30" t="n"/>
      <c r="Q122" s="426">
        <f>D125-F125</f>
        <v/>
      </c>
      <c r="R122" s="30" t="n"/>
    </row>
    <row r="123">
      <c r="A123" s="3" t="n"/>
      <c r="B123" s="427" t="n"/>
      <c r="C123" s="382" t="n"/>
      <c r="D123" s="428" t="n"/>
      <c r="E123" s="430" t="n">
        <v>72</v>
      </c>
      <c r="F123" s="396">
        <f>IF(J119&lt;0,J119*-1,0)</f>
        <v/>
      </c>
      <c r="G123" s="401" t="n"/>
      <c r="H123" s="112" t="n"/>
      <c r="I123" s="180" t="n"/>
      <c r="J123" s="121" t="n"/>
      <c r="K123" s="369">
        <f>-(SUMIF($C$7:$C$127,I123,$D$7:$D$127)+SUMIF($E$7:$E$127,I123,$F$7:$F$127))/2</f>
        <v/>
      </c>
      <c r="L123" s="478" t="n"/>
      <c r="M123" s="478">
        <f>L123-G123</f>
        <v/>
      </c>
      <c r="N123" s="30" t="n"/>
      <c r="O123" s="425">
        <f>L126-B125</f>
        <v/>
      </c>
      <c r="P123" s="30" t="n"/>
      <c r="Q123" s="426">
        <f>D126-F126</f>
        <v/>
      </c>
    </row>
    <row r="124" ht="20.4" customHeight="1" s="53" thickBot="1">
      <c r="A124" s="100" t="n"/>
      <c r="B124" s="465" t="n"/>
      <c r="C124" s="475" t="n"/>
      <c r="D124" s="428" t="n"/>
      <c r="E124" s="434" t="n">
        <v>73</v>
      </c>
      <c r="F124" s="435">
        <f>D120</f>
        <v/>
      </c>
      <c r="G124" s="401" t="n"/>
      <c r="H124" s="198" t="n"/>
      <c r="I124" s="199" t="n"/>
      <c r="J124" s="122" t="n"/>
      <c r="K124" s="444">
        <f>-(SUMIF($C$7:$C$127,I124,$D$7:$D$127)+SUMIF($E$7:$E$127,I124,$F$7:$F$127))/2</f>
        <v/>
      </c>
      <c r="L124" s="478" t="n"/>
      <c r="M124" s="478">
        <f>L124-G124</f>
        <v/>
      </c>
      <c r="O124" s="425">
        <f>L127-B126</f>
        <v/>
      </c>
      <c r="Q124" s="426">
        <f>D127-F127</f>
        <v/>
      </c>
    </row>
    <row r="125">
      <c r="A125" s="78" t="inlineStr">
        <is>
          <t xml:space="preserve">　淨值其他項目                                                </t>
        </is>
      </c>
      <c r="B125" s="422">
        <f>SUM(B126:B127)</f>
        <v/>
      </c>
      <c r="C125" s="375" t="n"/>
      <c r="D125" s="428" t="n"/>
      <c r="E125" s="430" t="n"/>
      <c r="F125" s="432" t="n"/>
      <c r="G125" s="402">
        <f>SUM(G126:G127)</f>
        <v/>
      </c>
      <c r="H125" s="220" t="n"/>
      <c r="I125" s="180" t="n"/>
      <c r="J125" s="246" t="n"/>
      <c r="K125" s="489" t="n"/>
      <c r="L125" s="478">
        <f>VLOOKUP(A125,$A$253:$AX$305,$K$1,FALSE)</f>
        <v/>
      </c>
      <c r="M125" s="478">
        <f>L124-G124</f>
        <v/>
      </c>
      <c r="O125" s="425">
        <f>L127-B128</f>
        <v/>
      </c>
      <c r="Q125" s="426">
        <f>D128-F128</f>
        <v/>
      </c>
    </row>
    <row r="126">
      <c r="A126" s="81" t="inlineStr">
        <is>
          <t xml:space="preserve">　　累積其他綜合餘絀                                            </t>
        </is>
      </c>
      <c r="B126" s="427">
        <f>VLOOKUP(A126,$A$423:$AX$475,$K$1,FALSE)</f>
        <v/>
      </c>
      <c r="C126" s="375" t="n"/>
      <c r="D126" s="428" t="n"/>
      <c r="E126" s="430" t="n"/>
      <c r="F126" s="432" t="n"/>
      <c r="G126" s="488">
        <f>B126+F126-D126</f>
        <v/>
      </c>
      <c r="H126" s="220" t="n"/>
      <c r="I126" s="180" t="n"/>
      <c r="J126" s="246" t="n"/>
      <c r="K126" s="489" t="n"/>
      <c r="L126" s="478">
        <f>VLOOKUP(A126,$A$253:$AX$305,$K$1,FALSE)</f>
        <v/>
      </c>
      <c r="M126" s="478">
        <f>L125-G125</f>
        <v/>
      </c>
    </row>
    <row r="127">
      <c r="A127" s="80" t="n">
        <v>0</v>
      </c>
      <c r="B127" s="427" t="n"/>
      <c r="C127" s="375" t="n"/>
      <c r="D127" s="428" t="n"/>
      <c r="E127" s="430" t="n"/>
      <c r="F127" s="432" t="n"/>
      <c r="G127" s="488" t="n"/>
      <c r="H127" s="220" t="n"/>
      <c r="I127" s="180" t="n"/>
      <c r="J127" s="246" t="n"/>
      <c r="K127" s="489" t="n"/>
      <c r="L127" s="478">
        <f>VLOOKUP(A128,$A$253:$AX$305,$K$1,FALSE)</f>
        <v/>
      </c>
      <c r="M127" s="478">
        <f>L126-G126</f>
        <v/>
      </c>
    </row>
    <row r="128" ht="20.4" customHeight="1" s="53" thickBot="1">
      <c r="A128" s="83" t="inlineStr">
        <is>
          <t>合      計</t>
        </is>
      </c>
      <c r="B128" s="479">
        <f>B70+B97</f>
        <v/>
      </c>
      <c r="C128" s="480" t="n"/>
      <c r="D128" s="481" t="n"/>
      <c r="E128" s="482" t="n"/>
      <c r="F128" s="481" t="n"/>
      <c r="G128" s="490">
        <f>G70+G97</f>
        <v/>
      </c>
      <c r="H128" s="220" t="n"/>
      <c r="I128" s="180" t="n"/>
      <c r="J128" s="246" t="n"/>
      <c r="K128" s="489" t="n"/>
      <c r="M128" s="478">
        <f>L127-G128</f>
        <v/>
      </c>
    </row>
    <row r="129">
      <c r="A129" s="74" t="n"/>
      <c r="B129" s="74" t="n"/>
      <c r="C129" s="74" t="n"/>
      <c r="D129" s="74" t="n"/>
      <c r="E129" s="74" t="n"/>
      <c r="F129" s="74" t="n"/>
      <c r="G129" s="74" t="n"/>
      <c r="H129" s="220" t="n"/>
      <c r="I129" s="180" t="n"/>
      <c r="J129" s="246" t="n"/>
      <c r="K129" s="489" t="n"/>
      <c r="M129" s="478">
        <f>L131-G133</f>
        <v/>
      </c>
    </row>
    <row r="130">
      <c r="A130" s="74" t="n"/>
      <c r="D130" s="483">
        <f>SUM(D6:D127)</f>
        <v/>
      </c>
      <c r="E130" s="19" t="n"/>
      <c r="F130" s="483">
        <f>SUM(F6:F127)</f>
        <v/>
      </c>
      <c r="H130" s="220" t="n"/>
      <c r="I130" s="180" t="n"/>
      <c r="J130" s="246" t="n"/>
      <c r="K130" s="489" t="n"/>
      <c r="M130" s="478">
        <f>L132-G134</f>
        <v/>
      </c>
    </row>
    <row r="131">
      <c r="A131" s="74" t="n"/>
      <c r="C131" s="6" t="n"/>
      <c r="D131" s="483">
        <f>D130-F130</f>
        <v/>
      </c>
      <c r="E131" s="15" t="n"/>
      <c r="F131" s="483">
        <f>F130-D130</f>
        <v/>
      </c>
      <c r="H131" s="119" t="n"/>
      <c r="I131" s="115" t="n"/>
      <c r="J131" s="116" t="n"/>
      <c r="K131" s="411" t="n"/>
      <c r="M131" s="478">
        <f>L133-G135</f>
        <v/>
      </c>
    </row>
    <row r="132">
      <c r="A132" s="74" t="n"/>
      <c r="B132" s="484">
        <f>B69-B70-B97</f>
        <v/>
      </c>
      <c r="C132" s="6" t="n"/>
      <c r="E132" s="15" t="n"/>
      <c r="G132" s="484">
        <f>G69-G70-G97</f>
        <v/>
      </c>
      <c r="H132" s="119" t="n"/>
      <c r="I132" s="115" t="n"/>
      <c r="J132" s="116" t="n"/>
      <c r="K132" s="411" t="n"/>
      <c r="M132" s="478">
        <f>L134-G136</f>
        <v/>
      </c>
    </row>
    <row r="133">
      <c r="A133" s="74" t="n"/>
      <c r="C133" s="30" t="n"/>
      <c r="D133" s="30" t="n"/>
      <c r="E133" s="30" t="n"/>
      <c r="F133" s="30" t="n"/>
      <c r="G133" s="30" t="n"/>
      <c r="H133" s="119" t="n"/>
      <c r="I133" s="115" t="n"/>
      <c r="J133" s="116" t="n"/>
      <c r="K133" s="411" t="n"/>
      <c r="M133" s="478">
        <f>L135-G137</f>
        <v/>
      </c>
    </row>
    <row r="134">
      <c r="A134" s="74" t="n"/>
      <c r="B134" s="74" t="n"/>
      <c r="C134" s="74" t="n"/>
      <c r="D134" s="74" t="n"/>
      <c r="E134" s="74" t="n"/>
      <c r="F134" s="74" t="n"/>
      <c r="G134" s="74" t="n"/>
      <c r="H134" s="119" t="n"/>
      <c r="I134" s="115" t="n"/>
      <c r="J134" s="116" t="n"/>
      <c r="K134" s="411" t="n"/>
      <c r="M134" s="478">
        <f>L136-G136</f>
        <v/>
      </c>
    </row>
    <row r="135">
      <c r="A135" s="74" t="n"/>
      <c r="B135" s="74" t="n"/>
      <c r="C135" s="74" t="n"/>
      <c r="D135" s="74" t="n"/>
      <c r="E135" s="74" t="n"/>
      <c r="F135" s="74" t="n"/>
      <c r="G135" s="74" t="n"/>
      <c r="H135" s="119" t="n"/>
      <c r="I135" s="115" t="n"/>
      <c r="J135" s="116" t="n"/>
      <c r="K135" s="411" t="n"/>
    </row>
    <row r="254" ht="16.2" customHeight="1" s="53"/>
    <row r="255" ht="16.2" customHeight="1" s="53"/>
    <row r="256" ht="16.2" customHeight="1" s="53"/>
    <row r="257" ht="16.2" customHeight="1" s="53"/>
    <row r="258" ht="16.2" customHeight="1" s="53"/>
    <row r="259" ht="16.2" customHeight="1" s="53"/>
    <row r="260" ht="16.2" customHeight="1" s="53"/>
    <row r="261" ht="16.2" customHeight="1" s="53"/>
    <row r="262" ht="16.2" customHeight="1" s="53"/>
    <row r="263" ht="16.2" customHeight="1" s="53"/>
    <row r="264" ht="16.2" customHeight="1" s="53"/>
    <row r="265" ht="16.2" customHeight="1" s="53"/>
    <row r="266" ht="16.2" customHeight="1" s="53"/>
    <row r="267" ht="16.2" customHeight="1" s="53"/>
    <row r="268" ht="16.2" customHeight="1" s="53"/>
    <row r="269" ht="16.2" customHeight="1" s="53"/>
    <row r="270" ht="16.2" customHeight="1" s="53"/>
    <row r="271" ht="16.2" customHeight="1" s="53"/>
    <row r="272" ht="16.2" customHeight="1" s="53"/>
    <row r="273" ht="16.2" customHeight="1" s="53"/>
    <row r="274" ht="16.2" customHeight="1" s="53"/>
    <row r="275" ht="16.2" customHeight="1" s="53"/>
    <row r="276" ht="16.2" customHeight="1" s="53"/>
    <row r="277" ht="16.2" customHeight="1" s="53"/>
    <row r="278" ht="16.2" customHeight="1" s="53"/>
    <row r="279" ht="16.2" customHeight="1" s="53"/>
    <row r="280" ht="16.2" customHeight="1" s="53"/>
    <row r="281" ht="16.2" customHeight="1" s="53"/>
    <row r="282" ht="16.2" customHeight="1" s="53"/>
    <row r="283" ht="16.2" customHeight="1" s="53"/>
    <row r="284" ht="16.2" customHeight="1" s="53"/>
    <row r="285" ht="16.2" customHeight="1" s="53"/>
    <row r="286" ht="16.2" customHeight="1" s="53"/>
    <row r="287" ht="16.2" customHeight="1" s="53"/>
    <row r="288" ht="16.2" customHeight="1" s="53"/>
    <row r="289" ht="16.2" customHeight="1" s="53"/>
    <row r="290" ht="16.2" customHeight="1" s="53"/>
    <row r="291" ht="16.2" customHeight="1" s="53"/>
    <row r="292" ht="16.2" customHeight="1" s="53"/>
    <row r="293" ht="16.2" customHeight="1" s="53"/>
    <row r="294" ht="16.2" customHeight="1" s="53"/>
    <row r="295" ht="16.2" customHeight="1" s="53"/>
    <row r="296" ht="16.2" customHeight="1" s="53"/>
    <row r="297" ht="16.2" customHeight="1" s="53"/>
    <row r="298" ht="16.2" customHeight="1" s="53"/>
    <row r="299" ht="16.2" customHeight="1" s="53"/>
    <row r="300" ht="16.2" customHeight="1" s="53"/>
    <row r="301" ht="16.2" customHeight="1" s="53"/>
    <row r="302" ht="16.2" customHeight="1" s="53"/>
    <row r="303" ht="16.2" customHeight="1" s="53"/>
    <row r="304" ht="16.2" customHeight="1" s="53"/>
    <row r="305" ht="16.2" customHeight="1" s="53"/>
    <row r="306" ht="16.2" customHeight="1" s="53"/>
    <row r="307" ht="16.2" customHeight="1" s="53"/>
    <row r="308" ht="16.2" customHeight="1" s="53"/>
    <row r="311" ht="16.2" customHeight="1" s="53"/>
    <row r="312" ht="16.2" customHeight="1" s="53"/>
    <row r="313" ht="16.2" customHeight="1" s="53"/>
    <row r="314" ht="16.2" customHeight="1" s="53"/>
    <row r="315" ht="16.2" customHeight="1" s="53"/>
    <row r="316" ht="16.2" customHeight="1" s="53"/>
    <row r="317" ht="16.2" customHeight="1" s="53"/>
    <row r="318" ht="16.2" customHeight="1" s="53"/>
    <row r="319" ht="16.2" customHeight="1" s="53"/>
    <row r="320" ht="16.2" customHeight="1" s="53"/>
    <row r="321" ht="16.2" customHeight="1" s="53"/>
    <row r="322" ht="16.2" customHeight="1" s="53"/>
    <row r="323" ht="16.2" customHeight="1" s="53"/>
    <row r="324" ht="16.2" customHeight="1" s="53"/>
    <row r="325" ht="16.2" customHeight="1" s="53"/>
    <row r="326" ht="16.2" customHeight="1" s="53"/>
    <row r="327" ht="16.2" customHeight="1" s="53"/>
    <row r="328" ht="16.2" customHeight="1" s="53"/>
    <row r="329" ht="16.2" customHeight="1" s="53"/>
    <row r="330" ht="16.2" customHeight="1" s="53"/>
    <row r="331" ht="16.2" customHeight="1" s="53"/>
    <row r="332" ht="16.2" customHeight="1" s="53"/>
    <row r="333" ht="16.2" customHeight="1" s="53"/>
    <row r="334" ht="16.2" customHeight="1" s="53"/>
    <row r="335" ht="16.2" customHeight="1" s="53"/>
    <row r="336" ht="16.2" customHeight="1" s="53"/>
    <row r="337" ht="16.2" customHeight="1" s="53"/>
    <row r="338" ht="16.2" customHeight="1" s="53"/>
    <row r="339" ht="16.2" customHeight="1" s="53"/>
    <row r="340" ht="16.2" customHeight="1" s="53"/>
    <row r="341" ht="16.2" customHeight="1" s="53"/>
    <row r="342" ht="16.2" customHeight="1" s="53"/>
    <row r="343" ht="16.2" customHeight="1" s="53"/>
    <row r="344" ht="16.2" customHeight="1" s="53"/>
    <row r="345" ht="16.2" customHeight="1" s="53"/>
    <row r="346" ht="16.2" customHeight="1" s="53"/>
    <row r="347" ht="16.2" customHeight="1" s="53"/>
    <row r="348" ht="16.2" customHeight="1" s="53"/>
    <row r="349" ht="16.2" customHeight="1" s="53"/>
    <row r="350" ht="16.2" customHeight="1" s="53"/>
    <row r="351" ht="16.2" customHeight="1" s="53"/>
    <row r="352" ht="16.2" customHeight="1" s="53"/>
    <row r="353" ht="16.2" customHeight="1" s="53"/>
    <row r="354" ht="16.2" customHeight="1" s="53"/>
    <row r="355" ht="16.2" customHeight="1" s="53"/>
    <row r="356" ht="16.2" customHeight="1" s="53"/>
    <row r="357" ht="16.2" customHeight="1" s="53"/>
    <row r="358" ht="16.2" customHeight="1" s="53"/>
    <row r="359" ht="16.2" customHeight="1" s="53"/>
    <row r="360" ht="16.2" customHeight="1" s="53"/>
    <row r="361" ht="16.2" customHeight="1" s="53"/>
    <row r="362" ht="16.2" customHeight="1" s="53"/>
    <row r="363" ht="16.2" customHeight="1" s="53"/>
    <row r="364" ht="16.2" customHeight="1" s="53"/>
    <row r="365" ht="16.2" customHeight="1" s="53"/>
    <row r="366" ht="16.2" customHeight="1" s="53"/>
    <row r="367" ht="16.2" customHeight="1" s="53"/>
    <row r="368" ht="16.2" customHeight="1" s="53"/>
    <row r="369" ht="16.2" customHeight="1" s="53"/>
    <row r="370" ht="16.2" customHeight="1" s="53"/>
    <row r="371" ht="16.2" customHeight="1" s="53"/>
    <row r="372" ht="16.2" customHeight="1" s="53"/>
    <row r="373" ht="16.2" customHeight="1" s="53"/>
    <row r="374" ht="16.2" customHeight="1" s="53"/>
    <row r="375" ht="16.2" customHeight="1" s="53"/>
    <row r="376" ht="16.2" customHeight="1" s="53"/>
    <row r="377" ht="16.2" customHeight="1" s="53"/>
    <row r="378" ht="16.2" customHeight="1" s="53"/>
    <row r="379" ht="16.2" customHeight="1" s="53"/>
    <row r="380" ht="16.2" customHeight="1" s="53"/>
    <row r="381" ht="16.2" customHeight="1" s="53"/>
    <row r="382" ht="16.2" customHeight="1" s="53"/>
    <row r="383" ht="16.2" customHeight="1" s="53"/>
    <row r="384" ht="16.2" customHeight="1" s="53"/>
    <row r="385" ht="16.2" customHeight="1" s="53"/>
    <row r="386" ht="16.2" customHeight="1" s="53"/>
    <row r="387" ht="16.2" customHeight="1" s="53"/>
    <row r="388" ht="16.2" customHeight="1" s="53"/>
    <row r="389" ht="16.2" customHeight="1" s="53"/>
    <row r="390" ht="16.2" customHeight="1" s="53"/>
    <row r="391" ht="16.2" customHeight="1" s="53"/>
    <row r="392" ht="16.2" customHeight="1" s="53"/>
    <row r="393" ht="16.2" customHeight="1" s="53"/>
    <row r="394" ht="16.2" customHeight="1" s="53"/>
    <row r="395" ht="16.2" customHeight="1" s="53"/>
    <row r="396" ht="16.2" customHeight="1" s="53"/>
    <row r="397" ht="16.2" customHeight="1" s="53"/>
    <row r="398" ht="16.2" customHeight="1" s="53"/>
    <row r="399" ht="16.2" customHeight="1" s="53"/>
    <row r="400" ht="16.2" customHeight="1" s="53"/>
    <row r="401" ht="16.2" customHeight="1" s="53"/>
    <row r="402" ht="16.2" customHeight="1" s="53"/>
    <row r="403" ht="16.2" customHeight="1" s="53"/>
    <row r="404" ht="16.2" customHeight="1" s="53"/>
    <row r="405" ht="16.2" customHeight="1" s="53"/>
    <row r="406" ht="16.2" customHeight="1" s="53"/>
    <row r="407" ht="16.2" customHeight="1" s="53"/>
    <row r="408" ht="16.2" customHeight="1" s="53"/>
    <row r="409" ht="16.2" customHeight="1" s="53"/>
    <row r="410" ht="16.2" customHeight="1" s="53"/>
    <row r="427" ht="16.2" customHeight="1" s="53"/>
    <row r="428" ht="16.2" customHeight="1" s="53"/>
    <row r="429" ht="16.2" customHeight="1" s="53"/>
    <row r="430" ht="16.2" customHeight="1" s="53"/>
    <row r="431" ht="16.2" customHeight="1" s="53"/>
    <row r="432" ht="16.2" customHeight="1" s="53"/>
    <row r="433" ht="16.2" customHeight="1" s="53"/>
    <row r="434" ht="16.2" customHeight="1" s="53"/>
    <row r="435" ht="16.2" customHeight="1" s="53"/>
    <row r="436" ht="16.2" customHeight="1" s="53"/>
    <row r="437" ht="16.2" customHeight="1" s="53"/>
    <row r="438" ht="16.2" customHeight="1" s="53"/>
    <row r="439" ht="16.2" customHeight="1" s="53"/>
    <row r="440" ht="16.2" customHeight="1" s="53"/>
    <row r="441" ht="16.2" customHeight="1" s="53"/>
    <row r="442" ht="16.2" customHeight="1" s="53"/>
    <row r="443" ht="16.2" customHeight="1" s="53"/>
    <row r="444" ht="16.2" customHeight="1" s="53"/>
    <row r="445" ht="16.2" customHeight="1" s="53"/>
    <row r="446" ht="16.2" customHeight="1" s="53"/>
    <row r="447" ht="16.2" customHeight="1" s="53"/>
    <row r="448" ht="16.2" customHeight="1" s="53"/>
    <row r="449" ht="16.2" customHeight="1" s="53"/>
    <row r="450" ht="16.2" customHeight="1" s="53"/>
    <row r="451" ht="16.2" customHeight="1" s="53"/>
    <row r="452" ht="16.2" customHeight="1" s="53"/>
    <row r="453" ht="16.2" customHeight="1" s="53"/>
    <row r="454" ht="16.2" customHeight="1" s="53"/>
    <row r="455" ht="16.2" customHeight="1" s="53"/>
    <row r="456" ht="16.2" customHeight="1" s="53"/>
    <row r="457" ht="16.2" customHeight="1" s="53"/>
    <row r="458" ht="16.2" customHeight="1" s="53"/>
    <row r="459" ht="16.2" customHeight="1" s="53"/>
    <row r="460" ht="16.2" customHeight="1" s="53"/>
    <row r="461" ht="16.2" customHeight="1" s="53"/>
    <row r="462" ht="16.2" customHeight="1" s="53"/>
    <row r="463" ht="16.2" customHeight="1" s="53"/>
    <row r="464" ht="16.2" customHeight="1" s="53"/>
    <row r="465" ht="16.2" customHeight="1" s="53"/>
    <row r="466" ht="16.2" customHeight="1" s="53"/>
    <row r="467" ht="16.2" customHeight="1" s="53"/>
    <row r="468" ht="16.2" customHeight="1" s="53"/>
    <row r="469" ht="16.2" customHeight="1" s="53"/>
    <row r="470" ht="16.2" customHeight="1" s="53"/>
    <row r="471" ht="16.2" customHeight="1" s="53"/>
    <row r="472" ht="16.2" customHeight="1" s="53"/>
    <row r="473" ht="16.2" customHeight="1" s="53"/>
    <row r="474" ht="16.2" customHeight="1" s="53"/>
    <row r="475" ht="16.2" customHeight="1" s="53"/>
    <row r="476" ht="16.2" customHeight="1" s="53"/>
    <row r="477" ht="16.2" customHeight="1" s="53"/>
    <row r="478" ht="16.2" customHeight="1" s="53"/>
    <row r="479" ht="16.2" customHeight="1" s="53"/>
    <row r="480" ht="16.2" customHeight="1" s="53"/>
    <row r="481" ht="16.2" customHeight="1" s="53"/>
    <row r="484" ht="16.2" customHeight="1" s="53"/>
    <row r="485" ht="16.2" customHeight="1" s="53"/>
    <row r="486" ht="16.2" customHeight="1" s="53"/>
    <row r="487" ht="16.2" customHeight="1" s="53"/>
    <row r="488" ht="16.2" customHeight="1" s="53"/>
    <row r="489" ht="16.2" customHeight="1" s="53"/>
    <row r="490" ht="16.2" customHeight="1" s="53"/>
    <row r="491" ht="16.2" customHeight="1" s="53"/>
    <row r="492" ht="16.2" customHeight="1" s="53"/>
    <row r="493" ht="16.2" customHeight="1" s="53"/>
    <row r="494" ht="16.2" customHeight="1" s="53"/>
    <row r="495" ht="16.2" customHeight="1" s="53"/>
    <row r="496" ht="16.2" customHeight="1" s="53"/>
    <row r="497" ht="16.2" customHeight="1" s="53"/>
    <row r="498" ht="16.2" customHeight="1" s="53"/>
    <row r="499" ht="16.2" customHeight="1" s="53"/>
    <row r="500" ht="16.2" customHeight="1" s="53"/>
    <row r="501" ht="16.2" customHeight="1" s="53"/>
    <row r="502" ht="16.2" customHeight="1" s="53"/>
    <row r="503" ht="16.2" customHeight="1" s="53"/>
    <row r="504" ht="16.2" customHeight="1" s="53"/>
    <row r="505" ht="16.2" customHeight="1" s="53"/>
    <row r="506" ht="16.2" customHeight="1" s="53"/>
    <row r="507" ht="16.2" customHeight="1" s="53"/>
    <row r="508" ht="16.2" customHeight="1" s="53"/>
    <row r="509" ht="16.2" customHeight="1" s="53"/>
    <row r="510" ht="16.2" customHeight="1" s="53"/>
    <row r="511" ht="16.2" customHeight="1" s="53"/>
    <row r="512" ht="16.2" customHeight="1" s="53"/>
    <row r="513" ht="16.2" customHeight="1" s="53"/>
    <row r="514" ht="16.2" customHeight="1" s="53"/>
    <row r="515" ht="16.2" customHeight="1" s="53"/>
    <row r="516" ht="16.2" customHeight="1" s="53"/>
    <row r="517" ht="16.2" customHeight="1" s="53"/>
    <row r="518" ht="16.2" customHeight="1" s="53"/>
    <row r="519" ht="16.2" customHeight="1" s="53"/>
    <row r="520" ht="16.2" customHeight="1" s="53"/>
    <row r="521" ht="16.2" customHeight="1" s="53"/>
    <row r="522" ht="16.2" customHeight="1" s="53"/>
    <row r="523" ht="16.2" customHeight="1" s="53"/>
    <row r="524" ht="16.2" customHeight="1" s="53"/>
    <row r="525" ht="16.2" customHeight="1" s="53"/>
    <row r="526" ht="16.2" customHeight="1" s="53"/>
    <row r="527" ht="16.2" customHeight="1" s="53"/>
    <row r="528" ht="16.2" customHeight="1" s="53"/>
    <row r="529" ht="16.2" customHeight="1" s="53"/>
    <row r="530" ht="16.2" customHeight="1" s="53"/>
    <row r="531" ht="16.2" customHeight="1" s="53"/>
    <row r="532" ht="16.2" customHeight="1" s="53"/>
    <row r="533" ht="16.2" customHeight="1" s="53"/>
    <row r="534" ht="16.2" customHeight="1" s="53"/>
    <row r="535" ht="16.2" customHeight="1" s="53"/>
    <row r="536" ht="16.2" customHeight="1" s="53"/>
    <row r="537" ht="16.2" customHeight="1" s="53"/>
    <row r="538" ht="16.2" customHeight="1" s="53"/>
    <row r="539" ht="16.2" customHeight="1" s="53"/>
    <row r="540" ht="16.2" customHeight="1" s="53"/>
    <row r="541" ht="16.2" customHeight="1" s="53"/>
    <row r="542" ht="16.2" customHeight="1" s="53"/>
    <row r="543" ht="16.2" customHeight="1" s="53"/>
    <row r="544" ht="16.2" customHeight="1" s="53"/>
    <row r="545" ht="16.2" customHeight="1" s="53"/>
    <row r="546" ht="16.2" customHeight="1" s="53"/>
    <row r="547" ht="16.2" customHeight="1" s="53"/>
    <row r="548" ht="16.2" customHeight="1" s="53"/>
    <row r="549" ht="16.2" customHeight="1" s="53"/>
    <row r="550" ht="16.2" customHeight="1" s="53"/>
    <row r="551" ht="16.2" customHeight="1" s="53"/>
    <row r="552" ht="16.2" customHeight="1" s="53"/>
    <row r="553" ht="16.2" customHeight="1" s="53"/>
    <row r="554" ht="16.2" customHeight="1" s="53"/>
    <row r="555" ht="16.2" customHeight="1" s="53"/>
    <row r="556" ht="16.2" customHeight="1" s="53"/>
    <row r="557" ht="16.2" customHeight="1" s="53"/>
    <row r="558" ht="16.2" customHeight="1" s="53"/>
    <row r="559" ht="16.2" customHeight="1" s="53"/>
    <row r="560" ht="16.2" customHeight="1" s="53"/>
    <row r="561" ht="16.2" customHeight="1" s="53"/>
    <row r="562" ht="16.2" customHeight="1" s="53"/>
    <row r="563" ht="16.2" customHeight="1" s="53"/>
    <row r="564" ht="16.2" customHeight="1" s="53"/>
    <row r="565" ht="16.2" customHeight="1" s="53"/>
    <row r="566" ht="16.2" customHeight="1" s="53"/>
    <row r="567" ht="16.2" customHeight="1" s="53"/>
    <row r="568" ht="16.2" customHeight="1" s="53"/>
    <row r="569" ht="16.2" customHeight="1" s="53"/>
    <row r="570" ht="16.2" customHeight="1" s="53"/>
    <row r="571" ht="16.2" customHeight="1" s="53"/>
    <row r="572" ht="16.2" customHeight="1" s="53"/>
    <row r="573" ht="16.2" customHeight="1" s="53"/>
    <row r="574" ht="16.2" customHeight="1" s="53"/>
    <row r="575" ht="16.2" customHeight="1" s="53"/>
    <row r="576" ht="16.2" customHeight="1" s="53"/>
    <row r="577" ht="16.2" customHeight="1" s="53"/>
    <row r="578" ht="16.2" customHeight="1" s="53"/>
    <row r="579" ht="16.2" customHeight="1" s="53"/>
    <row r="580" ht="16.2" customHeight="1" s="53"/>
    <row r="581" ht="16.2" customHeight="1" s="53"/>
    <row r="582" ht="16.2" customHeight="1" s="53"/>
    <row r="583" ht="16.2" customHeight="1" s="53"/>
    <row r="584" ht="16.2" customHeight="1" s="53"/>
    <row r="585" ht="16.2" customHeight="1" s="53"/>
    <row r="586" ht="16.2" customHeight="1" s="53"/>
    <row r="587" ht="16.2" customHeight="1" s="53"/>
    <row r="588" ht="16.2" customHeight="1" s="53"/>
    <row r="589" ht="16.2" customHeight="1" s="53"/>
    <row r="590" ht="16.2" customHeight="1" s="53"/>
    <row r="591" ht="16.2" customHeight="1" s="53"/>
    <row r="592" ht="16.2" customHeight="1" s="53"/>
  </sheetData>
  <mergeCells count="6">
    <mergeCell ref="A1:J1"/>
    <mergeCell ref="C4:F4"/>
    <mergeCell ref="A4:A5"/>
    <mergeCell ref="A3:J3"/>
    <mergeCell ref="A2:J2"/>
    <mergeCell ref="H4:J5"/>
  </mergeCells>
  <conditionalFormatting sqref="D8:D15">
    <cfRule type="expression" priority="4" dxfId="4">
      <formula>"""=if(IF(ISBLANK(c8),0, 1) *IF(ISBLANK(d8),0, 1)=1)"""</formula>
    </cfRule>
  </conditionalFormatting>
  <conditionalFormatting sqref="J7:J38">
    <cfRule type="cellIs" priority="8" operator="notEqual" dxfId="0" stopIfTrue="1">
      <formula>$K7</formula>
    </cfRule>
  </conditionalFormatting>
  <conditionalFormatting sqref="J39:J41">
    <cfRule type="cellIs" priority="3" operator="notEqual" dxfId="0" stopIfTrue="1">
      <formula>#REF!</formula>
    </cfRule>
  </conditionalFormatting>
  <conditionalFormatting sqref="J42:J136">
    <cfRule type="cellIs" priority="1" operator="notEqual" dxfId="0" stopIfTrue="1">
      <formula>$K42</formula>
    </cfRule>
  </conditionalFormatting>
  <conditionalFormatting sqref="M7:M93 M97:M134">
    <cfRule type="cellIs" priority="21" operator="notEqual" dxfId="0" stopIfTrue="1">
      <formula>0</formula>
    </cfRule>
  </conditionalFormatting>
  <printOptions horizontalCentered="1"/>
  <pageMargins left="0.5511811023622047" right="0.4724409448818898" top="0.4330708661417323" bottom="0.2755905511811024" header="0.3937007874015748" footer="0.1181102362204725"/>
  <pageSetup orientation="portrait" paperSize="9" scale="38" horizontalDpi="1200" verticalDpi="1200"/>
  <headerFooter alignWithMargins="0">
    <oddHeader/>
    <oddFooter>&amp;C&amp;16 1-1</oddFooter>
    <evenHeader/>
    <evenFooter/>
    <firstHeader/>
    <firstFooter/>
  </headerFooter>
  <legacyDrawing xmlns:r="http://schemas.openxmlformats.org/officeDocument/2006/relationships" r:id="anysvml"/>
</worksheet>
</file>

<file path=xl/worksheets/sheet37.xml><?xml version="1.0" encoding="utf-8"?>
<worksheet xmlns="http://schemas.openxmlformats.org/spreadsheetml/2006/main">
  <sheetPr codeName="Sheet43">
    <outlinePr summaryBelow="1" summaryRight="1"/>
    <pageSetUpPr/>
  </sheetPr>
  <dimension ref="A1:R135"/>
  <sheetViews>
    <sheetView showZeros="0" topLeftCell="A136" zoomScale="70" zoomScaleNormal="70" zoomScaleSheetLayoutView="120" workbookViewId="0">
      <selection activeCell="G14" sqref="G14"/>
    </sheetView>
  </sheetViews>
  <sheetFormatPr baseColWidth="8" defaultColWidth="9" defaultRowHeight="19.8"/>
  <cols>
    <col width="21.6640625" customWidth="1" style="1" min="1" max="1"/>
    <col width="16" customWidth="1" style="1" min="2" max="2"/>
    <col width="6.21875" customWidth="1" style="1" min="3" max="3"/>
    <col width="14.109375" customWidth="1" style="1" min="4" max="4"/>
    <col width="6.21875" customWidth="1" style="1" min="5" max="5"/>
    <col width="14.109375" customWidth="1" style="1" min="6" max="7"/>
    <col width="64.6640625" customWidth="1" style="1" min="8" max="8"/>
    <col width="4.6640625" customWidth="1" style="1" min="9" max="9"/>
    <col width="14.109375" customWidth="1" style="1" min="10" max="10"/>
    <col width="10.109375" bestFit="1" customWidth="1" style="1" min="11" max="11"/>
    <col width="11.33203125" bestFit="1" customWidth="1" style="1" min="12" max="12"/>
    <col width="19.21875" bestFit="1" customWidth="1" style="1" min="13" max="13"/>
    <col width="9" customWidth="1" style="1" min="14" max="14"/>
    <col width="20.21875" bestFit="1" customWidth="1" style="1" min="15" max="15"/>
    <col width="9" customWidth="1" style="1" min="16" max="16"/>
    <col width="15.21875" bestFit="1" customWidth="1" style="1" min="17" max="17"/>
    <col width="9" customWidth="1" style="1" min="18" max="16384"/>
  </cols>
  <sheetData>
    <row r="1" ht="22.2" customHeight="1" s="53">
      <c r="A1" s="322">
        <f>OFFSET(A139,0,K1-1)</f>
        <v/>
      </c>
      <c r="K1" s="13">
        <f>L1+2</f>
        <v/>
      </c>
      <c r="L1" s="1" t="n">
        <v>35</v>
      </c>
    </row>
    <row r="2" ht="22.2" customHeight="1" s="53">
      <c r="A2" s="322" t="inlineStr">
        <is>
          <t>預計平衡表與現金流量表勾稽底稿</t>
        </is>
      </c>
    </row>
    <row r="3" ht="20.4" customHeight="1" s="53" thickBot="1">
      <c r="A3" s="324" t="inlineStr">
        <is>
          <t>中華民國115年度</t>
        </is>
      </c>
    </row>
    <row r="4" ht="22.2" customHeight="1" s="53">
      <c r="A4" s="348" t="inlineStr">
        <is>
          <t>科目</t>
        </is>
      </c>
      <c r="B4" s="349" t="inlineStr">
        <is>
          <t>114.12.31</t>
        </is>
      </c>
      <c r="C4" s="328" t="inlineStr">
        <is>
          <t>調整項目</t>
        </is>
      </c>
      <c r="D4" s="350" t="n"/>
      <c r="E4" s="350" t="n"/>
      <c r="F4" s="351" t="n"/>
      <c r="G4" s="349" t="inlineStr">
        <is>
          <t>115.12.31</t>
        </is>
      </c>
      <c r="H4" s="329" t="inlineStr">
        <is>
          <t>現金流量表勾稽項目</t>
        </is>
      </c>
      <c r="I4" s="352" t="n"/>
      <c r="J4" s="353" t="n"/>
    </row>
    <row r="5" ht="22.8" customHeight="1" s="53" thickBot="1">
      <c r="A5" s="354" t="n"/>
      <c r="B5" s="75" t="inlineStr">
        <is>
          <t>預計數</t>
        </is>
      </c>
      <c r="C5" s="485" t="n"/>
      <c r="D5" s="486" t="inlineStr">
        <is>
          <t>借方</t>
        </is>
      </c>
      <c r="E5" s="487" t="n"/>
      <c r="F5" s="486" t="inlineStr">
        <is>
          <t>貸方</t>
        </is>
      </c>
      <c r="G5" s="77" t="inlineStr">
        <is>
          <t>預計數</t>
        </is>
      </c>
      <c r="H5" s="358" t="n"/>
      <c r="I5" s="359" t="n"/>
      <c r="J5" s="360" t="n"/>
    </row>
    <row r="6" ht="15.9" customHeight="1" s="53">
      <c r="A6" s="4" t="inlineStr">
        <is>
          <t xml:space="preserve">資產                                                        </t>
        </is>
      </c>
      <c r="B6" s="419" t="n"/>
      <c r="C6" s="367" t="n"/>
      <c r="D6" s="420" t="n"/>
      <c r="E6" s="368" t="n"/>
      <c r="F6" s="420" t="n"/>
      <c r="G6" s="421" t="n"/>
      <c r="H6" s="111" t="inlineStr">
        <is>
          <t xml:space="preserve">▼業務活動之現金流量                                          </t>
        </is>
      </c>
      <c r="I6" s="129" t="n"/>
      <c r="J6" s="130" t="n"/>
      <c r="L6" s="30" t="inlineStr">
        <is>
          <t>114年12月</t>
        </is>
      </c>
      <c r="M6" s="27" t="inlineStr">
        <is>
          <t>差異數要再加(減)</t>
        </is>
      </c>
      <c r="N6" s="30" t="n"/>
      <c r="O6" s="27" t="inlineStr">
        <is>
          <t>比較增減</t>
        </is>
      </c>
      <c r="P6" s="30" t="n"/>
      <c r="Q6" s="27" t="inlineStr">
        <is>
          <t>調整項目</t>
        </is>
      </c>
      <c r="R6" s="30" t="n"/>
    </row>
    <row r="7" ht="15.9" customHeight="1" s="53">
      <c r="A7" s="78" t="inlineStr">
        <is>
          <t xml:space="preserve">　流動資產                                                    </t>
        </is>
      </c>
      <c r="B7" s="422">
        <f>SUM(B8:B16)</f>
        <v/>
      </c>
      <c r="C7" s="367" t="n"/>
      <c r="D7" s="420" t="n"/>
      <c r="E7" s="368" t="n"/>
      <c r="F7" s="420" t="n"/>
      <c r="G7" s="423">
        <f>SUM(G8:G16)</f>
        <v/>
      </c>
      <c r="H7" s="112" t="inlineStr">
        <is>
          <t xml:space="preserve">　　本期賸餘（短絀）                                            </t>
        </is>
      </c>
      <c r="I7" s="8" t="inlineStr">
        <is>
          <t>A</t>
        </is>
      </c>
      <c r="J7" s="73">
        <f>OFFSET(A480,0,$K$1-1)</f>
        <v/>
      </c>
      <c r="K7" s="369">
        <f>-SUMIF($C$7:$C$127,I7,$D$7:$D$127)+SUMIF($E$7:$E$127,I7,$F$7:$F$127)</f>
        <v/>
      </c>
      <c r="L7" s="478">
        <f>VLOOKUP(A7,$A$140:$AX$249,$K$1,FALSE)</f>
        <v/>
      </c>
      <c r="M7" s="478">
        <f>L7-G7</f>
        <v/>
      </c>
      <c r="N7" s="30" t="n"/>
      <c r="O7" s="425">
        <f>L7-B7</f>
        <v/>
      </c>
      <c r="P7" s="144">
        <f>J7-K7</f>
        <v/>
      </c>
      <c r="Q7" s="426">
        <f>D7-F7</f>
        <v/>
      </c>
      <c r="R7" s="30" t="n"/>
    </row>
    <row r="8" ht="15.9" customHeight="1" s="53">
      <c r="A8" s="79" t="inlineStr">
        <is>
          <t xml:space="preserve">　　現金                                                        </t>
        </is>
      </c>
      <c r="B8" s="427">
        <f>VLOOKUP(A8,$A$309:$AX$418,$K$1,FALSE)</f>
        <v/>
      </c>
      <c r="C8" s="367" t="inlineStr">
        <is>
          <t>B</t>
        </is>
      </c>
      <c r="D8" s="428">
        <f>IF(G8-B8&gt;0,G8-B8,"0")</f>
        <v/>
      </c>
      <c r="E8" s="375" t="inlineStr">
        <is>
          <t>B</t>
        </is>
      </c>
      <c r="F8" s="428">
        <f>IF(G8-B8&lt;0,B8-G8,"0")</f>
        <v/>
      </c>
      <c r="G8" s="429">
        <f>J87</f>
        <v/>
      </c>
      <c r="H8" s="112" t="inlineStr">
        <is>
          <t xml:space="preserve">　　利息股利之調整                                              </t>
        </is>
      </c>
      <c r="I8" s="8" t="n"/>
      <c r="J8" s="73">
        <f>OFFSET(A481,0,$K$1-1)</f>
        <v/>
      </c>
      <c r="K8" s="369">
        <f>SUM(K9:K11)</f>
        <v/>
      </c>
      <c r="L8" s="478">
        <f>VLOOKUP(A8,$A$140:$AX$249,$K$1,FALSE)</f>
        <v/>
      </c>
      <c r="M8" s="478">
        <f>L8-G8</f>
        <v/>
      </c>
      <c r="N8" s="30" t="n"/>
      <c r="O8" s="425">
        <f>L8-B8</f>
        <v/>
      </c>
      <c r="P8" s="144">
        <f>J8-K8</f>
        <v/>
      </c>
      <c r="Q8" s="426">
        <f>D8-F8</f>
        <v/>
      </c>
      <c r="R8" s="30" t="n"/>
    </row>
    <row r="9" ht="15.9" customHeight="1" s="53">
      <c r="A9" s="79" t="inlineStr">
        <is>
          <t xml:space="preserve">　　流動金融資產                                                </t>
        </is>
      </c>
      <c r="B9" s="427">
        <f>VLOOKUP(A9,$A$309:$AX$418,$K$1,FALSE)</f>
        <v/>
      </c>
      <c r="C9" s="375" t="n">
        <v>231</v>
      </c>
      <c r="D9" s="428">
        <f>J50*-1</f>
        <v/>
      </c>
      <c r="E9" s="430" t="n">
        <v>211</v>
      </c>
      <c r="F9" s="431">
        <f>J42</f>
        <v/>
      </c>
      <c r="G9" s="429">
        <f>B9+D9-F9+D10-F10</f>
        <v/>
      </c>
      <c r="H9" s="112" t="inlineStr">
        <is>
          <t xml:space="preserve">　　　利息收入                                                    </t>
        </is>
      </c>
      <c r="I9" s="8" t="n"/>
      <c r="J9" s="73">
        <f>OFFSET(A482,0,$K$1-1)</f>
        <v/>
      </c>
      <c r="K9" s="369">
        <f>J9</f>
        <v/>
      </c>
      <c r="L9" s="478">
        <f>VLOOKUP(A9,$A$140:$AX$249,$K$1,FALSE)</f>
        <v/>
      </c>
      <c r="M9" s="478">
        <f>L9-G9</f>
        <v/>
      </c>
      <c r="N9" s="30" t="n"/>
      <c r="O9" s="425">
        <f>L9-B9</f>
        <v/>
      </c>
      <c r="P9" s="144">
        <f>J9-K9</f>
        <v/>
      </c>
      <c r="Q9" s="426">
        <f>D9-F9</f>
        <v/>
      </c>
      <c r="R9" s="30" t="n"/>
    </row>
    <row r="10" ht="15.9" customHeight="1" s="53">
      <c r="A10" s="79" t="n"/>
      <c r="B10" s="427" t="n"/>
      <c r="C10" s="375" t="n">
        <v>125</v>
      </c>
      <c r="D10" s="428" t="n"/>
      <c r="E10" s="430" t="n"/>
      <c r="F10" s="432" t="n"/>
      <c r="G10" s="429" t="n"/>
      <c r="H10" s="112" t="inlineStr">
        <is>
          <t xml:space="preserve">　　　股利收入                                                    </t>
        </is>
      </c>
      <c r="I10" s="8" t="n"/>
      <c r="J10" s="73">
        <f>OFFSET(A483,0,$K$1-1)</f>
        <v/>
      </c>
      <c r="K10" s="369">
        <f>J10</f>
        <v/>
      </c>
      <c r="L10" s="478" t="n"/>
      <c r="M10" s="478">
        <f>L10-G10</f>
        <v/>
      </c>
      <c r="N10" s="30" t="n"/>
      <c r="O10" s="425">
        <f>L10-B10</f>
        <v/>
      </c>
      <c r="P10" s="144">
        <f>J10-K10</f>
        <v/>
      </c>
      <c r="Q10" s="426">
        <f>D10-F10</f>
        <v/>
      </c>
      <c r="R10" s="30" t="n"/>
    </row>
    <row r="11" ht="15.9" customHeight="1" s="53">
      <c r="A11" s="79" t="inlineStr">
        <is>
          <t xml:space="preserve">　　應收款項                                                    </t>
        </is>
      </c>
      <c r="B11" s="427">
        <f>VLOOKUP(A11,$A$309:$AX$418,$K$1,FALSE)</f>
        <v/>
      </c>
      <c r="C11" s="375" t="n">
        <v>151</v>
      </c>
      <c r="D11" s="428" t="n"/>
      <c r="E11" s="430" t="n">
        <v>151</v>
      </c>
      <c r="F11" s="432" t="n"/>
      <c r="G11" s="429">
        <f>B11+D11-F11</f>
        <v/>
      </c>
      <c r="H11" s="112" t="inlineStr">
        <is>
          <t xml:space="preserve">　　　利息費用                                                    </t>
        </is>
      </c>
      <c r="I11" s="8" t="n"/>
      <c r="J11" s="73">
        <f>OFFSET(A484,0,$K$1-1)</f>
        <v/>
      </c>
      <c r="K11" s="369">
        <f>J11</f>
        <v/>
      </c>
      <c r="L11" s="478">
        <f>VLOOKUP(A11,$A$140:$AX$249,$K$1,FALSE)</f>
        <v/>
      </c>
      <c r="M11" s="478">
        <f>L11-G11</f>
        <v/>
      </c>
      <c r="N11" s="30" t="n"/>
      <c r="O11" s="425">
        <f>L11-B11</f>
        <v/>
      </c>
      <c r="P11" s="144">
        <f>J11-K11</f>
        <v/>
      </c>
      <c r="Q11" s="426">
        <f>D11-F11</f>
        <v/>
      </c>
      <c r="R11" s="30" t="n"/>
    </row>
    <row r="12" ht="15.9" customHeight="1" s="53">
      <c r="A12" s="2" t="n">
        <v>0</v>
      </c>
      <c r="B12" s="427" t="n"/>
      <c r="C12" s="375" t="n"/>
      <c r="D12" s="428" t="n"/>
      <c r="E12" s="430" t="n"/>
      <c r="F12" s="432" t="n"/>
      <c r="G12" s="433" t="n"/>
      <c r="H12" s="112" t="inlineStr">
        <is>
          <t xml:space="preserve">　　未計利息股利之本期賸餘（短絀）                              </t>
        </is>
      </c>
      <c r="I12" s="8" t="n"/>
      <c r="J12" s="73">
        <f>OFFSET(A485,0,$K$1-1)</f>
        <v/>
      </c>
      <c r="K12" s="369">
        <f>K7+K8</f>
        <v/>
      </c>
      <c r="L12" s="478" t="n"/>
      <c r="M12" s="478">
        <f>L12-G12</f>
        <v/>
      </c>
      <c r="N12" s="30" t="n"/>
      <c r="O12" s="425">
        <f>L12-B12</f>
        <v/>
      </c>
      <c r="P12" s="144">
        <f>J12-K12</f>
        <v/>
      </c>
      <c r="Q12" s="426">
        <f>D12-F12</f>
        <v/>
      </c>
      <c r="R12" s="30" t="n"/>
    </row>
    <row r="13" ht="15.9" customHeight="1" s="53">
      <c r="A13" s="80" t="inlineStr">
        <is>
          <t xml:space="preserve">　　存貨                                                        </t>
        </is>
      </c>
      <c r="B13" s="427">
        <f>VLOOKUP(A13,$A$309:$AX$418,$K$1,FALSE)</f>
        <v/>
      </c>
      <c r="C13" s="375" t="n">
        <v>151</v>
      </c>
      <c r="D13" s="428" t="n"/>
      <c r="E13" s="430" t="n">
        <v>151</v>
      </c>
      <c r="F13" s="432" t="n"/>
      <c r="G13" s="429">
        <f>B13+D13-F13</f>
        <v/>
      </c>
      <c r="H13" s="112" t="inlineStr">
        <is>
          <t xml:space="preserve">　　調整項目                                                    </t>
        </is>
      </c>
      <c r="I13" s="8" t="n"/>
      <c r="J13" s="73">
        <f>OFFSET(A486,0,$K$1-1)</f>
        <v/>
      </c>
      <c r="K13" s="369">
        <f>SUM(K14,K24,K27,K34,K33)</f>
        <v/>
      </c>
      <c r="L13" s="478">
        <f>VLOOKUP(A13,$A$140:$AX$249,$K$1,FALSE)</f>
        <v/>
      </c>
      <c r="M13" s="478">
        <f>L13-G13</f>
        <v/>
      </c>
      <c r="N13" s="30" t="n"/>
      <c r="O13" s="425">
        <f>L13-B13</f>
        <v/>
      </c>
      <c r="P13" s="144">
        <f>J13-K13</f>
        <v/>
      </c>
      <c r="Q13" s="426">
        <f>D13-F13</f>
        <v/>
      </c>
      <c r="R13" s="30" t="n"/>
    </row>
    <row r="14" ht="15.9" customHeight="1" s="53">
      <c r="A14" s="81" t="inlineStr">
        <is>
          <t xml:space="preserve">　　生產性生物資產－流動                                        </t>
        </is>
      </c>
      <c r="B14" s="427">
        <f>VLOOKUP(A14,$A$309:$AX$418,$K$1,FALSE)</f>
        <v/>
      </c>
      <c r="C14" s="375" t="n">
        <v>151</v>
      </c>
      <c r="D14" s="428" t="n"/>
      <c r="E14" s="430" t="n">
        <v>151</v>
      </c>
      <c r="F14" s="432" t="n"/>
      <c r="G14" s="429">
        <f>B14+D14-F14</f>
        <v/>
      </c>
      <c r="H14" s="112" t="inlineStr">
        <is>
          <t xml:space="preserve">　　　折舊、減損及折耗                                            </t>
        </is>
      </c>
      <c r="I14" s="8" t="n"/>
      <c r="J14" s="73">
        <f>OFFSET(A487,0,$K$1-1)</f>
        <v/>
      </c>
      <c r="K14" s="369">
        <f>SUM(K15:K23)</f>
        <v/>
      </c>
      <c r="L14" s="478">
        <f>VLOOKUP(A14,$A$140:$AX$249,$K$1,FALSE)</f>
        <v/>
      </c>
      <c r="M14" s="478">
        <f>L14-G14</f>
        <v/>
      </c>
      <c r="N14" s="30" t="n"/>
      <c r="O14" s="425">
        <f>L14-B14</f>
        <v/>
      </c>
      <c r="P14" s="144">
        <f>J14-K14</f>
        <v/>
      </c>
      <c r="Q14" s="426">
        <f>D14-F14</f>
        <v/>
      </c>
      <c r="R14" s="30" t="n"/>
    </row>
    <row r="15" ht="15.9" customHeight="1" s="53">
      <c r="A15" s="80" t="inlineStr">
        <is>
          <t xml:space="preserve">　　預付款項                                                    </t>
        </is>
      </c>
      <c r="B15" s="427">
        <f>VLOOKUP(A15,$A$309:$AX$418,$K$1,FALSE)</f>
        <v/>
      </c>
      <c r="C15" s="375" t="n">
        <v>151</v>
      </c>
      <c r="D15" s="428" t="n"/>
      <c r="E15" s="430" t="n">
        <v>151</v>
      </c>
      <c r="F15" s="432" t="n"/>
      <c r="G15" s="429">
        <f>B15+D15-F15</f>
        <v/>
      </c>
      <c r="H15" s="112" t="inlineStr">
        <is>
          <t xml:space="preserve">　　　　土地改良物                                                  </t>
        </is>
      </c>
      <c r="I15" s="91" t="n">
        <v>101</v>
      </c>
      <c r="J15" s="121">
        <f>OFFSET(A488,0,$K$1-1)</f>
        <v/>
      </c>
      <c r="K15" s="369">
        <f>-SUMIF($C$7:$C$127,I15,$D$7:$D$127)+SUMIF($E$7:$E$127,I15,$F$7:$F$127)</f>
        <v/>
      </c>
      <c r="L15" s="478">
        <f>VLOOKUP(A15,$A$140:$AX$249,$K$1,FALSE)</f>
        <v/>
      </c>
      <c r="M15" s="478">
        <f>L15-G15</f>
        <v/>
      </c>
      <c r="N15" s="30" t="n"/>
      <c r="O15" s="425">
        <f>L15-B15</f>
        <v/>
      </c>
      <c r="P15" s="144">
        <f>J15-K15</f>
        <v/>
      </c>
      <c r="Q15" s="426">
        <f>D15-F15</f>
        <v/>
      </c>
      <c r="R15" s="30" t="n"/>
    </row>
    <row r="16" ht="30.75" customHeight="1" s="53">
      <c r="A16" s="80" t="inlineStr">
        <is>
          <t xml:space="preserve">　　短期貸墊款                                                  </t>
        </is>
      </c>
      <c r="B16" s="427">
        <f>VLOOKUP(A16,$A$309:$AX$418,$K$1,FALSE)</f>
        <v/>
      </c>
      <c r="C16" s="375" t="n">
        <v>151</v>
      </c>
      <c r="D16" s="428" t="n"/>
      <c r="E16" s="430" t="n">
        <v>212</v>
      </c>
      <c r="F16" s="432">
        <f>J43</f>
        <v/>
      </c>
      <c r="G16" s="429">
        <f>B16+D16-F16</f>
        <v/>
      </c>
      <c r="H16" s="112" t="inlineStr">
        <is>
          <t xml:space="preserve">　　　　房屋及建築                                                  </t>
        </is>
      </c>
      <c r="I16" s="91" t="n">
        <v>102</v>
      </c>
      <c r="J16" s="121">
        <f>OFFSET(A489,0,$K$1-1)</f>
        <v/>
      </c>
      <c r="K16" s="369">
        <f>-SUMIF($C$7:$C$127,I16,$D$7:$D$127)+SUMIF($E$7:$E$127,I16,$F$7:$F$127)</f>
        <v/>
      </c>
      <c r="L16" s="478">
        <f>VLOOKUP(A16,$A$140:$AX$249,$K$1,FALSE)</f>
        <v/>
      </c>
      <c r="M16" s="478">
        <f>L16-G16</f>
        <v/>
      </c>
      <c r="N16" s="30" t="n"/>
      <c r="O16" s="425">
        <f>L16-B16</f>
        <v/>
      </c>
      <c r="P16" s="144">
        <f>J16-K16</f>
        <v/>
      </c>
      <c r="Q16" s="426">
        <f>D16-F16</f>
        <v/>
      </c>
      <c r="R16" s="30" t="n"/>
    </row>
    <row r="17" ht="15.9" customHeight="1" s="53">
      <c r="A17" s="78" t="inlineStr">
        <is>
          <t xml:space="preserve">　投資、長期應收款、貸墊款及準備金                            </t>
        </is>
      </c>
      <c r="B17" s="422">
        <f>SUM(B18:B21)</f>
        <v/>
      </c>
      <c r="C17" s="380" t="n"/>
      <c r="D17" s="374" t="n"/>
      <c r="E17" s="434" t="n"/>
      <c r="F17" s="435" t="n"/>
      <c r="G17" s="423">
        <f>SUM(G18:G21)</f>
        <v/>
      </c>
      <c r="H17" s="112" t="inlineStr">
        <is>
          <t xml:space="preserve">　　　　機械及設備                                                  </t>
        </is>
      </c>
      <c r="I17" s="91" t="n">
        <v>103</v>
      </c>
      <c r="J17" s="121">
        <f>OFFSET(A490,0,$K$1-1)</f>
        <v/>
      </c>
      <c r="K17" s="369">
        <f>-SUMIF($C$7:$C$127,I17,$D$7:$D$127)+SUMIF($E$7:$E$127,I17,$F$7:$F$127)</f>
        <v/>
      </c>
      <c r="L17" s="478">
        <f>VLOOKUP(A17,$A$140:$AX$249,$K$1,FALSE)</f>
        <v/>
      </c>
      <c r="M17" s="478">
        <f>L17-G17</f>
        <v/>
      </c>
      <c r="N17" s="30" t="n"/>
      <c r="O17" s="425">
        <f>L17-B17</f>
        <v/>
      </c>
      <c r="P17" s="144">
        <f>J17-K17</f>
        <v/>
      </c>
      <c r="Q17" s="426">
        <f>D17-F17</f>
        <v/>
      </c>
      <c r="R17" s="30" t="n"/>
    </row>
    <row r="18" ht="15.9" customHeight="1" s="53">
      <c r="A18" s="80" t="inlineStr">
        <is>
          <t xml:space="preserve">　　採權益法之投資                                              </t>
        </is>
      </c>
      <c r="B18" s="427">
        <f>VLOOKUP(A18,$A$309:$AX$418,$K$1,FALSE)</f>
        <v/>
      </c>
      <c r="C18" s="380" t="n"/>
      <c r="D18" s="126" t="n"/>
      <c r="E18" s="127" t="n"/>
      <c r="F18" s="126" t="n"/>
      <c r="G18" s="429">
        <f>D18+F18+B18</f>
        <v/>
      </c>
      <c r="H18" s="112" t="inlineStr">
        <is>
          <t xml:space="preserve">　　　　交通及運輸設備                                              </t>
        </is>
      </c>
      <c r="I18" s="91" t="n">
        <v>104</v>
      </c>
      <c r="J18" s="121">
        <f>OFFSET(A491,0,$K$1-1)</f>
        <v/>
      </c>
      <c r="K18" s="369">
        <f>-SUMIF($C$7:$C$127,I18,$D$7:$D$127)+SUMIF($E$7:$E$127,I18,$F$7:$F$127)</f>
        <v/>
      </c>
      <c r="L18" s="478">
        <f>VLOOKUP(A18,$A$140:$AX$249,$K$1,FALSE)</f>
        <v/>
      </c>
      <c r="M18" s="478">
        <f>L18-G18</f>
        <v/>
      </c>
      <c r="N18" s="30" t="n"/>
      <c r="O18" s="425">
        <f>L18-B18</f>
        <v/>
      </c>
      <c r="P18" s="144">
        <f>J18-K18</f>
        <v/>
      </c>
      <c r="Q18" s="426">
        <f>D18-F18</f>
        <v/>
      </c>
      <c r="R18" s="30" t="n"/>
    </row>
    <row r="19" ht="15.9" customHeight="1" s="53">
      <c r="A19" s="80" t="inlineStr">
        <is>
          <t xml:space="preserve">　　非流動金融資產                                              </t>
        </is>
      </c>
      <c r="B19" s="427">
        <f>VLOOKUP(A19,$A$309:$AX$418,$K$1,FALSE)</f>
        <v/>
      </c>
      <c r="C19" s="381" t="n">
        <v>241</v>
      </c>
      <c r="D19" s="436">
        <f>J52*-1</f>
        <v/>
      </c>
      <c r="E19" s="437" t="n">
        <v>221</v>
      </c>
      <c r="F19" s="438">
        <f>J45</f>
        <v/>
      </c>
      <c r="G19" s="429">
        <f>B19+D19-F19</f>
        <v/>
      </c>
      <c r="H19" s="112" t="inlineStr">
        <is>
          <t xml:space="preserve">　　　　什項設備                                                    </t>
        </is>
      </c>
      <c r="I19" s="91" t="n">
        <v>105</v>
      </c>
      <c r="J19" s="121">
        <f>OFFSET(A492,0,$K$1-1)</f>
        <v/>
      </c>
      <c r="K19" s="369">
        <f>-SUMIF($C$7:$C$127,I19,$D$7:$D$127)+SUMIF($E$7:$E$127,I19,$F$7:$F$127)</f>
        <v/>
      </c>
      <c r="L19" s="478">
        <f>VLOOKUP(A19,$A$140:$AX$249,$K$1,FALSE)</f>
        <v/>
      </c>
      <c r="M19" s="478">
        <f>L19-G19</f>
        <v/>
      </c>
      <c r="N19" s="30" t="n"/>
      <c r="O19" s="425">
        <f>L19-B19</f>
        <v/>
      </c>
      <c r="P19" s="144">
        <f>J19-K19</f>
        <v/>
      </c>
      <c r="Q19" s="426">
        <f>D19-F19</f>
        <v/>
      </c>
      <c r="R19" s="30" t="n"/>
    </row>
    <row r="20" ht="15.9" customHeight="1" s="53">
      <c r="A20" s="80" t="inlineStr">
        <is>
          <t xml:space="preserve">　　長期應收款                                                  </t>
        </is>
      </c>
      <c r="B20" s="427">
        <f>VLOOKUP(A20,$A$309:$AX$418,$K$1,FALSE)</f>
        <v/>
      </c>
      <c r="C20" s="380" t="n"/>
      <c r="D20" s="374" t="n"/>
      <c r="E20" s="434" t="n"/>
      <c r="F20" s="435" t="n"/>
      <c r="G20" s="433">
        <f>B20+D20-F20</f>
        <v/>
      </c>
      <c r="H20" s="112" t="inlineStr">
        <is>
          <t xml:space="preserve">　　　　租賃資產                                                    </t>
        </is>
      </c>
      <c r="I20" s="91" t="n">
        <v>106</v>
      </c>
      <c r="J20" s="121">
        <f>OFFSET(A493,0,$K$1-1)</f>
        <v/>
      </c>
      <c r="K20" s="369">
        <f>-SUMIF($C$7:$C$127,I20,$D$7:$D$127)+SUMIF($E$7:$E$127,I20,$F$7:$F$127)</f>
        <v/>
      </c>
      <c r="L20" s="478">
        <f>VLOOKUP(A20,$A$140:$AX$249,$K$1,FALSE)</f>
        <v/>
      </c>
      <c r="M20" s="478">
        <f>L20-G20</f>
        <v/>
      </c>
      <c r="N20" s="30" t="n"/>
      <c r="O20" s="425">
        <f>L20-B20</f>
        <v/>
      </c>
      <c r="P20" s="144">
        <f>J20-K20</f>
        <v/>
      </c>
      <c r="Q20" s="426">
        <f>D20-F20</f>
        <v/>
      </c>
      <c r="R20" s="30" t="n"/>
    </row>
    <row r="21" ht="15.9" customHeight="1" s="53">
      <c r="A21" s="80" t="inlineStr">
        <is>
          <t xml:space="preserve">　　準備金                                                      </t>
        </is>
      </c>
      <c r="B21" s="427">
        <f>VLOOKUP(A21,$A$309:$AX$418,$K$1,FALSE)</f>
        <v/>
      </c>
      <c r="C21" s="380" t="n">
        <v>242</v>
      </c>
      <c r="D21" s="374">
        <f>J53*-1</f>
        <v/>
      </c>
      <c r="E21" s="434" t="n">
        <v>222</v>
      </c>
      <c r="F21" s="435">
        <f>J46</f>
        <v/>
      </c>
      <c r="G21" s="429">
        <f>B21+SUM(D21:D25)-SUM(F21:F25)</f>
        <v/>
      </c>
      <c r="H21" s="112" t="inlineStr">
        <is>
          <t xml:space="preserve">　　　　租賃權益改良                                                </t>
        </is>
      </c>
      <c r="I21" s="91" t="n">
        <v>107</v>
      </c>
      <c r="J21" s="121">
        <f>OFFSET(A494,0,$K$1-1)</f>
        <v/>
      </c>
      <c r="K21" s="369">
        <f>-SUMIF($C$7:$C$127,I21,$D$7:$D$127)+SUMIF($E$7:$E$127,I21,$F$7:$F$127)</f>
        <v/>
      </c>
      <c r="L21" s="478">
        <f>VLOOKUP(A21,$A$140:$AX$249,$K$1,FALSE)</f>
        <v/>
      </c>
      <c r="M21" s="478">
        <f>L21-G21</f>
        <v/>
      </c>
      <c r="N21" s="30" t="n"/>
      <c r="O21" s="425">
        <f>L21-B21</f>
        <v/>
      </c>
      <c r="P21" s="144">
        <f>J21-K21</f>
        <v/>
      </c>
      <c r="Q21" s="426">
        <f>D21-F21</f>
        <v/>
      </c>
      <c r="R21" s="30" t="n"/>
    </row>
    <row r="22" ht="15.9" customHeight="1" s="53">
      <c r="A22" s="3" t="n">
        <v>0</v>
      </c>
      <c r="B22" s="427" t="n"/>
      <c r="C22" s="382" t="n">
        <v>401</v>
      </c>
      <c r="D22" s="428">
        <f>J90</f>
        <v/>
      </c>
      <c r="E22" s="439" t="n">
        <v>402</v>
      </c>
      <c r="F22" s="432">
        <f>-J91</f>
        <v/>
      </c>
      <c r="G22" s="433" t="n"/>
      <c r="H22" s="112" t="inlineStr">
        <is>
          <t xml:space="preserve">　　　　代管資產                                                    </t>
        </is>
      </c>
      <c r="I22" s="91" t="n">
        <v>108</v>
      </c>
      <c r="J22" s="121">
        <f>OFFSET(A495,0,$K$1-1)</f>
        <v/>
      </c>
      <c r="K22" s="369">
        <f>-SUMIF($C$7:$C$127,I22,$D$7:$D$127)+SUMIF($E$7:$E$127,I22,$F$7:$F$127)</f>
        <v/>
      </c>
      <c r="L22" s="478" t="n"/>
      <c r="M22" s="478">
        <f>L22-G22</f>
        <v/>
      </c>
      <c r="N22" s="30" t="n"/>
      <c r="O22" s="425">
        <f>L22-B22</f>
        <v/>
      </c>
      <c r="P22" s="144">
        <f>J22-K22</f>
        <v/>
      </c>
      <c r="Q22" s="426">
        <f>D22-F22</f>
        <v/>
      </c>
      <c r="R22" s="30" t="n"/>
    </row>
    <row r="23" ht="15.9" customHeight="1" s="53">
      <c r="A23" s="3" t="n">
        <v>0</v>
      </c>
      <c r="B23" s="427" t="n"/>
      <c r="C23" s="382" t="n">
        <v>403</v>
      </c>
      <c r="D23" s="428">
        <f>J93</f>
        <v/>
      </c>
      <c r="E23" s="439" t="n"/>
      <c r="F23" s="431" t="n"/>
      <c r="G23" s="433" t="n"/>
      <c r="H23" s="112" t="inlineStr">
        <is>
          <t xml:space="preserve">　　　　生產性生物資產－非流動                                      </t>
        </is>
      </c>
      <c r="I23" s="91" t="n">
        <v>109</v>
      </c>
      <c r="J23" s="121">
        <f>OFFSET(A496,0,$K$1-1)</f>
        <v/>
      </c>
      <c r="K23" s="369">
        <f>-SUMIF($C$7:$C$127,I23,$D$7:$D$127)+SUMIF($E$7:$E$127,I23,$F$7:$F$127)</f>
        <v/>
      </c>
      <c r="L23" s="478" t="n"/>
      <c r="M23" s="478">
        <f>L23-G23</f>
        <v/>
      </c>
      <c r="N23" s="30" t="n"/>
      <c r="O23" s="425">
        <f>L23-B23</f>
        <v/>
      </c>
      <c r="P23" s="144">
        <f>J23-K23</f>
        <v/>
      </c>
      <c r="Q23" s="426">
        <f>D23-F23</f>
        <v/>
      </c>
      <c r="R23" s="30" t="n"/>
    </row>
    <row r="24" ht="15.9" customHeight="1" s="53">
      <c r="A24" s="3" t="n">
        <v>0</v>
      </c>
      <c r="B24" s="427" t="n"/>
      <c r="C24" s="382" t="n"/>
      <c r="D24" s="428" t="n"/>
      <c r="E24" s="439" t="n"/>
      <c r="F24" s="432" t="n"/>
      <c r="G24" s="433" t="n"/>
      <c r="H24" s="112" t="inlineStr">
        <is>
          <t xml:space="preserve">　　　攤銷                                                        </t>
        </is>
      </c>
      <c r="I24" s="91" t="n"/>
      <c r="J24" s="121">
        <f>OFFSET(A497,0,$K$1-1)</f>
        <v/>
      </c>
      <c r="K24" s="369">
        <f>SUM(K25:K26)</f>
        <v/>
      </c>
      <c r="L24" s="478" t="n"/>
      <c r="M24" s="478">
        <f>L24-G24</f>
        <v/>
      </c>
      <c r="N24" s="30" t="n"/>
      <c r="O24" s="425">
        <f>L24-B24</f>
        <v/>
      </c>
      <c r="P24" s="144">
        <f>J24-K24</f>
        <v/>
      </c>
      <c r="Q24" s="426">
        <f>D24-F24</f>
        <v/>
      </c>
      <c r="R24" s="30" t="n"/>
    </row>
    <row r="25" ht="15.9" customHeight="1" s="53">
      <c r="A25" s="78" t="n"/>
      <c r="B25" s="427" t="n"/>
      <c r="C25" s="382" t="n">
        <v>125</v>
      </c>
      <c r="D25" s="428">
        <f>J32*-1</f>
        <v/>
      </c>
      <c r="E25" s="439" t="n"/>
      <c r="F25" s="432" t="n"/>
      <c r="G25" s="433" t="n"/>
      <c r="H25" s="112" t="inlineStr">
        <is>
          <t xml:space="preserve">　　　　攤銷電腦軟體                                                </t>
        </is>
      </c>
      <c r="I25" s="8" t="n">
        <v>111</v>
      </c>
      <c r="J25" s="73">
        <f>OFFSET(A498,0,$K$1-1)</f>
        <v/>
      </c>
      <c r="K25" s="369">
        <f>-SUMIF($C$7:$C$127,I25,$D$7:$D$127)+SUMIF($E$7:$E$127,I25,$F$7:$F$127)</f>
        <v/>
      </c>
      <c r="L25" s="478" t="n"/>
      <c r="M25" s="478">
        <f>L25-G25</f>
        <v/>
      </c>
      <c r="N25" s="30" t="n"/>
      <c r="O25" s="425">
        <f>L25-B25</f>
        <v/>
      </c>
      <c r="P25" s="144">
        <f>J25-K25</f>
        <v/>
      </c>
      <c r="Q25" s="426">
        <f>D25-F25</f>
        <v/>
      </c>
      <c r="R25" s="30" t="n"/>
    </row>
    <row r="26" ht="15.9" customHeight="1" s="53">
      <c r="A26" s="78" t="inlineStr">
        <is>
          <t xml:space="preserve">　不動產、廠房及設備                                          </t>
        </is>
      </c>
      <c r="B26" s="422">
        <f>SUM(B27:B52)</f>
        <v/>
      </c>
      <c r="C26" s="375" t="n"/>
      <c r="D26" s="428" t="n"/>
      <c r="E26" s="430" t="n"/>
      <c r="F26" s="432" t="n"/>
      <c r="G26" s="423">
        <f>SUM(G27:G52)</f>
        <v/>
      </c>
      <c r="H26" s="112" t="inlineStr">
        <is>
          <t xml:space="preserve">　　　　其他攤銷費用                                                </t>
        </is>
      </c>
      <c r="I26" s="8" t="n">
        <v>112</v>
      </c>
      <c r="J26" s="73">
        <f>OFFSET(A499,0,$K$1-1)</f>
        <v/>
      </c>
      <c r="K26" s="369">
        <f>-SUMIF($C$7:$C$127,I26,$D$7:$D$127)+SUMIF($E$7:$E$127,I26,$F$7:$F$127)</f>
        <v/>
      </c>
      <c r="L26" s="478">
        <f>VLOOKUP(A26,$A$140:$AX$249,$K$1,FALSE)</f>
        <v/>
      </c>
      <c r="M26" s="478">
        <f>L26-G26</f>
        <v/>
      </c>
      <c r="N26" s="30" t="n"/>
      <c r="O26" s="425">
        <f>L26-B26</f>
        <v/>
      </c>
      <c r="P26" s="144">
        <f>J26-K26</f>
        <v/>
      </c>
      <c r="Q26" s="426">
        <f>D26-F26</f>
        <v/>
      </c>
      <c r="R26" s="30" t="n"/>
    </row>
    <row r="27" ht="15.9" customHeight="1" s="53">
      <c r="A27" s="80" t="inlineStr">
        <is>
          <t xml:space="preserve">　　土地                                                        </t>
        </is>
      </c>
      <c r="B27" s="427">
        <f>VLOOKUP(A27,$A$309:$AX$418,$K$1,FALSE)</f>
        <v/>
      </c>
      <c r="C27" s="384" t="n">
        <v>121</v>
      </c>
      <c r="D27" s="440" t="n"/>
      <c r="E27" s="441" t="n"/>
      <c r="F27" s="442" t="n"/>
      <c r="G27" s="429">
        <f>B27+SUM(D27)-SUM(F27)</f>
        <v/>
      </c>
      <c r="H27" s="112" t="inlineStr">
        <is>
          <t xml:space="preserve">　　　其他                                                        </t>
        </is>
      </c>
      <c r="I27" s="8" t="n"/>
      <c r="J27" s="73">
        <f>OFFSET(A500,0,$K$1-1)</f>
        <v/>
      </c>
      <c r="K27" s="369">
        <f>K28+K29+K32</f>
        <v/>
      </c>
      <c r="L27" s="478">
        <f>VLOOKUP(A27,$A$140:$AX$249,$K$1,FALSE)</f>
        <v/>
      </c>
      <c r="M27" s="478">
        <f>L27-G27</f>
        <v/>
      </c>
      <c r="N27" s="30" t="n"/>
      <c r="O27" s="425">
        <f>L27-B27</f>
        <v/>
      </c>
      <c r="P27" s="144">
        <f>J27-K27</f>
        <v/>
      </c>
      <c r="Q27" s="426">
        <f>D27-F27</f>
        <v/>
      </c>
      <c r="R27" s="30" t="n"/>
    </row>
    <row r="28" ht="15.9" customHeight="1" s="53">
      <c r="A28" s="2" t="n">
        <v>0</v>
      </c>
      <c r="B28" s="427" t="n"/>
      <c r="C28" s="384" t="n"/>
      <c r="D28" s="440" t="n"/>
      <c r="E28" s="441" t="n"/>
      <c r="F28" s="442" t="n"/>
      <c r="G28" s="433" t="n"/>
      <c r="H28" s="214" t="inlineStr">
        <is>
          <t xml:space="preserve">　　　　應付退休及離職金                                            </t>
        </is>
      </c>
      <c r="I28" s="215" t="n">
        <v>122</v>
      </c>
      <c r="J28" s="73">
        <f>OFFSET(A501,0,$K$1-1)</f>
        <v/>
      </c>
      <c r="K28" s="369">
        <f>-SUMIF($C$7:$C$127,I28,$D$7:$D$127)+SUMIF($E$7:$E$127,I28,$F$7:$F$127)</f>
        <v/>
      </c>
      <c r="L28" s="478" t="n"/>
      <c r="M28" s="478">
        <f>L28-G28</f>
        <v/>
      </c>
      <c r="N28" s="30" t="n"/>
      <c r="O28" s="425">
        <f>L28-B28</f>
        <v/>
      </c>
      <c r="P28" s="144">
        <f>J28-K28</f>
        <v/>
      </c>
      <c r="Q28" s="426">
        <f>D28-F28</f>
        <v/>
      </c>
      <c r="R28" s="30" t="n"/>
    </row>
    <row r="29" ht="15.9" customHeight="1" s="53">
      <c r="A29" s="80" t="inlineStr">
        <is>
          <t xml:space="preserve">　　土地改良物                                                  </t>
        </is>
      </c>
      <c r="B29" s="427">
        <f>VLOOKUP(A29,$A$309:$AX$418,$K$1,FALSE)</f>
        <v/>
      </c>
      <c r="C29" s="384" t="n">
        <v>251</v>
      </c>
      <c r="D29" s="440">
        <f>J57*-1</f>
        <v/>
      </c>
      <c r="E29" s="441" t="n">
        <v>101</v>
      </c>
      <c r="F29" s="442">
        <f>J15</f>
        <v/>
      </c>
      <c r="G29" s="429">
        <f>B29+SUM(D29:D32)-SUM(F29:F32)</f>
        <v/>
      </c>
      <c r="H29" s="214" t="inlineStr">
        <is>
          <t xml:space="preserve">　　　　遞延收入                                                    </t>
        </is>
      </c>
      <c r="I29" s="215" t="n"/>
      <c r="J29" s="73">
        <f>OFFSET(A502,0,$K$1-1)</f>
        <v/>
      </c>
      <c r="K29" s="369">
        <f>SUM(K30:K31)</f>
        <v/>
      </c>
      <c r="L29" s="478">
        <f>VLOOKUP(A29,$A$140:$AX$249,$K$1,FALSE)</f>
        <v/>
      </c>
      <c r="M29" s="478">
        <f>L29-G29</f>
        <v/>
      </c>
      <c r="N29" s="30" t="n"/>
      <c r="O29" s="425">
        <f>L29-B29</f>
        <v/>
      </c>
      <c r="P29" s="144">
        <f>J29-K29</f>
        <v/>
      </c>
      <c r="Q29" s="426">
        <f>D29-F29</f>
        <v/>
      </c>
      <c r="R29" s="30" t="n"/>
    </row>
    <row r="30" ht="15.9" customHeight="1" s="53">
      <c r="A30" s="80" t="n">
        <v>0</v>
      </c>
      <c r="B30" s="427" t="n"/>
      <c r="C30" s="384" t="n">
        <v>404</v>
      </c>
      <c r="D30" s="440">
        <f>J96</f>
        <v/>
      </c>
      <c r="E30" s="441" t="n"/>
      <c r="F30" s="442" t="n"/>
      <c r="G30" s="433" t="n"/>
      <c r="H30" s="214" t="inlineStr">
        <is>
          <t xml:space="preserve">　　　　　遞延收入-其他補助收入                                       </t>
        </is>
      </c>
      <c r="I30" s="215" t="n">
        <v>123</v>
      </c>
      <c r="J30" s="73">
        <f>OFFSET(A503,0,$K$1-1)</f>
        <v/>
      </c>
      <c r="K30" s="369">
        <f>-SUMIF($C$7:$C$127,I30,$D$7:$D$127)+SUMIF($E$7:$E$127,I30,$F$7:$F$127)</f>
        <v/>
      </c>
      <c r="L30" s="478" t="n"/>
      <c r="M30" s="478">
        <f>L30-G30</f>
        <v/>
      </c>
      <c r="N30" s="30" t="n"/>
      <c r="O30" s="425">
        <f>L30-B30</f>
        <v/>
      </c>
      <c r="P30" s="144">
        <f>J30-K30</f>
        <v/>
      </c>
      <c r="Q30" s="426">
        <f>D30-F30</f>
        <v/>
      </c>
      <c r="R30" s="30" t="n"/>
    </row>
    <row r="31" ht="15.9" customHeight="1" s="53">
      <c r="A31" s="2" t="n">
        <v>0</v>
      </c>
      <c r="B31" s="427" t="n"/>
      <c r="C31" s="384" t="n"/>
      <c r="D31" s="440" t="n"/>
      <c r="E31" s="441" t="n"/>
      <c r="F31" s="442" t="n"/>
      <c r="G31" s="433" t="n"/>
      <c r="H31" s="214" t="inlineStr">
        <is>
          <t xml:space="preserve">　　　　　遞延收入-受贈收入                                           </t>
        </is>
      </c>
      <c r="I31" s="215" t="n">
        <v>124</v>
      </c>
      <c r="J31" s="73">
        <f>OFFSET(A504,0,$K$1-1)</f>
        <v/>
      </c>
      <c r="K31" s="369">
        <f>-SUMIF($C$7:$C$127,I31,$D$7:$D$127)+SUMIF($E$7:$E$127,I31,$F$7:$F$127)</f>
        <v/>
      </c>
      <c r="L31" s="478" t="n"/>
      <c r="M31" s="478">
        <f>L31-G31</f>
        <v/>
      </c>
      <c r="N31" s="30" t="n"/>
      <c r="O31" s="425">
        <f>L31-B31</f>
        <v/>
      </c>
      <c r="P31" s="144">
        <f>J31-K31</f>
        <v/>
      </c>
      <c r="Q31" s="426">
        <f>D31-F31</f>
        <v/>
      </c>
      <c r="R31" s="30" t="n"/>
    </row>
    <row r="32" ht="15.9" customHeight="1" s="53">
      <c r="A32" s="3" t="n">
        <v>0</v>
      </c>
      <c r="B32" s="427" t="n"/>
      <c r="C32" s="385" t="n"/>
      <c r="D32" s="440" t="n"/>
      <c r="E32" s="443" t="n"/>
      <c r="F32" s="442" t="n"/>
      <c r="G32" s="433" t="n"/>
      <c r="H32" s="214" t="inlineStr">
        <is>
          <t xml:space="preserve">　　　　其他                                                        </t>
        </is>
      </c>
      <c r="I32" s="215" t="n">
        <v>125</v>
      </c>
      <c r="J32" s="73">
        <f>OFFSET(A505,0,$K$1-1)</f>
        <v/>
      </c>
      <c r="K32" s="369" t="n"/>
      <c r="L32" s="478" t="n"/>
      <c r="M32" s="478">
        <f>L32-G32</f>
        <v/>
      </c>
      <c r="N32" s="30" t="n"/>
      <c r="O32" s="425">
        <f>L32-B32</f>
        <v/>
      </c>
      <c r="P32" s="144">
        <f>J32-K32</f>
        <v/>
      </c>
      <c r="Q32" s="426">
        <f>D32-F32</f>
        <v/>
      </c>
      <c r="R32" s="30" t="n"/>
    </row>
    <row r="33" ht="15.9" customHeight="1" s="53">
      <c r="A33" s="80" t="inlineStr">
        <is>
          <t xml:space="preserve">　　房屋及建築                                                  </t>
        </is>
      </c>
      <c r="B33" s="427">
        <f>VLOOKUP(A33,$A$309:$AX$418,$K$1,FALSE)</f>
        <v/>
      </c>
      <c r="C33" s="384" t="n">
        <v>252</v>
      </c>
      <c r="D33" s="440">
        <f>J58*-1</f>
        <v/>
      </c>
      <c r="E33" s="441" t="n">
        <v>102</v>
      </c>
      <c r="F33" s="442">
        <f>J16</f>
        <v/>
      </c>
      <c r="G33" s="429">
        <f>B33+SUM(D33:D36)-SUM(F33:F36)</f>
        <v/>
      </c>
      <c r="H33" s="214" t="inlineStr">
        <is>
          <t xml:space="preserve">　　　流動資產淨減（淨增）                                        </t>
        </is>
      </c>
      <c r="I33" s="215" t="n">
        <v>151</v>
      </c>
      <c r="J33" s="73">
        <f>OFFSET(A506,0,$K$1-1)</f>
        <v/>
      </c>
      <c r="K33" s="369">
        <f>-SUMIF($C$7:$C$127,I33,$D$7:$D$127)+SUMIF($E$7:$E$127,I33,$F$7:$F$127)</f>
        <v/>
      </c>
      <c r="L33" s="478">
        <f>VLOOKUP(A33,$A$140:$AX$249,$K$1,FALSE)</f>
        <v/>
      </c>
      <c r="M33" s="478">
        <f>L33-G33</f>
        <v/>
      </c>
      <c r="N33" s="30" t="n"/>
      <c r="O33" s="425">
        <f>L33-B33</f>
        <v/>
      </c>
      <c r="P33" s="144">
        <f>J33-K33</f>
        <v/>
      </c>
      <c r="Q33" s="426">
        <f>D33-F33</f>
        <v/>
      </c>
      <c r="R33" s="30" t="n"/>
    </row>
    <row r="34" ht="15.9" customHeight="1" s="53">
      <c r="A34" s="2" t="n">
        <v>0</v>
      </c>
      <c r="B34" s="427" t="n"/>
      <c r="C34" s="384" t="n">
        <v>405</v>
      </c>
      <c r="D34" s="440">
        <f>J97</f>
        <v/>
      </c>
      <c r="E34" s="441" t="n"/>
      <c r="F34" s="442" t="n"/>
      <c r="G34" s="433" t="n"/>
      <c r="H34" s="214" t="inlineStr">
        <is>
          <t xml:space="preserve">　　　流動負債淨增（淨減）                                        </t>
        </is>
      </c>
      <c r="I34" s="215" t="n">
        <v>161</v>
      </c>
      <c r="J34" s="73">
        <f>OFFSET(A507,0,$K$1-1)</f>
        <v/>
      </c>
      <c r="K34" s="369">
        <f>-SUMIF($C$7:$C$127,I34,$D$7:$D$127)+SUMIF($E$7:$E$127,I34,$F$7:$F$127)</f>
        <v/>
      </c>
      <c r="L34" s="478" t="n"/>
      <c r="M34" s="478">
        <f>L34-G34</f>
        <v/>
      </c>
      <c r="N34" s="30" t="n"/>
      <c r="O34" s="425">
        <f>L34-B34</f>
        <v/>
      </c>
      <c r="P34" s="144">
        <f>J34-K34</f>
        <v/>
      </c>
      <c r="Q34" s="426">
        <f>D34-F34</f>
        <v/>
      </c>
      <c r="R34" s="30" t="n"/>
    </row>
    <row r="35" ht="15.9" customHeight="1" s="53">
      <c r="A35" s="2" t="n">
        <v>0</v>
      </c>
      <c r="B35" s="427" t="n"/>
      <c r="C35" s="384" t="n"/>
      <c r="D35" s="440" t="n"/>
      <c r="E35" s="441" t="n"/>
      <c r="F35" s="442" t="n"/>
      <c r="G35" s="433" t="n"/>
      <c r="H35" s="214" t="inlineStr">
        <is>
          <t xml:space="preserve">　　未計利息股利之現金流入（流出）                              </t>
        </is>
      </c>
      <c r="I35" s="215" t="n"/>
      <c r="J35" s="73">
        <f>OFFSET(A508,0,$K$1-1)</f>
        <v/>
      </c>
      <c r="K35" s="369">
        <f>K12+K13</f>
        <v/>
      </c>
      <c r="L35" s="478" t="n"/>
      <c r="M35" s="478">
        <f>L35-G35</f>
        <v/>
      </c>
      <c r="N35" s="30" t="n"/>
      <c r="O35" s="425">
        <f>L35-B35</f>
        <v/>
      </c>
      <c r="P35" s="144">
        <f>J35-K35</f>
        <v/>
      </c>
      <c r="Q35" s="426">
        <f>D35-F35</f>
        <v/>
      </c>
      <c r="R35" s="30" t="n"/>
    </row>
    <row r="36" ht="15.9" customHeight="1" s="53">
      <c r="A36" s="3" t="n">
        <v>0</v>
      </c>
      <c r="B36" s="427" t="n"/>
      <c r="C36" s="385" t="n"/>
      <c r="D36" s="440" t="n"/>
      <c r="E36" s="443" t="n"/>
      <c r="F36" s="442" t="n"/>
      <c r="G36" s="433" t="n"/>
      <c r="H36" s="112" t="inlineStr">
        <is>
          <t xml:space="preserve">　　收取利息                                                    </t>
        </is>
      </c>
      <c r="I36" s="180" t="n"/>
      <c r="J36" s="73">
        <f>OFFSET(A509,0,$K$1-1)</f>
        <v/>
      </c>
      <c r="K36" s="369">
        <f>J36</f>
        <v/>
      </c>
      <c r="L36" s="478" t="n"/>
      <c r="M36" s="478">
        <f>L36-G36</f>
        <v/>
      </c>
      <c r="N36" s="30" t="n"/>
      <c r="O36" s="425">
        <f>L36-B36</f>
        <v/>
      </c>
      <c r="P36" s="144">
        <f>J36-K36</f>
        <v/>
      </c>
      <c r="Q36" s="426">
        <f>D36-F36</f>
        <v/>
      </c>
      <c r="R36" s="30" t="n"/>
    </row>
    <row r="37" ht="15.9" customHeight="1" s="53">
      <c r="A37" s="80" t="inlineStr">
        <is>
          <t xml:space="preserve">　　機械及設備                                                  </t>
        </is>
      </c>
      <c r="B37" s="427">
        <f>VLOOKUP(A37,$A$309:$AX$418,$K$1,FALSE)</f>
        <v/>
      </c>
      <c r="C37" s="384" t="n">
        <v>253</v>
      </c>
      <c r="D37" s="440">
        <f>J59*-1</f>
        <v/>
      </c>
      <c r="E37" s="441" t="n">
        <v>103</v>
      </c>
      <c r="F37" s="442">
        <f>J17</f>
        <v/>
      </c>
      <c r="G37" s="429">
        <f>B37+SUM(D37:D41)-SUM(F37:F41)</f>
        <v/>
      </c>
      <c r="H37" s="112" t="inlineStr">
        <is>
          <t xml:space="preserve">　　收取股利                                                    </t>
        </is>
      </c>
      <c r="I37" s="180" t="n"/>
      <c r="J37" s="73">
        <f>OFFSET(A510,0,$K$1-1)</f>
        <v/>
      </c>
      <c r="K37" s="369">
        <f>J37</f>
        <v/>
      </c>
      <c r="L37" s="478">
        <f>VLOOKUP(A37,$A$140:$AX$249,$K$1,FALSE)</f>
        <v/>
      </c>
      <c r="M37" s="478">
        <f>L37-G37</f>
        <v/>
      </c>
      <c r="N37" s="30" t="n"/>
      <c r="O37" s="425">
        <f>L37-B37</f>
        <v/>
      </c>
      <c r="P37" s="144">
        <f>J37-K37</f>
        <v/>
      </c>
      <c r="Q37" s="426">
        <f>D37-F37</f>
        <v/>
      </c>
      <c r="R37" s="30" t="n"/>
    </row>
    <row r="38" ht="15.9" customHeight="1" s="53" thickBot="1">
      <c r="A38" s="2" t="n">
        <v>0</v>
      </c>
      <c r="B38" s="427" t="n"/>
      <c r="C38" s="385" t="n">
        <v>407</v>
      </c>
      <c r="D38" s="440">
        <f>J101</f>
        <v/>
      </c>
      <c r="E38" s="441" t="n"/>
      <c r="F38" s="442" t="n"/>
      <c r="G38" s="433" t="n"/>
      <c r="H38" s="112" t="inlineStr">
        <is>
          <t xml:space="preserve">　　支付利息                                                    </t>
        </is>
      </c>
      <c r="I38" s="180" t="n"/>
      <c r="J38" s="73">
        <f>OFFSET(A511,0,$K$1-1)</f>
        <v/>
      </c>
      <c r="K38" s="444">
        <f>J38</f>
        <v/>
      </c>
      <c r="L38" s="478" t="n"/>
      <c r="M38" s="478">
        <f>L38-G38</f>
        <v/>
      </c>
      <c r="N38" s="30" t="n"/>
      <c r="O38" s="425">
        <f>L38-B38</f>
        <v/>
      </c>
      <c r="P38" s="144">
        <f>J38-K38</f>
        <v/>
      </c>
      <c r="Q38" s="426">
        <f>D38-F38</f>
        <v/>
      </c>
      <c r="R38" s="30" t="n"/>
    </row>
    <row r="39" ht="15.9" customHeight="1" s="53">
      <c r="A39" s="3" t="n">
        <v>0</v>
      </c>
      <c r="B39" s="427" t="n"/>
      <c r="C39" s="385" t="n">
        <v>409</v>
      </c>
      <c r="D39" s="440">
        <f>J105</f>
        <v/>
      </c>
      <c r="E39" s="443" t="n">
        <v>412</v>
      </c>
      <c r="F39" s="442">
        <f>-J109</f>
        <v/>
      </c>
      <c r="G39" s="433" t="n"/>
      <c r="H39" s="111" t="inlineStr">
        <is>
          <t xml:space="preserve">▼業務活動之淨現金流入（流出）                                </t>
        </is>
      </c>
      <c r="I39" s="180" t="n"/>
      <c r="J39" s="73">
        <f>OFFSET(A512,0,$K$1-1)</f>
        <v/>
      </c>
      <c r="K39" s="445">
        <f>K36+K37+K38+K35</f>
        <v/>
      </c>
      <c r="L39" s="478" t="n"/>
      <c r="M39" s="478">
        <f>L39-G39</f>
        <v/>
      </c>
      <c r="N39" s="30" t="n"/>
      <c r="O39" s="425">
        <f>L39-B39</f>
        <v/>
      </c>
      <c r="P39" s="144">
        <f>J39-K39</f>
        <v/>
      </c>
      <c r="Q39" s="426">
        <f>D39-F39</f>
        <v/>
      </c>
      <c r="R39" s="30" t="n"/>
    </row>
    <row r="40" ht="15.9" customHeight="1" s="53">
      <c r="A40" s="3" t="n">
        <v>0</v>
      </c>
      <c r="B40" s="427" t="n"/>
      <c r="C40" s="261" t="n"/>
      <c r="D40" s="186" t="n"/>
      <c r="E40" s="446" t="n"/>
      <c r="F40" s="447" t="n"/>
      <c r="G40" s="433" t="n"/>
      <c r="H40" s="111" t="inlineStr">
        <is>
          <t xml:space="preserve">▼投資活動之現金流量                                          </t>
        </is>
      </c>
      <c r="I40" s="180" t="n"/>
      <c r="J40" s="73">
        <f>OFFSET(A513,0,$K$1-1)</f>
        <v/>
      </c>
      <c r="K40" s="448">
        <f>SUM(K41,K44,K47,K48,K49,K51,K54,K64)</f>
        <v/>
      </c>
      <c r="L40" s="478" t="n"/>
      <c r="M40" s="478">
        <f>L40-G40</f>
        <v/>
      </c>
      <c r="N40" s="30" t="n"/>
      <c r="O40" s="425">
        <f>L40-B40</f>
        <v/>
      </c>
      <c r="P40" s="144">
        <f>J40-K40</f>
        <v/>
      </c>
      <c r="Q40" s="426">
        <f>D40-F40</f>
        <v/>
      </c>
      <c r="R40" s="30" t="n"/>
    </row>
    <row r="41" ht="15.9" customHeight="1" s="53">
      <c r="A41" s="50" t="n"/>
      <c r="B41" s="50" t="n"/>
      <c r="C41" s="232" t="n"/>
      <c r="D41" s="440" t="n"/>
      <c r="E41" s="232" t="n"/>
      <c r="F41" s="233" t="n"/>
      <c r="G41" s="5" t="n"/>
      <c r="H41" s="112" t="inlineStr">
        <is>
          <t xml:space="preserve">　　減少流動金融資產及短期貸墊款                                </t>
        </is>
      </c>
      <c r="I41" s="180" t="n"/>
      <c r="J41" s="73">
        <f>OFFSET(A514,0,$K$1-1)</f>
        <v/>
      </c>
      <c r="K41" s="449">
        <f>K42+K43</f>
        <v/>
      </c>
      <c r="L41" s="478" t="n"/>
      <c r="M41" s="478">
        <f>L41-G41</f>
        <v/>
      </c>
      <c r="N41" s="30" t="n"/>
      <c r="O41" s="425">
        <f>L41-B41</f>
        <v/>
      </c>
      <c r="P41" s="144">
        <f>J41-K41</f>
        <v/>
      </c>
      <c r="Q41" s="426">
        <f>D41-F41</f>
        <v/>
      </c>
      <c r="R41" s="30" t="n"/>
    </row>
    <row r="42" ht="15.9" customHeight="1" s="53" thickBot="1">
      <c r="A42" s="50" t="inlineStr">
        <is>
          <t xml:space="preserve">　　交通及運輸設備                                              </t>
        </is>
      </c>
      <c r="B42" s="427">
        <f>VLOOKUP(A42,$A$309:$AX$418,$K$1,FALSE)</f>
        <v/>
      </c>
      <c r="C42" s="384" t="n">
        <v>254</v>
      </c>
      <c r="D42" s="440">
        <f>J60*-1</f>
        <v/>
      </c>
      <c r="E42" s="441" t="n">
        <v>104</v>
      </c>
      <c r="F42" s="442">
        <f>J18</f>
        <v/>
      </c>
      <c r="G42" s="450">
        <f>B42+SUM(D42:D44)-SUM(F42:F44)</f>
        <v/>
      </c>
      <c r="H42" s="214" t="inlineStr">
        <is>
          <t xml:space="preserve">　　　減少流動金融資產                                            </t>
        </is>
      </c>
      <c r="I42" s="215" t="n">
        <v>211</v>
      </c>
      <c r="J42" s="248">
        <f>OFFSET(A515,0,$K$1-1)</f>
        <v/>
      </c>
      <c r="K42" s="451">
        <f>-SUMIF($C$7:$C$127,I42,$D$7:$D$127)+SUMIF($E$7:$E$135,I42,$F$7:$F$127)</f>
        <v/>
      </c>
      <c r="L42" s="478">
        <f>VLOOKUP(A42,$A$140:$AX$249,$K$1,FALSE)</f>
        <v/>
      </c>
      <c r="M42" s="478">
        <f>L42-G42</f>
        <v/>
      </c>
      <c r="N42" s="30" t="n"/>
      <c r="O42" s="425">
        <f>L42-B42</f>
        <v/>
      </c>
      <c r="P42" s="144">
        <f>J42-K42</f>
        <v/>
      </c>
      <c r="Q42" s="426">
        <f>D42-F42</f>
        <v/>
      </c>
      <c r="R42" s="30" t="n"/>
    </row>
    <row r="43" ht="15.9" customHeight="1" s="53">
      <c r="A43" s="50" t="n"/>
      <c r="B43" s="427" t="n"/>
      <c r="C43" s="385" t="n">
        <v>410</v>
      </c>
      <c r="D43" s="440">
        <f>J106</f>
        <v/>
      </c>
      <c r="E43" s="443" t="n">
        <v>413</v>
      </c>
      <c r="F43" s="442">
        <f>J110*-1</f>
        <v/>
      </c>
      <c r="G43" s="452" t="n"/>
      <c r="H43" s="216" t="inlineStr">
        <is>
          <t xml:space="preserve">　　　減少短期墊款                                                </t>
        </is>
      </c>
      <c r="I43" s="217" t="n">
        <v>212</v>
      </c>
      <c r="J43" s="73">
        <f>OFFSET(A516,0,$K$1-1)</f>
        <v/>
      </c>
      <c r="K43" s="453">
        <f>-SUMIF($C$7:$C$127,I43,$D$7:$D$127)+SUMIF($E$7:$E$135,I43,$F$7:$F$127)</f>
        <v/>
      </c>
      <c r="L43" s="478" t="n"/>
      <c r="M43" s="478">
        <f>L43-G43</f>
        <v/>
      </c>
      <c r="N43" s="30" t="n"/>
      <c r="O43" s="425">
        <f>L43-B43</f>
        <v/>
      </c>
      <c r="P43" s="144">
        <f>J43-K43</f>
        <v/>
      </c>
      <c r="Q43" s="426">
        <f>D43-F43</f>
        <v/>
      </c>
      <c r="R43" s="30" t="n"/>
    </row>
    <row r="44" ht="15.9" customHeight="1" s="53">
      <c r="A44" s="50" t="n"/>
      <c r="B44" s="427" t="n"/>
      <c r="C44" s="385" t="n"/>
      <c r="D44" s="440" t="n"/>
      <c r="E44" s="443" t="n"/>
      <c r="F44" s="442" t="n"/>
      <c r="G44" s="452" t="n"/>
      <c r="H44" s="112" t="inlineStr">
        <is>
          <t xml:space="preserve">　　減少投資、長期應收款、貸墊款及準備金                        </t>
        </is>
      </c>
      <c r="I44" s="180" t="n"/>
      <c r="J44" s="73">
        <f>OFFSET(A517,0,$K$1-1)</f>
        <v/>
      </c>
      <c r="K44" s="369">
        <f>SUM(K45:K46)</f>
        <v/>
      </c>
      <c r="L44" s="478" t="n"/>
      <c r="M44" s="478">
        <f>L44-G44</f>
        <v/>
      </c>
      <c r="N44" s="30" t="n"/>
      <c r="O44" s="425">
        <f>L44-B44</f>
        <v/>
      </c>
      <c r="P44" s="144">
        <f>J44-K44</f>
        <v/>
      </c>
      <c r="Q44" s="426">
        <f>D44-F44</f>
        <v/>
      </c>
      <c r="R44" s="30" t="n"/>
    </row>
    <row r="45" ht="15.9" customHeight="1" s="53">
      <c r="A45" s="80" t="inlineStr">
        <is>
          <t xml:space="preserve">　　什項設備                                                    </t>
        </is>
      </c>
      <c r="B45" s="427">
        <f>VLOOKUP(A45,$A$309:$AX$418,$K$1,FALSE)</f>
        <v/>
      </c>
      <c r="C45" s="384" t="n">
        <v>255</v>
      </c>
      <c r="D45" s="440">
        <f>J61*-1</f>
        <v/>
      </c>
      <c r="E45" s="441" t="n">
        <v>105</v>
      </c>
      <c r="F45" s="442">
        <f>J19</f>
        <v/>
      </c>
      <c r="G45" s="429">
        <f>B45+SUM(D45:D48)-SUM(F45:F48)</f>
        <v/>
      </c>
      <c r="H45" s="112" t="inlineStr">
        <is>
          <t xml:space="preserve">　　　減少投資                                                    </t>
        </is>
      </c>
      <c r="I45" s="180" t="n">
        <v>221</v>
      </c>
      <c r="J45" s="73">
        <f>OFFSET(A518,0,$K$1-1)</f>
        <v/>
      </c>
      <c r="K45" s="369">
        <f>-SUMIF($C$7:$C$127,I45,$D$7:$D$127)+SUMIF($E$7:$E$135,I45,$F$7:$F$127)</f>
        <v/>
      </c>
      <c r="L45" s="478">
        <f>VLOOKUP(A45,$A$140:$AX$249,$K$1,FALSE)</f>
        <v/>
      </c>
      <c r="M45" s="478">
        <f>L45-G45</f>
        <v/>
      </c>
      <c r="N45" s="30" t="n"/>
      <c r="O45" s="425">
        <f>L45-B45</f>
        <v/>
      </c>
      <c r="P45" s="144">
        <f>J45-K45</f>
        <v/>
      </c>
      <c r="Q45" s="426">
        <f>D45-F45</f>
        <v/>
      </c>
      <c r="R45" s="30" t="n"/>
    </row>
    <row r="46" ht="15.9" customHeight="1" s="53">
      <c r="A46" s="3" t="n">
        <v>0</v>
      </c>
      <c r="B46" s="427" t="n"/>
      <c r="C46" s="385" t="n">
        <v>408</v>
      </c>
      <c r="D46" s="440">
        <f>J102</f>
        <v/>
      </c>
      <c r="E46" s="443" t="n"/>
      <c r="F46" s="442" t="n"/>
      <c r="G46" s="433" t="n"/>
      <c r="H46" s="112" t="inlineStr">
        <is>
          <t xml:space="preserve">　　　減少準備金                                                  </t>
        </is>
      </c>
      <c r="I46" s="180" t="n">
        <v>222</v>
      </c>
      <c r="J46" s="73">
        <f>OFFSET(A519,0,$K$1-1)</f>
        <v/>
      </c>
      <c r="K46" s="369">
        <f>-SUMIF($C$7:$C$127,I46,$D$7:$D$127)+SUMIF($E$7:$E$135,I46,$F$7:$F$127)</f>
        <v/>
      </c>
      <c r="L46" s="478" t="n"/>
      <c r="M46" s="478">
        <f>L46-G46</f>
        <v/>
      </c>
      <c r="N46" s="30" t="n"/>
      <c r="O46" s="425">
        <f>L46-B46</f>
        <v/>
      </c>
      <c r="P46" s="144">
        <f>J46-K46</f>
        <v/>
      </c>
      <c r="Q46" s="426">
        <f>D46-F46</f>
        <v/>
      </c>
      <c r="R46" s="30" t="n"/>
    </row>
    <row r="47" ht="15.9" customHeight="1" s="53">
      <c r="A47" s="3" t="n">
        <v>0</v>
      </c>
      <c r="B47" s="427" t="n"/>
      <c r="C47" s="385" t="n">
        <v>411</v>
      </c>
      <c r="D47" s="440">
        <f>J107</f>
        <v/>
      </c>
      <c r="E47" s="443" t="n">
        <v>414</v>
      </c>
      <c r="F47" s="442">
        <f>-J111</f>
        <v/>
      </c>
      <c r="G47" s="433" t="n"/>
      <c r="H47" s="112" t="inlineStr">
        <is>
          <t xml:space="preserve">　　收取利息                                                    </t>
        </is>
      </c>
      <c r="I47" s="180" t="n"/>
      <c r="J47" s="73">
        <f>OFFSET(A520,0,$K$1-1)</f>
        <v/>
      </c>
      <c r="K47" s="369">
        <f>J47</f>
        <v/>
      </c>
      <c r="L47" s="478" t="n"/>
      <c r="M47" s="478">
        <f>L47-G47</f>
        <v/>
      </c>
      <c r="N47" s="30" t="n"/>
      <c r="O47" s="425">
        <f>L47-B47</f>
        <v/>
      </c>
      <c r="P47" s="144">
        <f>J47-K47</f>
        <v/>
      </c>
      <c r="Q47" s="426">
        <f>D47-F47</f>
        <v/>
      </c>
      <c r="R47" s="30" t="n"/>
    </row>
    <row r="48" ht="15.9" customHeight="1" s="53">
      <c r="A48" s="3" t="n">
        <v>0</v>
      </c>
      <c r="B48" s="427" t="n"/>
      <c r="C48" s="385" t="n">
        <v>406</v>
      </c>
      <c r="D48" s="440">
        <f>J98</f>
        <v/>
      </c>
      <c r="E48" s="443" t="n"/>
      <c r="F48" s="442" t="n"/>
      <c r="G48" s="433" t="n"/>
      <c r="H48" s="112" t="inlineStr">
        <is>
          <t xml:space="preserve">　　收取股利                                                    </t>
        </is>
      </c>
      <c r="I48" s="186" t="n"/>
      <c r="J48" s="73">
        <f>OFFSET(A521,0,$K$1-1)</f>
        <v/>
      </c>
      <c r="K48" s="369">
        <f>J48</f>
        <v/>
      </c>
      <c r="L48" s="478" t="n"/>
      <c r="M48" s="478">
        <f>L48-G48</f>
        <v/>
      </c>
      <c r="N48" s="30" t="n"/>
      <c r="O48" s="425">
        <f>L48-B48</f>
        <v/>
      </c>
      <c r="P48" s="144">
        <f>J48-K48</f>
        <v/>
      </c>
      <c r="Q48" s="426">
        <f>D48-F48</f>
        <v/>
      </c>
      <c r="R48" s="30" t="n"/>
    </row>
    <row r="49" ht="15.9" customHeight="1" s="53">
      <c r="A49" s="80" t="inlineStr">
        <is>
          <t xml:space="preserve">　　租賃資產                                                    </t>
        </is>
      </c>
      <c r="B49" s="427">
        <f>VLOOKUP(A49,$A$309:$AX$413,$K$1,FALSE)</f>
        <v/>
      </c>
      <c r="C49" s="384" t="n"/>
      <c r="D49" s="440" t="n"/>
      <c r="E49" s="441" t="n">
        <v>106</v>
      </c>
      <c r="F49" s="442">
        <f>J20</f>
        <v/>
      </c>
      <c r="G49" s="433">
        <f>B49+D49-F49</f>
        <v/>
      </c>
      <c r="H49" s="112" t="inlineStr">
        <is>
          <t xml:space="preserve">　　增加流動金融資產及短期貸墊款                                </t>
        </is>
      </c>
      <c r="I49" s="186" t="n"/>
      <c r="J49" s="121">
        <f>OFFSET(A522,0,$K$1-1)</f>
        <v/>
      </c>
      <c r="K49" s="369">
        <f>K50</f>
        <v/>
      </c>
      <c r="L49" s="478">
        <f>VLOOKUP(A49,$A$140:$AX$249,$K$1,FALSE)</f>
        <v/>
      </c>
      <c r="M49" s="478">
        <f>L49-G49</f>
        <v/>
      </c>
      <c r="N49" s="30" t="n"/>
      <c r="O49" s="425">
        <f>L49-B49</f>
        <v/>
      </c>
      <c r="P49" s="144">
        <f>J49-K49</f>
        <v/>
      </c>
      <c r="Q49" s="426">
        <f>D49-F49</f>
        <v/>
      </c>
      <c r="R49" s="30" t="n"/>
    </row>
    <row r="50" ht="15.9" customHeight="1" s="53">
      <c r="A50" s="80" t="inlineStr">
        <is>
          <t xml:space="preserve">　　租賃權益改良                                                </t>
        </is>
      </c>
      <c r="B50" s="427">
        <f>VLOOKUP(A50,$A$309:$AX$418,$K$1,FALSE)</f>
        <v/>
      </c>
      <c r="C50" s="384" t="n">
        <v>257</v>
      </c>
      <c r="D50" s="454">
        <f>J63*-1</f>
        <v/>
      </c>
      <c r="E50" s="441" t="n">
        <v>107</v>
      </c>
      <c r="F50" s="442">
        <f>J21</f>
        <v/>
      </c>
      <c r="G50" s="433">
        <f>B50+D50-F50</f>
        <v/>
      </c>
      <c r="H50" s="112" t="inlineStr">
        <is>
          <t xml:space="preserve">　　　增加流動金融資產                                            </t>
        </is>
      </c>
      <c r="I50" s="181" t="n">
        <v>231</v>
      </c>
      <c r="J50" s="121">
        <f>OFFSET(A523,0,$K$1-1)</f>
        <v/>
      </c>
      <c r="K50" s="369">
        <f>-SUMIF($C$7:$C$127,I50,$D$7:$D$127)+SUMIF($E$7:$E$135,I50,$F$7:$F$127)</f>
        <v/>
      </c>
      <c r="L50" s="478">
        <f>VLOOKUP(A50,$A$140:$AX$249,$K$1,FALSE)</f>
        <v/>
      </c>
      <c r="M50" s="478">
        <f>L50-G50</f>
        <v/>
      </c>
      <c r="N50" s="30" t="n"/>
      <c r="O50" s="425">
        <f>L50-B49</f>
        <v/>
      </c>
      <c r="P50" s="144">
        <f>J50-K50</f>
        <v/>
      </c>
      <c r="Q50" s="426">
        <f>D49-F49</f>
        <v/>
      </c>
      <c r="R50" s="30" t="n"/>
    </row>
    <row r="51" ht="15.9" customHeight="1" s="53">
      <c r="A51" s="79" t="inlineStr">
        <is>
          <t xml:space="preserve">　　購建中固定資產                                              </t>
        </is>
      </c>
      <c r="B51" s="427">
        <f>VLOOKUP(A51,$A$309:$AX$418,$K$1,FALSE)</f>
        <v/>
      </c>
      <c r="C51" s="384" t="n">
        <v>256</v>
      </c>
      <c r="D51" s="440">
        <f>J62*-1</f>
        <v/>
      </c>
      <c r="E51" s="441" t="n">
        <v>404</v>
      </c>
      <c r="F51" s="442">
        <f>J96</f>
        <v/>
      </c>
      <c r="G51" s="429">
        <f>B51+SUM(D51:D53)-SUM(F51:F53)</f>
        <v/>
      </c>
      <c r="H51" s="112" t="inlineStr">
        <is>
          <t xml:space="preserve">　　增加投資、長期應收款、貸墊款及準備金                        </t>
        </is>
      </c>
      <c r="I51" s="180" t="n"/>
      <c r="J51" s="73">
        <f>OFFSET(A524,0,$K$1-1)</f>
        <v/>
      </c>
      <c r="K51" s="369">
        <f>SUM(K52:K53)</f>
        <v/>
      </c>
      <c r="L51" s="478">
        <f>VLOOKUP(A51,$A$140:$AX$249,$K$1,FALSE)</f>
        <v/>
      </c>
      <c r="M51" s="478">
        <f>L51-G51</f>
        <v/>
      </c>
      <c r="N51" s="30" t="n"/>
      <c r="O51" s="425">
        <f>L51-B50</f>
        <v/>
      </c>
      <c r="P51" s="144">
        <f>J51-K51</f>
        <v/>
      </c>
      <c r="Q51" s="426">
        <f>D50-F50</f>
        <v/>
      </c>
      <c r="R51" s="30" t="n"/>
    </row>
    <row r="52" ht="15.9" customHeight="1" s="53">
      <c r="A52" s="3" t="n"/>
      <c r="B52" s="427" t="n"/>
      <c r="C52" s="385" t="n"/>
      <c r="D52" s="440" t="n"/>
      <c r="E52" s="441" t="n">
        <v>405</v>
      </c>
      <c r="F52" s="442">
        <f>J97</f>
        <v/>
      </c>
      <c r="G52" s="433" t="n"/>
      <c r="H52" s="112" t="inlineStr">
        <is>
          <t xml:space="preserve">　　　增加投資                                                    </t>
        </is>
      </c>
      <c r="I52" s="180" t="n">
        <v>241</v>
      </c>
      <c r="J52" s="73">
        <f>OFFSET(A525,0,$K$1-1)</f>
        <v/>
      </c>
      <c r="K52" s="369">
        <f>-SUMIF($C$7:$C$127,I52,$D$7:$D$127)+SUMIF($E$7:$E$135,I52,$F$7:$F$127)</f>
        <v/>
      </c>
      <c r="L52" s="478" t="n"/>
      <c r="M52" s="478">
        <f>L52-G52</f>
        <v/>
      </c>
      <c r="N52" s="30" t="n"/>
      <c r="O52" s="425">
        <f>L52-B51</f>
        <v/>
      </c>
      <c r="P52" s="144">
        <f>J52-K52</f>
        <v/>
      </c>
      <c r="Q52" s="426">
        <f>D51-F51</f>
        <v/>
      </c>
      <c r="R52" s="30" t="n"/>
    </row>
    <row r="53" ht="15.9" customHeight="1" s="53">
      <c r="A53" s="126" t="n"/>
      <c r="B53" s="126" t="n"/>
      <c r="C53" s="236" t="n"/>
      <c r="D53" s="455" t="n"/>
      <c r="E53" s="236" t="n">
        <v>406</v>
      </c>
      <c r="F53" s="238">
        <f>J98</f>
        <v/>
      </c>
      <c r="G53" s="126" t="n"/>
      <c r="H53" s="112" t="inlineStr">
        <is>
          <t xml:space="preserve">　　　增加準備金                                                  </t>
        </is>
      </c>
      <c r="I53" s="180" t="n">
        <v>242</v>
      </c>
      <c r="J53" s="73">
        <f>OFFSET(A526,0,$K$1-1)</f>
        <v/>
      </c>
      <c r="K53" s="369">
        <f>-SUMIF($C$7:$C$127,I53,$D$7:$D$127)+SUMIF($E$7:$E$135,I53,$F$7:$F$127)</f>
        <v/>
      </c>
      <c r="L53" s="478" t="n"/>
      <c r="M53" s="478">
        <f>L53-G52</f>
        <v/>
      </c>
      <c r="N53" s="30" t="n"/>
      <c r="O53" s="425">
        <f>L53-B52</f>
        <v/>
      </c>
      <c r="P53" s="144">
        <f>J53-K53</f>
        <v/>
      </c>
      <c r="Q53" s="426">
        <f>D52-F52</f>
        <v/>
      </c>
      <c r="R53" s="30" t="n"/>
    </row>
    <row r="54" ht="15.9" customHeight="1" s="53">
      <c r="A54" s="78" t="inlineStr">
        <is>
          <t xml:space="preserve">　生物資產－非流動                                            </t>
        </is>
      </c>
      <c r="B54" s="422">
        <f>SUM(B55)</f>
        <v/>
      </c>
      <c r="C54" s="384" t="n"/>
      <c r="D54" s="440" t="n"/>
      <c r="E54" s="441" t="n"/>
      <c r="F54" s="442" t="n"/>
      <c r="G54" s="423">
        <f>SUM(G55)</f>
        <v/>
      </c>
      <c r="H54" s="112" t="inlineStr">
        <is>
          <t xml:space="preserve">　　增加不動產、廠房及設備、礦產資源                            </t>
        </is>
      </c>
      <c r="I54" s="180" t="n"/>
      <c r="J54" s="73">
        <f>OFFSET(A527,0,$K$1-1)</f>
        <v/>
      </c>
      <c r="K54" s="369">
        <f>K55</f>
        <v/>
      </c>
      <c r="L54" s="478">
        <f>VLOOKUP(A54,$A$140:$AX$249,$K$1,FALSE)</f>
        <v/>
      </c>
      <c r="M54" s="478">
        <f>L54-G54</f>
        <v/>
      </c>
      <c r="N54" s="30" t="n"/>
      <c r="O54" s="425">
        <f>L54-B54</f>
        <v/>
      </c>
      <c r="P54" s="144">
        <f>J54-K54</f>
        <v/>
      </c>
      <c r="Q54" s="426">
        <f>D54-F54</f>
        <v/>
      </c>
      <c r="R54" s="30" t="n"/>
    </row>
    <row r="55" ht="15.9" customHeight="1" s="53">
      <c r="A55" s="82" t="inlineStr">
        <is>
          <t xml:space="preserve">　　生產性生物資產－非流動                                      </t>
        </is>
      </c>
      <c r="B55" s="427">
        <f>VLOOKUP(A55,$A$309:$AX$418,$K$1,FALSE)</f>
        <v/>
      </c>
      <c r="C55" s="384" t="n"/>
      <c r="D55" s="440" t="n"/>
      <c r="E55" s="441" t="n">
        <v>109</v>
      </c>
      <c r="F55" s="442">
        <f>J23</f>
        <v/>
      </c>
      <c r="G55" s="429">
        <f>B55+SUM(D55:D55)-SUM(F55:F55)</f>
        <v/>
      </c>
      <c r="H55" s="112" t="inlineStr">
        <is>
          <t xml:space="preserve">　　　增加不動產、廠房及設備                                      </t>
        </is>
      </c>
      <c r="I55" s="180" t="n"/>
      <c r="J55" s="73">
        <f>OFFSET(A528,0,$K$1-1)</f>
        <v/>
      </c>
      <c r="K55" s="369">
        <f>K56</f>
        <v/>
      </c>
      <c r="L55" s="478">
        <f>VLOOKUP(A55,$A$140:$AX$249,$K$1,FALSE)</f>
        <v/>
      </c>
      <c r="M55" s="478">
        <f>L55-G55</f>
        <v/>
      </c>
      <c r="N55" s="30" t="n"/>
      <c r="O55" s="425">
        <f>L55-B55</f>
        <v/>
      </c>
      <c r="P55" s="144">
        <f>J55-K55</f>
        <v/>
      </c>
      <c r="Q55" s="426">
        <f>D55-F55</f>
        <v/>
      </c>
      <c r="R55" s="30" t="n"/>
    </row>
    <row r="56" ht="15.9" customHeight="1" s="53">
      <c r="A56" s="78" t="inlineStr">
        <is>
          <t xml:space="preserve">　無形資產                                                    </t>
        </is>
      </c>
      <c r="B56" s="422">
        <f>SUM(B57)</f>
        <v/>
      </c>
      <c r="C56" s="384" t="n"/>
      <c r="D56" s="440" t="n"/>
      <c r="E56" s="441" t="n"/>
      <c r="F56" s="442" t="n"/>
      <c r="G56" s="423">
        <f>SUM(G57)</f>
        <v/>
      </c>
      <c r="H56" s="112" t="inlineStr">
        <is>
          <t xml:space="preserve">　　　　固定資產之增置                                              </t>
        </is>
      </c>
      <c r="I56" s="180" t="n"/>
      <c r="J56" s="73">
        <f>OFFSET(A529,0,$K$1-1)</f>
        <v/>
      </c>
      <c r="K56" s="369">
        <f>SUM(K57:K63)</f>
        <v/>
      </c>
      <c r="L56" s="478">
        <f>VLOOKUP(A56,$A$140:$AX$249,$K$1,FALSE)</f>
        <v/>
      </c>
      <c r="M56" s="478">
        <f>L56-G56</f>
        <v/>
      </c>
      <c r="N56" s="30" t="n"/>
      <c r="O56" s="425">
        <f>L56-B56</f>
        <v/>
      </c>
      <c r="P56" s="144">
        <f>J56-K56</f>
        <v/>
      </c>
      <c r="Q56" s="426">
        <f>D56-F56</f>
        <v/>
      </c>
      <c r="R56" s="30" t="n"/>
    </row>
    <row r="57" ht="15.9" customHeight="1" s="53">
      <c r="A57" s="80" t="inlineStr">
        <is>
          <t xml:space="preserve">　　無形資產                                                    </t>
        </is>
      </c>
      <c r="B57" s="427">
        <f>VLOOKUP(A57,$A$309:$AX$418,$K$1,FALSE)</f>
        <v/>
      </c>
      <c r="C57" s="384" t="n"/>
      <c r="D57" s="440" t="n"/>
      <c r="E57" s="441" t="n">
        <v>111</v>
      </c>
      <c r="F57" s="442">
        <f>J25</f>
        <v/>
      </c>
      <c r="G57" s="429">
        <f>B57+SUM(D57:D59)-SUM(F57:F59)</f>
        <v/>
      </c>
      <c r="H57" s="112" t="inlineStr">
        <is>
          <t xml:space="preserve">　　　　　土地改良物                                                  </t>
        </is>
      </c>
      <c r="I57" s="180" t="n">
        <v>251</v>
      </c>
      <c r="J57" s="73">
        <f>OFFSET(A530,0,$K$1-1)</f>
        <v/>
      </c>
      <c r="K57" s="369">
        <f>-SUMIF($C$7:$C$127,I57,$D$7:$D$127)+SUMIF($E$7:$E$127,I57,$F$7:$F$127)</f>
        <v/>
      </c>
      <c r="L57" s="478">
        <f>VLOOKUP(A57,$A$140:$AX$249,$K$1,FALSE)</f>
        <v/>
      </c>
      <c r="M57" s="478">
        <f>L57-G57</f>
        <v/>
      </c>
      <c r="N57" s="30" t="n"/>
      <c r="O57" s="425">
        <f>L57-B57</f>
        <v/>
      </c>
      <c r="P57" s="144">
        <f>J57-K57</f>
        <v/>
      </c>
      <c r="Q57" s="426">
        <f>D57-F57</f>
        <v/>
      </c>
      <c r="R57" s="30" t="n"/>
    </row>
    <row r="58" ht="15.9" customHeight="1" s="53">
      <c r="A58" s="2" t="n">
        <v>0</v>
      </c>
      <c r="B58" s="427" t="n"/>
      <c r="C58" s="384" t="n">
        <v>415</v>
      </c>
      <c r="D58" s="440">
        <f>J113</f>
        <v/>
      </c>
      <c r="E58" s="441" t="n">
        <v>416</v>
      </c>
      <c r="F58" s="442">
        <f>J114*-1</f>
        <v/>
      </c>
      <c r="G58" s="433" t="n"/>
      <c r="H58" s="112" t="inlineStr">
        <is>
          <t xml:space="preserve">　　　　　房屋及建築                                                  </t>
        </is>
      </c>
      <c r="I58" s="180" t="n">
        <v>252</v>
      </c>
      <c r="J58" s="73">
        <f>OFFSET(A531,0,$K$1-1)</f>
        <v/>
      </c>
      <c r="K58" s="369">
        <f>-SUMIF($C$7:$C$127,I58,$D$7:$D$127)+SUMIF($E$7:$E$127,I58,$F$7:$F$127)</f>
        <v/>
      </c>
      <c r="L58" s="478" t="n"/>
      <c r="M58" s="478">
        <f>L58-G58</f>
        <v/>
      </c>
      <c r="N58" s="30" t="n"/>
      <c r="O58" s="425">
        <f>L58-B58</f>
        <v/>
      </c>
      <c r="P58" s="144">
        <f>J58-K58</f>
        <v/>
      </c>
      <c r="Q58" s="426">
        <f>D58-F58</f>
        <v/>
      </c>
      <c r="R58" s="30" t="n"/>
    </row>
    <row r="59" ht="15.9" customHeight="1" s="53">
      <c r="A59" s="3" t="n">
        <v>0</v>
      </c>
      <c r="B59" s="427" t="n"/>
      <c r="C59" s="385" t="n">
        <v>258</v>
      </c>
      <c r="D59" s="440">
        <f>J65*-1</f>
        <v/>
      </c>
      <c r="E59" s="443" t="n">
        <v>112</v>
      </c>
      <c r="F59" s="456" t="n"/>
      <c r="G59" s="433" t="n"/>
      <c r="H59" s="112" t="inlineStr">
        <is>
          <t xml:space="preserve">　　　　　機械及設備                                                  </t>
        </is>
      </c>
      <c r="I59" s="180" t="n">
        <v>253</v>
      </c>
      <c r="J59" s="73">
        <f>OFFSET(A532,0,$K$1-1)</f>
        <v/>
      </c>
      <c r="K59" s="369">
        <f>-SUMIF($C$7:$C$127,I59,$D$7:$D$127)+SUMIF($E$7:$E$127,I59,$F$7:$F$127)</f>
        <v/>
      </c>
      <c r="L59" s="478" t="n"/>
      <c r="M59" s="478">
        <f>L59-G59</f>
        <v/>
      </c>
      <c r="N59" s="30" t="n"/>
      <c r="O59" s="425">
        <f>L59-B59</f>
        <v/>
      </c>
      <c r="P59" s="144">
        <f>J59-K59</f>
        <v/>
      </c>
      <c r="Q59" s="426">
        <f>D59-F59</f>
        <v/>
      </c>
      <c r="R59" s="30" t="n"/>
    </row>
    <row r="60" ht="15.9" customHeight="1" s="53">
      <c r="A60" s="3" t="n">
        <v>0</v>
      </c>
      <c r="B60" s="427" t="n"/>
      <c r="C60" s="385" t="n"/>
      <c r="D60" s="440" t="n"/>
      <c r="E60" s="443" t="n"/>
      <c r="F60" s="442" t="n"/>
      <c r="G60" s="433" t="n"/>
      <c r="H60" s="112" t="inlineStr">
        <is>
          <t xml:space="preserve">　　　　　交通及運輸設備                                              </t>
        </is>
      </c>
      <c r="I60" s="180" t="n">
        <v>254</v>
      </c>
      <c r="J60" s="73">
        <f>OFFSET(A533,0,$K$1-1)</f>
        <v/>
      </c>
      <c r="K60" s="369">
        <f>-SUMIF($C$7:$C$127,I60,$D$7:$D$127)+SUMIF($E$7:$E$127,I60,$F$7:$F$127)</f>
        <v/>
      </c>
      <c r="L60" s="478" t="n"/>
      <c r="M60" s="478">
        <f>L60-G60</f>
        <v/>
      </c>
      <c r="N60" s="30" t="n"/>
      <c r="O60" s="425">
        <f>L60-B60</f>
        <v/>
      </c>
      <c r="P60" s="144">
        <f>J60-K60</f>
        <v/>
      </c>
      <c r="Q60" s="426">
        <f>D60-F60</f>
        <v/>
      </c>
      <c r="R60" s="30" t="n"/>
    </row>
    <row r="61" ht="15.9" customHeight="1" s="53">
      <c r="A61" s="78" t="inlineStr">
        <is>
          <t xml:space="preserve">　其他資產                                                    </t>
        </is>
      </c>
      <c r="B61" s="457">
        <f>SUM(B62,B65,B68)</f>
        <v/>
      </c>
      <c r="C61" s="384" t="n"/>
      <c r="D61" s="440" t="n"/>
      <c r="E61" s="441" t="n"/>
      <c r="F61" s="442" t="n"/>
      <c r="G61" s="457">
        <f>SUM(G62,G65,G68)</f>
        <v/>
      </c>
      <c r="H61" s="112" t="inlineStr">
        <is>
          <t xml:space="preserve">　　　　　什項設備                                                    </t>
        </is>
      </c>
      <c r="I61" s="180" t="n">
        <v>255</v>
      </c>
      <c r="J61" s="73">
        <f>OFFSET(A534,0,$K$1-1)</f>
        <v/>
      </c>
      <c r="K61" s="369">
        <f>-SUMIF($C$7:$C$127,I61,$D$7:$D$127)+SUMIF($E$7:$E$127,I61,$F$7:$F$127)</f>
        <v/>
      </c>
      <c r="L61" s="478">
        <f>VLOOKUP(A61,$A$140:$AX$249,$K$1,FALSE)</f>
        <v/>
      </c>
      <c r="M61" s="478">
        <f>L61-G61</f>
        <v/>
      </c>
      <c r="N61" s="30" t="n"/>
      <c r="O61" s="425">
        <f>L61-B61</f>
        <v/>
      </c>
      <c r="P61" s="144">
        <f>J61-K61</f>
        <v/>
      </c>
      <c r="Q61" s="426">
        <f>D61-F61</f>
        <v/>
      </c>
      <c r="R61" s="30" t="n"/>
    </row>
    <row r="62" ht="15.9" customHeight="1" s="53">
      <c r="A62" s="80" t="inlineStr">
        <is>
          <t xml:space="preserve">　　遞延資產                                                    </t>
        </is>
      </c>
      <c r="B62" s="427">
        <f>VLOOKUP(A62,$A$309:$AX$418,$K$1,FALSE)</f>
        <v/>
      </c>
      <c r="C62" s="384" t="n"/>
      <c r="D62" s="440" t="n"/>
      <c r="E62" s="441" t="n">
        <v>112</v>
      </c>
      <c r="F62" s="442">
        <f>J26-F59</f>
        <v/>
      </c>
      <c r="G62" s="429">
        <f>B62+SUM(D62:D64)-SUM(F62:F64)</f>
        <v/>
      </c>
      <c r="H62" s="112" t="inlineStr">
        <is>
          <t xml:space="preserve">　　　　　購建中固定資產                                              </t>
        </is>
      </c>
      <c r="I62" s="180" t="n">
        <v>256</v>
      </c>
      <c r="J62" s="73">
        <f>OFFSET(A535,0,$K$1-1)</f>
        <v/>
      </c>
      <c r="K62" s="369">
        <f>-SUMIF($C$7:$C$127,I62,$D$7:$D$127)+SUMIF($E$7:$E$127,I62,$F$7:$F$127)</f>
        <v/>
      </c>
      <c r="L62" s="478">
        <f>VLOOKUP(A62,$A$140:$AX$249,$K$1,FALSE)</f>
        <v/>
      </c>
      <c r="M62" s="478">
        <f>L62-G62</f>
        <v/>
      </c>
      <c r="N62" s="30" t="n"/>
      <c r="O62" s="425">
        <f>L62-B62</f>
        <v/>
      </c>
      <c r="P62" s="144">
        <f>J62-K62</f>
        <v/>
      </c>
      <c r="Q62" s="426">
        <f>D62-F62</f>
        <v/>
      </c>
      <c r="R62" s="30" t="n"/>
    </row>
    <row r="63" ht="15.9" customHeight="1" s="53">
      <c r="A63" s="2" t="n">
        <v>0</v>
      </c>
      <c r="B63" s="427" t="n"/>
      <c r="C63" s="384" t="n"/>
      <c r="D63" s="440">
        <f>J126</f>
        <v/>
      </c>
      <c r="E63" s="441" t="n"/>
      <c r="F63" s="442">
        <f>J127*-1</f>
        <v/>
      </c>
      <c r="G63" s="429" t="n"/>
      <c r="H63" s="112" t="inlineStr">
        <is>
          <t xml:space="preserve">　　　　　租賃權益改良                                                </t>
        </is>
      </c>
      <c r="I63" s="180" t="n">
        <v>257</v>
      </c>
      <c r="J63" s="73">
        <f>OFFSET(A536,0,$K$1-1)</f>
        <v/>
      </c>
      <c r="K63" s="369">
        <f>-SUMIF($C$7:$C$127,I63,$D$7:$D$127)+SUMIF($E$7:$E$127,I63,$F$7:$F$127)</f>
        <v/>
      </c>
      <c r="L63" s="478" t="n"/>
      <c r="M63" s="478">
        <f>L63-G63</f>
        <v/>
      </c>
      <c r="N63" s="30" t="n"/>
      <c r="O63" s="425">
        <f>L63-B63</f>
        <v/>
      </c>
      <c r="P63" s="144">
        <f>J63-K63</f>
        <v/>
      </c>
      <c r="Q63" s="426">
        <f>D63-F63</f>
        <v/>
      </c>
      <c r="R63" s="30" t="n"/>
    </row>
    <row r="64" ht="15.9" customHeight="1" s="53">
      <c r="A64" s="2" t="n">
        <v>0</v>
      </c>
      <c r="B64" s="427" t="n"/>
      <c r="C64" s="384" t="n">
        <v>259</v>
      </c>
      <c r="D64" s="440">
        <f>J67*-1</f>
        <v/>
      </c>
      <c r="E64" s="441" t="n"/>
      <c r="F64" s="442" t="n"/>
      <c r="G64" s="429" t="n"/>
      <c r="H64" s="112" t="inlineStr">
        <is>
          <t xml:space="preserve">　　增加無形資產及其他資產                                      </t>
        </is>
      </c>
      <c r="I64" s="180" t="n"/>
      <c r="J64" s="73">
        <f>OFFSET(A537,0,$K$1-1)</f>
        <v/>
      </c>
      <c r="K64" s="369">
        <f>K65+K66</f>
        <v/>
      </c>
      <c r="L64" s="478" t="n"/>
      <c r="M64" s="478">
        <f>L64-G64</f>
        <v/>
      </c>
      <c r="N64" s="30" t="n"/>
      <c r="O64" s="425">
        <f>L64-B64</f>
        <v/>
      </c>
      <c r="P64" s="144">
        <f>J64-K64</f>
        <v/>
      </c>
      <c r="Q64" s="426">
        <f>D64-F64</f>
        <v/>
      </c>
      <c r="R64" s="30" t="n"/>
    </row>
    <row r="65" ht="15.9" customHeight="1" s="53">
      <c r="A65" s="80" t="inlineStr">
        <is>
          <t xml:space="preserve">　　什項資產                                                    </t>
        </is>
      </c>
      <c r="B65" s="427">
        <f>VLOOKUP(A65,$A$309:$AX$418,$K$1,FALSE)</f>
        <v/>
      </c>
      <c r="C65" s="384" t="n">
        <v>417</v>
      </c>
      <c r="D65" s="440">
        <f>F111</f>
        <v/>
      </c>
      <c r="E65" s="441" t="n">
        <v>108</v>
      </c>
      <c r="F65" s="442">
        <f>J22</f>
        <v/>
      </c>
      <c r="G65" s="429">
        <f>B65+SUM(D65:D67)-SUM(F65:F67)</f>
        <v/>
      </c>
      <c r="H65" s="112" t="inlineStr">
        <is>
          <t xml:space="preserve">　　　增加無形資產                                                </t>
        </is>
      </c>
      <c r="I65" s="180" t="n">
        <v>258</v>
      </c>
      <c r="J65" s="73">
        <f>OFFSET(A538,0,$K$1-1)</f>
        <v/>
      </c>
      <c r="K65" s="369">
        <f>-SUMIF($C$7:$C$127,I65,$D$7:$D$127)+SUMIF($E$7:$E$127,I65,$F$7:$F$127)</f>
        <v/>
      </c>
      <c r="L65" s="478">
        <f>VLOOKUP(A65,$A$140:$AX$249,$K$1,FALSE)</f>
        <v/>
      </c>
      <c r="M65" s="478">
        <f>L65-G65</f>
        <v/>
      </c>
      <c r="N65" s="30" t="n"/>
      <c r="O65" s="425">
        <f>L65-B65</f>
        <v/>
      </c>
      <c r="P65" s="144">
        <f>J65-K65</f>
        <v/>
      </c>
      <c r="Q65" s="426">
        <f>D65-F65</f>
        <v/>
      </c>
      <c r="R65" s="30" t="n"/>
    </row>
    <row r="66" ht="15.9" customHeight="1" s="53">
      <c r="A66" s="4" t="n">
        <v>0</v>
      </c>
      <c r="B66" s="427" t="n"/>
      <c r="C66" s="384" t="n"/>
      <c r="D66" s="440" t="n"/>
      <c r="E66" s="441" t="n"/>
      <c r="F66" s="442" t="n"/>
      <c r="G66" s="433" t="n"/>
      <c r="H66" s="112" t="inlineStr">
        <is>
          <t xml:space="preserve">　　　增加其他資產                                                </t>
        </is>
      </c>
      <c r="I66" s="180" t="n"/>
      <c r="J66" s="73">
        <f>OFFSET(A539,0,$K$1-1)</f>
        <v/>
      </c>
      <c r="K66" s="369">
        <f>K67</f>
        <v/>
      </c>
      <c r="L66" s="478" t="n"/>
      <c r="M66" s="478">
        <f>L66-G66</f>
        <v/>
      </c>
      <c r="N66" s="30" t="n"/>
      <c r="O66" s="425">
        <f>L66-B66</f>
        <v/>
      </c>
      <c r="P66" s="144">
        <f>J66-K66</f>
        <v/>
      </c>
      <c r="Q66" s="426">
        <f>D66-F66</f>
        <v/>
      </c>
      <c r="R66" s="30" t="n"/>
    </row>
    <row r="67" ht="15.9" customHeight="1" s="53">
      <c r="A67" s="3" t="n">
        <v>0</v>
      </c>
      <c r="B67" s="427" t="n"/>
      <c r="C67" s="385" t="n"/>
      <c r="D67" s="440" t="n"/>
      <c r="E67" s="443" t="n"/>
      <c r="F67" s="442" t="n"/>
      <c r="G67" s="433" t="n"/>
      <c r="H67" s="112" t="inlineStr">
        <is>
          <t xml:space="preserve">　　　　增加遞延費用                                                </t>
        </is>
      </c>
      <c r="I67" s="180" t="n">
        <v>259</v>
      </c>
      <c r="J67" s="73">
        <f>OFFSET(A540,0,$K$1-1)</f>
        <v/>
      </c>
      <c r="K67" s="369">
        <f>-SUMIF($C$7:$C$127,I67,$D$7:$D$127)+SUMIF($E$7:$E$127,I67,$F$7:$F$127)</f>
        <v/>
      </c>
      <c r="L67" s="478" t="n"/>
      <c r="M67" s="478">
        <f>L67-G67</f>
        <v/>
      </c>
      <c r="N67" s="30" t="n"/>
      <c r="O67" s="425">
        <f>L67-B67</f>
        <v/>
      </c>
      <c r="P67" s="144">
        <f>J67-K67</f>
        <v/>
      </c>
      <c r="Q67" s="426">
        <f>D67-F67</f>
        <v/>
      </c>
      <c r="R67" s="30" t="n"/>
    </row>
    <row r="68" ht="15.9" customHeight="1" s="53">
      <c r="A68" s="80" t="n"/>
      <c r="B68" s="427" t="n"/>
      <c r="C68" s="384" t="n"/>
      <c r="D68" s="440" t="n"/>
      <c r="E68" s="441" t="n"/>
      <c r="F68" s="442" t="n"/>
      <c r="G68" s="433">
        <f>B68+D68-F68</f>
        <v/>
      </c>
      <c r="H68" s="111" t="inlineStr">
        <is>
          <t xml:space="preserve">▼投資活動之淨現金流入（流出）                                </t>
        </is>
      </c>
      <c r="I68" s="180" t="n"/>
      <c r="J68" s="73">
        <f>OFFSET(A541,0,$K$1-1)</f>
        <v/>
      </c>
      <c r="K68" s="369">
        <f>K40</f>
        <v/>
      </c>
      <c r="L68" s="478" t="n"/>
      <c r="M68" s="478" t="n"/>
      <c r="N68" s="30" t="n"/>
      <c r="O68" s="425" t="n"/>
      <c r="P68" s="144">
        <f>J68-K68</f>
        <v/>
      </c>
      <c r="Q68" s="426">
        <f>D68-F68</f>
        <v/>
      </c>
      <c r="R68" s="30" t="n"/>
    </row>
    <row r="69" ht="15.9" customHeight="1" s="53">
      <c r="A69" s="4" t="inlineStr">
        <is>
          <t>合      計</t>
        </is>
      </c>
      <c r="B69" s="422">
        <f>B7+B17+B26+B54+B56+B61</f>
        <v/>
      </c>
      <c r="C69" s="384" t="n"/>
      <c r="D69" s="440" t="n"/>
      <c r="E69" s="441" t="n"/>
      <c r="F69" s="442" t="n"/>
      <c r="G69" s="458">
        <f>G7+G17+G26+G54+G56+G61</f>
        <v/>
      </c>
      <c r="H69" s="111" t="inlineStr">
        <is>
          <t xml:space="preserve">▼籌資活動之現金流量                                          </t>
        </is>
      </c>
      <c r="I69" s="180" t="n"/>
      <c r="J69" s="73">
        <f>OFFSET(A542,0,$K$1-1)</f>
        <v/>
      </c>
      <c r="K69" s="369">
        <f>K70+K72+K74+K81+K79+K83</f>
        <v/>
      </c>
      <c r="L69" s="478">
        <f>VLOOKUP(A69,$A$140:$AX$249,$K$1,FALSE)</f>
        <v/>
      </c>
      <c r="M69" s="478">
        <f>L69-G69</f>
        <v/>
      </c>
      <c r="N69" s="30" t="n"/>
      <c r="O69" s="425">
        <f>L69-B69</f>
        <v/>
      </c>
      <c r="P69" s="144">
        <f>J69-K69</f>
        <v/>
      </c>
      <c r="Q69" s="426">
        <f>D69-F69</f>
        <v/>
      </c>
      <c r="R69" s="30" t="n"/>
    </row>
    <row r="70" ht="15.9" customHeight="1" s="53">
      <c r="A70" s="4" t="inlineStr">
        <is>
          <t xml:space="preserve">負債                                                        </t>
        </is>
      </c>
      <c r="B70" s="422">
        <f>B71+B78+B83</f>
        <v/>
      </c>
      <c r="C70" s="384" t="n"/>
      <c r="D70" s="440" t="n"/>
      <c r="E70" s="441" t="n"/>
      <c r="F70" s="442" t="n"/>
      <c r="G70" s="423">
        <f>G71+G78+G83</f>
        <v/>
      </c>
      <c r="H70" s="112" t="inlineStr">
        <is>
          <t xml:space="preserve">　　增加短期債務、流動金融負債及其他負債                        </t>
        </is>
      </c>
      <c r="I70" s="180" t="n"/>
      <c r="J70" s="73">
        <f>OFFSET(A543,0,$K$1-1)</f>
        <v/>
      </c>
      <c r="K70" s="369">
        <f>K71</f>
        <v/>
      </c>
      <c r="L70" s="478">
        <f>VLOOKUP(A70,$A$253:$AX$305,$K$1,FALSE)</f>
        <v/>
      </c>
      <c r="M70" s="478">
        <f>L70-G70</f>
        <v/>
      </c>
      <c r="N70" s="30" t="n"/>
      <c r="O70" s="425">
        <f>L70-B70</f>
        <v/>
      </c>
      <c r="P70" s="144">
        <f>J70-K70</f>
        <v/>
      </c>
      <c r="Q70" s="426">
        <f>D70-F70</f>
        <v/>
      </c>
      <c r="R70" s="30" t="n"/>
    </row>
    <row r="71" ht="15.9" customHeight="1" s="53">
      <c r="A71" s="78" t="inlineStr">
        <is>
          <t xml:space="preserve">　流動負債                                                    </t>
        </is>
      </c>
      <c r="B71" s="422">
        <f>SUM(B72:B77)</f>
        <v/>
      </c>
      <c r="C71" s="384" t="n"/>
      <c r="D71" s="440" t="n"/>
      <c r="E71" s="441" t="n"/>
      <c r="F71" s="442" t="n"/>
      <c r="G71" s="423">
        <f>SUM(G72:G77)</f>
        <v/>
      </c>
      <c r="H71" s="112" t="inlineStr">
        <is>
          <t xml:space="preserve">　　　增加其他負債                                                </t>
        </is>
      </c>
      <c r="I71" s="180" t="n">
        <v>311</v>
      </c>
      <c r="J71" s="73">
        <f>OFFSET(A544,0,$K$1-1)</f>
        <v/>
      </c>
      <c r="K71" s="369">
        <f>-SUMIF($C$7:$C$127,I71,$D$7:$D$127)+SUMIF($E$7:$E$127,I71,$F$7:$F$127)</f>
        <v/>
      </c>
      <c r="L71" s="478">
        <f>VLOOKUP(A71,$A$253:$AX$305,$K$1,FALSE)</f>
        <v/>
      </c>
      <c r="M71" s="478">
        <f>L71-G71</f>
        <v/>
      </c>
      <c r="N71" s="30" t="n"/>
      <c r="O71" s="425">
        <f>L71-B71</f>
        <v/>
      </c>
      <c r="P71" s="144">
        <f>J71-K71</f>
        <v/>
      </c>
      <c r="Q71" s="426">
        <f>D71-F71</f>
        <v/>
      </c>
      <c r="R71" s="30" t="n"/>
    </row>
    <row r="72" ht="15.9" customHeight="1" s="53">
      <c r="A72" s="80" t="inlineStr">
        <is>
          <t xml:space="preserve">　　短期債務                                                    </t>
        </is>
      </c>
      <c r="B72" s="427">
        <f>VLOOKUP(A72,$A$423:$AX$475,$K$1,FALSE)</f>
        <v/>
      </c>
      <c r="C72" s="385" t="n">
        <v>322</v>
      </c>
      <c r="D72" s="454">
        <f>J82*-1</f>
        <v/>
      </c>
      <c r="E72" s="441" t="n">
        <v>418</v>
      </c>
      <c r="F72" s="442">
        <f>D81</f>
        <v/>
      </c>
      <c r="G72" s="429">
        <f>B72+SUM(F72:F73)-SUM(D72:D73)</f>
        <v/>
      </c>
      <c r="H72" s="112" t="inlineStr">
        <is>
          <t xml:space="preserve">　　增加長期負債                                                </t>
        </is>
      </c>
      <c r="I72" s="180" t="n"/>
      <c r="J72" s="73">
        <f>OFFSET(A545,0,$K$1-1)</f>
        <v/>
      </c>
      <c r="K72" s="369">
        <f>K73</f>
        <v/>
      </c>
      <c r="L72" s="478">
        <f>VLOOKUP(A72,$A$253:$AX$305,$K$1,FALSE)</f>
        <v/>
      </c>
      <c r="M72" s="478">
        <f>L72-G72</f>
        <v/>
      </c>
      <c r="N72" s="30" t="n"/>
      <c r="O72" s="425">
        <f>L72-B72</f>
        <v/>
      </c>
      <c r="P72" s="144">
        <f>J72-K72</f>
        <v/>
      </c>
      <c r="Q72" s="426">
        <f>D72-F72</f>
        <v/>
      </c>
      <c r="R72" s="30" t="n"/>
    </row>
    <row r="73" ht="15.9" customHeight="1" s="53">
      <c r="A73" s="3" t="n">
        <v>0</v>
      </c>
      <c r="B73" s="427" t="n"/>
      <c r="C73" s="385" t="n">
        <v>316</v>
      </c>
      <c r="D73" s="440" t="n"/>
      <c r="E73" s="443" t="n"/>
      <c r="F73" s="442" t="n"/>
      <c r="G73" s="433" t="n"/>
      <c r="H73" s="112" t="inlineStr">
        <is>
          <t xml:space="preserve">　　　增加長期債務                                                </t>
        </is>
      </c>
      <c r="I73" s="180" t="n">
        <v>312</v>
      </c>
      <c r="J73" s="73">
        <f>OFFSET(A546,0,$K$1-1)</f>
        <v/>
      </c>
      <c r="K73" s="369">
        <f>-SUMIF($C$7:$C$127,I73,$D$7:$D$127)+SUMIF($E$7:$E$127,I73,$F$7:$F$127)</f>
        <v/>
      </c>
      <c r="L73" s="478" t="n"/>
      <c r="M73" s="478">
        <f>L73-G73</f>
        <v/>
      </c>
      <c r="N73" s="30" t="n"/>
      <c r="O73" s="425">
        <f>L73-B73</f>
        <v/>
      </c>
      <c r="P73" s="144">
        <f>J73-K73</f>
        <v/>
      </c>
      <c r="Q73" s="426">
        <f>D73-F73</f>
        <v/>
      </c>
      <c r="R73" s="30" t="n"/>
    </row>
    <row r="74" ht="15.9" customHeight="1" s="53">
      <c r="A74" s="80" t="inlineStr">
        <is>
          <t xml:space="preserve">　　應付款項                                                    </t>
        </is>
      </c>
      <c r="B74" s="427">
        <f>VLOOKUP(A74,$A$423:$AX$475,$K$1,FALSE)</f>
        <v/>
      </c>
      <c r="C74" s="384" t="n"/>
      <c r="D74" s="440" t="n"/>
      <c r="E74" s="441" t="n">
        <v>161</v>
      </c>
      <c r="F74" s="442" t="n"/>
      <c r="G74" s="429">
        <f>B74+SUM(F74:F75)-SUM(D74:D75)</f>
        <v/>
      </c>
      <c r="H74" s="112" t="inlineStr">
        <is>
          <t xml:space="preserve">　　增加基金、公積及填補短絀                                    </t>
        </is>
      </c>
      <c r="I74" s="180" t="n"/>
      <c r="J74" s="73">
        <f>OFFSET(A547,0,$K$1-1)</f>
        <v/>
      </c>
      <c r="K74" s="369">
        <f>SUM(K75)</f>
        <v/>
      </c>
      <c r="L74" s="478">
        <f>VLOOKUP(A74,$A$253:$AX$305,$K$1,FALSE)</f>
        <v/>
      </c>
      <c r="M74" s="478">
        <f>L74-G74</f>
        <v/>
      </c>
      <c r="N74" s="30" t="n"/>
      <c r="O74" s="425">
        <f>L74-B74</f>
        <v/>
      </c>
      <c r="P74" s="144">
        <f>J74-K74</f>
        <v/>
      </c>
      <c r="Q74" s="426">
        <f>D74-F74</f>
        <v/>
      </c>
      <c r="R74" s="30" t="n"/>
    </row>
    <row r="75" ht="15.9" customHeight="1" s="53">
      <c r="A75" s="3" t="n">
        <v>0</v>
      </c>
      <c r="B75" s="427" t="n"/>
      <c r="C75" s="385" t="n"/>
      <c r="D75" s="440" t="n"/>
      <c r="E75" s="443" t="n"/>
      <c r="F75" s="442" t="n"/>
      <c r="G75" s="433" t="n"/>
      <c r="H75" s="112" t="inlineStr">
        <is>
          <t xml:space="preserve">　　　增加基金                                                    </t>
        </is>
      </c>
      <c r="I75" s="180" t="n"/>
      <c r="J75" s="73">
        <f>OFFSET(A548,0,$K$1-1)</f>
        <v/>
      </c>
      <c r="K75" s="369">
        <f>SUM(K76:K78)</f>
        <v/>
      </c>
      <c r="L75" s="478" t="n"/>
      <c r="M75" s="478">
        <f>L75-G75</f>
        <v/>
      </c>
      <c r="N75" s="30" t="n"/>
      <c r="O75" s="425">
        <f>L75-B75</f>
        <v/>
      </c>
      <c r="P75" s="144">
        <f>J75-K75</f>
        <v/>
      </c>
      <c r="Q75" s="426">
        <f>D75-F75</f>
        <v/>
      </c>
      <c r="R75" s="30" t="n"/>
    </row>
    <row r="76" ht="15.9" customHeight="1" s="53">
      <c r="A76" s="80" t="inlineStr">
        <is>
          <t xml:space="preserve">　　預收款項                                                    </t>
        </is>
      </c>
      <c r="B76" s="427">
        <f>VLOOKUP(A76,$A$423:$AX$475,$K$1,FALSE)</f>
        <v/>
      </c>
      <c r="C76" s="384" t="n"/>
      <c r="D76" s="440" t="n"/>
      <c r="E76" s="441" t="n">
        <v>161</v>
      </c>
      <c r="F76" s="442">
        <f>J34</f>
        <v/>
      </c>
      <c r="G76" s="429">
        <f>B76+SUM(F76:F77)-SUM(D76:D77)</f>
        <v/>
      </c>
      <c r="H76" s="112" t="inlineStr">
        <is>
          <t xml:space="preserve">　　　　國庫撥款增置固定資產                                        </t>
        </is>
      </c>
      <c r="I76" s="180" t="n">
        <v>313</v>
      </c>
      <c r="J76" s="73">
        <f>OFFSET(A549,0,$K$1-1)</f>
        <v/>
      </c>
      <c r="K76" s="369">
        <f>-SUMIF($C$7:$C$127,I76,$D$7:$D$127)+SUMIF($E$7:$E$127,I76,$F$7:$F$127)</f>
        <v/>
      </c>
      <c r="L76" s="478">
        <f>VLOOKUP(A76,$A$253:$AX$305,$K$1,FALSE)</f>
        <v/>
      </c>
      <c r="M76" s="478">
        <f>L76-G76</f>
        <v/>
      </c>
      <c r="N76" s="30" t="n"/>
      <c r="O76" s="425">
        <f>L76-B76</f>
        <v/>
      </c>
      <c r="P76" s="144">
        <f>J76-K76</f>
        <v/>
      </c>
      <c r="Q76" s="426">
        <f>D76-F76</f>
        <v/>
      </c>
      <c r="R76" s="30" t="n"/>
    </row>
    <row r="77" ht="15.9" customHeight="1" s="53">
      <c r="A77" s="3" t="n">
        <v>0</v>
      </c>
      <c r="B77" s="427" t="n"/>
      <c r="C77" s="385" t="n"/>
      <c r="D77" s="440" t="n"/>
      <c r="E77" s="443" t="n"/>
      <c r="F77" s="442" t="n"/>
      <c r="G77" s="433" t="n"/>
      <c r="H77" s="112" t="inlineStr">
        <is>
          <t xml:space="preserve">　　　　國庫增撥無形資產                                            </t>
        </is>
      </c>
      <c r="I77" s="180" t="n">
        <v>314</v>
      </c>
      <c r="J77" s="73">
        <f>OFFSET(A550,0,$K$1-1)</f>
        <v/>
      </c>
      <c r="K77" s="369">
        <f>-SUMIF($C$7:$C$127,I77,$D$7:$D$127)+SUMIF($E$7:$E$127,I77,$F$7:$F$127)</f>
        <v/>
      </c>
      <c r="L77" s="478" t="n"/>
      <c r="M77" s="478">
        <f>L77-G77</f>
        <v/>
      </c>
      <c r="N77" s="30" t="n"/>
      <c r="O77" s="425">
        <f>L77-B77</f>
        <v/>
      </c>
      <c r="P77" s="144">
        <f>J77-K77</f>
        <v/>
      </c>
      <c r="Q77" s="426">
        <f>D77-F77</f>
        <v/>
      </c>
      <c r="R77" s="30" t="n"/>
    </row>
    <row r="78" ht="15.9" customHeight="1" s="53">
      <c r="A78" s="78" t="inlineStr">
        <is>
          <t xml:space="preserve">　長期負債                                                    </t>
        </is>
      </c>
      <c r="B78" s="459">
        <f>SUM(B81)</f>
        <v/>
      </c>
      <c r="C78" s="384" t="n"/>
      <c r="D78" s="440" t="n"/>
      <c r="E78" s="441" t="n"/>
      <c r="F78" s="442" t="n"/>
      <c r="G78" s="460">
        <f>SUM(G81)</f>
        <v/>
      </c>
      <c r="H78" s="112" t="inlineStr">
        <is>
          <t xml:space="preserve">　　　　國庫增撥遞延資產                                            </t>
        </is>
      </c>
      <c r="I78" s="180" t="n">
        <v>315</v>
      </c>
      <c r="J78" s="73">
        <f>OFFSET(A551,0,$K$1-1)</f>
        <v/>
      </c>
      <c r="K78" s="369">
        <f>-SUMIF($C$7:$C$127,I78,$D$7:$D$127)+SUMIF($E$7:$E$127,I78,$F$7:$F$127)</f>
        <v/>
      </c>
      <c r="L78" s="478">
        <f>VLOOKUP(A78,$A$253:$AX$305,$K$1,FALSE)</f>
        <v/>
      </c>
      <c r="M78" s="478">
        <f>L78-G78</f>
        <v/>
      </c>
      <c r="N78" s="30" t="n"/>
      <c r="O78" s="425">
        <f>L78-B78</f>
        <v/>
      </c>
      <c r="P78" s="144">
        <f>J78-K78</f>
        <v/>
      </c>
      <c r="Q78" s="426">
        <f>D78-F78</f>
        <v/>
      </c>
      <c r="R78" s="30" t="n"/>
    </row>
    <row r="79" ht="15.9" customHeight="1" s="53">
      <c r="A79" s="169" t="n"/>
      <c r="B79" s="461" t="n"/>
      <c r="C79" s="395" t="n"/>
      <c r="D79" s="462" t="n"/>
      <c r="E79" s="463" t="n"/>
      <c r="F79" s="447" t="n"/>
      <c r="G79" s="394" t="n"/>
      <c r="H79" s="112" t="inlineStr">
        <is>
          <t xml:space="preserve">　　減少短期債務、流動金融負債及其他負債                        </t>
        </is>
      </c>
      <c r="I79" s="180" t="n"/>
      <c r="J79" s="73">
        <f>OFFSET(A552,0,$K$1-1)</f>
        <v/>
      </c>
      <c r="K79" s="387" t="n"/>
      <c r="L79" s="478" t="n"/>
      <c r="M79" s="478" t="n"/>
      <c r="N79" s="30" t="n"/>
      <c r="O79" s="425" t="n"/>
      <c r="P79" s="144" t="n"/>
      <c r="Q79" s="426" t="n"/>
      <c r="R79" s="30" t="n"/>
    </row>
    <row r="80" ht="15.9" customHeight="1" s="53">
      <c r="A80" s="169" t="n"/>
      <c r="B80" s="461" t="n"/>
      <c r="C80" s="395" t="n"/>
      <c r="D80" s="462" t="n"/>
      <c r="E80" s="463" t="n"/>
      <c r="F80" s="447" t="n"/>
      <c r="G80" s="394" t="n"/>
      <c r="H80" s="112" t="inlineStr">
        <is>
          <t xml:space="preserve">　　　減少短期債務                                                </t>
        </is>
      </c>
      <c r="I80" s="180" t="n">
        <v>316</v>
      </c>
      <c r="J80" s="73">
        <f>OFFSET(A553,0,$K$1-1)</f>
        <v/>
      </c>
      <c r="K80" s="369">
        <f>-SUMIF($C$7:$C$127,I80,$D$7:$D$127)+SUMIF($E$7:$E$127,I80,$F$7:$F$127)</f>
        <v/>
      </c>
      <c r="L80" s="478" t="n"/>
      <c r="M80" s="478" t="n"/>
      <c r="N80" s="30" t="n"/>
      <c r="O80" s="425" t="n"/>
      <c r="P80" s="144" t="n"/>
      <c r="Q80" s="426" t="n"/>
      <c r="R80" s="30" t="n"/>
    </row>
    <row r="81" ht="15.9" customHeight="1" s="53">
      <c r="A81" s="80" t="inlineStr">
        <is>
          <t xml:space="preserve">　　長期債務                                                    </t>
        </is>
      </c>
      <c r="B81" s="427">
        <f>VLOOKUP(A81,$A$423:$AX$475,$K$1,FALSE)</f>
        <v/>
      </c>
      <c r="C81" s="384" t="n">
        <v>418</v>
      </c>
      <c r="D81" s="440">
        <f>J116</f>
        <v/>
      </c>
      <c r="E81" s="441" t="n">
        <v>312</v>
      </c>
      <c r="F81" s="442">
        <f>J73</f>
        <v/>
      </c>
      <c r="G81" s="429">
        <f>B81+SUM(F81:F82)-SUM(D81:D82)</f>
        <v/>
      </c>
      <c r="H81" s="112" t="inlineStr">
        <is>
          <t xml:space="preserve">　　減少長期負債                                                </t>
        </is>
      </c>
      <c r="I81" s="180" t="n"/>
      <c r="J81" s="73">
        <f>OFFSET(A554,0,$K$1-1)</f>
        <v/>
      </c>
      <c r="K81" s="369">
        <f>K82</f>
        <v/>
      </c>
      <c r="L81" s="478">
        <f>VLOOKUP(A81,$A$253:$AX$305,$K$1,FALSE)</f>
        <v/>
      </c>
      <c r="M81" s="478">
        <f>L81-G81</f>
        <v/>
      </c>
      <c r="N81" s="30" t="n"/>
      <c r="O81" s="425">
        <f>L81-B81</f>
        <v/>
      </c>
      <c r="P81" s="144">
        <f>J81-K81</f>
        <v/>
      </c>
      <c r="Q81" s="426">
        <f>D81-F81</f>
        <v/>
      </c>
      <c r="R81" s="30" t="n"/>
    </row>
    <row r="82" ht="15.9" customHeight="1" s="53">
      <c r="A82" s="3" t="n">
        <v>0</v>
      </c>
      <c r="B82" s="427" t="n"/>
      <c r="C82" s="385" t="n">
        <v>322</v>
      </c>
      <c r="D82" s="440" t="n"/>
      <c r="E82" s="443" t="n"/>
      <c r="F82" s="442" t="n"/>
      <c r="G82" s="433" t="n"/>
      <c r="H82" s="112" t="inlineStr">
        <is>
          <t xml:space="preserve">　　　減少長期債務                                                </t>
        </is>
      </c>
      <c r="I82" s="180" t="n">
        <v>322</v>
      </c>
      <c r="J82" s="73">
        <f>OFFSET(A555,0,$K$1-1)</f>
        <v/>
      </c>
      <c r="K82" s="369">
        <f>-SUMIF($C$7:$C$127,I82,$D$7:$D$127)+SUMIF($E$7:$E$127,I82,$F$7:$F$127)</f>
        <v/>
      </c>
      <c r="L82" s="478" t="n"/>
      <c r="M82" s="478">
        <f>L82-G82</f>
        <v/>
      </c>
      <c r="N82" s="30" t="n"/>
      <c r="O82" s="425">
        <f>L82-B82</f>
        <v/>
      </c>
      <c r="P82" s="144">
        <f>J82-K82</f>
        <v/>
      </c>
      <c r="Q82" s="426">
        <f>D72-F82</f>
        <v/>
      </c>
      <c r="R82" s="30" t="n"/>
    </row>
    <row r="83" ht="15.9" customHeight="1" s="53">
      <c r="A83" s="78" t="inlineStr">
        <is>
          <t xml:space="preserve">　其他負債                                                    </t>
        </is>
      </c>
      <c r="B83" s="422">
        <f>SUM(B84,B90)</f>
        <v/>
      </c>
      <c r="C83" s="384" t="n"/>
      <c r="D83" s="440" t="n"/>
      <c r="E83" s="441" t="n"/>
      <c r="F83" s="442" t="n"/>
      <c r="G83" s="460">
        <f>SUM(G84,G90)</f>
        <v/>
      </c>
      <c r="H83" s="112" t="inlineStr">
        <is>
          <t xml:space="preserve">　　支付利息                                                    </t>
        </is>
      </c>
      <c r="I83" s="180" t="n"/>
      <c r="J83" s="73">
        <f>OFFSET(A556,0,$K$1-1)</f>
        <v/>
      </c>
      <c r="K83" s="369">
        <f>J83</f>
        <v/>
      </c>
      <c r="L83" s="478">
        <f>VLOOKUP(A83,$A$253:$AX$305,$K$1,FALSE)</f>
        <v/>
      </c>
      <c r="M83" s="478">
        <f>L83-G83</f>
        <v/>
      </c>
      <c r="N83" s="30" t="n"/>
      <c r="O83" s="425">
        <f>L83-B83</f>
        <v/>
      </c>
      <c r="P83" s="144">
        <f>J83-K83</f>
        <v/>
      </c>
      <c r="Q83" s="426">
        <f>D83-F83</f>
        <v/>
      </c>
      <c r="R83" s="30" t="n"/>
    </row>
    <row r="84" ht="15.9" customHeight="1" s="53">
      <c r="A84" s="80" t="inlineStr">
        <is>
          <t xml:space="preserve">　　什項負債                                                    </t>
        </is>
      </c>
      <c r="B84" s="427">
        <f>VLOOKUP(A84,$A$423:$AX$475,$K$1,FALSE)</f>
        <v/>
      </c>
      <c r="C84" s="384" t="n">
        <v>321</v>
      </c>
      <c r="D84" s="440" t="n"/>
      <c r="E84" s="441" t="n"/>
      <c r="F84" s="442" t="n"/>
      <c r="G84" s="429">
        <f>B84+SUM(F84:F89)-SUM(D84:D89)</f>
        <v/>
      </c>
      <c r="H84" s="111" t="inlineStr">
        <is>
          <t xml:space="preserve">▼籌資活動之淨現金流入（流出）                                </t>
        </is>
      </c>
      <c r="I84" s="180" t="n"/>
      <c r="J84" s="73">
        <f>OFFSET(A557,0,$K$1-1)</f>
        <v/>
      </c>
      <c r="K84" s="369">
        <f>K69</f>
        <v/>
      </c>
      <c r="L84" s="478">
        <f>VLOOKUP(A84,$A$253:$AX$305,$K$1,FALSE)</f>
        <v/>
      </c>
      <c r="M84" s="478">
        <f>L84-G84</f>
        <v/>
      </c>
      <c r="N84" s="30" t="n"/>
      <c r="O84" s="425">
        <f>L84-B84</f>
        <v/>
      </c>
      <c r="P84" s="144">
        <f>J84-K84</f>
        <v/>
      </c>
      <c r="Q84" s="426">
        <f>D84-F84</f>
        <v/>
      </c>
      <c r="R84" s="30" t="n"/>
    </row>
    <row r="85" ht="15.9" customHeight="1" s="53">
      <c r="A85" s="4" t="n">
        <v>0</v>
      </c>
      <c r="B85" s="427" t="n"/>
      <c r="C85" s="384" t="n">
        <v>402</v>
      </c>
      <c r="D85" s="440">
        <f>J91*-1</f>
        <v/>
      </c>
      <c r="E85" s="384" t="n">
        <v>122</v>
      </c>
      <c r="F85" s="442">
        <f>J28</f>
        <v/>
      </c>
      <c r="G85" s="433" t="n"/>
      <c r="H85" s="111" t="inlineStr">
        <is>
          <t xml:space="preserve">▼現金及約當現金之淨增（淨減）                                </t>
        </is>
      </c>
      <c r="I85" s="180" t="inlineStr">
        <is>
          <t>B</t>
        </is>
      </c>
      <c r="J85" s="73">
        <f>OFFSET(A558,0,$K$1-1)</f>
        <v/>
      </c>
      <c r="K85" s="369">
        <f>J85</f>
        <v/>
      </c>
      <c r="L85" s="478" t="n"/>
      <c r="M85" s="478">
        <f>L85-G85</f>
        <v/>
      </c>
      <c r="N85" s="30" t="n"/>
      <c r="O85" s="425">
        <f>L85-B85</f>
        <v/>
      </c>
      <c r="P85" s="144">
        <f>J85-K85</f>
        <v/>
      </c>
      <c r="Q85" s="426">
        <f>D85-F85</f>
        <v/>
      </c>
      <c r="R85" s="30" t="n"/>
    </row>
    <row r="86" ht="15.9" customHeight="1" s="53">
      <c r="A86" s="3" t="n">
        <v>0</v>
      </c>
      <c r="B86" s="427" t="n"/>
      <c r="C86" s="385" t="n"/>
      <c r="D86" s="440" t="n"/>
      <c r="E86" s="443" t="n">
        <v>401</v>
      </c>
      <c r="F86" s="442">
        <f>J90</f>
        <v/>
      </c>
      <c r="G86" s="433" t="n"/>
      <c r="H86" s="111" t="inlineStr">
        <is>
          <t xml:space="preserve">▼期初現金及約當現金                                          </t>
        </is>
      </c>
      <c r="I86" s="180" t="n"/>
      <c r="J86" s="73">
        <f>OFFSET(A559,0,$K$1-1)</f>
        <v/>
      </c>
      <c r="K86" s="369">
        <f>B8</f>
        <v/>
      </c>
      <c r="L86" s="478" t="n"/>
      <c r="M86" s="478">
        <f>L86-G86</f>
        <v/>
      </c>
      <c r="N86" s="30" t="n"/>
      <c r="O86" s="425">
        <f>L86-B86</f>
        <v/>
      </c>
      <c r="P86" s="144">
        <f>J86-K86</f>
        <v/>
      </c>
      <c r="Q86" s="426">
        <f>D86-F86</f>
        <v/>
      </c>
      <c r="R86" s="30" t="n"/>
    </row>
    <row r="87" ht="15.9" customHeight="1" s="53">
      <c r="A87" s="3" t="n">
        <v>0</v>
      </c>
      <c r="B87" s="427" t="n"/>
      <c r="C87" s="385" t="n"/>
      <c r="D87" s="440" t="n"/>
      <c r="E87" s="443" t="n"/>
      <c r="F87" s="442" t="n"/>
      <c r="G87" s="433" t="n"/>
      <c r="H87" s="111" t="inlineStr">
        <is>
          <t xml:space="preserve">▼期末現金及約當現金                                          </t>
        </is>
      </c>
      <c r="I87" s="180" t="n"/>
      <c r="J87" s="73">
        <f>OFFSET(A560,0,$K$1-1)</f>
        <v/>
      </c>
      <c r="K87" s="369">
        <f>G8</f>
        <v/>
      </c>
      <c r="L87" s="478" t="n"/>
      <c r="M87" s="478">
        <f>L87-G87</f>
        <v/>
      </c>
      <c r="N87" s="30" t="n"/>
      <c r="O87" s="425">
        <f>L87-B87</f>
        <v/>
      </c>
      <c r="P87" s="144">
        <f>J87-K87</f>
        <v/>
      </c>
      <c r="Q87" s="426">
        <f>D87-F87</f>
        <v/>
      </c>
      <c r="R87" s="30" t="n"/>
    </row>
    <row r="88" ht="15.9" customHeight="1" s="53">
      <c r="A88" s="3" t="n">
        <v>0</v>
      </c>
      <c r="B88" s="427" t="n"/>
      <c r="C88" s="385" t="n"/>
      <c r="D88" s="440" t="n"/>
      <c r="E88" s="443" t="n"/>
      <c r="F88" s="442" t="n"/>
      <c r="G88" s="433" t="n"/>
      <c r="H88" s="111" t="inlineStr">
        <is>
          <t xml:space="preserve">▼不影響現金流量之投資與籌資活動                              </t>
        </is>
      </c>
      <c r="I88" s="5" t="n"/>
      <c r="J88" s="73">
        <f>OFFSET(A561,0,$K$1-1)</f>
        <v/>
      </c>
      <c r="K88" s="369" t="n"/>
      <c r="L88" s="478" t="n"/>
      <c r="M88" s="478">
        <f>L88-G88</f>
        <v/>
      </c>
      <c r="N88" s="30" t="n"/>
      <c r="O88" s="425">
        <f>L88-B88</f>
        <v/>
      </c>
      <c r="P88" s="144">
        <f>J88-K88</f>
        <v/>
      </c>
      <c r="Q88" s="426">
        <f>D88-F88</f>
        <v/>
      </c>
      <c r="R88" s="30" t="n"/>
    </row>
    <row r="89" ht="15.9" customHeight="1" s="53">
      <c r="A89" s="3" t="n">
        <v>0</v>
      </c>
      <c r="B89" s="427" t="n"/>
      <c r="C89" s="385" t="n"/>
      <c r="D89" s="440" t="n"/>
      <c r="E89" s="443" t="n"/>
      <c r="F89" s="442" t="n"/>
      <c r="G89" s="433" t="n"/>
      <c r="H89" s="112" t="inlineStr">
        <is>
          <t xml:space="preserve">　　退休離職準備金與應付退休及離職金同額增加(+)或減少(-)之金額  </t>
        </is>
      </c>
      <c r="I89" s="180" t="n"/>
      <c r="J89" s="73">
        <f>OFFSET(A562,0,$K$1-1)</f>
        <v/>
      </c>
      <c r="K89" s="369">
        <f>K90+K91</f>
        <v/>
      </c>
      <c r="L89" s="478" t="n"/>
      <c r="M89" s="478">
        <f>L89-G89</f>
        <v/>
      </c>
      <c r="N89" s="30" t="n"/>
      <c r="O89" s="425">
        <f>L89-B89</f>
        <v/>
      </c>
      <c r="P89" s="144">
        <f>J89-K89</f>
        <v/>
      </c>
      <c r="Q89" s="426">
        <f>D89-F89</f>
        <v/>
      </c>
      <c r="R89" s="30" t="n"/>
    </row>
    <row r="90" ht="15.9" customHeight="1" s="53">
      <c r="A90" s="80" t="inlineStr">
        <is>
          <t xml:space="preserve">　　遞延負債                                                    </t>
        </is>
      </c>
      <c r="B90" s="427">
        <f>VLOOKUP(A90,$A$423:$AX$475,$K$1,FALSE)</f>
        <v/>
      </c>
      <c r="C90" s="385" t="n">
        <v>124</v>
      </c>
      <c r="D90" s="440">
        <f>J31*-1</f>
        <v/>
      </c>
      <c r="E90" s="464" t="n">
        <v>311</v>
      </c>
      <c r="F90" s="442">
        <f>J71</f>
        <v/>
      </c>
      <c r="G90" s="429">
        <f>B90+SUM(F90:F96)-SUM(D90:D96)</f>
        <v/>
      </c>
      <c r="H90" s="112" t="inlineStr">
        <is>
          <t xml:space="preserve">　　　退休離職準備金與應付退休及離職金同額增加之金額(+)           </t>
        </is>
      </c>
      <c r="I90" s="180" t="n">
        <v>401</v>
      </c>
      <c r="J90" s="73">
        <f>OFFSET(A563,0,$K$1-1)</f>
        <v/>
      </c>
      <c r="K90" s="369">
        <f>(SUMIF($C$7:$C$127,I90,$D$7:$D$127)+SUMIF($E$7:$E$127,I90,$F$7:$F$127))/2</f>
        <v/>
      </c>
      <c r="L90" s="478">
        <f>VLOOKUP(A90,$A$253:$AX$305,$K$1,FALSE)</f>
        <v/>
      </c>
      <c r="M90" s="478">
        <f>L90-G90</f>
        <v/>
      </c>
      <c r="N90" s="30" t="n"/>
      <c r="O90" s="425">
        <f>L90-B90</f>
        <v/>
      </c>
      <c r="P90" s="144">
        <f>J90-K90</f>
        <v/>
      </c>
      <c r="Q90" s="426">
        <f>D90-F90</f>
        <v/>
      </c>
      <c r="R90" s="30" t="n"/>
    </row>
    <row r="91" ht="15.9" customHeight="1" s="53">
      <c r="A91" s="3" t="n">
        <v>0</v>
      </c>
      <c r="B91" s="427" t="n"/>
      <c r="C91" s="241" t="n">
        <v>123</v>
      </c>
      <c r="D91" s="440">
        <f>-J30</f>
        <v/>
      </c>
      <c r="E91" s="464" t="n">
        <v>403</v>
      </c>
      <c r="F91" s="442">
        <f>J93</f>
        <v/>
      </c>
      <c r="G91" s="433" t="n"/>
      <c r="H91" s="112" t="inlineStr">
        <is>
          <t xml:space="preserve">　　　退休離職準備金與應付退休及離職金同額減少之金額(-)           </t>
        </is>
      </c>
      <c r="I91" s="180" t="n">
        <v>402</v>
      </c>
      <c r="J91" s="73">
        <f>OFFSET(A564,0,$K$1-1)</f>
        <v/>
      </c>
      <c r="K91" s="387">
        <f>(SUMIF($C$7:$C$127,I91,$D$7:$D$127)+SUMIF($E$7:$E$127,I91,$F$7:$F$127))/2*-1</f>
        <v/>
      </c>
      <c r="L91" s="478" t="n"/>
      <c r="M91" s="478">
        <f>L91-G91</f>
        <v/>
      </c>
      <c r="N91" s="30" t="n"/>
      <c r="O91" s="425">
        <f>L91-B91</f>
        <v/>
      </c>
      <c r="P91" s="144">
        <f>J91-K91</f>
        <v/>
      </c>
      <c r="Q91" s="426">
        <f>D91-F91</f>
        <v/>
      </c>
      <c r="R91" s="30" t="n"/>
    </row>
    <row r="92" ht="15.9" customHeight="1" s="53">
      <c r="A92" s="3" t="n">
        <v>0</v>
      </c>
      <c r="B92" s="427" t="n"/>
      <c r="C92" s="385" t="n"/>
      <c r="D92" s="440" t="n"/>
      <c r="E92" s="325" t="n">
        <v>407</v>
      </c>
      <c r="F92" s="262">
        <f>J101</f>
        <v/>
      </c>
      <c r="G92" s="433" t="n"/>
      <c r="H92" s="112" t="inlineStr">
        <is>
          <t xml:space="preserve">　　其他準備金與遞延收入同額增加之金額                          </t>
        </is>
      </c>
      <c r="I92" s="180" t="n"/>
      <c r="J92" s="73">
        <f>OFFSET(A565,0,$K$1-1)</f>
        <v/>
      </c>
      <c r="K92" s="369">
        <f>K93</f>
        <v/>
      </c>
      <c r="L92" s="478" t="n"/>
      <c r="M92" s="478">
        <f>L92-G92</f>
        <v/>
      </c>
      <c r="N92" s="30" t="n"/>
      <c r="O92" s="425">
        <f>L92-B92</f>
        <v/>
      </c>
      <c r="P92" s="144">
        <f>J92-K92</f>
        <v/>
      </c>
      <c r="Q92" s="426">
        <f>D92-F92</f>
        <v/>
      </c>
      <c r="R92" s="30" t="n"/>
    </row>
    <row r="93" ht="15.9" customHeight="1" s="53">
      <c r="A93" s="3" t="n">
        <v>0</v>
      </c>
      <c r="B93" s="427" t="n"/>
      <c r="C93" s="385" t="n"/>
      <c r="D93" s="440" t="n"/>
      <c r="E93" s="464" t="n">
        <v>408</v>
      </c>
      <c r="F93" s="442">
        <f>J102</f>
        <v/>
      </c>
      <c r="G93" s="433" t="n"/>
      <c r="H93" s="112" t="inlineStr">
        <is>
          <t xml:space="preserve">　　　其他準備金與遞延收入同額增加之金額                          </t>
        </is>
      </c>
      <c r="I93" s="180" t="n">
        <v>403</v>
      </c>
      <c r="J93" s="73">
        <f>OFFSET(A566,0,$K$1-1)</f>
        <v/>
      </c>
      <c r="K93" s="369">
        <f>(SUMIF($C$7:$C$127,I93,$D$7:$D$127)+SUMIF($E$7:$E$127,I93,$F$7:$F$127))/2</f>
        <v/>
      </c>
      <c r="L93" s="478" t="n"/>
      <c r="M93" s="478">
        <f>L93-G93</f>
        <v/>
      </c>
      <c r="N93" s="30" t="n"/>
      <c r="O93" s="425">
        <f>L93-B93</f>
        <v/>
      </c>
      <c r="P93" s="144">
        <f>J93-K93</f>
        <v/>
      </c>
      <c r="Q93" s="426">
        <f>D93-F93</f>
        <v/>
      </c>
      <c r="R93" s="30" t="n"/>
    </row>
    <row r="94" ht="15.9" customHeight="1" s="53">
      <c r="A94" s="105" t="n"/>
      <c r="B94" s="465" t="n"/>
      <c r="C94" s="398" t="n"/>
      <c r="D94" s="455" t="n"/>
      <c r="E94" s="466" t="n">
        <v>410</v>
      </c>
      <c r="F94" s="467" t="n"/>
      <c r="G94" s="378" t="n"/>
      <c r="H94" s="112" t="inlineStr">
        <is>
          <t xml:space="preserve">　　以前年度購建中固定資產科目，調整轉入不動產、廠房及設備科目之</t>
        </is>
      </c>
      <c r="I94" s="180" t="n"/>
      <c r="J94" s="73">
        <f>OFFSET(A567,0,$K$1-1)</f>
        <v/>
      </c>
      <c r="K94" s="369">
        <f>K95</f>
        <v/>
      </c>
      <c r="P94" s="144">
        <f>J94-K94</f>
        <v/>
      </c>
    </row>
    <row r="95" ht="15.9" customHeight="1" s="53">
      <c r="A95" s="105" t="n"/>
      <c r="B95" s="465" t="n"/>
      <c r="C95" s="398" t="n"/>
      <c r="D95" s="455" t="n"/>
      <c r="E95" s="468" t="n"/>
      <c r="F95" s="447" t="n"/>
      <c r="G95" s="378" t="n"/>
      <c r="H95" s="112" t="inlineStr">
        <is>
          <t xml:space="preserve">　　　調整轉入不動產、廠房及設備科目明細                          </t>
        </is>
      </c>
      <c r="I95" s="180" t="n"/>
      <c r="J95" s="73">
        <f>OFFSET(A568,0,$K$1-1)</f>
        <v/>
      </c>
      <c r="K95" s="369">
        <f>K96+K97+K98</f>
        <v/>
      </c>
      <c r="L95" s="478" t="n"/>
      <c r="N95" s="30" t="n"/>
      <c r="O95" s="425">
        <f>L95-B96</f>
        <v/>
      </c>
      <c r="P95" s="144">
        <f>J95-K95</f>
        <v/>
      </c>
      <c r="Q95" s="426">
        <f>D96-F96</f>
        <v/>
      </c>
      <c r="R95" s="30" t="n"/>
    </row>
    <row r="96" ht="15.9" customHeight="1" s="53">
      <c r="A96" s="3" t="n">
        <v>0</v>
      </c>
      <c r="B96" s="427" t="n"/>
      <c r="C96" s="385" t="n"/>
      <c r="D96" s="440" t="n"/>
      <c r="E96" s="261" t="n"/>
      <c r="F96" s="186" t="n"/>
      <c r="G96" s="433" t="n"/>
      <c r="H96" s="112" t="inlineStr">
        <is>
          <t xml:space="preserve">　　　　土地改良物                                                  </t>
        </is>
      </c>
      <c r="I96" s="180" t="n">
        <v>404</v>
      </c>
      <c r="J96" s="73">
        <f>OFFSET(A569,0,$K$1-1)</f>
        <v/>
      </c>
      <c r="K96" s="369">
        <f>(SUMIF($C$7:$C$127,I96,$D$7:$D$127)+SUMIF($E$7:$E$127,I96,$F$7:$F$127))/2</f>
        <v/>
      </c>
      <c r="N96" s="30" t="n"/>
      <c r="O96" s="425">
        <f>L97-B97</f>
        <v/>
      </c>
      <c r="P96" s="144">
        <f>J96-K96</f>
        <v/>
      </c>
      <c r="Q96" s="426">
        <f>D97-F97</f>
        <v/>
      </c>
      <c r="R96" s="30" t="n"/>
    </row>
    <row r="97" ht="15.9" customHeight="1" s="53">
      <c r="A97" s="84" t="inlineStr">
        <is>
          <t xml:space="preserve">淨值                                                        </t>
        </is>
      </c>
      <c r="B97" s="422">
        <f>B98+B110+B116+B125</f>
        <v/>
      </c>
      <c r="C97" s="384" t="n"/>
      <c r="D97" s="440" t="n"/>
      <c r="E97" s="441" t="n"/>
      <c r="F97" s="442" t="n"/>
      <c r="G97" s="422">
        <f>G98+G110+G116+G125</f>
        <v/>
      </c>
      <c r="H97" s="112" t="inlineStr">
        <is>
          <t xml:space="preserve">　　　　房屋及建築                                                  </t>
        </is>
      </c>
      <c r="I97" s="180" t="n">
        <v>405</v>
      </c>
      <c r="J97" s="73">
        <f>OFFSET(A570,0,$K$1-1)</f>
        <v/>
      </c>
      <c r="K97" s="369">
        <f>(SUMIF($C$7:$C$127,I97,$D$7:$D$127)+SUMIF($E$7:$E$127,I97,$F$7:$F$127))/2</f>
        <v/>
      </c>
      <c r="L97" s="478">
        <f>VLOOKUP(A97,$A$253:$AX$305,$K$1,FALSE)</f>
        <v/>
      </c>
      <c r="M97" s="478">
        <f>L97-G97</f>
        <v/>
      </c>
      <c r="N97" s="30" t="n"/>
      <c r="O97" s="425">
        <f>L98-B98</f>
        <v/>
      </c>
      <c r="P97" s="144">
        <f>J97-K97</f>
        <v/>
      </c>
      <c r="Q97" s="426">
        <f>D98-F98</f>
        <v/>
      </c>
      <c r="R97" s="30" t="n"/>
    </row>
    <row r="98" ht="15.9" customHeight="1" s="53">
      <c r="A98" s="85" t="inlineStr">
        <is>
          <t xml:space="preserve">　基金                                                        </t>
        </is>
      </c>
      <c r="B98" s="422">
        <f>SUM(B99:B101)</f>
        <v/>
      </c>
      <c r="C98" s="384" t="n"/>
      <c r="D98" s="440" t="n"/>
      <c r="E98" s="441" t="n"/>
      <c r="F98" s="442" t="n"/>
      <c r="G98" s="422">
        <f>SUM(G99:G101)</f>
        <v/>
      </c>
      <c r="H98" s="220" t="inlineStr">
        <is>
          <t xml:space="preserve">　　　　什項設備                                                    </t>
        </is>
      </c>
      <c r="I98" s="267" t="n">
        <v>406</v>
      </c>
      <c r="J98" s="73">
        <f>OFFSET(A571,0,$K$1-1)</f>
        <v/>
      </c>
      <c r="K98" s="369">
        <f>(SUMIF($C$7:$C$127,I98,$D$7:$D$127)+SUMIF($E$7:$E$127,I98,$F$7:$F$127))/2</f>
        <v/>
      </c>
      <c r="L98" s="478">
        <f>VLOOKUP(A98,$A$253:$AX$305,$K$1,FALSE)</f>
        <v/>
      </c>
      <c r="M98" s="478">
        <f>L98-G98</f>
        <v/>
      </c>
      <c r="N98" s="30" t="n"/>
      <c r="O98" s="425">
        <f>L99-B99</f>
        <v/>
      </c>
      <c r="P98" s="144">
        <f>J98-K98</f>
        <v/>
      </c>
      <c r="Q98" s="426">
        <f>D99-F99</f>
        <v/>
      </c>
      <c r="R98" s="30" t="n"/>
    </row>
    <row r="99" ht="15.9" customHeight="1" s="53">
      <c r="A99" s="86" t="inlineStr">
        <is>
          <t xml:space="preserve">　　基金                                                        </t>
        </is>
      </c>
      <c r="B99" s="427">
        <f>VLOOKUP(A99,$A$423:$AX$475,$K$1,FALSE)</f>
        <v/>
      </c>
      <c r="C99" s="245" t="n"/>
      <c r="D99" s="440" t="n"/>
      <c r="E99" s="384" t="n">
        <v>313</v>
      </c>
      <c r="F99" s="442">
        <f>J76</f>
        <v/>
      </c>
      <c r="G99" s="469">
        <f>B99+SUM(F99:F109)-SUM(D99:D109)</f>
        <v/>
      </c>
      <c r="H99" s="112" t="inlineStr">
        <is>
          <t xml:space="preserve">　不動產、廠房及設備與遞延收入同額增加(+)或減少(-)之金額    </t>
        </is>
      </c>
      <c r="I99" s="180" t="n"/>
      <c r="J99" s="73">
        <f>OFFSET(A572,0,$K$1-1)</f>
        <v/>
      </c>
      <c r="K99" s="369">
        <f>K100</f>
        <v/>
      </c>
      <c r="L99" s="478">
        <f>VLOOKUP(A99,$A$253:$AX$305,$K$1,FALSE)</f>
        <v/>
      </c>
      <c r="M99" s="478">
        <f>L99-G99</f>
        <v/>
      </c>
      <c r="N99" s="30" t="n"/>
      <c r="O99" s="425">
        <f>L100-B100</f>
        <v/>
      </c>
      <c r="P99" s="144">
        <f>J99-K99</f>
        <v/>
      </c>
      <c r="Q99" s="426">
        <f>D100-F100</f>
        <v/>
      </c>
      <c r="R99" s="30" t="n"/>
    </row>
    <row r="100" ht="15.9" customHeight="1" s="53">
      <c r="A100" s="89" t="n">
        <v>0</v>
      </c>
      <c r="B100" s="427" t="n"/>
      <c r="C100" s="375" t="n"/>
      <c r="D100" s="428" t="n"/>
      <c r="E100" s="87" t="n">
        <v>314</v>
      </c>
      <c r="F100" s="431">
        <f>J77</f>
        <v/>
      </c>
      <c r="G100" s="427" t="n"/>
      <c r="H100" s="112" t="inlineStr">
        <is>
          <t xml:space="preserve">　　不動產、廠房及設備與遞延收入同額增加明細(+)             </t>
        </is>
      </c>
      <c r="I100" s="180" t="n"/>
      <c r="J100" s="73">
        <f>OFFSET(A573,0,$K$1-1)</f>
        <v/>
      </c>
      <c r="K100" s="369">
        <f>K101+K102</f>
        <v/>
      </c>
      <c r="L100" s="478" t="n"/>
      <c r="M100" s="478">
        <f>L100-G100</f>
        <v/>
      </c>
      <c r="N100" s="30" t="n"/>
      <c r="O100" s="425">
        <f>L101-B101</f>
        <v/>
      </c>
      <c r="P100" s="144">
        <f>J100-K100</f>
        <v/>
      </c>
      <c r="Q100" s="426">
        <f>D101-F101</f>
        <v/>
      </c>
      <c r="R100" s="30" t="n"/>
    </row>
    <row r="101" ht="15.9" customHeight="1" s="53">
      <c r="A101" s="50" t="n">
        <v>0</v>
      </c>
      <c r="B101" s="427" t="n"/>
      <c r="C101" s="91" t="n">
        <v>412</v>
      </c>
      <c r="D101" s="428">
        <f>-J109</f>
        <v/>
      </c>
      <c r="E101" s="87" t="n">
        <v>315</v>
      </c>
      <c r="F101" s="431">
        <f>J78</f>
        <v/>
      </c>
      <c r="G101" s="427" t="n"/>
      <c r="H101" s="211" t="inlineStr">
        <is>
          <t xml:space="preserve">　　　　機械及設備                                                  </t>
        </is>
      </c>
      <c r="I101" s="268" t="n">
        <v>407</v>
      </c>
      <c r="J101" s="73">
        <f>OFFSET(A574,0,$K$1-1)</f>
        <v/>
      </c>
      <c r="K101" s="369">
        <f>(SUMIF($C$7:$C$127,I101,$D$7:$D$127)+SUMIF($E$7:$E$127,I101,$F$7:$F$127))/2</f>
        <v/>
      </c>
      <c r="L101" s="478" t="n"/>
      <c r="M101" s="478">
        <f>L101-G101</f>
        <v/>
      </c>
      <c r="N101" s="30" t="n"/>
      <c r="O101" s="425">
        <f>L102-B102</f>
        <v/>
      </c>
      <c r="P101" s="144">
        <f>J101-K101</f>
        <v/>
      </c>
      <c r="Q101" s="426">
        <f>D102-F102</f>
        <v/>
      </c>
      <c r="R101" s="30" t="n"/>
    </row>
    <row r="102" ht="15.9" customHeight="1" s="53">
      <c r="A102" s="50" t="n">
        <v>0</v>
      </c>
      <c r="B102" s="427" t="n"/>
      <c r="C102" s="91" t="n">
        <v>413</v>
      </c>
      <c r="D102" s="470">
        <f>-J110</f>
        <v/>
      </c>
      <c r="E102" s="87" t="n">
        <v>409</v>
      </c>
      <c r="F102" s="432">
        <f>J105</f>
        <v/>
      </c>
      <c r="G102" s="427" t="n"/>
      <c r="H102" s="211" t="inlineStr">
        <is>
          <t xml:space="preserve">　　　　什項設備                                                    </t>
        </is>
      </c>
      <c r="I102" s="180" t="n">
        <v>408</v>
      </c>
      <c r="J102" s="73">
        <f>OFFSET(A575,0,$K$1-1)</f>
        <v/>
      </c>
      <c r="K102" s="369">
        <f>(SUMIF($C$7:$C$127,I102,$D$7:$D$127)+SUMIF($E$7:$E$127,I102,$F$7:$F$127))/2</f>
        <v/>
      </c>
      <c r="L102" s="478" t="n"/>
      <c r="M102" s="478">
        <f>L102-G102</f>
        <v/>
      </c>
      <c r="N102" s="30" t="n"/>
      <c r="O102" s="425">
        <f>L103-B103</f>
        <v/>
      </c>
      <c r="P102" s="144">
        <f>J102-K102</f>
        <v/>
      </c>
      <c r="Q102" s="426">
        <f>D103-F103</f>
        <v/>
      </c>
      <c r="R102" s="30" t="n"/>
    </row>
    <row r="103" ht="15.9" customHeight="1" s="53">
      <c r="A103" s="50" t="n">
        <v>0</v>
      </c>
      <c r="B103" s="427" t="n"/>
      <c r="C103" s="91" t="n">
        <v>414</v>
      </c>
      <c r="D103" s="470">
        <f>-J111</f>
        <v/>
      </c>
      <c r="E103" s="375" t="n">
        <v>410</v>
      </c>
      <c r="F103" s="431">
        <f>J106</f>
        <v/>
      </c>
      <c r="G103" s="427" t="n"/>
      <c r="H103" s="211" t="inlineStr">
        <is>
          <t xml:space="preserve">　不動產、廠房及設備與基金同額增加(+)或減少(-)之金額        </t>
        </is>
      </c>
      <c r="I103" s="180" t="n"/>
      <c r="J103" s="73">
        <f>OFFSET(A576,0,$K$1-1)</f>
        <v/>
      </c>
      <c r="K103" s="369">
        <f>K104+K108</f>
        <v/>
      </c>
      <c r="L103" s="478" t="n"/>
      <c r="M103" s="478">
        <f>L103-G103</f>
        <v/>
      </c>
      <c r="N103" s="30" t="n"/>
      <c r="O103" s="425">
        <f>L104-B104</f>
        <v/>
      </c>
      <c r="P103" s="144">
        <f>J103-K103</f>
        <v/>
      </c>
      <c r="Q103" s="426">
        <f>D104-F104</f>
        <v/>
      </c>
      <c r="R103" s="30" t="n"/>
    </row>
    <row r="104" ht="15.9" customHeight="1" s="53">
      <c r="A104" s="50" t="n">
        <v>0</v>
      </c>
      <c r="B104" s="427" t="n"/>
      <c r="C104" s="91" t="n">
        <v>416</v>
      </c>
      <c r="D104" s="470">
        <f>F58</f>
        <v/>
      </c>
      <c r="E104" s="375" t="n">
        <v>411</v>
      </c>
      <c r="F104" s="431">
        <f>J107</f>
        <v/>
      </c>
      <c r="G104" s="427" t="n"/>
      <c r="H104" s="211" t="inlineStr">
        <is>
          <t xml:space="preserve">　　　撥入不動產、廠房及設備明細(+)                               </t>
        </is>
      </c>
      <c r="I104" s="180" t="n"/>
      <c r="J104" s="73">
        <f>OFFSET(A577,0,$K$1-1)</f>
        <v/>
      </c>
      <c r="K104" s="369">
        <f>SUM(K105:K107)</f>
        <v/>
      </c>
      <c r="L104" s="478" t="n"/>
      <c r="M104" s="478">
        <f>L104-G104</f>
        <v/>
      </c>
      <c r="N104" s="30" t="n"/>
      <c r="O104" s="425">
        <f>L105-B105</f>
        <v/>
      </c>
      <c r="P104" s="144">
        <f>J104-K104</f>
        <v/>
      </c>
      <c r="Q104" s="426">
        <f>D105-F105</f>
        <v/>
      </c>
      <c r="R104" s="30" t="n"/>
    </row>
    <row r="105" ht="15.9" customHeight="1" s="53">
      <c r="A105" s="50" t="n"/>
      <c r="B105" s="50" t="n"/>
      <c r="C105" s="91" t="n"/>
      <c r="D105" s="428" t="n"/>
      <c r="E105" s="375" t="n">
        <v>415</v>
      </c>
      <c r="F105" s="90">
        <f>J113</f>
        <v/>
      </c>
      <c r="G105" s="50" t="n"/>
      <c r="H105" s="112" t="inlineStr">
        <is>
          <t xml:space="preserve">　　　　機械及設備                                                  </t>
        </is>
      </c>
      <c r="I105" s="180" t="n">
        <v>409</v>
      </c>
      <c r="J105" s="73">
        <f>OFFSET(A578,0,$K$1-1)</f>
        <v/>
      </c>
      <c r="K105" s="369">
        <f>(SUMIF($C$7:$C$127,I105,$D$7:$D$127)+SUMIF($E$7:$E$127,I105,$F$7:$F$127))/2</f>
        <v/>
      </c>
      <c r="L105" s="478" t="n"/>
      <c r="M105" s="478">
        <f>L105-G105</f>
        <v/>
      </c>
      <c r="N105" s="30" t="n"/>
      <c r="O105" s="425">
        <f>L106-B106</f>
        <v/>
      </c>
      <c r="P105" s="144">
        <f>J105-K105</f>
        <v/>
      </c>
      <c r="Q105" s="426">
        <f>D106-F106</f>
        <v/>
      </c>
      <c r="R105" s="30" t="n"/>
    </row>
    <row r="106" ht="15.9" customHeight="1" s="53">
      <c r="A106" s="50" t="n"/>
      <c r="B106" s="50" t="n"/>
      <c r="C106" s="375" t="n"/>
      <c r="D106" s="428" t="n"/>
      <c r="E106" s="325" t="n"/>
      <c r="F106" s="5" t="n"/>
      <c r="G106" s="50" t="n"/>
      <c r="H106" s="112" t="inlineStr">
        <is>
          <t xml:space="preserve">　　　　交通及運輸設備                                              </t>
        </is>
      </c>
      <c r="I106" s="180" t="n">
        <v>410</v>
      </c>
      <c r="J106" s="73">
        <f>OFFSET(A579,0,$K$1-1)</f>
        <v/>
      </c>
      <c r="K106" s="369">
        <f>(SUMIF($C$7:$C$127,I106,$D$7:$D$127)+SUMIF($E$7:$E$127,I106,$F$7:$F$127))/2</f>
        <v/>
      </c>
      <c r="L106" s="478" t="n"/>
      <c r="M106" s="478">
        <f>L106-G106</f>
        <v/>
      </c>
      <c r="N106" s="30" t="n"/>
      <c r="O106" s="425">
        <f>L107-B107</f>
        <v/>
      </c>
      <c r="P106" s="144">
        <f>J106-K106</f>
        <v/>
      </c>
      <c r="Q106" s="426">
        <f>D107-F107</f>
        <v/>
      </c>
      <c r="R106" s="30" t="n"/>
    </row>
    <row r="107" ht="15.9" customHeight="1" s="53">
      <c r="A107" s="50" t="n"/>
      <c r="B107" s="50" t="n"/>
      <c r="C107" s="127" t="n">
        <v>72</v>
      </c>
      <c r="D107" s="471">
        <f>IF(J119&lt;0,J119*-1,0)</f>
        <v/>
      </c>
      <c r="E107" s="472" t="n"/>
      <c r="F107" s="396" t="n"/>
      <c r="G107" s="50" t="n"/>
      <c r="H107" s="112" t="inlineStr">
        <is>
          <t xml:space="preserve">　　　　什項設備                                                    </t>
        </is>
      </c>
      <c r="I107" s="180" t="n">
        <v>411</v>
      </c>
      <c r="J107" s="73">
        <f>OFFSET(A580,0,$K$1-1)</f>
        <v/>
      </c>
      <c r="K107" s="369">
        <f>(SUMIF($C$7:$C$127,I107,$D$7:$D$127)+SUMIF($E$7:$E$127,I107,$F$7:$F$127))/2</f>
        <v/>
      </c>
      <c r="L107" s="478" t="n"/>
      <c r="M107" s="478">
        <f>L107-G107</f>
        <v/>
      </c>
      <c r="N107" s="30" t="n"/>
      <c r="O107" s="425">
        <f>L108-B108</f>
        <v/>
      </c>
      <c r="P107" s="144">
        <f>J107-K107</f>
        <v/>
      </c>
      <c r="Q107" s="426">
        <f>D108-F108</f>
        <v/>
      </c>
      <c r="R107" s="30" t="n"/>
    </row>
    <row r="108" ht="15.9" customHeight="1" s="53">
      <c r="A108" s="89" t="n">
        <v>0</v>
      </c>
      <c r="B108" s="427" t="n"/>
      <c r="C108" s="127" t="n"/>
      <c r="D108" s="428" t="n"/>
      <c r="E108" s="375" t="n">
        <v>72</v>
      </c>
      <c r="F108" s="396">
        <f>IF(J119&gt;0,J119,0)</f>
        <v/>
      </c>
      <c r="G108" s="427" t="n"/>
      <c r="H108" s="211" t="inlineStr">
        <is>
          <t xml:space="preserve">　　　撥出不動產、廠房及設備明細(-)                               </t>
        </is>
      </c>
      <c r="I108" s="180" t="n"/>
      <c r="J108" s="73">
        <f>OFFSET(A581,0,$K$1-1)</f>
        <v/>
      </c>
      <c r="K108" s="369">
        <f>K109+K110+K111</f>
        <v/>
      </c>
      <c r="L108" s="478" t="n"/>
      <c r="M108" s="478">
        <f>L108-G108</f>
        <v/>
      </c>
      <c r="N108" s="30" t="n"/>
      <c r="O108" s="425">
        <f>L109-B109</f>
        <v/>
      </c>
      <c r="P108" s="144">
        <f>J108-K108</f>
        <v/>
      </c>
      <c r="Q108" s="426">
        <f>D109-F109</f>
        <v/>
      </c>
      <c r="R108" s="30" t="n"/>
    </row>
    <row r="109" ht="15.9" customHeight="1" s="53">
      <c r="A109" s="78" t="n"/>
      <c r="B109" s="427" t="n"/>
      <c r="C109" s="325" t="n"/>
      <c r="D109" s="428" t="n"/>
      <c r="E109" s="375" t="n"/>
      <c r="F109" s="432">
        <f>J131</f>
        <v/>
      </c>
      <c r="G109" s="427" t="n"/>
      <c r="H109" s="112" t="inlineStr">
        <is>
          <t xml:space="preserve">　　　　機械及設備                                                  </t>
        </is>
      </c>
      <c r="I109" s="180" t="n">
        <v>412</v>
      </c>
      <c r="J109" s="73">
        <f>OFFSET(A582,0,$K$1-1)</f>
        <v/>
      </c>
      <c r="K109" s="387">
        <f>(SUMIF($C$7:$C$127,I109,$D$7:$D$127)+SUMIF($E$7:$E$127,I109,$F$7:$F$127))/2*-1</f>
        <v/>
      </c>
      <c r="L109" s="478" t="n"/>
      <c r="M109" s="478">
        <f>L109-G109</f>
        <v/>
      </c>
      <c r="N109" s="30" t="n"/>
      <c r="O109" s="425">
        <f>L110-B110</f>
        <v/>
      </c>
      <c r="P109" s="144">
        <f>J109-K109</f>
        <v/>
      </c>
      <c r="Q109" s="426">
        <f>D110-F110</f>
        <v/>
      </c>
      <c r="R109" s="30" t="n"/>
    </row>
    <row r="110" ht="15.9" customHeight="1" s="53">
      <c r="A110" s="78" t="inlineStr">
        <is>
          <t xml:space="preserve">　公積                                                        </t>
        </is>
      </c>
      <c r="B110" s="422">
        <f>SUM(B111:B115)</f>
        <v/>
      </c>
      <c r="C110" s="375" t="n"/>
      <c r="D110" s="428" t="n"/>
      <c r="E110" s="430" t="n"/>
      <c r="F110" s="432" t="n"/>
      <c r="G110" s="423">
        <f>SUM(G111:G115)</f>
        <v/>
      </c>
      <c r="H110" s="112" t="inlineStr">
        <is>
          <t xml:space="preserve">　　　　交通及運輸設備                                              </t>
        </is>
      </c>
      <c r="I110" s="180" t="n">
        <v>413</v>
      </c>
      <c r="J110" s="73">
        <f>OFFSET(A583,0,$K$1-1)</f>
        <v/>
      </c>
      <c r="K110" s="387">
        <f>(SUMIF($C$7:$C$127,I110,$D$7:$D$127)+SUMIF($E$7:$E$127,I110,$F$7:$F$127))/2*-1</f>
        <v/>
      </c>
      <c r="L110" s="478">
        <f>VLOOKUP(A110,$A$253:$AX$305,$K$1,FALSE)</f>
        <v/>
      </c>
      <c r="M110" s="478">
        <f>L110-G110</f>
        <v/>
      </c>
      <c r="N110" s="30" t="n"/>
      <c r="O110" s="425">
        <f>L111-B111</f>
        <v/>
      </c>
      <c r="P110" s="144">
        <f>J110-K110</f>
        <v/>
      </c>
      <c r="Q110" s="426">
        <f>D111-F111</f>
        <v/>
      </c>
      <c r="R110" s="30" t="n"/>
    </row>
    <row r="111" ht="15.9" customHeight="1" s="53">
      <c r="A111" s="80" t="inlineStr">
        <is>
          <t xml:space="preserve">　　資本公積                                                    </t>
        </is>
      </c>
      <c r="B111" s="427">
        <f>VLOOKUP(A111,$A$423:$AX$475,$K$1,FALSE)</f>
        <v/>
      </c>
      <c r="C111" s="375" t="n"/>
      <c r="D111" s="428" t="n"/>
      <c r="E111" s="430" t="n">
        <v>417</v>
      </c>
      <c r="F111" s="432">
        <f>J115</f>
        <v/>
      </c>
      <c r="G111" s="429">
        <f>B111+SUM(F111:F113)-SUM(D111:D113)</f>
        <v/>
      </c>
      <c r="H111" s="112" t="inlineStr">
        <is>
          <t xml:space="preserve">　　　　什項設備                                                    </t>
        </is>
      </c>
      <c r="I111" s="180" t="n">
        <v>414</v>
      </c>
      <c r="J111" s="73">
        <f>OFFSET(A584,0,$K$1-1)</f>
        <v/>
      </c>
      <c r="K111" s="387">
        <f>(SUMIF($C$7:$C$127,I111,$D$7:$D$127)+SUMIF($E$7:$E$127,I111,$F$7:$F$127))/2*-1</f>
        <v/>
      </c>
      <c r="L111" s="478">
        <f>VLOOKUP(A111,$A$253:$AX$305,$K$1,FALSE)</f>
        <v/>
      </c>
      <c r="M111" s="478">
        <f>L111-G111</f>
        <v/>
      </c>
      <c r="N111" s="30" t="n"/>
      <c r="O111" s="425">
        <f>L112-B112</f>
        <v/>
      </c>
      <c r="P111" s="144">
        <f>J111-K111</f>
        <v/>
      </c>
      <c r="Q111" s="426">
        <f>D112-F112</f>
        <v/>
      </c>
      <c r="R111" s="30" t="n"/>
    </row>
    <row r="112" ht="15.9" customHeight="1" s="53">
      <c r="A112" s="2" t="n">
        <v>0</v>
      </c>
      <c r="B112" s="427" t="n"/>
      <c r="C112" s="473" t="n">
        <v>71</v>
      </c>
      <c r="D112" s="471">
        <f>IF(J118&lt;0,J118*-1,0)</f>
        <v/>
      </c>
      <c r="E112" s="430" t="n">
        <v>71</v>
      </c>
      <c r="F112" s="431">
        <f>IF(J133&gt;0,J133,0)</f>
        <v/>
      </c>
      <c r="G112" s="433" t="n"/>
      <c r="H112" s="211" t="inlineStr">
        <is>
          <t xml:space="preserve">　無形資產與基金同額增加(+)或減少(-)之金額                  </t>
        </is>
      </c>
      <c r="I112" s="186" t="n"/>
      <c r="J112" s="73" t="n"/>
      <c r="K112" s="369">
        <f>K113+K114</f>
        <v/>
      </c>
      <c r="L112" s="478" t="n"/>
      <c r="M112" s="478">
        <f>L112-G112</f>
        <v/>
      </c>
      <c r="N112" s="30" t="n"/>
      <c r="O112" s="425">
        <f>L113-B113</f>
        <v/>
      </c>
      <c r="P112" s="144">
        <f>J112-K112</f>
        <v/>
      </c>
      <c r="Q112" s="426">
        <f>D113-F113</f>
        <v/>
      </c>
      <c r="R112" s="30" t="n"/>
    </row>
    <row r="113" ht="15.9" customHeight="1" s="53">
      <c r="A113" s="3" t="n">
        <v>0</v>
      </c>
      <c r="B113" s="427" t="n"/>
      <c r="C113" s="473" t="n"/>
      <c r="D113" s="428" t="n"/>
      <c r="E113" s="439" t="n"/>
      <c r="F113" s="432" t="n"/>
      <c r="G113" s="433" t="n"/>
      <c r="H113" s="112" t="inlineStr">
        <is>
          <t xml:space="preserve">　　　無形資產與基金同額增加之金額(+)                             </t>
        </is>
      </c>
      <c r="I113" s="180" t="n">
        <v>415</v>
      </c>
      <c r="J113" s="73">
        <f>OFFSET(A585,0,$K$1-1)</f>
        <v/>
      </c>
      <c r="K113" s="369">
        <f>(SUMIF($C$7:$C$127,I113,$D$7:$D$127)+SUMIF($E$7:$E$127,I113,$F$7:$F$127))/2</f>
        <v/>
      </c>
      <c r="L113" s="478" t="n"/>
      <c r="M113" s="478">
        <f>L113-G113</f>
        <v/>
      </c>
      <c r="N113" s="30" t="n"/>
      <c r="O113" s="425">
        <f>L114-B114</f>
        <v/>
      </c>
      <c r="P113" s="144">
        <f>J113-K113</f>
        <v/>
      </c>
      <c r="Q113" s="426">
        <f>D114-F114</f>
        <v/>
      </c>
      <c r="R113" s="30" t="n"/>
    </row>
    <row r="114" ht="15.9" customHeight="1" s="53">
      <c r="A114" s="80" t="inlineStr">
        <is>
          <t xml:space="preserve">　　特別公積                                                    </t>
        </is>
      </c>
      <c r="B114" s="427">
        <f>VLOOKUP(A114,$A$423:$AX$475,$K$1,FALSE)</f>
        <v/>
      </c>
      <c r="C114" s="474" t="n"/>
      <c r="D114" s="428">
        <f>J131</f>
        <v/>
      </c>
      <c r="E114" s="430" t="n"/>
      <c r="F114" s="432" t="n"/>
      <c r="G114" s="429">
        <f>B114+SUM(F114:F115)-SUM(D114:D115)</f>
        <v/>
      </c>
      <c r="H114" s="112" t="inlineStr">
        <is>
          <t xml:space="preserve">　　　無形資產與基金同額減少之金額(-)                             </t>
        </is>
      </c>
      <c r="I114" s="180" t="n">
        <v>416</v>
      </c>
      <c r="J114" s="73">
        <f>OFFSET(A586,0,$K$1-1)</f>
        <v/>
      </c>
      <c r="K114" s="369">
        <f>-(SUMIF($C$7:$C$127,I114,$D$7:$D$127)+SUMIF($E$7:$E$127,I114,$F$7:$F$127))/2</f>
        <v/>
      </c>
      <c r="L114" s="478">
        <f>VLOOKUP(A114,$A$253:$AX$305,$K$1,FALSE)</f>
        <v/>
      </c>
      <c r="M114" s="478">
        <f>L114-G114</f>
        <v/>
      </c>
      <c r="N114" s="30" t="n"/>
      <c r="O114" s="425">
        <f>L115-B115</f>
        <v/>
      </c>
      <c r="P114" s="144">
        <f>J114-K114</f>
        <v/>
      </c>
      <c r="Q114" s="426">
        <f>D115-F115</f>
        <v/>
      </c>
      <c r="R114" s="30" t="n"/>
    </row>
    <row r="115" ht="15.9" customHeight="1" s="53">
      <c r="A115" s="3" t="n">
        <v>0</v>
      </c>
      <c r="B115" s="427" t="n"/>
      <c r="C115" s="473" t="n"/>
      <c r="D115" s="428" t="n"/>
      <c r="E115" s="439" t="n"/>
      <c r="F115" s="432" t="n"/>
      <c r="G115" s="433" t="n"/>
      <c r="H115" s="112" t="inlineStr">
        <is>
          <t xml:space="preserve">　　應付代管資產轉列受贈公積之金額                              </t>
        </is>
      </c>
      <c r="I115" s="180" t="n">
        <v>417</v>
      </c>
      <c r="J115" s="73">
        <f>OFFSET(A587,0,$K$1-1)</f>
        <v/>
      </c>
      <c r="K115" s="369">
        <f>(SUMIF($C$7:$C$127,I115,$D$7:$D$127)+SUMIF($E$7:$E$127,I115,$F$7:$F$127))/2</f>
        <v/>
      </c>
      <c r="L115" s="478" t="n"/>
      <c r="M115" s="478">
        <f>L115-G115</f>
        <v/>
      </c>
      <c r="N115" s="30" t="n"/>
      <c r="O115" s="425">
        <f>L116-B116</f>
        <v/>
      </c>
      <c r="P115" s="144">
        <f>J115-K115</f>
        <v/>
      </c>
      <c r="Q115" s="426">
        <f>D116-F116</f>
        <v/>
      </c>
      <c r="R115" s="30" t="n"/>
    </row>
    <row r="116" ht="15.9" customHeight="1" s="53">
      <c r="A116" s="78" t="inlineStr">
        <is>
          <t xml:space="preserve">　累積餘絀                                                    </t>
        </is>
      </c>
      <c r="B116" s="422">
        <f>SUM(B117:B121)</f>
        <v/>
      </c>
      <c r="C116" s="474" t="n"/>
      <c r="D116" s="428" t="n"/>
      <c r="E116" s="430" t="n"/>
      <c r="F116" s="432" t="n"/>
      <c r="G116" s="423">
        <f>SUM(G117:G121)</f>
        <v/>
      </c>
      <c r="H116" s="112" t="inlineStr">
        <is>
          <t xml:space="preserve">　　長期債務1年內到期部分轉列應付到期長期負債之金額             </t>
        </is>
      </c>
      <c r="I116" s="180" t="n">
        <v>418</v>
      </c>
      <c r="J116" s="73">
        <f>OFFSET(A588,0,$K$1-1)</f>
        <v/>
      </c>
      <c r="K116" s="369">
        <f>(SUMIF($C$7:$C$127,I116,$D$7:$D$127)+SUMIF($E$7:$E$127,I116,$F$7:$F$127))/2</f>
        <v/>
      </c>
      <c r="L116" s="478">
        <f>VLOOKUP(A116,$A$253:$AX$305,$K$1,FALSE)</f>
        <v/>
      </c>
      <c r="M116" s="478">
        <f>L116-G116</f>
        <v/>
      </c>
      <c r="N116" s="30" t="n"/>
      <c r="O116" s="425">
        <f>L117-B117</f>
        <v/>
      </c>
      <c r="P116" s="144">
        <f>J116-K116</f>
        <v/>
      </c>
      <c r="Q116" s="426">
        <f>D117-F117</f>
        <v/>
      </c>
      <c r="R116" s="30" t="n"/>
    </row>
    <row r="117" ht="15.9" customHeight="1" s="53">
      <c r="A117" s="80" t="inlineStr">
        <is>
          <t xml:space="preserve">　　累積賸餘                                                    </t>
        </is>
      </c>
      <c r="B117" s="427">
        <f>VLOOKUP(A117,$A$423:$AX$475,$K$1,FALSE)</f>
        <v/>
      </c>
      <c r="C117" s="474" t="n"/>
      <c r="D117" s="428" t="n"/>
      <c r="E117" s="375" t="inlineStr">
        <is>
          <t>A</t>
        </is>
      </c>
      <c r="F117" s="432">
        <f>IF(J7&gt;0,J7,0)</f>
        <v/>
      </c>
      <c r="G117" s="429">
        <f>B117+SUM(F117:F120)-SUM(D117:D120)</f>
        <v/>
      </c>
      <c r="H117" s="112" t="inlineStr">
        <is>
          <t xml:space="preserve">　　盈餘分配與虧損填補之金額                                    </t>
        </is>
      </c>
      <c r="I117" s="180" t="n"/>
      <c r="J117" s="73">
        <f>OFFSET(A589,0,$K$1-1)</f>
        <v/>
      </c>
      <c r="K117" s="369">
        <f>K118+K119</f>
        <v/>
      </c>
      <c r="L117" s="478">
        <f>VLOOKUP(A117,$A$253:$AX$305,$K$1,FALSE)</f>
        <v/>
      </c>
      <c r="M117" s="478">
        <f>L117-G117</f>
        <v/>
      </c>
      <c r="N117" s="30" t="n"/>
      <c r="O117" s="425">
        <f>L118-B118</f>
        <v/>
      </c>
      <c r="P117" s="144">
        <f>J117-K117</f>
        <v/>
      </c>
      <c r="Q117" s="426">
        <f>D118-F118</f>
        <v/>
      </c>
      <c r="R117" s="30" t="n"/>
    </row>
    <row r="118" ht="15.9" customHeight="1" s="53">
      <c r="A118" s="3" t="n">
        <v>0</v>
      </c>
      <c r="B118" s="427" t="n"/>
      <c r="C118" s="474" t="n">
        <v>71</v>
      </c>
      <c r="D118" s="428">
        <f>IF(J123&gt;0,J123,0)</f>
        <v/>
      </c>
      <c r="E118" s="375" t="n"/>
      <c r="F118" s="431" t="n"/>
      <c r="G118" s="401" t="n"/>
      <c r="H118" s="112" t="inlineStr">
        <is>
          <t xml:space="preserve">　　　提存(撥用-)公積                                             </t>
        </is>
      </c>
      <c r="I118" s="180" t="n">
        <v>71</v>
      </c>
      <c r="J118" s="73">
        <f>OFFSET(A590,0,$K$1-1)</f>
        <v/>
      </c>
      <c r="K118" s="387">
        <f>-(SUMIF($C$7:$C$127,I118,$D$7:$D$127)+SUMIF($E$7:$E$127,I118,$F$7:$F$127))/2</f>
        <v/>
      </c>
      <c r="L118" s="478" t="n"/>
      <c r="M118" s="478">
        <f>L118-G118</f>
        <v/>
      </c>
      <c r="N118" s="30" t="n"/>
      <c r="O118" s="425">
        <f>L119-B119</f>
        <v/>
      </c>
      <c r="P118" s="144">
        <f>J118-K118</f>
        <v/>
      </c>
      <c r="Q118" s="426">
        <f>D119-F119</f>
        <v/>
      </c>
      <c r="R118" s="30" t="n"/>
    </row>
    <row r="119" ht="15.9" customHeight="1" s="53" thickBot="1">
      <c r="A119" s="3" t="n"/>
      <c r="B119" s="427" t="n"/>
      <c r="C119" s="430" t="n">
        <v>72</v>
      </c>
      <c r="D119" s="471">
        <f>IF(J119&gt;0,J119,0)</f>
        <v/>
      </c>
      <c r="E119" s="434" t="n"/>
      <c r="F119" s="376" t="n"/>
      <c r="G119" s="401" t="n"/>
      <c r="H119" s="198" t="inlineStr">
        <is>
          <t xml:space="preserve">　　　賸餘撥充(折減-)基金                                         </t>
        </is>
      </c>
      <c r="I119" s="180" t="n">
        <v>72</v>
      </c>
      <c r="J119" s="73">
        <f>OFFSET(A591,0,$K$1-1)</f>
        <v/>
      </c>
      <c r="K119" s="387">
        <f>-(SUMIF($C$7:$C$127,I119,$D$7:$D$127)+SUMIF($E$7:$E$127,I119,$F$7:$F$127))/2</f>
        <v/>
      </c>
      <c r="L119" s="478" t="n"/>
      <c r="M119" s="478">
        <f>L119-G119</f>
        <v/>
      </c>
      <c r="N119" s="30" t="n"/>
      <c r="O119" s="425">
        <f>L120-B121</f>
        <v/>
      </c>
      <c r="P119" s="144">
        <f>J119-K119</f>
        <v/>
      </c>
      <c r="Q119" s="426">
        <f>D121-F121</f>
        <v/>
      </c>
      <c r="R119" s="30" t="n"/>
    </row>
    <row r="120" ht="15.9" customHeight="1" s="53">
      <c r="A120" s="100" t="n"/>
      <c r="B120" s="465" t="n"/>
      <c r="C120" s="430" t="n"/>
      <c r="D120" s="432" t="n"/>
      <c r="E120" s="434" t="n"/>
      <c r="F120" s="376" t="n"/>
      <c r="G120" s="401" t="n"/>
      <c r="H120" s="112" t="n"/>
      <c r="I120" s="180" t="n"/>
      <c r="J120" s="121" t="n"/>
      <c r="K120" s="369">
        <f>(SUMIF($C$7:$C$127,I120,$D$7:$D$127)+SUMIF($E$7:$E$127,I120,$F$7:$F$127))/2</f>
        <v/>
      </c>
      <c r="L120" s="478" t="n"/>
      <c r="M120" s="478">
        <f>L120-G120</f>
        <v/>
      </c>
      <c r="N120" s="30" t="n"/>
      <c r="O120" s="425">
        <f>L123-B122</f>
        <v/>
      </c>
      <c r="P120" s="144" t="n"/>
      <c r="Q120" s="426">
        <f>D122-F122</f>
        <v/>
      </c>
      <c r="R120" s="30" t="n"/>
    </row>
    <row r="121" ht="15.9" customHeight="1" s="53">
      <c r="A121" s="80" t="inlineStr">
        <is>
          <t xml:space="preserve">　　累積短絀                                                    </t>
        </is>
      </c>
      <c r="B121" s="427">
        <f>VLOOKUP(A121,$A$423:$AX$475,$K$1,FALSE)</f>
        <v/>
      </c>
      <c r="C121" s="375" t="inlineStr">
        <is>
          <t>A</t>
        </is>
      </c>
      <c r="D121" s="428">
        <f>IF(J7&lt;0,J7*-1,0)</f>
        <v/>
      </c>
      <c r="E121" s="430" t="n"/>
      <c r="F121" s="431" t="n"/>
      <c r="G121" s="488">
        <f>B121+SUM(F121:F124)-SUM(D121:D124)</f>
        <v/>
      </c>
      <c r="H121" s="112" t="n"/>
      <c r="I121" s="180" t="n"/>
      <c r="J121" s="121" t="n"/>
      <c r="K121" s="369">
        <f>(SUMIF($C$7:$C$127,I121,$D$7:$D$127)+SUMIF($E$7:$E$127,I121,$F$7:$F$127))/2</f>
        <v/>
      </c>
      <c r="L121" s="478">
        <f>VLOOKUP(A121,$A$253:$AX$305,$K$1,FALSE)</f>
        <v/>
      </c>
      <c r="M121" s="478">
        <f>L121-G121</f>
        <v/>
      </c>
      <c r="N121" s="30" t="n"/>
      <c r="O121" s="425">
        <f>L124-B123</f>
        <v/>
      </c>
      <c r="P121" s="144" t="n"/>
      <c r="Q121" s="426">
        <f>D123-F123</f>
        <v/>
      </c>
      <c r="R121" s="30" t="n"/>
    </row>
    <row r="122" ht="15.9" customHeight="1" s="53">
      <c r="A122" s="3" t="n">
        <v>0</v>
      </c>
      <c r="B122" s="427" t="n"/>
      <c r="C122" s="382" t="n"/>
      <c r="D122" s="428" t="n"/>
      <c r="E122" s="430" t="n">
        <v>71</v>
      </c>
      <c r="F122" s="432">
        <f>IF(J118&lt;0,J118*-1,0)</f>
        <v/>
      </c>
      <c r="G122" s="401" t="n"/>
      <c r="H122" s="112" t="n"/>
      <c r="I122" s="180" t="n"/>
      <c r="J122" s="121" t="n"/>
      <c r="K122" s="369">
        <f>SUM(K123:K124)</f>
        <v/>
      </c>
      <c r="L122" s="478" t="n"/>
      <c r="M122" s="478">
        <f>L122-G122</f>
        <v/>
      </c>
      <c r="N122" s="30" t="n"/>
      <c r="O122" s="425">
        <f>L125-B124</f>
        <v/>
      </c>
      <c r="P122" s="144" t="n"/>
      <c r="Q122" s="426">
        <f>D125-F125</f>
        <v/>
      </c>
      <c r="R122" s="30" t="n"/>
    </row>
    <row r="123" ht="15.9" customHeight="1" s="53">
      <c r="A123" s="3" t="n"/>
      <c r="B123" s="427" t="n"/>
      <c r="C123" s="382" t="n"/>
      <c r="D123" s="428" t="n"/>
      <c r="E123" s="430" t="n">
        <v>72</v>
      </c>
      <c r="F123" s="396">
        <f>IF(J119&lt;0,J119*-1,0)</f>
        <v/>
      </c>
      <c r="G123" s="401" t="n"/>
      <c r="H123" s="112" t="n"/>
      <c r="I123" s="180" t="n"/>
      <c r="J123" s="121" t="n"/>
      <c r="K123" s="369">
        <f>-(SUMIF($C$7:$C$127,I123,$D$7:$D$127)+SUMIF($E$7:$E$127,I123,$F$7:$F$127))/2</f>
        <v/>
      </c>
      <c r="L123" s="478" t="n"/>
      <c r="M123" s="478">
        <f>L123-G123</f>
        <v/>
      </c>
      <c r="N123" s="30" t="n"/>
      <c r="O123" s="425">
        <f>L126-B125</f>
        <v/>
      </c>
      <c r="P123" s="144" t="n"/>
      <c r="Q123" s="426">
        <f>D126-F126</f>
        <v/>
      </c>
    </row>
    <row r="124" ht="15.9" customHeight="1" s="53" thickBot="1">
      <c r="A124" s="100" t="n"/>
      <c r="B124" s="465" t="n"/>
      <c r="C124" s="475" t="n"/>
      <c r="D124" s="428" t="n"/>
      <c r="E124" s="434" t="n">
        <v>73</v>
      </c>
      <c r="F124" s="435">
        <f>D120</f>
        <v/>
      </c>
      <c r="G124" s="401" t="n"/>
      <c r="H124" s="198" t="n"/>
      <c r="I124" s="199" t="n"/>
      <c r="J124" s="122" t="n"/>
      <c r="K124" s="444">
        <f>-(SUMIF($C$7:$C$127,I124,$D$7:$D$127)+SUMIF($E$7:$E$127,I124,$F$7:$F$127))/2</f>
        <v/>
      </c>
      <c r="L124" s="478" t="n"/>
      <c r="M124" s="478">
        <f>L124-G124</f>
        <v/>
      </c>
      <c r="O124" s="425">
        <f>L127-B126</f>
        <v/>
      </c>
      <c r="P124" s="144" t="n"/>
      <c r="Q124" s="426">
        <f>D127-F127</f>
        <v/>
      </c>
    </row>
    <row r="125" ht="15.9" customHeight="1" s="53">
      <c r="A125" s="78" t="inlineStr">
        <is>
          <t xml:space="preserve">　淨值其他項目                                                </t>
        </is>
      </c>
      <c r="B125" s="422">
        <f>SUM(B126:B127)</f>
        <v/>
      </c>
      <c r="C125" s="375" t="n"/>
      <c r="D125" s="428" t="n"/>
      <c r="E125" s="430" t="n"/>
      <c r="F125" s="432" t="n"/>
      <c r="G125" s="402">
        <f>SUM(G126:G127)</f>
        <v/>
      </c>
      <c r="H125" s="220" t="n"/>
      <c r="I125" s="180" t="n"/>
      <c r="J125" s="246" t="n"/>
      <c r="K125" s="489" t="n"/>
      <c r="L125" s="478">
        <f>VLOOKUP(A125,$A$253:$AX$305,$K$1,FALSE)</f>
        <v/>
      </c>
      <c r="M125" s="478">
        <f>L124-G124</f>
        <v/>
      </c>
      <c r="O125" s="425">
        <f>L127-B128</f>
        <v/>
      </c>
      <c r="P125" s="144" t="n"/>
      <c r="Q125" s="426">
        <f>D128-F128</f>
        <v/>
      </c>
    </row>
    <row r="126" ht="15.9" customHeight="1" s="53">
      <c r="A126" s="81" t="inlineStr">
        <is>
          <t xml:space="preserve">　　累積其他綜合餘絀                                            </t>
        </is>
      </c>
      <c r="B126" s="427">
        <f>VLOOKUP(A126,$A$423:$AX$475,$K$1,FALSE)</f>
        <v/>
      </c>
      <c r="C126" s="375" t="n"/>
      <c r="D126" s="428" t="n"/>
      <c r="E126" s="430" t="n"/>
      <c r="F126" s="432" t="n"/>
      <c r="G126" s="488">
        <f>B126+F126-D126</f>
        <v/>
      </c>
      <c r="H126" s="220" t="n"/>
      <c r="I126" s="180" t="n"/>
      <c r="J126" s="246" t="n"/>
      <c r="K126" s="489" t="n"/>
      <c r="L126" s="478">
        <f>VLOOKUP(A126,$A$253:$AX$305,$K$1,FALSE)</f>
        <v/>
      </c>
      <c r="M126" s="478">
        <f>L125-G125</f>
        <v/>
      </c>
    </row>
    <row r="127" ht="15.9" customHeight="1" s="53">
      <c r="A127" s="80" t="n">
        <v>0</v>
      </c>
      <c r="B127" s="427" t="n"/>
      <c r="C127" s="375" t="n"/>
      <c r="D127" s="428" t="n"/>
      <c r="E127" s="430" t="n"/>
      <c r="F127" s="432" t="n"/>
      <c r="G127" s="488" t="n"/>
      <c r="H127" s="220" t="n"/>
      <c r="I127" s="180" t="n"/>
      <c r="J127" s="246" t="n"/>
      <c r="K127" s="489" t="n"/>
      <c r="L127" s="478">
        <f>VLOOKUP(A128,$A$253:$AX$305,$K$1,FALSE)</f>
        <v/>
      </c>
      <c r="M127" s="478">
        <f>L126-G126</f>
        <v/>
      </c>
    </row>
    <row r="128" ht="15.9" customHeight="1" s="53" thickBot="1">
      <c r="A128" s="83" t="inlineStr">
        <is>
          <t>合      計</t>
        </is>
      </c>
      <c r="B128" s="479">
        <f>B70+B97</f>
        <v/>
      </c>
      <c r="C128" s="480" t="n"/>
      <c r="D128" s="481" t="n"/>
      <c r="E128" s="482" t="n"/>
      <c r="F128" s="481" t="n"/>
      <c r="G128" s="490">
        <f>G70+G97</f>
        <v/>
      </c>
      <c r="H128" s="220" t="n"/>
      <c r="I128" s="180" t="n"/>
      <c r="J128" s="246" t="n"/>
      <c r="K128" s="489" t="n"/>
      <c r="M128" s="478">
        <f>L127-G128</f>
        <v/>
      </c>
    </row>
    <row r="129" ht="15.9" customHeight="1" s="53">
      <c r="A129" s="74" t="n"/>
      <c r="B129" s="74" t="n"/>
      <c r="C129" s="74" t="n"/>
      <c r="D129" s="74" t="n"/>
      <c r="E129" s="74" t="n"/>
      <c r="F129" s="74" t="n"/>
      <c r="G129" s="74" t="n"/>
      <c r="H129" s="220" t="n"/>
      <c r="I129" s="180" t="n"/>
      <c r="J129" s="246" t="n"/>
      <c r="K129" s="489" t="n"/>
      <c r="M129" s="478">
        <f>L131-G133</f>
        <v/>
      </c>
    </row>
    <row r="130" ht="15.9" customHeight="1" s="53">
      <c r="A130" s="74" t="n"/>
      <c r="B130" s="5" t="n"/>
      <c r="C130" s="325" t="n"/>
      <c r="D130" s="483">
        <f>SUM(D6:D127)</f>
        <v/>
      </c>
      <c r="E130" s="19" t="n"/>
      <c r="F130" s="483">
        <f>SUM(F6:F127)</f>
        <v/>
      </c>
      <c r="G130" s="5" t="n"/>
      <c r="H130" s="220" t="n"/>
      <c r="I130" s="180" t="n"/>
      <c r="J130" s="246" t="n"/>
      <c r="K130" s="489" t="n"/>
      <c r="M130" s="478">
        <f>L132-G134</f>
        <v/>
      </c>
    </row>
    <row r="131" ht="15.9" customHeight="1" s="53">
      <c r="A131" s="74" t="n"/>
      <c r="B131" s="5" t="n"/>
      <c r="C131" s="6" t="n"/>
      <c r="D131" s="483">
        <f>D130-F130</f>
        <v/>
      </c>
      <c r="E131" s="15" t="n"/>
      <c r="F131" s="483">
        <f>F130-D130</f>
        <v/>
      </c>
      <c r="G131" s="5" t="n"/>
      <c r="H131" s="119" t="n"/>
      <c r="I131" s="115" t="n"/>
      <c r="J131" s="116" t="n"/>
      <c r="K131" s="411" t="n"/>
      <c r="M131" s="478">
        <f>L133-G135</f>
        <v/>
      </c>
    </row>
    <row r="132" ht="15.9" customHeight="1" s="53">
      <c r="A132" s="74" t="n"/>
      <c r="B132" s="484">
        <f>B69-B70-B97</f>
        <v/>
      </c>
      <c r="C132" s="6" t="n"/>
      <c r="D132" s="5" t="n"/>
      <c r="E132" s="15" t="n"/>
      <c r="F132" s="5" t="n"/>
      <c r="G132" s="484">
        <f>G69-G70-G97</f>
        <v/>
      </c>
      <c r="H132" s="119" t="n"/>
      <c r="I132" s="115" t="n"/>
      <c r="J132" s="116" t="n"/>
      <c r="K132" s="411" t="n"/>
      <c r="M132" s="478">
        <f>L134-G136</f>
        <v/>
      </c>
    </row>
    <row r="133" ht="15.9" customHeight="1" s="53">
      <c r="A133" s="74" t="n"/>
      <c r="B133" s="5" t="n"/>
      <c r="C133" s="30" t="n"/>
      <c r="D133" s="30" t="n"/>
      <c r="E133" s="30" t="n"/>
      <c r="F133" s="30" t="n"/>
      <c r="G133" s="30" t="n"/>
      <c r="H133" s="119" t="n"/>
      <c r="I133" s="115" t="n"/>
      <c r="J133" s="116" t="n"/>
      <c r="K133" s="411" t="n"/>
      <c r="M133" s="478">
        <f>L135-G137</f>
        <v/>
      </c>
    </row>
    <row r="134" ht="15.9" customHeight="1" s="53">
      <c r="A134" s="74" t="n"/>
      <c r="B134" s="74" t="n"/>
      <c r="C134" s="74" t="n"/>
      <c r="D134" s="74" t="n"/>
      <c r="E134" s="74" t="n"/>
      <c r="F134" s="74" t="n"/>
      <c r="G134" s="74" t="n"/>
      <c r="H134" s="119" t="n"/>
      <c r="I134" s="115" t="n"/>
      <c r="J134" s="116" t="n"/>
      <c r="K134" s="411" t="n"/>
      <c r="M134" s="478">
        <f>L136-G136</f>
        <v/>
      </c>
    </row>
    <row r="135">
      <c r="A135" s="74" t="n"/>
      <c r="B135" s="74" t="n"/>
      <c r="C135" s="74" t="n"/>
      <c r="D135" s="74" t="n"/>
      <c r="E135" s="74" t="n"/>
      <c r="F135" s="74" t="n"/>
      <c r="G135" s="74" t="n"/>
      <c r="H135" s="119" t="n"/>
      <c r="I135" s="115" t="n"/>
      <c r="J135" s="116" t="n"/>
      <c r="K135" s="411" t="n"/>
    </row>
    <row r="254" ht="16.2" customHeight="1" s="53"/>
    <row r="255" ht="16.2" customHeight="1" s="53"/>
    <row r="256" ht="16.2" customHeight="1" s="53"/>
    <row r="257" ht="16.2" customHeight="1" s="53"/>
    <row r="258" ht="16.2" customHeight="1" s="53"/>
    <row r="259" ht="16.2" customHeight="1" s="53"/>
    <row r="260" ht="16.2" customHeight="1" s="53"/>
    <row r="261" ht="16.2" customHeight="1" s="53"/>
    <row r="262" ht="16.2" customHeight="1" s="53"/>
    <row r="263" ht="16.2" customHeight="1" s="53"/>
    <row r="264" ht="16.2" customHeight="1" s="53"/>
    <row r="265" ht="16.2" customHeight="1" s="53"/>
    <row r="266" ht="16.2" customHeight="1" s="53"/>
    <row r="267" ht="16.2" customHeight="1" s="53"/>
    <row r="268" ht="16.2" customHeight="1" s="53"/>
    <row r="269" ht="16.2" customHeight="1" s="53"/>
    <row r="270" ht="16.2" customHeight="1" s="53"/>
    <row r="271" ht="16.2" customHeight="1" s="53"/>
    <row r="272" ht="16.2" customHeight="1" s="53"/>
    <row r="273" ht="16.2" customHeight="1" s="53"/>
    <row r="274" ht="16.2" customHeight="1" s="53"/>
    <row r="275" ht="16.2" customHeight="1" s="53"/>
    <row r="276" ht="16.2" customHeight="1" s="53"/>
    <row r="277" ht="16.2" customHeight="1" s="53"/>
    <row r="278" ht="16.2" customHeight="1" s="53"/>
    <row r="279" ht="16.2" customHeight="1" s="53"/>
    <row r="280" ht="16.2" customHeight="1" s="53"/>
    <row r="281" ht="16.2" customHeight="1" s="53"/>
    <row r="282" ht="16.2" customHeight="1" s="53"/>
    <row r="283" ht="16.2" customHeight="1" s="53"/>
    <row r="284" ht="16.2" customHeight="1" s="53"/>
    <row r="285" ht="16.2" customHeight="1" s="53"/>
    <row r="286" ht="16.2" customHeight="1" s="53"/>
    <row r="287" ht="16.2" customHeight="1" s="53"/>
    <row r="288" ht="16.2" customHeight="1" s="53"/>
    <row r="289" ht="16.2" customHeight="1" s="53"/>
    <row r="290" ht="16.2" customHeight="1" s="53"/>
    <row r="291" ht="16.2" customHeight="1" s="53"/>
    <row r="292" ht="16.2" customHeight="1" s="53"/>
    <row r="293" ht="16.2" customHeight="1" s="53"/>
    <row r="294" ht="16.2" customHeight="1" s="53"/>
    <row r="295" ht="16.2" customHeight="1" s="53"/>
    <row r="296" ht="16.2" customHeight="1" s="53"/>
    <row r="297" ht="16.2" customHeight="1" s="53"/>
    <row r="298" ht="16.2" customHeight="1" s="53"/>
    <row r="299" ht="16.2" customHeight="1" s="53"/>
    <row r="300" ht="16.2" customHeight="1" s="53"/>
    <row r="301" ht="16.2" customHeight="1" s="53"/>
    <row r="302" ht="16.2" customHeight="1" s="53"/>
    <row r="303" ht="16.2" customHeight="1" s="53"/>
    <row r="304" ht="16.2" customHeight="1" s="53"/>
    <row r="305" ht="16.2" customHeight="1" s="53"/>
    <row r="306" ht="16.2" customHeight="1" s="53"/>
    <row r="307" ht="16.2" customHeight="1" s="53"/>
    <row r="308" ht="16.2" customHeight="1" s="53"/>
    <row r="311" ht="16.2" customHeight="1" s="53"/>
    <row r="312" ht="16.2" customHeight="1" s="53"/>
    <row r="313" ht="16.2" customHeight="1" s="53"/>
    <row r="314" ht="16.2" customHeight="1" s="53"/>
    <row r="315" ht="16.2" customHeight="1" s="53"/>
    <row r="316" ht="16.2" customHeight="1" s="53"/>
    <row r="317" ht="16.2" customHeight="1" s="53"/>
    <row r="318" ht="16.2" customHeight="1" s="53"/>
    <row r="319" ht="16.2" customHeight="1" s="53"/>
    <row r="320" ht="16.2" customHeight="1" s="53"/>
    <row r="321" ht="16.2" customHeight="1" s="53"/>
    <row r="322" ht="16.2" customHeight="1" s="53"/>
    <row r="323" ht="16.2" customHeight="1" s="53"/>
    <row r="324" ht="16.2" customHeight="1" s="53"/>
    <row r="325" ht="16.2" customHeight="1" s="53"/>
    <row r="326" ht="16.2" customHeight="1" s="53"/>
    <row r="327" ht="16.2" customHeight="1" s="53"/>
    <row r="328" ht="16.2" customHeight="1" s="53"/>
    <row r="329" ht="16.2" customHeight="1" s="53"/>
    <row r="330" ht="16.2" customHeight="1" s="53"/>
    <row r="331" ht="16.2" customHeight="1" s="53"/>
    <row r="332" ht="16.2" customHeight="1" s="53"/>
    <row r="333" ht="16.2" customHeight="1" s="53"/>
    <row r="334" ht="16.2" customHeight="1" s="53"/>
    <row r="335" ht="16.2" customHeight="1" s="53"/>
    <row r="336" ht="16.2" customHeight="1" s="53"/>
    <row r="337" ht="16.2" customHeight="1" s="53"/>
    <row r="338" ht="16.2" customHeight="1" s="53"/>
    <row r="339" ht="16.2" customHeight="1" s="53"/>
    <row r="340" ht="16.2" customHeight="1" s="53"/>
    <row r="341" ht="16.2" customHeight="1" s="53"/>
    <row r="342" ht="16.2" customHeight="1" s="53"/>
    <row r="343" ht="16.2" customHeight="1" s="53"/>
    <row r="344" ht="16.2" customHeight="1" s="53"/>
    <row r="345" ht="16.2" customHeight="1" s="53"/>
    <row r="346" ht="16.2" customHeight="1" s="53"/>
    <row r="347" ht="16.2" customHeight="1" s="53"/>
    <row r="348" ht="16.2" customHeight="1" s="53"/>
    <row r="349" ht="16.2" customHeight="1" s="53"/>
    <row r="350" ht="16.2" customHeight="1" s="53"/>
    <row r="351" ht="16.2" customHeight="1" s="53"/>
    <row r="352" ht="16.2" customHeight="1" s="53"/>
    <row r="353" ht="16.2" customHeight="1" s="53"/>
    <row r="354" ht="16.2" customHeight="1" s="53"/>
    <row r="355" ht="16.2" customHeight="1" s="53"/>
    <row r="356" ht="16.2" customHeight="1" s="53"/>
    <row r="357" ht="16.2" customHeight="1" s="53"/>
    <row r="358" ht="16.2" customHeight="1" s="53"/>
    <row r="359" ht="16.2" customHeight="1" s="53"/>
    <row r="360" ht="16.2" customHeight="1" s="53"/>
    <row r="361" ht="16.2" customHeight="1" s="53"/>
    <row r="362" ht="16.2" customHeight="1" s="53"/>
    <row r="363" ht="16.2" customHeight="1" s="53"/>
    <row r="364" ht="16.2" customHeight="1" s="53"/>
    <row r="365" ht="16.2" customHeight="1" s="53"/>
    <row r="366" ht="16.2" customHeight="1" s="53"/>
    <row r="367" ht="16.2" customHeight="1" s="53"/>
    <row r="368" ht="16.2" customHeight="1" s="53"/>
    <row r="369" ht="16.2" customHeight="1" s="53"/>
    <row r="370" ht="16.2" customHeight="1" s="53"/>
    <row r="371" ht="16.2" customHeight="1" s="53"/>
    <row r="372" ht="16.2" customHeight="1" s="53"/>
    <row r="373" ht="16.2" customHeight="1" s="53"/>
    <row r="374" ht="16.2" customHeight="1" s="53"/>
    <row r="375" ht="16.2" customHeight="1" s="53"/>
    <row r="376" ht="16.2" customHeight="1" s="53"/>
    <row r="377" ht="16.2" customHeight="1" s="53"/>
    <row r="378" ht="16.2" customHeight="1" s="53"/>
    <row r="379" ht="16.2" customHeight="1" s="53"/>
    <row r="380" ht="16.2" customHeight="1" s="53"/>
    <row r="381" ht="16.2" customHeight="1" s="53"/>
    <row r="382" ht="16.2" customHeight="1" s="53"/>
    <row r="383" ht="16.2" customHeight="1" s="53"/>
    <row r="384" ht="16.2" customHeight="1" s="53"/>
    <row r="385" ht="16.2" customHeight="1" s="53"/>
    <row r="386" ht="16.2" customHeight="1" s="53"/>
    <row r="387" ht="16.2" customHeight="1" s="53"/>
    <row r="388" ht="16.2" customHeight="1" s="53"/>
    <row r="389" ht="16.2" customHeight="1" s="53"/>
    <row r="390" ht="16.2" customHeight="1" s="53"/>
    <row r="391" ht="16.2" customHeight="1" s="53"/>
    <row r="392" ht="16.2" customHeight="1" s="53"/>
    <row r="393" ht="16.2" customHeight="1" s="53"/>
    <row r="394" ht="16.2" customHeight="1" s="53"/>
    <row r="395" ht="16.2" customHeight="1" s="53"/>
    <row r="396" ht="16.2" customHeight="1" s="53"/>
    <row r="397" ht="16.2" customHeight="1" s="53"/>
    <row r="398" ht="16.2" customHeight="1" s="53"/>
    <row r="399" ht="16.2" customHeight="1" s="53"/>
    <row r="400" ht="16.2" customHeight="1" s="53"/>
    <row r="401" ht="16.2" customHeight="1" s="53"/>
    <row r="402" ht="16.2" customHeight="1" s="53"/>
    <row r="403" ht="16.2" customHeight="1" s="53"/>
    <row r="404" ht="16.2" customHeight="1" s="53"/>
    <row r="405" ht="16.2" customHeight="1" s="53"/>
    <row r="406" ht="16.2" customHeight="1" s="53"/>
    <row r="407" ht="16.2" customHeight="1" s="53"/>
    <row r="408" ht="16.2" customHeight="1" s="53"/>
    <row r="409" ht="16.2" customHeight="1" s="53"/>
    <row r="410" ht="16.2" customHeight="1" s="53"/>
    <row r="427" ht="16.2" customHeight="1" s="53"/>
    <row r="428" ht="16.2" customHeight="1" s="53"/>
    <row r="429" ht="16.2" customHeight="1" s="53"/>
    <row r="430" ht="16.2" customHeight="1" s="53"/>
    <row r="431" ht="16.2" customHeight="1" s="53"/>
    <row r="432" ht="16.2" customHeight="1" s="53"/>
    <row r="433" ht="16.2" customHeight="1" s="53"/>
    <row r="434" ht="16.2" customHeight="1" s="53"/>
    <row r="435" ht="16.2" customHeight="1" s="53"/>
    <row r="436" ht="16.2" customHeight="1" s="53"/>
    <row r="437" ht="16.2" customHeight="1" s="53"/>
    <row r="438" ht="16.2" customHeight="1" s="53"/>
    <row r="439" ht="16.2" customHeight="1" s="53"/>
    <row r="440" ht="16.2" customHeight="1" s="53"/>
    <row r="441" ht="16.2" customHeight="1" s="53"/>
    <row r="442" ht="16.2" customHeight="1" s="53"/>
    <row r="443" ht="16.2" customHeight="1" s="53"/>
    <row r="444" ht="16.2" customHeight="1" s="53"/>
    <row r="445" ht="16.2" customHeight="1" s="53"/>
    <row r="446" ht="16.2" customHeight="1" s="53"/>
    <row r="447" ht="16.2" customHeight="1" s="53"/>
    <row r="448" ht="16.2" customHeight="1" s="53"/>
    <row r="449" ht="16.2" customHeight="1" s="53"/>
    <row r="450" ht="16.2" customHeight="1" s="53"/>
    <row r="451" ht="16.2" customHeight="1" s="53"/>
    <row r="452" ht="16.2" customHeight="1" s="53"/>
    <row r="453" ht="16.2" customHeight="1" s="53"/>
    <row r="454" ht="16.2" customHeight="1" s="53"/>
    <row r="455" ht="16.2" customHeight="1" s="53"/>
    <row r="456" ht="16.2" customHeight="1" s="53"/>
    <row r="457" ht="16.2" customHeight="1" s="53"/>
    <row r="458" ht="16.2" customHeight="1" s="53"/>
    <row r="459" ht="16.2" customHeight="1" s="53"/>
    <row r="460" ht="16.2" customHeight="1" s="53"/>
    <row r="461" ht="16.2" customHeight="1" s="53"/>
    <row r="462" ht="16.2" customHeight="1" s="53"/>
    <row r="463" ht="16.2" customHeight="1" s="53"/>
    <row r="464" ht="16.2" customHeight="1" s="53"/>
    <row r="465" ht="16.2" customHeight="1" s="53"/>
    <row r="466" ht="16.2" customHeight="1" s="53"/>
    <row r="467" ht="16.2" customHeight="1" s="53"/>
    <row r="468" ht="16.2" customHeight="1" s="53"/>
    <row r="469" ht="16.2" customHeight="1" s="53"/>
    <row r="470" ht="16.2" customHeight="1" s="53"/>
    <row r="471" ht="16.2" customHeight="1" s="53"/>
    <row r="472" ht="16.2" customHeight="1" s="53"/>
    <row r="473" ht="16.2" customHeight="1" s="53"/>
    <row r="474" ht="16.2" customHeight="1" s="53"/>
    <row r="475" ht="16.2" customHeight="1" s="53"/>
    <row r="476" ht="16.2" customHeight="1" s="53"/>
    <row r="477" ht="16.2" customHeight="1" s="53"/>
    <row r="478" ht="16.2" customHeight="1" s="53"/>
    <row r="479" ht="16.2" customHeight="1" s="53"/>
    <row r="480" ht="16.2" customHeight="1" s="53"/>
    <row r="481" ht="16.2" customHeight="1" s="53"/>
    <row r="484" ht="16.2" customHeight="1" s="53"/>
    <row r="485" ht="16.2" customHeight="1" s="53"/>
    <row r="486" ht="16.2" customHeight="1" s="53"/>
    <row r="487" ht="16.2" customHeight="1" s="53"/>
    <row r="488" ht="16.2" customHeight="1" s="53"/>
    <row r="489" ht="16.2" customHeight="1" s="53"/>
    <row r="490" ht="16.2" customHeight="1" s="53"/>
    <row r="491" ht="16.2" customHeight="1" s="53"/>
    <row r="492" ht="16.2" customHeight="1" s="53"/>
    <row r="493" ht="16.2" customHeight="1" s="53"/>
    <row r="494" ht="16.2" customHeight="1" s="53"/>
    <row r="495" ht="16.2" customHeight="1" s="53"/>
    <row r="496" ht="16.2" customHeight="1" s="53"/>
    <row r="497" ht="16.2" customHeight="1" s="53"/>
    <row r="498" ht="16.2" customHeight="1" s="53"/>
    <row r="499" ht="16.2" customHeight="1" s="53"/>
    <row r="500" ht="16.2" customHeight="1" s="53"/>
    <row r="501" ht="16.2" customHeight="1" s="53"/>
    <row r="502" ht="16.2" customHeight="1" s="53"/>
    <row r="503" ht="16.2" customHeight="1" s="53"/>
    <row r="504" ht="16.2" customHeight="1" s="53"/>
    <row r="505" ht="16.2" customHeight="1" s="53"/>
    <row r="506" ht="16.2" customHeight="1" s="53"/>
    <row r="507" ht="16.2" customHeight="1" s="53"/>
    <row r="508" ht="16.2" customHeight="1" s="53"/>
    <row r="509" ht="16.2" customHeight="1" s="53"/>
    <row r="510" ht="16.2" customHeight="1" s="53"/>
    <row r="511" ht="16.2" customHeight="1" s="53"/>
    <row r="512" ht="16.2" customHeight="1" s="53"/>
    <row r="513" ht="16.2" customHeight="1" s="53"/>
    <row r="514" ht="16.2" customHeight="1" s="53"/>
    <row r="515" ht="16.2" customHeight="1" s="53"/>
    <row r="516" ht="16.2" customHeight="1" s="53"/>
    <row r="517" ht="16.2" customHeight="1" s="53"/>
    <row r="518" ht="16.2" customHeight="1" s="53"/>
    <row r="519" ht="16.2" customHeight="1" s="53"/>
    <row r="520" ht="16.2" customHeight="1" s="53"/>
    <row r="521" ht="16.2" customHeight="1" s="53"/>
    <row r="522" ht="16.2" customHeight="1" s="53"/>
    <row r="523" ht="16.2" customHeight="1" s="53"/>
    <row r="524" ht="16.2" customHeight="1" s="53"/>
    <row r="525" ht="16.2" customHeight="1" s="53"/>
    <row r="526" ht="16.2" customHeight="1" s="53"/>
    <row r="527" ht="16.2" customHeight="1" s="53"/>
    <row r="528" ht="16.2" customHeight="1" s="53"/>
    <row r="529" ht="16.2" customHeight="1" s="53"/>
    <row r="530" ht="16.2" customHeight="1" s="53"/>
    <row r="531" ht="16.2" customHeight="1" s="53"/>
    <row r="532" ht="16.2" customHeight="1" s="53"/>
    <row r="533" ht="16.2" customHeight="1" s="53"/>
    <row r="534" ht="16.2" customHeight="1" s="53"/>
    <row r="535" ht="16.2" customHeight="1" s="53"/>
    <row r="536" ht="16.2" customHeight="1" s="53"/>
    <row r="537" ht="16.2" customHeight="1" s="53"/>
    <row r="538" ht="16.2" customHeight="1" s="53"/>
    <row r="539" ht="16.2" customHeight="1" s="53"/>
    <row r="540" ht="16.2" customHeight="1" s="53"/>
    <row r="541" ht="16.2" customHeight="1" s="53"/>
    <row r="542" ht="16.2" customHeight="1" s="53"/>
    <row r="543" ht="16.2" customHeight="1" s="53"/>
    <row r="544" ht="16.2" customHeight="1" s="53"/>
    <row r="545" ht="16.2" customHeight="1" s="53"/>
    <row r="546" ht="16.2" customHeight="1" s="53"/>
    <row r="547" ht="16.2" customHeight="1" s="53"/>
    <row r="548" ht="16.2" customHeight="1" s="53"/>
    <row r="549" ht="16.2" customHeight="1" s="53"/>
    <row r="550" ht="16.2" customHeight="1" s="53"/>
    <row r="551" ht="16.2" customHeight="1" s="53"/>
    <row r="552" ht="16.2" customHeight="1" s="53"/>
    <row r="553" ht="16.2" customHeight="1" s="53"/>
    <row r="554" ht="16.2" customHeight="1" s="53"/>
    <row r="555" ht="16.2" customHeight="1" s="53"/>
    <row r="556" ht="16.2" customHeight="1" s="53"/>
    <row r="557" ht="16.2" customHeight="1" s="53"/>
    <row r="558" ht="16.2" customHeight="1" s="53"/>
    <row r="559" ht="16.2" customHeight="1" s="53"/>
    <row r="560" ht="16.2" customHeight="1" s="53"/>
    <row r="561" ht="16.2" customHeight="1" s="53"/>
    <row r="562" ht="16.2" customHeight="1" s="53"/>
    <row r="563" ht="16.2" customHeight="1" s="53"/>
    <row r="564" ht="16.2" customHeight="1" s="53"/>
    <row r="565" ht="16.2" customHeight="1" s="53"/>
    <row r="566" ht="16.2" customHeight="1" s="53"/>
    <row r="567" ht="16.2" customHeight="1" s="53"/>
    <row r="568" ht="16.2" customHeight="1" s="53"/>
    <row r="569" ht="16.2" customHeight="1" s="53"/>
    <row r="570" ht="16.2" customHeight="1" s="53"/>
    <row r="571" ht="16.2" customHeight="1" s="53"/>
    <row r="572" ht="16.2" customHeight="1" s="53"/>
    <row r="573" ht="16.2" customHeight="1" s="53"/>
    <row r="574" ht="16.2" customHeight="1" s="53"/>
    <row r="575" ht="16.2" customHeight="1" s="53"/>
    <row r="576" ht="16.2" customHeight="1" s="53"/>
    <row r="577" ht="16.2" customHeight="1" s="53"/>
    <row r="578" ht="16.2" customHeight="1" s="53"/>
    <row r="579" ht="16.2" customHeight="1" s="53"/>
    <row r="580" ht="16.2" customHeight="1" s="53"/>
    <row r="581" ht="16.2" customHeight="1" s="53"/>
    <row r="582" ht="16.2" customHeight="1" s="53"/>
    <row r="583" ht="16.2" customHeight="1" s="53"/>
    <row r="584" ht="16.2" customHeight="1" s="53"/>
    <row r="585" ht="16.2" customHeight="1" s="53"/>
    <row r="586" ht="16.2" customHeight="1" s="53"/>
    <row r="587" ht="16.2" customHeight="1" s="53"/>
    <row r="588" ht="16.2" customHeight="1" s="53"/>
    <row r="589" ht="16.2" customHeight="1" s="53"/>
    <row r="590" ht="16.2" customHeight="1" s="53"/>
    <row r="591" ht="16.2" customHeight="1" s="53"/>
    <row r="592" ht="16.2" customHeight="1" s="53"/>
  </sheetData>
  <mergeCells count="6">
    <mergeCell ref="A1:J1"/>
    <mergeCell ref="C4:F4"/>
    <mergeCell ref="A4:A5"/>
    <mergeCell ref="A3:J3"/>
    <mergeCell ref="A2:J2"/>
    <mergeCell ref="H4:J5"/>
  </mergeCells>
  <conditionalFormatting sqref="D8:D15">
    <cfRule type="expression" priority="4" dxfId="4">
      <formula>"""=if(IF(ISBLANK(c8),0, 1) *IF(ISBLANK(d8),0, 1)=1)"""</formula>
    </cfRule>
  </conditionalFormatting>
  <conditionalFormatting sqref="J7:J136">
    <cfRule type="cellIs" priority="1" operator="notEqual" dxfId="0" stopIfTrue="1">
      <formula>$K7</formula>
    </cfRule>
  </conditionalFormatting>
  <conditionalFormatting sqref="M7:M93 M97:M134">
    <cfRule type="cellIs" priority="21" operator="notEqual" dxfId="0" stopIfTrue="1">
      <formula>0</formula>
    </cfRule>
  </conditionalFormatting>
  <printOptions horizontalCentered="1"/>
  <pageMargins left="0.5511811023622047" right="0.4724409448818898" top="0.4330708661417323" bottom="0.2755905511811024" header="0.3937007874015748" footer="0.1181102362204725"/>
  <pageSetup orientation="portrait" paperSize="9" scale="38" horizontalDpi="1200" verticalDpi="1200"/>
  <headerFooter alignWithMargins="0">
    <oddHeader/>
    <oddFooter>&amp;C&amp;16 1-1</oddFooter>
    <evenHeader/>
    <evenFooter/>
    <firstHeader/>
    <firstFooter/>
  </headerFooter>
</worksheet>
</file>

<file path=xl/worksheets/sheet38.xml><?xml version="1.0" encoding="utf-8"?>
<worksheet xmlns="http://schemas.openxmlformats.org/spreadsheetml/2006/main">
  <sheetPr codeName="Sheet44">
    <tabColor theme="0" tint="-0.1499984740745262"/>
    <outlinePr summaryBelow="1" summaryRight="1"/>
    <pageSetUpPr/>
  </sheetPr>
  <dimension ref="A1:R135"/>
  <sheetViews>
    <sheetView showZeros="0" topLeftCell="A115" zoomScale="70" zoomScaleNormal="70" zoomScaleSheetLayoutView="120" workbookViewId="0">
      <selection activeCell="G14" sqref="G14"/>
    </sheetView>
  </sheetViews>
  <sheetFormatPr baseColWidth="8" defaultColWidth="9" defaultRowHeight="19.8"/>
  <cols>
    <col width="21.6640625" customWidth="1" style="5" min="1" max="1"/>
    <col width="16" customWidth="1" style="5" min="2" max="2"/>
    <col width="4.21875" customWidth="1" style="325" min="3" max="3"/>
    <col width="11.88671875" customWidth="1" style="5" min="4" max="4"/>
    <col width="4.88671875" customWidth="1" style="325" min="5" max="5"/>
    <col width="12.21875" customWidth="1" style="5" min="6" max="6"/>
    <col width="12.33203125" customWidth="1" style="5" min="7" max="7"/>
    <col width="64.44140625" customWidth="1" style="5" min="8" max="8"/>
    <col width="5.21875" customWidth="1" style="5" min="9" max="9"/>
    <col width="10.6640625" customWidth="1" style="5" min="10" max="10"/>
    <col width="10.88671875" customWidth="1" style="1" min="11" max="11"/>
    <col width="9" customWidth="1" style="1" min="12" max="12"/>
    <col width="19.109375" bestFit="1" customWidth="1" style="1" min="13" max="13"/>
    <col width="9" customWidth="1" style="1" min="14" max="14"/>
    <col width="20.109375" bestFit="1" customWidth="1" style="1" min="15" max="15"/>
    <col width="9" customWidth="1" style="1" min="16" max="16"/>
    <col width="15.109375" bestFit="1" customWidth="1" style="1" min="17" max="17"/>
    <col width="9" customWidth="1" style="1" min="18" max="16384"/>
  </cols>
  <sheetData>
    <row r="1" ht="22.2" customHeight="1" s="53">
      <c r="A1" s="322">
        <f>OFFSET(A139,0,K1-1)</f>
        <v/>
      </c>
      <c r="K1" s="13">
        <f>L1+2</f>
        <v/>
      </c>
      <c r="L1" s="1" t="n">
        <v>36</v>
      </c>
    </row>
    <row r="2" ht="22.2" customHeight="1" s="53">
      <c r="A2" s="322" t="inlineStr">
        <is>
          <t>預計平衡表與現金流量表勾稽底稿</t>
        </is>
      </c>
    </row>
    <row r="3" ht="20.4" customHeight="1" s="53" thickBot="1">
      <c r="A3" s="324" t="inlineStr">
        <is>
          <t>中華民國115年度</t>
        </is>
      </c>
    </row>
    <row r="4" ht="22.2" customHeight="1" s="53">
      <c r="A4" s="348" t="inlineStr">
        <is>
          <t>科目</t>
        </is>
      </c>
      <c r="B4" s="349" t="inlineStr">
        <is>
          <t>114.12.31</t>
        </is>
      </c>
      <c r="C4" s="328" t="inlineStr">
        <is>
          <t>調整項目</t>
        </is>
      </c>
      <c r="D4" s="350" t="n"/>
      <c r="E4" s="350" t="n"/>
      <c r="F4" s="351" t="n"/>
      <c r="G4" s="349" t="inlineStr">
        <is>
          <t>115.12.31</t>
        </is>
      </c>
      <c r="H4" s="329" t="inlineStr">
        <is>
          <t>現金流量表勾稽項目</t>
        </is>
      </c>
      <c r="I4" s="352" t="n"/>
      <c r="J4" s="353" t="n"/>
    </row>
    <row r="5" ht="22.8" customHeight="1" s="53" thickBot="1">
      <c r="A5" s="354" t="n"/>
      <c r="B5" s="75" t="inlineStr">
        <is>
          <t>預計數</t>
        </is>
      </c>
      <c r="C5" s="485" t="n"/>
      <c r="D5" s="486" t="inlineStr">
        <is>
          <t>借方</t>
        </is>
      </c>
      <c r="E5" s="487" t="n"/>
      <c r="F5" s="486" t="inlineStr">
        <is>
          <t>貸方</t>
        </is>
      </c>
      <c r="G5" s="77" t="inlineStr">
        <is>
          <t>預計數</t>
        </is>
      </c>
      <c r="H5" s="358" t="n"/>
      <c r="I5" s="359" t="n"/>
      <c r="J5" s="360" t="n"/>
    </row>
    <row r="6">
      <c r="A6" s="4" t="inlineStr">
        <is>
          <t xml:space="preserve">資產                                                        </t>
        </is>
      </c>
      <c r="B6" s="419" t="n"/>
      <c r="C6" s="367" t="n"/>
      <c r="D6" s="420" t="n"/>
      <c r="E6" s="368" t="n"/>
      <c r="F6" s="420" t="n"/>
      <c r="G6" s="421" t="n"/>
      <c r="H6" s="111" t="inlineStr">
        <is>
          <t xml:space="preserve">▼業務活動之現金流量                                          </t>
        </is>
      </c>
      <c r="I6" s="129" t="n"/>
      <c r="J6" s="130" t="n"/>
      <c r="L6" s="30" t="inlineStr">
        <is>
          <t>114年12月</t>
        </is>
      </c>
      <c r="M6" s="27" t="inlineStr">
        <is>
          <t>差異數要再加(減)</t>
        </is>
      </c>
      <c r="N6" s="30" t="n"/>
      <c r="O6" s="27" t="inlineStr">
        <is>
          <t>比較增減</t>
        </is>
      </c>
      <c r="P6" s="30" t="n"/>
      <c r="Q6" s="27" t="inlineStr">
        <is>
          <t>調整項目</t>
        </is>
      </c>
      <c r="R6" s="30" t="n"/>
    </row>
    <row r="7">
      <c r="A7" s="78" t="inlineStr">
        <is>
          <t xml:space="preserve">　流動資產                                                    </t>
        </is>
      </c>
      <c r="B7" s="422">
        <f>SUM(B8:B16)</f>
        <v/>
      </c>
      <c r="C7" s="367" t="n"/>
      <c r="D7" s="420" t="n"/>
      <c r="E7" s="368" t="n"/>
      <c r="F7" s="420" t="n"/>
      <c r="G7" s="423">
        <f>SUM(G8:G16)</f>
        <v/>
      </c>
      <c r="H7" s="112" t="inlineStr">
        <is>
          <t xml:space="preserve">　　本期賸餘（短絀）                                            </t>
        </is>
      </c>
      <c r="I7" s="8" t="inlineStr">
        <is>
          <t>A</t>
        </is>
      </c>
      <c r="J7" s="73">
        <f>OFFSET(A480,0,$K$1-1)</f>
        <v/>
      </c>
      <c r="K7" s="369">
        <f>-SUMIF($C$7:$C$127,I7,$D$7:$D$127)+SUMIF($E$7:$E$127,I7,$F$7:$F$127)</f>
        <v/>
      </c>
      <c r="L7" s="478">
        <f>VLOOKUP(A7,$A$140:$AX$249,$K$1,FALSE)</f>
        <v/>
      </c>
      <c r="M7" s="478">
        <f>L7-G7</f>
        <v/>
      </c>
      <c r="N7" s="30" t="n"/>
      <c r="O7" s="425">
        <f>L7-B7</f>
        <v/>
      </c>
      <c r="P7" s="144">
        <f>J7-K7</f>
        <v/>
      </c>
      <c r="Q7" s="426">
        <f>D7-F7</f>
        <v/>
      </c>
      <c r="R7" s="30" t="n"/>
    </row>
    <row r="8">
      <c r="A8" s="79" t="inlineStr">
        <is>
          <t xml:space="preserve">　　現金                                                        </t>
        </is>
      </c>
      <c r="B8" s="427">
        <f>VLOOKUP(A8,$A$309:$AX$418,$K$1,FALSE)</f>
        <v/>
      </c>
      <c r="C8" s="367" t="inlineStr">
        <is>
          <t>B</t>
        </is>
      </c>
      <c r="D8" s="428">
        <f>IF(G8-B8&gt;0,G8-B8,"0")</f>
        <v/>
      </c>
      <c r="E8" s="375" t="inlineStr">
        <is>
          <t>B</t>
        </is>
      </c>
      <c r="F8" s="428">
        <f>IF(G8-B8&lt;0,B8-G8,"0")</f>
        <v/>
      </c>
      <c r="G8" s="429">
        <f>J87</f>
        <v/>
      </c>
      <c r="H8" s="112" t="inlineStr">
        <is>
          <t xml:space="preserve">　　利息股利之調整                                              </t>
        </is>
      </c>
      <c r="I8" s="8" t="n"/>
      <c r="J8" s="73">
        <f>OFFSET(A481,0,$K$1-1)</f>
        <v/>
      </c>
      <c r="K8" s="369">
        <f>SUM(K9:K11)</f>
        <v/>
      </c>
      <c r="L8" s="478">
        <f>VLOOKUP(A8,$A$140:$AX$249,$K$1,FALSE)</f>
        <v/>
      </c>
      <c r="M8" s="478">
        <f>L8-G8</f>
        <v/>
      </c>
      <c r="N8" s="30" t="n"/>
      <c r="O8" s="425">
        <f>L8-B8</f>
        <v/>
      </c>
      <c r="P8" s="144">
        <f>J8-K8</f>
        <v/>
      </c>
      <c r="Q8" s="426">
        <f>D8-F8</f>
        <v/>
      </c>
      <c r="R8" s="30" t="n"/>
    </row>
    <row r="9" ht="32.4" customHeight="1" s="53">
      <c r="A9" s="79" t="inlineStr">
        <is>
          <t xml:space="preserve">　　流動金融資產                                                </t>
        </is>
      </c>
      <c r="B9" s="427">
        <f>VLOOKUP(A9,$A$309:$AX$418,$K$1,FALSE)</f>
        <v/>
      </c>
      <c r="C9" s="375" t="n">
        <v>231</v>
      </c>
      <c r="D9" s="428">
        <f>J50*-1</f>
        <v/>
      </c>
      <c r="E9" s="430" t="n">
        <v>211</v>
      </c>
      <c r="F9" s="431">
        <f>J42</f>
        <v/>
      </c>
      <c r="G9" s="429">
        <f>B9+D9-F9+D10-F10</f>
        <v/>
      </c>
      <c r="H9" s="112" t="inlineStr">
        <is>
          <t xml:space="preserve">　　　利息收入                                                    </t>
        </is>
      </c>
      <c r="I9" s="8" t="n"/>
      <c r="J9" s="73">
        <f>OFFSET(A482,0,$K$1-1)</f>
        <v/>
      </c>
      <c r="K9" s="369">
        <f>J9</f>
        <v/>
      </c>
      <c r="L9" s="478">
        <f>VLOOKUP(A9,$A$140:$AX$249,$K$1,FALSE)</f>
        <v/>
      </c>
      <c r="M9" s="478">
        <f>L9-G9</f>
        <v/>
      </c>
      <c r="N9" s="30" t="n"/>
      <c r="O9" s="425">
        <f>L9-B9</f>
        <v/>
      </c>
      <c r="P9" s="144">
        <f>J9-K9</f>
        <v/>
      </c>
      <c r="Q9" s="426">
        <f>D9-F9</f>
        <v/>
      </c>
      <c r="R9" s="30" t="n"/>
    </row>
    <row r="10">
      <c r="A10" s="79" t="n"/>
      <c r="B10" s="427" t="n"/>
      <c r="C10" s="375" t="n">
        <v>125</v>
      </c>
      <c r="D10" s="428" t="n"/>
      <c r="E10" s="430" t="n"/>
      <c r="F10" s="432" t="n"/>
      <c r="G10" s="429" t="n"/>
      <c r="H10" s="112" t="inlineStr">
        <is>
          <t xml:space="preserve">　　　股利收入                                                    </t>
        </is>
      </c>
      <c r="I10" s="8" t="n"/>
      <c r="J10" s="73">
        <f>OFFSET(A483,0,$K$1-1)</f>
        <v/>
      </c>
      <c r="K10" s="369">
        <f>J10</f>
        <v/>
      </c>
      <c r="L10" s="478" t="n"/>
      <c r="M10" s="478">
        <f>L10-G10</f>
        <v/>
      </c>
      <c r="N10" s="30" t="n"/>
      <c r="O10" s="425">
        <f>L10-B10</f>
        <v/>
      </c>
      <c r="P10" s="144">
        <f>J10-K10</f>
        <v/>
      </c>
      <c r="Q10" s="426">
        <f>D10-F10</f>
        <v/>
      </c>
      <c r="R10" s="30" t="n"/>
    </row>
    <row r="11">
      <c r="A11" s="79" t="inlineStr">
        <is>
          <t xml:space="preserve">　　應收款項                                                    </t>
        </is>
      </c>
      <c r="B11" s="427">
        <f>VLOOKUP(A11,$A$309:$AX$418,$K$1,FALSE)</f>
        <v/>
      </c>
      <c r="C11" s="375" t="n">
        <v>151</v>
      </c>
      <c r="D11" s="428" t="n"/>
      <c r="E11" s="430" t="n">
        <v>151</v>
      </c>
      <c r="F11" s="432" t="n"/>
      <c r="G11" s="429">
        <f>B11+D11-F11</f>
        <v/>
      </c>
      <c r="H11" s="112" t="inlineStr">
        <is>
          <t xml:space="preserve">　　　利息費用                                                    </t>
        </is>
      </c>
      <c r="I11" s="8" t="n"/>
      <c r="J11" s="73">
        <f>OFFSET(A484,0,$K$1-1)</f>
        <v/>
      </c>
      <c r="K11" s="369">
        <f>J11</f>
        <v/>
      </c>
      <c r="L11" s="478">
        <f>VLOOKUP(A11,$A$140:$AX$249,$K$1,FALSE)</f>
        <v/>
      </c>
      <c r="M11" s="478">
        <f>L11-G11</f>
        <v/>
      </c>
      <c r="N11" s="30" t="n"/>
      <c r="O11" s="425">
        <f>L11-B11</f>
        <v/>
      </c>
      <c r="P11" s="144">
        <f>J11-K11</f>
        <v/>
      </c>
      <c r="Q11" s="426">
        <f>D11-F11</f>
        <v/>
      </c>
      <c r="R11" s="30" t="n"/>
    </row>
    <row r="12">
      <c r="A12" s="2" t="n">
        <v>0</v>
      </c>
      <c r="B12" s="427" t="n"/>
      <c r="C12" s="375" t="n"/>
      <c r="D12" s="428" t="n"/>
      <c r="E12" s="430" t="n"/>
      <c r="F12" s="432" t="n"/>
      <c r="G12" s="433" t="n"/>
      <c r="H12" s="112" t="inlineStr">
        <is>
          <t xml:space="preserve">　　未計利息股利之本期賸餘（短絀）                              </t>
        </is>
      </c>
      <c r="I12" s="8" t="n"/>
      <c r="J12" s="73">
        <f>OFFSET(A485,0,$K$1-1)</f>
        <v/>
      </c>
      <c r="K12" s="369">
        <f>K7+K8</f>
        <v/>
      </c>
      <c r="L12" s="478" t="n"/>
      <c r="M12" s="478">
        <f>L12-G12</f>
        <v/>
      </c>
      <c r="N12" s="30" t="n"/>
      <c r="O12" s="425">
        <f>L12-B12</f>
        <v/>
      </c>
      <c r="P12" s="144">
        <f>J12-K12</f>
        <v/>
      </c>
      <c r="Q12" s="426">
        <f>D12-F12</f>
        <v/>
      </c>
      <c r="R12" s="30" t="n"/>
    </row>
    <row r="13">
      <c r="A13" s="80" t="inlineStr">
        <is>
          <t xml:space="preserve">　　存貨                                                        </t>
        </is>
      </c>
      <c r="B13" s="427">
        <f>VLOOKUP(A13,$A$309:$AX$418,$K$1,FALSE)</f>
        <v/>
      </c>
      <c r="C13" s="375" t="n">
        <v>151</v>
      </c>
      <c r="D13" s="428" t="n"/>
      <c r="E13" s="430" t="n">
        <v>151</v>
      </c>
      <c r="F13" s="432" t="n"/>
      <c r="G13" s="429">
        <f>B13+D13-F13</f>
        <v/>
      </c>
      <c r="H13" s="112" t="inlineStr">
        <is>
          <t xml:space="preserve">　　調整項目                                                    </t>
        </is>
      </c>
      <c r="I13" s="8" t="n"/>
      <c r="J13" s="73">
        <f>OFFSET(A486,0,$K$1-1)</f>
        <v/>
      </c>
      <c r="K13" s="369">
        <f>SUM(K14,K24,K27,K34,K33)</f>
        <v/>
      </c>
      <c r="L13" s="478">
        <f>VLOOKUP(A13,$A$140:$AX$249,$K$1,FALSE)</f>
        <v/>
      </c>
      <c r="M13" s="478">
        <f>L13-G13</f>
        <v/>
      </c>
      <c r="N13" s="30" t="n"/>
      <c r="O13" s="425">
        <f>L13-B13</f>
        <v/>
      </c>
      <c r="P13" s="144">
        <f>J13-K13</f>
        <v/>
      </c>
      <c r="Q13" s="426">
        <f>D13-F13</f>
        <v/>
      </c>
      <c r="R13" s="30" t="n"/>
    </row>
    <row r="14">
      <c r="A14" s="81" t="inlineStr">
        <is>
          <t xml:space="preserve">　　生產性生物資產－流動                                        </t>
        </is>
      </c>
      <c r="B14" s="427">
        <f>VLOOKUP(A14,$A$309:$AX$418,$K$1,FALSE)</f>
        <v/>
      </c>
      <c r="C14" s="375" t="n">
        <v>151</v>
      </c>
      <c r="D14" s="428" t="n"/>
      <c r="E14" s="430" t="n">
        <v>151</v>
      </c>
      <c r="F14" s="432" t="n"/>
      <c r="G14" s="429">
        <f>B14+D14-F14</f>
        <v/>
      </c>
      <c r="H14" s="112" t="inlineStr">
        <is>
          <t xml:space="preserve">　　　折舊、減損及折耗                                            </t>
        </is>
      </c>
      <c r="I14" s="8" t="n"/>
      <c r="J14" s="73">
        <f>OFFSET(A487,0,$K$1-1)</f>
        <v/>
      </c>
      <c r="K14" s="369">
        <f>SUM(K15:K23)</f>
        <v/>
      </c>
      <c r="L14" s="478">
        <f>VLOOKUP(A14,$A$140:$AX$249,$K$1,FALSE)</f>
        <v/>
      </c>
      <c r="M14" s="478">
        <f>L14-G14</f>
        <v/>
      </c>
      <c r="N14" s="30" t="n"/>
      <c r="O14" s="425">
        <f>L14-B14</f>
        <v/>
      </c>
      <c r="P14" s="144">
        <f>J14-K14</f>
        <v/>
      </c>
      <c r="Q14" s="426">
        <f>D14-F14</f>
        <v/>
      </c>
      <c r="R14" s="30" t="n"/>
    </row>
    <row r="15">
      <c r="A15" s="80" t="inlineStr">
        <is>
          <t xml:space="preserve">　　預付款項                                                    </t>
        </is>
      </c>
      <c r="B15" s="427">
        <f>VLOOKUP(A15,$A$309:$AX$418,$K$1,FALSE)</f>
        <v/>
      </c>
      <c r="C15" s="375" t="n">
        <v>151</v>
      </c>
      <c r="D15" s="428" t="n"/>
      <c r="E15" s="430" t="n">
        <v>151</v>
      </c>
      <c r="F15" s="432" t="n"/>
      <c r="G15" s="429">
        <f>B15+D15-F15</f>
        <v/>
      </c>
      <c r="H15" s="112" t="inlineStr">
        <is>
          <t xml:space="preserve">　　　　土地改良物                                                  </t>
        </is>
      </c>
      <c r="I15" s="91" t="n">
        <v>101</v>
      </c>
      <c r="J15" s="121">
        <f>OFFSET(A488,0,$K$1-1)</f>
        <v/>
      </c>
      <c r="K15" s="369">
        <f>-SUMIF($C$7:$C$127,I15,$D$7:$D$127)+SUMIF($E$7:$E$127,I15,$F$7:$F$127)</f>
        <v/>
      </c>
      <c r="L15" s="478">
        <f>VLOOKUP(A15,$A$140:$AX$249,$K$1,FALSE)</f>
        <v/>
      </c>
      <c r="M15" s="478">
        <f>L15-G15</f>
        <v/>
      </c>
      <c r="N15" s="30" t="n"/>
      <c r="O15" s="425">
        <f>L15-B15</f>
        <v/>
      </c>
      <c r="P15" s="144">
        <f>J15-K15</f>
        <v/>
      </c>
      <c r="Q15" s="426">
        <f>D15-F15</f>
        <v/>
      </c>
      <c r="R15" s="30" t="n"/>
    </row>
    <row r="16">
      <c r="A16" s="80" t="inlineStr">
        <is>
          <t xml:space="preserve">　　短期貸墊款                                                  </t>
        </is>
      </c>
      <c r="B16" s="427">
        <f>VLOOKUP(A16,$A$309:$AX$418,$K$1,FALSE)</f>
        <v/>
      </c>
      <c r="C16" s="375" t="n">
        <v>151</v>
      </c>
      <c r="D16" s="428" t="n"/>
      <c r="E16" s="430" t="n">
        <v>212</v>
      </c>
      <c r="F16" s="432">
        <f>J43</f>
        <v/>
      </c>
      <c r="G16" s="429">
        <f>B16+D16-F16</f>
        <v/>
      </c>
      <c r="H16" s="112" t="inlineStr">
        <is>
          <t xml:space="preserve">　　　　房屋及建築                                                  </t>
        </is>
      </c>
      <c r="I16" s="91" t="n">
        <v>102</v>
      </c>
      <c r="J16" s="121">
        <f>OFFSET(A489,0,$K$1-1)</f>
        <v/>
      </c>
      <c r="K16" s="369">
        <f>-SUMIF($C$7:$C$127,I16,$D$7:$D$127)+SUMIF($E$7:$E$127,I16,$F$7:$F$127)</f>
        <v/>
      </c>
      <c r="L16" s="478">
        <f>VLOOKUP(A16,$A$140:$AX$249,$K$1,FALSE)</f>
        <v/>
      </c>
      <c r="M16" s="478">
        <f>L16-G16</f>
        <v/>
      </c>
      <c r="N16" s="30" t="n"/>
      <c r="O16" s="425">
        <f>L16-B16</f>
        <v/>
      </c>
      <c r="P16" s="144">
        <f>J16-K16</f>
        <v/>
      </c>
      <c r="Q16" s="426">
        <f>D16-F16</f>
        <v/>
      </c>
      <c r="R16" s="30" t="n"/>
    </row>
    <row r="17" ht="48.6" customHeight="1" s="53">
      <c r="A17" s="78" t="inlineStr">
        <is>
          <t xml:space="preserve">　投資、長期應收款、貸墊款及準備金                            </t>
        </is>
      </c>
      <c r="B17" s="422">
        <f>SUM(B18:B21)</f>
        <v/>
      </c>
      <c r="C17" s="380" t="n"/>
      <c r="D17" s="374" t="n"/>
      <c r="E17" s="434" t="n"/>
      <c r="F17" s="435" t="n"/>
      <c r="G17" s="423">
        <f>SUM(G18:G21)</f>
        <v/>
      </c>
      <c r="H17" s="112" t="inlineStr">
        <is>
          <t xml:space="preserve">　　　　機械及設備                                                  </t>
        </is>
      </c>
      <c r="I17" s="91" t="n">
        <v>103</v>
      </c>
      <c r="J17" s="121">
        <f>OFFSET(A490,0,$K$1-1)</f>
        <v/>
      </c>
      <c r="K17" s="369">
        <f>-SUMIF($C$7:$C$127,I17,$D$7:$D$127)+SUMIF($E$7:$E$127,I17,$F$7:$F$127)</f>
        <v/>
      </c>
      <c r="L17" s="478">
        <f>VLOOKUP(A17,$A$140:$AX$249,$K$1,FALSE)</f>
        <v/>
      </c>
      <c r="M17" s="478">
        <f>L17-G17</f>
        <v/>
      </c>
      <c r="N17" s="30" t="n"/>
      <c r="O17" s="425">
        <f>L17-B17</f>
        <v/>
      </c>
      <c r="P17" s="144">
        <f>J17-K17</f>
        <v/>
      </c>
      <c r="Q17" s="426">
        <f>D17-F17</f>
        <v/>
      </c>
      <c r="R17" s="30" t="n"/>
    </row>
    <row r="18" ht="32.4" customHeight="1" s="53">
      <c r="A18" s="80" t="inlineStr">
        <is>
          <t xml:space="preserve">　　採權益法之投資                                              </t>
        </is>
      </c>
      <c r="B18" s="427">
        <f>VLOOKUP(A18,$A$309:$AX$418,$K$1,FALSE)</f>
        <v/>
      </c>
      <c r="C18" s="380" t="n"/>
      <c r="D18" s="126" t="n"/>
      <c r="E18" s="127" t="n"/>
      <c r="F18" s="126" t="n"/>
      <c r="G18" s="429">
        <f>D18+F18+B18</f>
        <v/>
      </c>
      <c r="H18" s="112" t="inlineStr">
        <is>
          <t xml:space="preserve">　　　　交通及運輸設備                                              </t>
        </is>
      </c>
      <c r="I18" s="91" t="n">
        <v>104</v>
      </c>
      <c r="J18" s="121">
        <f>OFFSET(A491,0,$K$1-1)</f>
        <v/>
      </c>
      <c r="K18" s="369">
        <f>-SUMIF($C$7:$C$127,I18,$D$7:$D$127)+SUMIF($E$7:$E$127,I18,$F$7:$F$127)</f>
        <v/>
      </c>
      <c r="L18" s="478">
        <f>VLOOKUP(A18,$A$140:$AX$249,$K$1,FALSE)</f>
        <v/>
      </c>
      <c r="M18" s="478">
        <f>L18-G18</f>
        <v/>
      </c>
      <c r="N18" s="30" t="n"/>
      <c r="O18" s="425">
        <f>L18-B18</f>
        <v/>
      </c>
      <c r="P18" s="144">
        <f>J18-K18</f>
        <v/>
      </c>
      <c r="Q18" s="426">
        <f>D18-F18</f>
        <v/>
      </c>
      <c r="R18" s="30" t="n"/>
    </row>
    <row r="19" ht="32.4" customHeight="1" s="53">
      <c r="A19" s="80" t="inlineStr">
        <is>
          <t xml:space="preserve">　　非流動金融資產                                              </t>
        </is>
      </c>
      <c r="B19" s="427">
        <f>VLOOKUP(A19,$A$309:$AX$418,$K$1,FALSE)</f>
        <v/>
      </c>
      <c r="C19" s="381" t="n">
        <v>241</v>
      </c>
      <c r="D19" s="436">
        <f>J52*-1</f>
        <v/>
      </c>
      <c r="E19" s="437" t="n">
        <v>221</v>
      </c>
      <c r="F19" s="438">
        <f>J45</f>
        <v/>
      </c>
      <c r="G19" s="429">
        <f>B19+D19-F19</f>
        <v/>
      </c>
      <c r="H19" s="112" t="inlineStr">
        <is>
          <t xml:space="preserve">　　　　什項設備                                                    </t>
        </is>
      </c>
      <c r="I19" s="91" t="n">
        <v>105</v>
      </c>
      <c r="J19" s="121">
        <f>OFFSET(A492,0,$K$1-1)</f>
        <v/>
      </c>
      <c r="K19" s="369">
        <f>-SUMIF($C$7:$C$127,I19,$D$7:$D$127)+SUMIF($E$7:$E$127,I19,$F$7:$F$127)</f>
        <v/>
      </c>
      <c r="L19" s="478">
        <f>VLOOKUP(A19,$A$140:$AX$249,$K$1,FALSE)</f>
        <v/>
      </c>
      <c r="M19" s="478">
        <f>L19-G19</f>
        <v/>
      </c>
      <c r="N19" s="30" t="n"/>
      <c r="O19" s="425">
        <f>L19-B19</f>
        <v/>
      </c>
      <c r="P19" s="144">
        <f>J19-K19</f>
        <v/>
      </c>
      <c r="Q19" s="426">
        <f>D19-F19</f>
        <v/>
      </c>
      <c r="R19" s="30" t="n"/>
    </row>
    <row r="20">
      <c r="A20" s="80" t="inlineStr">
        <is>
          <t xml:space="preserve">　　長期應收款                                                  </t>
        </is>
      </c>
      <c r="B20" s="427">
        <f>VLOOKUP(A20,$A$309:$AX$418,$K$1,FALSE)</f>
        <v/>
      </c>
      <c r="C20" s="380" t="n"/>
      <c r="D20" s="374" t="n"/>
      <c r="E20" s="434" t="n"/>
      <c r="F20" s="435" t="n"/>
      <c r="G20" s="433">
        <f>B20+D20-F20</f>
        <v/>
      </c>
      <c r="H20" s="112" t="inlineStr">
        <is>
          <t xml:space="preserve">　　　　租賃資產                                                    </t>
        </is>
      </c>
      <c r="I20" s="91" t="n">
        <v>106</v>
      </c>
      <c r="J20" s="121">
        <f>OFFSET(A493,0,$K$1-1)</f>
        <v/>
      </c>
      <c r="K20" s="369">
        <f>-SUMIF($C$7:$C$127,I20,$D$7:$D$127)+SUMIF($E$7:$E$127,I20,$F$7:$F$127)</f>
        <v/>
      </c>
      <c r="L20" s="478">
        <f>VLOOKUP(A20,$A$140:$AX$249,$K$1,FALSE)</f>
        <v/>
      </c>
      <c r="M20" s="478">
        <f>L20-G20</f>
        <v/>
      </c>
      <c r="N20" s="30" t="n"/>
      <c r="O20" s="425">
        <f>L20-B20</f>
        <v/>
      </c>
      <c r="P20" s="144">
        <f>J20-K20</f>
        <v/>
      </c>
      <c r="Q20" s="426">
        <f>D20-F20</f>
        <v/>
      </c>
      <c r="R20" s="30" t="n"/>
    </row>
    <row r="21">
      <c r="A21" s="80" t="inlineStr">
        <is>
          <t xml:space="preserve">　　準備金                                                      </t>
        </is>
      </c>
      <c r="B21" s="427">
        <f>VLOOKUP(A21,$A$309:$AX$418,$K$1,FALSE)</f>
        <v/>
      </c>
      <c r="C21" s="380" t="n">
        <v>242</v>
      </c>
      <c r="D21" s="374">
        <f>J53*-1</f>
        <v/>
      </c>
      <c r="E21" s="434" t="n">
        <v>222</v>
      </c>
      <c r="F21" s="435">
        <f>J46</f>
        <v/>
      </c>
      <c r="G21" s="429">
        <f>B21+SUM(D21:D25)-SUM(F21:F25)</f>
        <v/>
      </c>
      <c r="H21" s="112" t="inlineStr">
        <is>
          <t xml:space="preserve">　　　　租賃權益改良                                                </t>
        </is>
      </c>
      <c r="I21" s="91" t="n">
        <v>107</v>
      </c>
      <c r="J21" s="121">
        <f>OFFSET(A494,0,$K$1-1)</f>
        <v/>
      </c>
      <c r="K21" s="369">
        <f>-SUMIF($C$7:$C$127,I21,$D$7:$D$127)+SUMIF($E$7:$E$127,I21,$F$7:$F$127)</f>
        <v/>
      </c>
      <c r="L21" s="478">
        <f>VLOOKUP(A21,$A$140:$AX$249,$K$1,FALSE)</f>
        <v/>
      </c>
      <c r="M21" s="478">
        <f>L21-G21</f>
        <v/>
      </c>
      <c r="N21" s="30" t="n"/>
      <c r="O21" s="425">
        <f>L21-B21</f>
        <v/>
      </c>
      <c r="P21" s="144">
        <f>J21-K21</f>
        <v/>
      </c>
      <c r="Q21" s="426">
        <f>D21-F21</f>
        <v/>
      </c>
      <c r="R21" s="30" t="n"/>
    </row>
    <row r="22">
      <c r="A22" s="3" t="n">
        <v>0</v>
      </c>
      <c r="B22" s="427" t="n"/>
      <c r="C22" s="382" t="n">
        <v>401</v>
      </c>
      <c r="D22" s="428">
        <f>J90</f>
        <v/>
      </c>
      <c r="E22" s="439" t="n">
        <v>402</v>
      </c>
      <c r="F22" s="432">
        <f>-J91</f>
        <v/>
      </c>
      <c r="G22" s="433" t="n"/>
      <c r="H22" s="112" t="inlineStr">
        <is>
          <t xml:space="preserve">　　　　代管資產                                                    </t>
        </is>
      </c>
      <c r="I22" s="91" t="n">
        <v>108</v>
      </c>
      <c r="J22" s="121">
        <f>OFFSET(A495,0,$K$1-1)</f>
        <v/>
      </c>
      <c r="K22" s="369">
        <f>-SUMIF($C$7:$C$127,I22,$D$7:$D$127)+SUMIF($E$7:$E$127,I22,$F$7:$F$127)</f>
        <v/>
      </c>
      <c r="L22" s="478" t="n"/>
      <c r="M22" s="478">
        <f>L22-G22</f>
        <v/>
      </c>
      <c r="N22" s="30" t="n"/>
      <c r="O22" s="425">
        <f>L22-B22</f>
        <v/>
      </c>
      <c r="P22" s="144">
        <f>J22-K22</f>
        <v/>
      </c>
      <c r="Q22" s="426">
        <f>D22-F22</f>
        <v/>
      </c>
      <c r="R22" s="30" t="n"/>
    </row>
    <row r="23">
      <c r="A23" s="3" t="n">
        <v>0</v>
      </c>
      <c r="B23" s="427" t="n"/>
      <c r="C23" s="382" t="n">
        <v>403</v>
      </c>
      <c r="D23" s="428">
        <f>J93</f>
        <v/>
      </c>
      <c r="E23" s="439" t="n"/>
      <c r="F23" s="431" t="n"/>
      <c r="G23" s="433" t="n"/>
      <c r="H23" s="112" t="inlineStr">
        <is>
          <t xml:space="preserve">　　　　生產性生物資產－非流動                                      </t>
        </is>
      </c>
      <c r="I23" s="91" t="n">
        <v>109</v>
      </c>
      <c r="J23" s="121">
        <f>OFFSET(A496,0,$K$1-1)</f>
        <v/>
      </c>
      <c r="K23" s="369">
        <f>-SUMIF($C$7:$C$127,I23,$D$7:$D$127)+SUMIF($E$7:$E$127,I23,$F$7:$F$127)</f>
        <v/>
      </c>
      <c r="L23" s="478" t="n"/>
      <c r="M23" s="478">
        <f>L23-G23</f>
        <v/>
      </c>
      <c r="N23" s="30" t="n"/>
      <c r="O23" s="425">
        <f>L23-B23</f>
        <v/>
      </c>
      <c r="P23" s="144">
        <f>J23-K23</f>
        <v/>
      </c>
      <c r="Q23" s="426">
        <f>D23-F23</f>
        <v/>
      </c>
      <c r="R23" s="30" t="n"/>
    </row>
    <row r="24">
      <c r="A24" s="3" t="n">
        <v>0</v>
      </c>
      <c r="B24" s="427" t="n"/>
      <c r="C24" s="382" t="n"/>
      <c r="D24" s="428" t="n"/>
      <c r="E24" s="439" t="n"/>
      <c r="F24" s="432" t="n"/>
      <c r="G24" s="433" t="n"/>
      <c r="H24" s="112" t="inlineStr">
        <is>
          <t xml:space="preserve">　　　攤銷                                                        </t>
        </is>
      </c>
      <c r="I24" s="91" t="n"/>
      <c r="J24" s="121">
        <f>OFFSET(A497,0,$K$1-1)</f>
        <v/>
      </c>
      <c r="K24" s="369">
        <f>SUM(K25:K26)</f>
        <v/>
      </c>
      <c r="L24" s="478" t="n"/>
      <c r="M24" s="478">
        <f>L24-G24</f>
        <v/>
      </c>
      <c r="N24" s="30" t="n"/>
      <c r="O24" s="425">
        <f>L24-B24</f>
        <v/>
      </c>
      <c r="P24" s="144">
        <f>J24-K24</f>
        <v/>
      </c>
      <c r="Q24" s="426">
        <f>D24-F24</f>
        <v/>
      </c>
      <c r="R24" s="30" t="n"/>
    </row>
    <row r="25">
      <c r="A25" s="78" t="n"/>
      <c r="B25" s="427" t="n"/>
      <c r="C25" s="382" t="n">
        <v>125</v>
      </c>
      <c r="D25" s="428">
        <f>J32*-1</f>
        <v/>
      </c>
      <c r="E25" s="439" t="n"/>
      <c r="F25" s="432" t="n"/>
      <c r="G25" s="433" t="n"/>
      <c r="H25" s="112" t="inlineStr">
        <is>
          <t xml:space="preserve">　　　　攤銷電腦軟體                                                </t>
        </is>
      </c>
      <c r="I25" s="8" t="n">
        <v>111</v>
      </c>
      <c r="J25" s="73">
        <f>OFFSET(A498,0,$K$1-1)</f>
        <v/>
      </c>
      <c r="K25" s="369">
        <f>-SUMIF($C$7:$C$127,I25,$D$7:$D$127)+SUMIF($E$7:$E$127,I25,$F$7:$F$127)</f>
        <v/>
      </c>
      <c r="L25" s="478" t="n"/>
      <c r="M25" s="478">
        <f>L25-G25</f>
        <v/>
      </c>
      <c r="N25" s="30" t="n"/>
      <c r="O25" s="425">
        <f>L25-B25</f>
        <v/>
      </c>
      <c r="P25" s="144">
        <f>J25-K25</f>
        <v/>
      </c>
      <c r="Q25" s="426">
        <f>D25-F25</f>
        <v/>
      </c>
      <c r="R25" s="30" t="n"/>
    </row>
    <row r="26" ht="32.4" customHeight="1" s="53">
      <c r="A26" s="78" t="inlineStr">
        <is>
          <t xml:space="preserve">　不動產、廠房及設備                                          </t>
        </is>
      </c>
      <c r="B26" s="422">
        <f>SUM(B27:B52)</f>
        <v/>
      </c>
      <c r="C26" s="375" t="n"/>
      <c r="D26" s="428" t="n"/>
      <c r="E26" s="430" t="n"/>
      <c r="F26" s="432" t="n"/>
      <c r="G26" s="423">
        <f>SUM(G27:G52)</f>
        <v/>
      </c>
      <c r="H26" s="112" t="inlineStr">
        <is>
          <t xml:space="preserve">　　　　其他攤銷費用                                                </t>
        </is>
      </c>
      <c r="I26" s="8" t="n">
        <v>112</v>
      </c>
      <c r="J26" s="73">
        <f>OFFSET(A499,0,$K$1-1)</f>
        <v/>
      </c>
      <c r="K26" s="369">
        <f>-SUMIF($C$7:$C$127,I26,$D$7:$D$127)+SUMIF($E$7:$E$127,I26,$F$7:$F$127)</f>
        <v/>
      </c>
      <c r="L26" s="478">
        <f>VLOOKUP(A26,$A$140:$AX$249,$K$1,FALSE)</f>
        <v/>
      </c>
      <c r="M26" s="478">
        <f>L26-G26</f>
        <v/>
      </c>
      <c r="N26" s="30" t="n"/>
      <c r="O26" s="425">
        <f>L26-B26</f>
        <v/>
      </c>
      <c r="P26" s="144">
        <f>J26-K26</f>
        <v/>
      </c>
      <c r="Q26" s="426">
        <f>D26-F26</f>
        <v/>
      </c>
      <c r="R26" s="30" t="n"/>
    </row>
    <row r="27">
      <c r="A27" s="80" t="inlineStr">
        <is>
          <t xml:space="preserve">　　土地                                                        </t>
        </is>
      </c>
      <c r="B27" s="427">
        <f>VLOOKUP(A27,$A$309:$AX$418,$K$1,FALSE)</f>
        <v/>
      </c>
      <c r="C27" s="384" t="n">
        <v>121</v>
      </c>
      <c r="D27" s="440" t="n"/>
      <c r="E27" s="441" t="n"/>
      <c r="F27" s="442" t="n"/>
      <c r="G27" s="429">
        <f>B27+SUM(D27)-SUM(F27)</f>
        <v/>
      </c>
      <c r="H27" s="112" t="inlineStr">
        <is>
          <t xml:space="preserve">　　　其他                                                        </t>
        </is>
      </c>
      <c r="I27" s="8" t="n"/>
      <c r="J27" s="73">
        <f>OFFSET(A500,0,$K$1-1)</f>
        <v/>
      </c>
      <c r="K27" s="369">
        <f>K28+K29+K32</f>
        <v/>
      </c>
      <c r="L27" s="478">
        <f>VLOOKUP(A27,$A$140:$AX$249,$K$1,FALSE)</f>
        <v/>
      </c>
      <c r="M27" s="478">
        <f>L27-G27</f>
        <v/>
      </c>
      <c r="N27" s="30" t="n"/>
      <c r="O27" s="425">
        <f>L27-B27</f>
        <v/>
      </c>
      <c r="P27" s="144">
        <f>J27-K27</f>
        <v/>
      </c>
      <c r="Q27" s="426">
        <f>D27-F27</f>
        <v/>
      </c>
      <c r="R27" s="30" t="n"/>
    </row>
    <row r="28">
      <c r="A28" s="2" t="n">
        <v>0</v>
      </c>
      <c r="B28" s="427" t="n"/>
      <c r="C28" s="384" t="n"/>
      <c r="D28" s="440" t="n"/>
      <c r="E28" s="441" t="n"/>
      <c r="F28" s="442" t="n"/>
      <c r="G28" s="433" t="n"/>
      <c r="H28" s="214" t="inlineStr">
        <is>
          <t xml:space="preserve">　　　　應付退休及離職金                                            </t>
        </is>
      </c>
      <c r="I28" s="215" t="n">
        <v>122</v>
      </c>
      <c r="J28" s="73">
        <f>OFFSET(A501,0,$K$1-1)</f>
        <v/>
      </c>
      <c r="K28" s="369">
        <f>-SUMIF($C$7:$C$127,I28,$D$7:$D$127)+SUMIF($E$7:$E$127,I28,$F$7:$F$127)</f>
        <v/>
      </c>
      <c r="L28" s="478" t="n"/>
      <c r="M28" s="478">
        <f>L28-G28</f>
        <v/>
      </c>
      <c r="N28" s="30" t="n"/>
      <c r="O28" s="425">
        <f>L28-B28</f>
        <v/>
      </c>
      <c r="P28" s="144">
        <f>J28-K28</f>
        <v/>
      </c>
      <c r="Q28" s="426">
        <f>D28-F28</f>
        <v/>
      </c>
      <c r="R28" s="30" t="n"/>
    </row>
    <row r="29">
      <c r="A29" s="80" t="inlineStr">
        <is>
          <t xml:space="preserve">　　土地改良物                                                  </t>
        </is>
      </c>
      <c r="B29" s="427">
        <f>VLOOKUP(A29,$A$309:$AX$418,$K$1,FALSE)</f>
        <v/>
      </c>
      <c r="C29" s="384" t="n">
        <v>251</v>
      </c>
      <c r="D29" s="440">
        <f>J57*-1</f>
        <v/>
      </c>
      <c r="E29" s="441" t="n">
        <v>101</v>
      </c>
      <c r="F29" s="442">
        <f>J15</f>
        <v/>
      </c>
      <c r="G29" s="429">
        <f>B29+SUM(D29:D32)-SUM(F29:F32)</f>
        <v/>
      </c>
      <c r="H29" s="214" t="inlineStr">
        <is>
          <t xml:space="preserve">　　　　遞延收入                                                    </t>
        </is>
      </c>
      <c r="I29" s="215" t="n"/>
      <c r="J29" s="73">
        <f>OFFSET(A502,0,$K$1-1)</f>
        <v/>
      </c>
      <c r="K29" s="369">
        <f>SUM(K30:K31)</f>
        <v/>
      </c>
      <c r="L29" s="478">
        <f>VLOOKUP(A29,$A$140:$AX$249,$K$1,FALSE)</f>
        <v/>
      </c>
      <c r="M29" s="478">
        <f>L29-G29</f>
        <v/>
      </c>
      <c r="N29" s="30" t="n"/>
      <c r="O29" s="425">
        <f>L29-B29</f>
        <v/>
      </c>
      <c r="P29" s="144">
        <f>J29-K29</f>
        <v/>
      </c>
      <c r="Q29" s="426">
        <f>D29-F29</f>
        <v/>
      </c>
      <c r="R29" s="30" t="n"/>
    </row>
    <row r="30">
      <c r="A30" s="80" t="n">
        <v>0</v>
      </c>
      <c r="B30" s="427" t="n"/>
      <c r="C30" s="384" t="n">
        <v>404</v>
      </c>
      <c r="D30" s="440">
        <f>J96</f>
        <v/>
      </c>
      <c r="E30" s="441" t="n"/>
      <c r="F30" s="442" t="n"/>
      <c r="G30" s="433" t="n"/>
      <c r="H30" s="214" t="inlineStr">
        <is>
          <t xml:space="preserve">　　　　　遞延收入-其他補助收入                                       </t>
        </is>
      </c>
      <c r="I30" s="215" t="n">
        <v>123</v>
      </c>
      <c r="J30" s="73">
        <f>OFFSET(A503,0,$K$1-1)</f>
        <v/>
      </c>
      <c r="K30" s="369">
        <f>-SUMIF($C$7:$C$127,I30,$D$7:$D$127)+SUMIF($E$7:$E$127,I30,$F$7:$F$127)</f>
        <v/>
      </c>
      <c r="L30" s="478" t="n"/>
      <c r="M30" s="478">
        <f>L30-G30</f>
        <v/>
      </c>
      <c r="N30" s="30" t="n"/>
      <c r="O30" s="425">
        <f>L30-B30</f>
        <v/>
      </c>
      <c r="P30" s="144">
        <f>J30-K30</f>
        <v/>
      </c>
      <c r="Q30" s="426">
        <f>D30-F30</f>
        <v/>
      </c>
      <c r="R30" s="30" t="n"/>
    </row>
    <row r="31">
      <c r="A31" s="2" t="n">
        <v>0</v>
      </c>
      <c r="B31" s="427" t="n"/>
      <c r="C31" s="384" t="n"/>
      <c r="D31" s="440" t="n"/>
      <c r="E31" s="441" t="n"/>
      <c r="F31" s="442" t="n"/>
      <c r="G31" s="433" t="n"/>
      <c r="H31" s="214" t="inlineStr">
        <is>
          <t xml:space="preserve">　　　　　遞延收入-受贈收入                                           </t>
        </is>
      </c>
      <c r="I31" s="215" t="n">
        <v>124</v>
      </c>
      <c r="J31" s="73">
        <f>OFFSET(A504,0,$K$1-1)</f>
        <v/>
      </c>
      <c r="K31" s="369">
        <f>-SUMIF($C$7:$C$127,I31,$D$7:$D$127)+SUMIF($E$7:$E$127,I31,$F$7:$F$127)</f>
        <v/>
      </c>
      <c r="L31" s="478" t="n"/>
      <c r="M31" s="478">
        <f>L31-G31</f>
        <v/>
      </c>
      <c r="N31" s="30" t="n"/>
      <c r="O31" s="425">
        <f>L31-B31</f>
        <v/>
      </c>
      <c r="P31" s="144">
        <f>J31-K31</f>
        <v/>
      </c>
      <c r="Q31" s="426">
        <f>D31-F31</f>
        <v/>
      </c>
      <c r="R31" s="30" t="n"/>
    </row>
    <row r="32">
      <c r="A32" s="3" t="n">
        <v>0</v>
      </c>
      <c r="B32" s="427" t="n"/>
      <c r="C32" s="385" t="n"/>
      <c r="D32" s="440" t="n"/>
      <c r="E32" s="443" t="n"/>
      <c r="F32" s="442" t="n"/>
      <c r="G32" s="433" t="n"/>
      <c r="H32" s="214" t="inlineStr">
        <is>
          <t xml:space="preserve">　　　　其他                                                        </t>
        </is>
      </c>
      <c r="I32" s="215" t="n">
        <v>125</v>
      </c>
      <c r="J32" s="73">
        <f>OFFSET(A505,0,$K$1-1)</f>
        <v/>
      </c>
      <c r="K32" s="369" t="n"/>
      <c r="L32" s="478" t="n"/>
      <c r="M32" s="478">
        <f>L32-G32</f>
        <v/>
      </c>
      <c r="N32" s="30" t="n"/>
      <c r="O32" s="425">
        <f>L32-B32</f>
        <v/>
      </c>
      <c r="P32" s="144">
        <f>J32-K32</f>
        <v/>
      </c>
      <c r="Q32" s="426">
        <f>D32-F32</f>
        <v/>
      </c>
      <c r="R32" s="30" t="n"/>
    </row>
    <row r="33">
      <c r="A33" s="80" t="inlineStr">
        <is>
          <t xml:space="preserve">　　房屋及建築                                                  </t>
        </is>
      </c>
      <c r="B33" s="427">
        <f>VLOOKUP(A33,$A$309:$AX$418,$K$1,FALSE)</f>
        <v/>
      </c>
      <c r="C33" s="384" t="n">
        <v>252</v>
      </c>
      <c r="D33" s="440">
        <f>J58*-1</f>
        <v/>
      </c>
      <c r="E33" s="441" t="n">
        <v>102</v>
      </c>
      <c r="F33" s="442">
        <f>J16</f>
        <v/>
      </c>
      <c r="G33" s="429">
        <f>B33+SUM(D33:D36)-SUM(F33:F36)</f>
        <v/>
      </c>
      <c r="H33" s="214" t="inlineStr">
        <is>
          <t xml:space="preserve">　　　流動資產淨減（淨增）                                        </t>
        </is>
      </c>
      <c r="I33" s="215" t="n">
        <v>151</v>
      </c>
      <c r="J33" s="73">
        <f>OFFSET(A506,0,$K$1-1)</f>
        <v/>
      </c>
      <c r="K33" s="369">
        <f>-SUMIF($C$7:$C$127,I33,$D$7:$D$127)+SUMIF($E$7:$E$127,I33,$F$7:$F$127)</f>
        <v/>
      </c>
      <c r="L33" s="478">
        <f>VLOOKUP(A33,$A$140:$AX$249,$K$1,FALSE)</f>
        <v/>
      </c>
      <c r="M33" s="478">
        <f>L33-G33</f>
        <v/>
      </c>
      <c r="N33" s="30" t="n"/>
      <c r="O33" s="425">
        <f>L33-B33</f>
        <v/>
      </c>
      <c r="P33" s="144">
        <f>J33-K33</f>
        <v/>
      </c>
      <c r="Q33" s="426">
        <f>D33-F33</f>
        <v/>
      </c>
      <c r="R33" s="30" t="n"/>
    </row>
    <row r="34">
      <c r="A34" s="2" t="n">
        <v>0</v>
      </c>
      <c r="B34" s="427" t="n"/>
      <c r="C34" s="384" t="n">
        <v>405</v>
      </c>
      <c r="D34" s="440">
        <f>J97</f>
        <v/>
      </c>
      <c r="E34" s="441" t="n"/>
      <c r="F34" s="442" t="n"/>
      <c r="G34" s="433" t="n"/>
      <c r="H34" s="214" t="inlineStr">
        <is>
          <t xml:space="preserve">　　　流動負債淨增（淨減）                                        </t>
        </is>
      </c>
      <c r="I34" s="215" t="n">
        <v>161</v>
      </c>
      <c r="J34" s="73">
        <f>OFFSET(A507,0,$K$1-1)</f>
        <v/>
      </c>
      <c r="K34" s="369">
        <f>-SUMIF($C$7:$C$127,I34,$D$7:$D$127)+SUMIF($E$7:$E$127,I34,$F$7:$F$127)</f>
        <v/>
      </c>
      <c r="L34" s="478" t="n"/>
      <c r="M34" s="478">
        <f>L34-G34</f>
        <v/>
      </c>
      <c r="N34" s="30" t="n"/>
      <c r="O34" s="425">
        <f>L34-B34</f>
        <v/>
      </c>
      <c r="P34" s="144">
        <f>J34-K34</f>
        <v/>
      </c>
      <c r="Q34" s="426">
        <f>D34-F34</f>
        <v/>
      </c>
      <c r="R34" s="30" t="n"/>
    </row>
    <row r="35">
      <c r="A35" s="2" t="n">
        <v>0</v>
      </c>
      <c r="B35" s="427" t="n"/>
      <c r="C35" s="384" t="n"/>
      <c r="D35" s="440" t="n"/>
      <c r="E35" s="441" t="n"/>
      <c r="F35" s="442" t="n"/>
      <c r="G35" s="433" t="n"/>
      <c r="H35" s="214" t="inlineStr">
        <is>
          <t xml:space="preserve">　　未計利息股利之現金流入（流出）                              </t>
        </is>
      </c>
      <c r="I35" s="215" t="n"/>
      <c r="J35" s="73">
        <f>OFFSET(A508,0,$K$1-1)</f>
        <v/>
      </c>
      <c r="K35" s="369">
        <f>K12+K13</f>
        <v/>
      </c>
      <c r="L35" s="478" t="n"/>
      <c r="M35" s="478">
        <f>L35-G35</f>
        <v/>
      </c>
      <c r="N35" s="30" t="n"/>
      <c r="O35" s="425">
        <f>L35-B35</f>
        <v/>
      </c>
      <c r="P35" s="144">
        <f>J35-K35</f>
        <v/>
      </c>
      <c r="Q35" s="426">
        <f>D35-F35</f>
        <v/>
      </c>
      <c r="R35" s="30" t="n"/>
    </row>
    <row r="36">
      <c r="A36" s="3" t="n">
        <v>0</v>
      </c>
      <c r="B36" s="427" t="n"/>
      <c r="C36" s="385" t="n"/>
      <c r="D36" s="440" t="n"/>
      <c r="E36" s="443" t="n"/>
      <c r="F36" s="442" t="n"/>
      <c r="G36" s="433" t="n"/>
      <c r="H36" s="112" t="inlineStr">
        <is>
          <t xml:space="preserve">　　收取利息                                                    </t>
        </is>
      </c>
      <c r="I36" s="180" t="n"/>
      <c r="J36" s="73">
        <f>OFFSET(A509,0,$K$1-1)</f>
        <v/>
      </c>
      <c r="K36" s="369">
        <f>J36</f>
        <v/>
      </c>
      <c r="L36" s="478" t="n"/>
      <c r="M36" s="478">
        <f>L36-G36</f>
        <v/>
      </c>
      <c r="N36" s="30" t="n"/>
      <c r="O36" s="425">
        <f>L36-B36</f>
        <v/>
      </c>
      <c r="P36" s="144">
        <f>J36-K36</f>
        <v/>
      </c>
      <c r="Q36" s="426">
        <f>D36-F36</f>
        <v/>
      </c>
      <c r="R36" s="30" t="n"/>
    </row>
    <row r="37">
      <c r="A37" s="80" t="inlineStr">
        <is>
          <t xml:space="preserve">　　機械及設備                                                  </t>
        </is>
      </c>
      <c r="B37" s="427">
        <f>VLOOKUP(A37,$A$309:$AX$418,$K$1,FALSE)</f>
        <v/>
      </c>
      <c r="C37" s="384" t="n">
        <v>253</v>
      </c>
      <c r="D37" s="440">
        <f>J59*-1</f>
        <v/>
      </c>
      <c r="E37" s="441" t="n">
        <v>103</v>
      </c>
      <c r="F37" s="442">
        <f>J17</f>
        <v/>
      </c>
      <c r="G37" s="429">
        <f>B37+SUM(D37:D41)-SUM(F37:F41)</f>
        <v/>
      </c>
      <c r="H37" s="112" t="inlineStr">
        <is>
          <t xml:space="preserve">　　收取股利                                                    </t>
        </is>
      </c>
      <c r="I37" s="180" t="n"/>
      <c r="J37" s="73">
        <f>OFFSET(A510,0,$K$1-1)</f>
        <v/>
      </c>
      <c r="K37" s="369">
        <f>J37</f>
        <v/>
      </c>
      <c r="L37" s="478">
        <f>VLOOKUP(A37,$A$140:$AX$249,$K$1,FALSE)</f>
        <v/>
      </c>
      <c r="M37" s="478">
        <f>L37-G37</f>
        <v/>
      </c>
      <c r="N37" s="30" t="n"/>
      <c r="O37" s="425">
        <f>L37-B37</f>
        <v/>
      </c>
      <c r="P37" s="144">
        <f>J37-K37</f>
        <v/>
      </c>
      <c r="Q37" s="426">
        <f>D37-F37</f>
        <v/>
      </c>
      <c r="R37" s="30" t="n"/>
    </row>
    <row r="38" ht="20.4" customHeight="1" s="53" thickBot="1">
      <c r="A38" s="2" t="n">
        <v>0</v>
      </c>
      <c r="B38" s="427" t="n"/>
      <c r="C38" s="385" t="n">
        <v>407</v>
      </c>
      <c r="D38" s="440">
        <f>J101</f>
        <v/>
      </c>
      <c r="E38" s="441" t="n"/>
      <c r="F38" s="442" t="n"/>
      <c r="G38" s="433" t="n"/>
      <c r="H38" s="112" t="inlineStr">
        <is>
          <t xml:space="preserve">　　支付利息                                                    </t>
        </is>
      </c>
      <c r="I38" s="180" t="n"/>
      <c r="J38" s="73">
        <f>OFFSET(A511,0,$K$1-1)</f>
        <v/>
      </c>
      <c r="K38" s="444">
        <f>J38</f>
        <v/>
      </c>
      <c r="L38" s="478" t="n"/>
      <c r="M38" s="478">
        <f>L38-G38</f>
        <v/>
      </c>
      <c r="N38" s="30" t="n"/>
      <c r="O38" s="425">
        <f>L38-B38</f>
        <v/>
      </c>
      <c r="P38" s="144">
        <f>J38-K38</f>
        <v/>
      </c>
      <c r="Q38" s="426">
        <f>D38-F38</f>
        <v/>
      </c>
      <c r="R38" s="30" t="n"/>
    </row>
    <row r="39">
      <c r="A39" s="3" t="n">
        <v>0</v>
      </c>
      <c r="B39" s="427" t="n"/>
      <c r="C39" s="385" t="n">
        <v>409</v>
      </c>
      <c r="D39" s="440">
        <f>J105</f>
        <v/>
      </c>
      <c r="E39" s="443" t="n">
        <v>412</v>
      </c>
      <c r="F39" s="442">
        <f>-J109</f>
        <v/>
      </c>
      <c r="G39" s="433" t="n"/>
      <c r="H39" s="111" t="inlineStr">
        <is>
          <t xml:space="preserve">▼業務活動之淨現金流入（流出）                                </t>
        </is>
      </c>
      <c r="I39" s="180" t="n"/>
      <c r="J39" s="248">
        <f>OFFSET(A512,0,$K$1-1)</f>
        <v/>
      </c>
      <c r="K39" s="445">
        <f>K36+K37+K38+K35</f>
        <v/>
      </c>
      <c r="L39" s="478" t="n"/>
      <c r="M39" s="478">
        <f>L39-G39</f>
        <v/>
      </c>
      <c r="N39" s="30" t="n"/>
      <c r="O39" s="425">
        <f>L39-B39</f>
        <v/>
      </c>
      <c r="P39" s="144">
        <f>J39-K39</f>
        <v/>
      </c>
      <c r="Q39" s="426">
        <f>D39-F39</f>
        <v/>
      </c>
      <c r="R39" s="30" t="n"/>
    </row>
    <row r="40">
      <c r="A40" s="3" t="n">
        <v>0</v>
      </c>
      <c r="B40" s="427" t="n"/>
      <c r="C40" s="261" t="n"/>
      <c r="D40" s="186" t="n"/>
      <c r="E40" s="446" t="n"/>
      <c r="F40" s="447" t="n"/>
      <c r="G40" s="433" t="n"/>
      <c r="H40" s="111" t="inlineStr">
        <is>
          <t xml:space="preserve">▼投資活動之現金流量                                          </t>
        </is>
      </c>
      <c r="I40" s="180" t="n"/>
      <c r="J40" s="248">
        <f>OFFSET(A513,0,$K$1-1)</f>
        <v/>
      </c>
      <c r="K40" s="448">
        <f>SUM(K41,K44,K47,K48,K49,K51,K54,K64)</f>
        <v/>
      </c>
      <c r="L40" s="478" t="n"/>
      <c r="M40" s="478">
        <f>L40-G40</f>
        <v/>
      </c>
      <c r="N40" s="30" t="n"/>
      <c r="O40" s="425">
        <f>L40-B40</f>
        <v/>
      </c>
      <c r="P40" s="144">
        <f>J40-K40</f>
        <v/>
      </c>
      <c r="Q40" s="426">
        <f>D40-F40</f>
        <v/>
      </c>
      <c r="R40" s="30" t="n"/>
    </row>
    <row r="41">
      <c r="A41" s="50" t="n"/>
      <c r="B41" s="50" t="n"/>
      <c r="C41" s="232" t="n"/>
      <c r="D41" s="440" t="n"/>
      <c r="E41" s="232" t="n"/>
      <c r="F41" s="233" t="n"/>
      <c r="H41" s="112" t="inlineStr">
        <is>
          <t xml:space="preserve">　　減少流動金融資產及短期貸墊款                                </t>
        </is>
      </c>
      <c r="I41" s="180" t="n"/>
      <c r="J41" s="248">
        <f>OFFSET(A514,0,$K$1-1)</f>
        <v/>
      </c>
      <c r="K41" s="449">
        <f>K42+K43</f>
        <v/>
      </c>
      <c r="L41" s="478" t="n"/>
      <c r="M41" s="478">
        <f>L41-G41</f>
        <v/>
      </c>
      <c r="N41" s="30" t="n"/>
      <c r="O41" s="425">
        <f>L41-B41</f>
        <v/>
      </c>
      <c r="P41" s="144">
        <f>J41-K41</f>
        <v/>
      </c>
      <c r="Q41" s="426">
        <f>D41-F41</f>
        <v/>
      </c>
      <c r="R41" s="30" t="n"/>
    </row>
    <row r="42" ht="20.4" customHeight="1" s="53" thickBot="1">
      <c r="A42" s="50" t="inlineStr">
        <is>
          <t xml:space="preserve">　　交通及運輸設備                                              </t>
        </is>
      </c>
      <c r="B42" s="427">
        <f>VLOOKUP(A42,$A$309:$AX$418,$K$1,FALSE)</f>
        <v/>
      </c>
      <c r="C42" s="384" t="n">
        <v>254</v>
      </c>
      <c r="D42" s="440">
        <f>J60*-1</f>
        <v/>
      </c>
      <c r="E42" s="441" t="n">
        <v>104</v>
      </c>
      <c r="F42" s="442">
        <f>J18</f>
        <v/>
      </c>
      <c r="G42" s="450">
        <f>B42+SUM(D42:D44)-SUM(F42:F44)</f>
        <v/>
      </c>
      <c r="H42" s="214" t="inlineStr">
        <is>
          <t xml:space="preserve">　　　減少流動金融資產                                            </t>
        </is>
      </c>
      <c r="I42" s="215" t="n">
        <v>211</v>
      </c>
      <c r="J42" s="248">
        <f>OFFSET(A515,0,$K$1-1)</f>
        <v/>
      </c>
      <c r="K42" s="451">
        <f>-SUMIF($C$7:$C$127,I42,$D$7:$D$127)+SUMIF($E$7:$E$135,I42,$F$7:$F$127)</f>
        <v/>
      </c>
      <c r="L42" s="478">
        <f>VLOOKUP(A42,$A$140:$AX$249,$K$1,FALSE)</f>
        <v/>
      </c>
      <c r="M42" s="478">
        <f>L42-G42</f>
        <v/>
      </c>
      <c r="N42" s="30" t="n"/>
      <c r="O42" s="425">
        <f>L42-B42</f>
        <v/>
      </c>
      <c r="P42" s="144">
        <f>J42-K42</f>
        <v/>
      </c>
      <c r="Q42" s="426">
        <f>D42-F42</f>
        <v/>
      </c>
      <c r="R42" s="30" t="n"/>
    </row>
    <row r="43">
      <c r="A43" s="50" t="n"/>
      <c r="B43" s="427" t="n"/>
      <c r="C43" s="385" t="n">
        <v>410</v>
      </c>
      <c r="D43" s="440">
        <f>J106</f>
        <v/>
      </c>
      <c r="E43" s="443" t="n">
        <v>413</v>
      </c>
      <c r="F43" s="442">
        <f>J110*-1</f>
        <v/>
      </c>
      <c r="G43" s="452" t="n"/>
      <c r="H43" s="216" t="inlineStr">
        <is>
          <t xml:space="preserve">　　　減少短期墊款                                                </t>
        </is>
      </c>
      <c r="I43" s="217" t="n">
        <v>212</v>
      </c>
      <c r="J43" s="73">
        <f>OFFSET(A516,0,$K$1-1)</f>
        <v/>
      </c>
      <c r="K43" s="453">
        <f>-SUMIF($C$7:$C$127,I43,$D$7:$D$127)+SUMIF($E$7:$E$135,I43,$F$7:$F$127)</f>
        <v/>
      </c>
      <c r="L43" s="478" t="n"/>
      <c r="M43" s="478">
        <f>L43-G43</f>
        <v/>
      </c>
      <c r="N43" s="30" t="n"/>
      <c r="O43" s="425">
        <f>L43-B43</f>
        <v/>
      </c>
      <c r="P43" s="144">
        <f>J43-K43</f>
        <v/>
      </c>
      <c r="Q43" s="426">
        <f>D43-F43</f>
        <v/>
      </c>
      <c r="R43" s="30" t="n"/>
    </row>
    <row r="44">
      <c r="A44" s="50" t="n"/>
      <c r="B44" s="427" t="n"/>
      <c r="C44" s="385" t="n"/>
      <c r="D44" s="440" t="n"/>
      <c r="E44" s="443" t="n"/>
      <c r="F44" s="442" t="n"/>
      <c r="G44" s="452" t="n"/>
      <c r="H44" s="112" t="inlineStr">
        <is>
          <t xml:space="preserve">　　減少投資、長期應收款、貸墊款及準備金                        </t>
        </is>
      </c>
      <c r="I44" s="180" t="n"/>
      <c r="J44" s="73">
        <f>OFFSET(A517,0,$K$1-1)</f>
        <v/>
      </c>
      <c r="K44" s="369">
        <f>SUM(K45:K46)</f>
        <v/>
      </c>
      <c r="L44" s="478" t="n"/>
      <c r="M44" s="478">
        <f>L44-G44</f>
        <v/>
      </c>
      <c r="N44" s="30" t="n"/>
      <c r="O44" s="425">
        <f>L44-B44</f>
        <v/>
      </c>
      <c r="P44" s="144">
        <f>J44-K44</f>
        <v/>
      </c>
      <c r="Q44" s="426">
        <f>D44-F44</f>
        <v/>
      </c>
      <c r="R44" s="30" t="n"/>
    </row>
    <row r="45">
      <c r="A45" s="80" t="inlineStr">
        <is>
          <t xml:space="preserve">　　什項設備                                                    </t>
        </is>
      </c>
      <c r="B45" s="427">
        <f>VLOOKUP(A45,$A$309:$AX$418,$K$1,FALSE)</f>
        <v/>
      </c>
      <c r="C45" s="384" t="n">
        <v>255</v>
      </c>
      <c r="D45" s="440">
        <f>J61*-1</f>
        <v/>
      </c>
      <c r="E45" s="441" t="n">
        <v>105</v>
      </c>
      <c r="F45" s="442">
        <f>J19</f>
        <v/>
      </c>
      <c r="G45" s="429">
        <f>B45+SUM(D45:D48)-SUM(F45:F48)</f>
        <v/>
      </c>
      <c r="H45" s="112" t="inlineStr">
        <is>
          <t xml:space="preserve">　　　減少投資                                                    </t>
        </is>
      </c>
      <c r="I45" s="180" t="n">
        <v>221</v>
      </c>
      <c r="J45" s="73">
        <f>OFFSET(A518,0,$K$1-1)</f>
        <v/>
      </c>
      <c r="K45" s="369">
        <f>-SUMIF($C$7:$C$127,I45,$D$7:$D$127)+SUMIF($E$7:$E$135,I45,$F$7:$F$127)</f>
        <v/>
      </c>
      <c r="L45" s="478">
        <f>VLOOKUP(A45,$A$140:$AX$249,$K$1,FALSE)</f>
        <v/>
      </c>
      <c r="M45" s="478">
        <f>L45-G45</f>
        <v/>
      </c>
      <c r="N45" s="30" t="n"/>
      <c r="O45" s="425">
        <f>L45-B45</f>
        <v/>
      </c>
      <c r="P45" s="144">
        <f>J45-K45</f>
        <v/>
      </c>
      <c r="Q45" s="426">
        <f>D45-F45</f>
        <v/>
      </c>
      <c r="R45" s="30" t="n"/>
    </row>
    <row r="46">
      <c r="A46" s="3" t="n">
        <v>0</v>
      </c>
      <c r="B46" s="427" t="n"/>
      <c r="C46" s="385" t="n">
        <v>408</v>
      </c>
      <c r="D46" s="440">
        <f>J102</f>
        <v/>
      </c>
      <c r="E46" s="443" t="n"/>
      <c r="F46" s="442" t="n"/>
      <c r="G46" s="433" t="n"/>
      <c r="H46" s="112" t="inlineStr">
        <is>
          <t xml:space="preserve">　　　減少準備金                                                  </t>
        </is>
      </c>
      <c r="I46" s="180" t="n">
        <v>222</v>
      </c>
      <c r="J46" s="73">
        <f>OFFSET(A519,0,$K$1-1)</f>
        <v/>
      </c>
      <c r="K46" s="369">
        <f>-SUMIF($C$7:$C$127,I46,$D$7:$D$127)+SUMIF($E$7:$E$135,I46,$F$7:$F$127)</f>
        <v/>
      </c>
      <c r="L46" s="478" t="n"/>
      <c r="M46" s="478">
        <f>L46-G46</f>
        <v/>
      </c>
      <c r="N46" s="30" t="n"/>
      <c r="O46" s="425">
        <f>L46-B46</f>
        <v/>
      </c>
      <c r="P46" s="144">
        <f>J46-K46</f>
        <v/>
      </c>
      <c r="Q46" s="426">
        <f>D46-F46</f>
        <v/>
      </c>
      <c r="R46" s="30" t="n"/>
    </row>
    <row r="47">
      <c r="A47" s="3" t="n">
        <v>0</v>
      </c>
      <c r="B47" s="427" t="n"/>
      <c r="C47" s="385" t="n">
        <v>411</v>
      </c>
      <c r="D47" s="440">
        <f>J107</f>
        <v/>
      </c>
      <c r="E47" s="443" t="n">
        <v>414</v>
      </c>
      <c r="F47" s="442">
        <f>-J111</f>
        <v/>
      </c>
      <c r="G47" s="433" t="n"/>
      <c r="H47" s="112" t="inlineStr">
        <is>
          <t xml:space="preserve">　　收取利息                                                    </t>
        </is>
      </c>
      <c r="I47" s="180" t="n"/>
      <c r="J47" s="73">
        <f>OFFSET(A520,0,$K$1-1)</f>
        <v/>
      </c>
      <c r="K47" s="369">
        <f>J47</f>
        <v/>
      </c>
      <c r="L47" s="478" t="n"/>
      <c r="M47" s="478">
        <f>L47-G47</f>
        <v/>
      </c>
      <c r="N47" s="30" t="n"/>
      <c r="O47" s="425">
        <f>L47-B47</f>
        <v/>
      </c>
      <c r="P47" s="144">
        <f>J47-K47</f>
        <v/>
      </c>
      <c r="Q47" s="426">
        <f>D47-F47</f>
        <v/>
      </c>
      <c r="R47" s="30" t="n"/>
    </row>
    <row r="48">
      <c r="A48" s="3" t="n">
        <v>0</v>
      </c>
      <c r="B48" s="427" t="n"/>
      <c r="C48" s="385" t="n">
        <v>406</v>
      </c>
      <c r="D48" s="440">
        <f>J98</f>
        <v/>
      </c>
      <c r="E48" s="443" t="n"/>
      <c r="F48" s="442" t="n"/>
      <c r="G48" s="433" t="n"/>
      <c r="H48" s="112" t="inlineStr">
        <is>
          <t xml:space="preserve">　　收取股利                                                    </t>
        </is>
      </c>
      <c r="I48" s="186" t="n"/>
      <c r="J48" s="73">
        <f>OFFSET(A521,0,$K$1-1)</f>
        <v/>
      </c>
      <c r="K48" s="369">
        <f>J48</f>
        <v/>
      </c>
      <c r="L48" s="478" t="n"/>
      <c r="M48" s="478">
        <f>L48-G48</f>
        <v/>
      </c>
      <c r="N48" s="30" t="n"/>
      <c r="O48" s="425">
        <f>L48-B48</f>
        <v/>
      </c>
      <c r="P48" s="144">
        <f>J48-K48</f>
        <v/>
      </c>
      <c r="Q48" s="426">
        <f>D48-F48</f>
        <v/>
      </c>
      <c r="R48" s="30" t="n"/>
    </row>
    <row r="49">
      <c r="A49" s="80" t="inlineStr">
        <is>
          <t xml:space="preserve">　　租賃資產                                                    </t>
        </is>
      </c>
      <c r="B49" s="427">
        <f>VLOOKUP(A49,$A$309:$AX$413,$K$1,FALSE)</f>
        <v/>
      </c>
      <c r="C49" s="384" t="n"/>
      <c r="D49" s="440" t="n"/>
      <c r="E49" s="441" t="n">
        <v>106</v>
      </c>
      <c r="F49" s="442">
        <f>J20</f>
        <v/>
      </c>
      <c r="G49" s="433">
        <f>B49+D49-F49</f>
        <v/>
      </c>
      <c r="H49" s="112" t="inlineStr">
        <is>
          <t xml:space="preserve">　　增加流動金融資產及短期貸墊款                                </t>
        </is>
      </c>
      <c r="I49" s="186" t="n"/>
      <c r="J49" s="121">
        <f>OFFSET(A522,0,$K$1-1)</f>
        <v/>
      </c>
      <c r="K49" s="369">
        <f>K50</f>
        <v/>
      </c>
      <c r="L49" s="478">
        <f>VLOOKUP(A49,$A$140:$AX$249,$K$1,FALSE)</f>
        <v/>
      </c>
      <c r="M49" s="478">
        <f>L49-G49</f>
        <v/>
      </c>
      <c r="N49" s="30" t="n"/>
      <c r="O49" s="425">
        <f>L49-B49</f>
        <v/>
      </c>
      <c r="P49" s="144">
        <f>J49-K49</f>
        <v/>
      </c>
      <c r="Q49" s="426">
        <f>D49-F49</f>
        <v/>
      </c>
      <c r="R49" s="30" t="n"/>
    </row>
    <row r="50" ht="32.4" customHeight="1" s="53">
      <c r="A50" s="80" t="inlineStr">
        <is>
          <t xml:space="preserve">　　租賃權益改良                                                </t>
        </is>
      </c>
      <c r="B50" s="427">
        <f>VLOOKUP(A50,$A$309:$AX$418,$K$1,FALSE)</f>
        <v/>
      </c>
      <c r="C50" s="384" t="n">
        <v>257</v>
      </c>
      <c r="D50" s="454">
        <f>J63*-1</f>
        <v/>
      </c>
      <c r="E50" s="441" t="n">
        <v>107</v>
      </c>
      <c r="F50" s="442">
        <f>J21</f>
        <v/>
      </c>
      <c r="G50" s="433">
        <f>B50+D50-F50</f>
        <v/>
      </c>
      <c r="H50" s="112" t="inlineStr">
        <is>
          <t xml:space="preserve">　　　增加流動金融資產                                            </t>
        </is>
      </c>
      <c r="I50" s="181" t="n">
        <v>231</v>
      </c>
      <c r="J50" s="121">
        <f>OFFSET(A523,0,$K$1-1)</f>
        <v/>
      </c>
      <c r="K50" s="369">
        <f>-SUMIF($C$7:$C$127,I50,$D$7:$D$127)+SUMIF($E$7:$E$135,I50,$F$7:$F$127)</f>
        <v/>
      </c>
      <c r="L50" s="478">
        <f>VLOOKUP(A50,$A$140:$AX$249,$K$1,FALSE)</f>
        <v/>
      </c>
      <c r="M50" s="478">
        <f>L50-G50</f>
        <v/>
      </c>
      <c r="N50" s="30" t="n"/>
      <c r="O50" s="425">
        <f>L50-B49</f>
        <v/>
      </c>
      <c r="P50" s="144">
        <f>J50-K50</f>
        <v/>
      </c>
      <c r="Q50" s="426">
        <f>D49-F49</f>
        <v/>
      </c>
      <c r="R50" s="30" t="n"/>
    </row>
    <row r="51" ht="32.4" customHeight="1" s="53">
      <c r="A51" s="79" t="inlineStr">
        <is>
          <t xml:space="preserve">　　購建中固定資產                                              </t>
        </is>
      </c>
      <c r="B51" s="427">
        <f>VLOOKUP(A51,$A$309:$AX$418,$K$1,FALSE)</f>
        <v/>
      </c>
      <c r="C51" s="384" t="n">
        <v>256</v>
      </c>
      <c r="D51" s="440">
        <f>J62*-1</f>
        <v/>
      </c>
      <c r="E51" s="441" t="n">
        <v>404</v>
      </c>
      <c r="F51" s="442">
        <f>J96</f>
        <v/>
      </c>
      <c r="G51" s="429">
        <f>B51+SUM(D51:D53)-SUM(F51:F53)</f>
        <v/>
      </c>
      <c r="H51" s="112" t="inlineStr">
        <is>
          <t xml:space="preserve">　　增加投資、長期應收款、貸墊款及準備金                        </t>
        </is>
      </c>
      <c r="I51" s="180" t="n"/>
      <c r="J51" s="73">
        <f>OFFSET(A524,0,$K$1-1)</f>
        <v/>
      </c>
      <c r="K51" s="369">
        <f>SUM(K52:K53)</f>
        <v/>
      </c>
      <c r="L51" s="478">
        <f>VLOOKUP(A51,$A$140:$AX$249,$K$1,FALSE)</f>
        <v/>
      </c>
      <c r="M51" s="478">
        <f>L51-G51</f>
        <v/>
      </c>
      <c r="N51" s="30" t="n"/>
      <c r="O51" s="425">
        <f>L51-B50</f>
        <v/>
      </c>
      <c r="P51" s="144">
        <f>J51-K51</f>
        <v/>
      </c>
      <c r="Q51" s="426">
        <f>D50-F50</f>
        <v/>
      </c>
      <c r="R51" s="30" t="n"/>
    </row>
    <row r="52">
      <c r="A52" s="3" t="n"/>
      <c r="B52" s="427" t="n"/>
      <c r="C52" s="385" t="n"/>
      <c r="D52" s="440" t="n"/>
      <c r="E52" s="441" t="n">
        <v>405</v>
      </c>
      <c r="F52" s="442">
        <f>J97</f>
        <v/>
      </c>
      <c r="G52" s="433" t="n"/>
      <c r="H52" s="112" t="inlineStr">
        <is>
          <t xml:space="preserve">　　　增加投資                                                    </t>
        </is>
      </c>
      <c r="I52" s="180" t="n">
        <v>241</v>
      </c>
      <c r="J52" s="73">
        <f>OFFSET(A525,0,$K$1-1)</f>
        <v/>
      </c>
      <c r="K52" s="369">
        <f>-SUMIF($C$7:$C$127,I52,$D$7:$D$127)+SUMIF($E$7:$E$135,I52,$F$7:$F$127)</f>
        <v/>
      </c>
      <c r="L52" s="478" t="n"/>
      <c r="M52" s="478">
        <f>L52-G52</f>
        <v/>
      </c>
      <c r="N52" s="30" t="n"/>
      <c r="O52" s="425">
        <f>L52-B51</f>
        <v/>
      </c>
      <c r="P52" s="144">
        <f>J52-K52</f>
        <v/>
      </c>
      <c r="Q52" s="426">
        <f>D51-F51</f>
        <v/>
      </c>
      <c r="R52" s="30" t="n"/>
    </row>
    <row r="53">
      <c r="A53" s="126" t="n"/>
      <c r="B53" s="126" t="n"/>
      <c r="C53" s="236" t="n"/>
      <c r="D53" s="455" t="n"/>
      <c r="E53" s="236" t="n">
        <v>406</v>
      </c>
      <c r="F53" s="238">
        <f>J98</f>
        <v/>
      </c>
      <c r="G53" s="126" t="n"/>
      <c r="H53" s="112" t="inlineStr">
        <is>
          <t xml:space="preserve">　　　增加準備金                                                  </t>
        </is>
      </c>
      <c r="I53" s="180" t="n">
        <v>242</v>
      </c>
      <c r="J53" s="73">
        <f>OFFSET(A526,0,$K$1-1)</f>
        <v/>
      </c>
      <c r="K53" s="369">
        <f>-SUMIF($C$7:$C$127,I53,$D$7:$D$127)+SUMIF($E$7:$E$135,I53,$F$7:$F$127)</f>
        <v/>
      </c>
      <c r="L53" s="478" t="n"/>
      <c r="M53" s="478">
        <f>L53-G52</f>
        <v/>
      </c>
      <c r="N53" s="30" t="n"/>
      <c r="O53" s="425">
        <f>L53-B52</f>
        <v/>
      </c>
      <c r="P53" s="144">
        <f>J53-K53</f>
        <v/>
      </c>
      <c r="Q53" s="426">
        <f>D52-F52</f>
        <v/>
      </c>
      <c r="R53" s="30" t="n"/>
    </row>
    <row r="54" ht="32.4" customHeight="1" s="53">
      <c r="A54" s="78" t="inlineStr">
        <is>
          <t xml:space="preserve">　生物資產－非流動                                            </t>
        </is>
      </c>
      <c r="B54" s="422">
        <f>SUM(B55)</f>
        <v/>
      </c>
      <c r="C54" s="384" t="n"/>
      <c r="D54" s="440" t="n"/>
      <c r="E54" s="441" t="n"/>
      <c r="F54" s="442" t="n"/>
      <c r="G54" s="423">
        <f>SUM(G55)</f>
        <v/>
      </c>
      <c r="H54" s="112" t="inlineStr">
        <is>
          <t xml:space="preserve">　　增加不動產、廠房及設備、礦產資源                            </t>
        </is>
      </c>
      <c r="I54" s="180" t="n"/>
      <c r="J54" s="73">
        <f>OFFSET(A527,0,$K$1-1)</f>
        <v/>
      </c>
      <c r="K54" s="369">
        <f>K55</f>
        <v/>
      </c>
      <c r="L54" s="478">
        <f>VLOOKUP(A54,$A$140:$AX$249,$K$1,FALSE)</f>
        <v/>
      </c>
      <c r="M54" s="478">
        <f>L54-G54</f>
        <v/>
      </c>
      <c r="N54" s="30" t="n"/>
      <c r="O54" s="425">
        <f>L54-B54</f>
        <v/>
      </c>
      <c r="P54" s="144">
        <f>J54-K54</f>
        <v/>
      </c>
      <c r="Q54" s="426">
        <f>D54-F54</f>
        <v/>
      </c>
      <c r="R54" s="30" t="n"/>
    </row>
    <row r="55" ht="27.6" customHeight="1" s="53">
      <c r="A55" s="82" t="inlineStr">
        <is>
          <t xml:space="preserve">　　生產性生物資產－非流動                                      </t>
        </is>
      </c>
      <c r="B55" s="427">
        <f>VLOOKUP(A55,$A$309:$AX$418,$K$1,FALSE)</f>
        <v/>
      </c>
      <c r="C55" s="384" t="n"/>
      <c r="D55" s="440" t="n"/>
      <c r="E55" s="441" t="n">
        <v>109</v>
      </c>
      <c r="F55" s="442">
        <f>J23</f>
        <v/>
      </c>
      <c r="G55" s="429">
        <f>B55+SUM(D55:D55)-SUM(F55:F55)</f>
        <v/>
      </c>
      <c r="H55" s="112" t="inlineStr">
        <is>
          <t xml:space="preserve">　　　增加不動產、廠房及設備                                      </t>
        </is>
      </c>
      <c r="I55" s="180" t="n"/>
      <c r="J55" s="73">
        <f>OFFSET(A528,0,$K$1-1)</f>
        <v/>
      </c>
      <c r="K55" s="369">
        <f>K56</f>
        <v/>
      </c>
      <c r="L55" s="478">
        <f>VLOOKUP(A55,$A$140:$AX$249,$K$1,FALSE)</f>
        <v/>
      </c>
      <c r="M55" s="478">
        <f>L55-G55</f>
        <v/>
      </c>
      <c r="N55" s="30" t="n"/>
      <c r="O55" s="425">
        <f>L55-B55</f>
        <v/>
      </c>
      <c r="P55" s="144">
        <f>J55-K55</f>
        <v/>
      </c>
      <c r="Q55" s="426">
        <f>D55-F55</f>
        <v/>
      </c>
      <c r="R55" s="30" t="n"/>
    </row>
    <row r="56">
      <c r="A56" s="78" t="inlineStr">
        <is>
          <t xml:space="preserve">　無形資產                                                    </t>
        </is>
      </c>
      <c r="B56" s="422">
        <f>SUM(B57)</f>
        <v/>
      </c>
      <c r="C56" s="384" t="n"/>
      <c r="D56" s="440" t="n"/>
      <c r="E56" s="441" t="n"/>
      <c r="F56" s="442" t="n"/>
      <c r="G56" s="423">
        <f>SUM(G57)</f>
        <v/>
      </c>
      <c r="H56" s="112" t="inlineStr">
        <is>
          <t xml:space="preserve">　　　　固定資產之增置                                              </t>
        </is>
      </c>
      <c r="I56" s="180" t="n"/>
      <c r="J56" s="73">
        <f>OFFSET(A529,0,$K$1-1)</f>
        <v/>
      </c>
      <c r="K56" s="369">
        <f>SUM(K57:K63)</f>
        <v/>
      </c>
      <c r="L56" s="478">
        <f>VLOOKUP(A56,$A$140:$AX$249,$K$1,FALSE)</f>
        <v/>
      </c>
      <c r="M56" s="478">
        <f>L56-G56</f>
        <v/>
      </c>
      <c r="N56" s="30" t="n"/>
      <c r="O56" s="425">
        <f>L56-B56</f>
        <v/>
      </c>
      <c r="P56" s="144">
        <f>J56-K56</f>
        <v/>
      </c>
      <c r="Q56" s="426">
        <f>D56-F56</f>
        <v/>
      </c>
      <c r="R56" s="30" t="n"/>
    </row>
    <row r="57">
      <c r="A57" s="80" t="inlineStr">
        <is>
          <t xml:space="preserve">　　無形資產                                                    </t>
        </is>
      </c>
      <c r="B57" s="427">
        <f>VLOOKUP(A57,$A$309:$AX$418,$K$1,FALSE)</f>
        <v/>
      </c>
      <c r="C57" s="384" t="n"/>
      <c r="D57" s="440" t="n"/>
      <c r="E57" s="441" t="n">
        <v>111</v>
      </c>
      <c r="F57" s="442">
        <f>J25</f>
        <v/>
      </c>
      <c r="G57" s="429">
        <f>B57+SUM(D57:D59)-SUM(F57:F59)</f>
        <v/>
      </c>
      <c r="H57" s="112" t="inlineStr">
        <is>
          <t xml:space="preserve">　　　　　土地改良物                                                  </t>
        </is>
      </c>
      <c r="I57" s="180" t="n">
        <v>251</v>
      </c>
      <c r="J57" s="73">
        <f>OFFSET(A530,0,$K$1-1)</f>
        <v/>
      </c>
      <c r="K57" s="369">
        <f>-SUMIF($C$7:$C$127,I57,$D$7:$D$127)+SUMIF($E$7:$E$127,I57,$F$7:$F$127)</f>
        <v/>
      </c>
      <c r="L57" s="478">
        <f>VLOOKUP(A57,$A$140:$AX$249,$K$1,FALSE)</f>
        <v/>
      </c>
      <c r="M57" s="478">
        <f>L57-G57</f>
        <v/>
      </c>
      <c r="N57" s="30" t="n"/>
      <c r="O57" s="425">
        <f>L57-B57</f>
        <v/>
      </c>
      <c r="P57" s="144">
        <f>J57-K57</f>
        <v/>
      </c>
      <c r="Q57" s="426">
        <f>D57-F57</f>
        <v/>
      </c>
      <c r="R57" s="30" t="n"/>
    </row>
    <row r="58">
      <c r="A58" s="2" t="n">
        <v>0</v>
      </c>
      <c r="B58" s="427" t="n"/>
      <c r="C58" s="384" t="n">
        <v>415</v>
      </c>
      <c r="D58" s="440">
        <f>J113</f>
        <v/>
      </c>
      <c r="E58" s="441" t="n">
        <v>416</v>
      </c>
      <c r="F58" s="442">
        <f>J114*-1</f>
        <v/>
      </c>
      <c r="G58" s="433" t="n"/>
      <c r="H58" s="112" t="inlineStr">
        <is>
          <t xml:space="preserve">　　　　　房屋及建築                                                  </t>
        </is>
      </c>
      <c r="I58" s="180" t="n">
        <v>252</v>
      </c>
      <c r="J58" s="73">
        <f>OFFSET(A531,0,$K$1-1)</f>
        <v/>
      </c>
      <c r="K58" s="369">
        <f>-SUMIF($C$7:$C$127,I58,$D$7:$D$127)+SUMIF($E$7:$E$127,I58,$F$7:$F$127)</f>
        <v/>
      </c>
      <c r="L58" s="478" t="n"/>
      <c r="M58" s="478">
        <f>L58-G58</f>
        <v/>
      </c>
      <c r="N58" s="30" t="n"/>
      <c r="O58" s="425">
        <f>L58-B58</f>
        <v/>
      </c>
      <c r="P58" s="144">
        <f>J58-K58</f>
        <v/>
      </c>
      <c r="Q58" s="426">
        <f>D58-F58</f>
        <v/>
      </c>
      <c r="R58" s="30" t="n"/>
    </row>
    <row r="59">
      <c r="A59" s="3" t="n">
        <v>0</v>
      </c>
      <c r="B59" s="427" t="n"/>
      <c r="C59" s="385" t="n">
        <v>258</v>
      </c>
      <c r="D59" s="440">
        <f>J65*-1</f>
        <v/>
      </c>
      <c r="E59" s="443" t="n">
        <v>112</v>
      </c>
      <c r="F59" s="456" t="n"/>
      <c r="G59" s="433" t="n"/>
      <c r="H59" s="112" t="inlineStr">
        <is>
          <t xml:space="preserve">　　　　　機械及設備                                                  </t>
        </is>
      </c>
      <c r="I59" s="180" t="n">
        <v>253</v>
      </c>
      <c r="J59" s="73">
        <f>OFFSET(A532,0,$K$1-1)</f>
        <v/>
      </c>
      <c r="K59" s="369">
        <f>-SUMIF($C$7:$C$127,I59,$D$7:$D$127)+SUMIF($E$7:$E$127,I59,$F$7:$F$127)</f>
        <v/>
      </c>
      <c r="L59" s="478" t="n"/>
      <c r="M59" s="478">
        <f>L59-G59</f>
        <v/>
      </c>
      <c r="N59" s="30" t="n"/>
      <c r="O59" s="425">
        <f>L59-B59</f>
        <v/>
      </c>
      <c r="P59" s="144">
        <f>J59-K59</f>
        <v/>
      </c>
      <c r="Q59" s="426">
        <f>D59-F59</f>
        <v/>
      </c>
      <c r="R59" s="30" t="n"/>
    </row>
    <row r="60">
      <c r="A60" s="3" t="n">
        <v>0</v>
      </c>
      <c r="B60" s="427" t="n"/>
      <c r="C60" s="385" t="n"/>
      <c r="D60" s="440" t="n"/>
      <c r="E60" s="443" t="n"/>
      <c r="F60" s="442" t="n"/>
      <c r="G60" s="433" t="n"/>
      <c r="H60" s="112" t="inlineStr">
        <is>
          <t xml:space="preserve">　　　　　交通及運輸設備                                              </t>
        </is>
      </c>
      <c r="I60" s="180" t="n">
        <v>254</v>
      </c>
      <c r="J60" s="73">
        <f>OFFSET(A533,0,$K$1-1)</f>
        <v/>
      </c>
      <c r="K60" s="369">
        <f>-SUMIF($C$7:$C$127,I60,$D$7:$D$127)+SUMIF($E$7:$E$127,I60,$F$7:$F$127)</f>
        <v/>
      </c>
      <c r="L60" s="478" t="n"/>
      <c r="M60" s="478">
        <f>L60-G60</f>
        <v/>
      </c>
      <c r="N60" s="30" t="n"/>
      <c r="O60" s="425">
        <f>L60-B60</f>
        <v/>
      </c>
      <c r="P60" s="144">
        <f>J60-K60</f>
        <v/>
      </c>
      <c r="Q60" s="426">
        <f>D60-F60</f>
        <v/>
      </c>
      <c r="R60" s="30" t="n"/>
    </row>
    <row r="61" ht="20.4" customHeight="1" s="53">
      <c r="A61" s="78" t="inlineStr">
        <is>
          <t xml:space="preserve">　其他資產                                                    </t>
        </is>
      </c>
      <c r="B61" s="457">
        <f>SUM(B62,B65,B68)</f>
        <v/>
      </c>
      <c r="C61" s="384" t="n"/>
      <c r="D61" s="440" t="n"/>
      <c r="E61" s="441" t="n"/>
      <c r="F61" s="442" t="n"/>
      <c r="G61" s="457">
        <f>SUM(G62,G65,G68)</f>
        <v/>
      </c>
      <c r="H61" s="112" t="inlineStr">
        <is>
          <t xml:space="preserve">　　　　　什項設備                                                    </t>
        </is>
      </c>
      <c r="I61" s="180" t="n">
        <v>255</v>
      </c>
      <c r="J61" s="73">
        <f>OFFSET(A534,0,$K$1-1)</f>
        <v/>
      </c>
      <c r="K61" s="369">
        <f>-SUMIF($C$7:$C$127,I61,$D$7:$D$127)+SUMIF($E$7:$E$127,I61,$F$7:$F$127)</f>
        <v/>
      </c>
      <c r="L61" s="478">
        <f>VLOOKUP(A61,$A$140:$AX$249,$K$1,FALSE)</f>
        <v/>
      </c>
      <c r="M61" s="478">
        <f>L61-G61</f>
        <v/>
      </c>
      <c r="N61" s="30" t="n"/>
      <c r="O61" s="425">
        <f>L61-B61</f>
        <v/>
      </c>
      <c r="P61" s="144">
        <f>J61-K61</f>
        <v/>
      </c>
      <c r="Q61" s="426">
        <f>D61-F61</f>
        <v/>
      </c>
      <c r="R61" s="30" t="n"/>
    </row>
    <row r="62">
      <c r="A62" s="80" t="inlineStr">
        <is>
          <t xml:space="preserve">　　遞延資產                                                    </t>
        </is>
      </c>
      <c r="B62" s="427">
        <f>VLOOKUP(A62,$A$309:$AX$418,$K$1,FALSE)</f>
        <v/>
      </c>
      <c r="C62" s="384" t="n"/>
      <c r="D62" s="440" t="n"/>
      <c r="E62" s="441" t="n">
        <v>112</v>
      </c>
      <c r="F62" s="442">
        <f>J26-F59</f>
        <v/>
      </c>
      <c r="G62" s="429">
        <f>B62+SUM(D62:D64)-SUM(F62:F64)</f>
        <v/>
      </c>
      <c r="H62" s="112" t="inlineStr">
        <is>
          <t xml:space="preserve">　　　　　購建中固定資產                                              </t>
        </is>
      </c>
      <c r="I62" s="180" t="n">
        <v>256</v>
      </c>
      <c r="J62" s="73">
        <f>OFFSET(A535,0,$K$1-1)</f>
        <v/>
      </c>
      <c r="K62" s="369">
        <f>-SUMIF($C$7:$C$127,I62,$D$7:$D$127)+SUMIF($E$7:$E$127,I62,$F$7:$F$127)</f>
        <v/>
      </c>
      <c r="L62" s="478">
        <f>VLOOKUP(A62,$A$140:$AX$249,$K$1,FALSE)</f>
        <v/>
      </c>
      <c r="M62" s="478">
        <f>L62-G62</f>
        <v/>
      </c>
      <c r="N62" s="30" t="n"/>
      <c r="O62" s="425">
        <f>L62-B62</f>
        <v/>
      </c>
      <c r="P62" s="144">
        <f>J62-K62</f>
        <v/>
      </c>
      <c r="Q62" s="426">
        <f>D62-F62</f>
        <v/>
      </c>
      <c r="R62" s="30" t="n"/>
    </row>
    <row r="63">
      <c r="A63" s="2" t="n">
        <v>0</v>
      </c>
      <c r="B63" s="427" t="n"/>
      <c r="C63" s="384" t="n"/>
      <c r="D63" s="440">
        <f>J126</f>
        <v/>
      </c>
      <c r="E63" s="441" t="n"/>
      <c r="F63" s="442">
        <f>J127*-1</f>
        <v/>
      </c>
      <c r="G63" s="429" t="n"/>
      <c r="H63" s="112" t="inlineStr">
        <is>
          <t xml:space="preserve">　　　　　租賃權益改良                                                </t>
        </is>
      </c>
      <c r="I63" s="180" t="n">
        <v>257</v>
      </c>
      <c r="J63" s="73">
        <f>OFFSET(A536,0,$K$1-1)</f>
        <v/>
      </c>
      <c r="K63" s="369">
        <f>-SUMIF($C$7:$C$127,I63,$D$7:$D$127)+SUMIF($E$7:$E$127,I63,$F$7:$F$127)</f>
        <v/>
      </c>
      <c r="L63" s="478" t="n"/>
      <c r="M63" s="478">
        <f>L63-G63</f>
        <v/>
      </c>
      <c r="N63" s="30" t="n"/>
      <c r="O63" s="425">
        <f>L63-B63</f>
        <v/>
      </c>
      <c r="P63" s="144">
        <f>J63-K63</f>
        <v/>
      </c>
      <c r="Q63" s="426">
        <f>D63-F63</f>
        <v/>
      </c>
      <c r="R63" s="30" t="n"/>
    </row>
    <row r="64">
      <c r="A64" s="2" t="n">
        <v>0</v>
      </c>
      <c r="B64" s="427" t="n"/>
      <c r="C64" s="384" t="n">
        <v>259</v>
      </c>
      <c r="D64" s="440">
        <f>J67*-1</f>
        <v/>
      </c>
      <c r="E64" s="441" t="n"/>
      <c r="F64" s="442" t="n"/>
      <c r="G64" s="429" t="n"/>
      <c r="H64" s="112" t="inlineStr">
        <is>
          <t xml:space="preserve">　　增加無形資產及其他資產                                      </t>
        </is>
      </c>
      <c r="I64" s="180" t="n"/>
      <c r="J64" s="73">
        <f>OFFSET(A537,0,$K$1-1)</f>
        <v/>
      </c>
      <c r="K64" s="369">
        <f>K65+K66</f>
        <v/>
      </c>
      <c r="L64" s="478" t="n"/>
      <c r="M64" s="478">
        <f>L64-G64</f>
        <v/>
      </c>
      <c r="N64" s="30" t="n"/>
      <c r="O64" s="425">
        <f>L64-B64</f>
        <v/>
      </c>
      <c r="P64" s="144">
        <f>J64-K64</f>
        <v/>
      </c>
      <c r="Q64" s="426">
        <f>D64-F64</f>
        <v/>
      </c>
      <c r="R64" s="30" t="n"/>
    </row>
    <row r="65">
      <c r="A65" s="80" t="inlineStr">
        <is>
          <t xml:space="preserve">　　什項資產                                                    </t>
        </is>
      </c>
      <c r="B65" s="427">
        <f>VLOOKUP(A65,$A$309:$AX$418,$K$1,FALSE)</f>
        <v/>
      </c>
      <c r="C65" s="384" t="n">
        <v>417</v>
      </c>
      <c r="D65" s="440">
        <f>F111</f>
        <v/>
      </c>
      <c r="E65" s="441" t="n">
        <v>108</v>
      </c>
      <c r="F65" s="442">
        <f>J22</f>
        <v/>
      </c>
      <c r="G65" s="429">
        <f>B65+SUM(D65:D67)-SUM(F65:F67)</f>
        <v/>
      </c>
      <c r="H65" s="112" t="inlineStr">
        <is>
          <t xml:space="preserve">　　　增加無形資產                                                </t>
        </is>
      </c>
      <c r="I65" s="180" t="n">
        <v>258</v>
      </c>
      <c r="J65" s="73">
        <f>OFFSET(A538,0,$K$1-1)</f>
        <v/>
      </c>
      <c r="K65" s="369">
        <f>-SUMIF($C$7:$C$127,I65,$D$7:$D$127)+SUMIF($E$7:$E$127,I65,$F$7:$F$127)</f>
        <v/>
      </c>
      <c r="L65" s="478">
        <f>VLOOKUP(A65,$A$140:$AX$249,$K$1,FALSE)</f>
        <v/>
      </c>
      <c r="M65" s="478">
        <f>L65-G65</f>
        <v/>
      </c>
      <c r="N65" s="30" t="n"/>
      <c r="O65" s="425">
        <f>L65-B65</f>
        <v/>
      </c>
      <c r="P65" s="144">
        <f>J65-K65</f>
        <v/>
      </c>
      <c r="Q65" s="426">
        <f>D65-F65</f>
        <v/>
      </c>
      <c r="R65" s="30" t="n"/>
    </row>
    <row r="66">
      <c r="A66" s="4" t="n">
        <v>0</v>
      </c>
      <c r="B66" s="427" t="n"/>
      <c r="C66" s="384" t="n"/>
      <c r="D66" s="440" t="n"/>
      <c r="E66" s="441" t="n"/>
      <c r="F66" s="442" t="n"/>
      <c r="G66" s="433" t="n"/>
      <c r="H66" s="112" t="inlineStr">
        <is>
          <t xml:space="preserve">　　　增加其他資產                                                </t>
        </is>
      </c>
      <c r="I66" s="180" t="n"/>
      <c r="J66" s="73">
        <f>OFFSET(A539,0,$K$1-1)</f>
        <v/>
      </c>
      <c r="K66" s="369">
        <f>K67</f>
        <v/>
      </c>
      <c r="L66" s="478" t="n"/>
      <c r="M66" s="478">
        <f>L66-G66</f>
        <v/>
      </c>
      <c r="N66" s="30" t="n"/>
      <c r="O66" s="425">
        <f>L66-B66</f>
        <v/>
      </c>
      <c r="P66" s="144">
        <f>J66-K66</f>
        <v/>
      </c>
      <c r="Q66" s="426">
        <f>D66-F66</f>
        <v/>
      </c>
      <c r="R66" s="30" t="n"/>
    </row>
    <row r="67">
      <c r="A67" s="3" t="n">
        <v>0</v>
      </c>
      <c r="B67" s="427" t="n"/>
      <c r="C67" s="385" t="n"/>
      <c r="D67" s="440" t="n"/>
      <c r="E67" s="443" t="n"/>
      <c r="F67" s="442" t="n"/>
      <c r="G67" s="433" t="n"/>
      <c r="H67" s="112" t="inlineStr">
        <is>
          <t xml:space="preserve">　　　　增加遞延費用                                                </t>
        </is>
      </c>
      <c r="I67" s="180" t="n">
        <v>259</v>
      </c>
      <c r="J67" s="73">
        <f>OFFSET(A540,0,$K$1-1)</f>
        <v/>
      </c>
      <c r="K67" s="369">
        <f>-SUMIF($C$7:$C$127,I67,$D$7:$D$127)+SUMIF($E$7:$E$127,I67,$F$7:$F$127)</f>
        <v/>
      </c>
      <c r="L67" s="478" t="n"/>
      <c r="M67" s="478">
        <f>L67-G67</f>
        <v/>
      </c>
      <c r="N67" s="30" t="n"/>
      <c r="O67" s="425">
        <f>L67-B67</f>
        <v/>
      </c>
      <c r="P67" s="144">
        <f>J67-K67</f>
        <v/>
      </c>
      <c r="Q67" s="426">
        <f>D67-F67</f>
        <v/>
      </c>
      <c r="R67" s="30" t="n"/>
    </row>
    <row r="68">
      <c r="A68" s="80" t="n"/>
      <c r="B68" s="427" t="n"/>
      <c r="C68" s="384" t="n"/>
      <c r="D68" s="440" t="n"/>
      <c r="E68" s="441" t="n"/>
      <c r="F68" s="442" t="n"/>
      <c r="G68" s="433">
        <f>B68+D68-F68</f>
        <v/>
      </c>
      <c r="H68" s="111" t="inlineStr">
        <is>
          <t xml:space="preserve">▼投資活動之淨現金流入（流出）                                </t>
        </is>
      </c>
      <c r="I68" s="180" t="n"/>
      <c r="J68" s="73">
        <f>OFFSET(A541,0,$K$1-1)</f>
        <v/>
      </c>
      <c r="K68" s="369">
        <f>K40</f>
        <v/>
      </c>
      <c r="L68" s="478" t="n"/>
      <c r="M68" s="478" t="n"/>
      <c r="N68" s="30" t="n"/>
      <c r="O68" s="425" t="n"/>
      <c r="P68" s="144">
        <f>J68-K68</f>
        <v/>
      </c>
      <c r="Q68" s="426">
        <f>D68-F68</f>
        <v/>
      </c>
      <c r="R68" s="30" t="n"/>
    </row>
    <row r="69">
      <c r="A69" s="4" t="inlineStr">
        <is>
          <t>合      計</t>
        </is>
      </c>
      <c r="B69" s="422">
        <f>B7+B17+B26+B54+B56+B61</f>
        <v/>
      </c>
      <c r="C69" s="384" t="n"/>
      <c r="D69" s="440" t="n"/>
      <c r="E69" s="441" t="n"/>
      <c r="F69" s="442" t="n"/>
      <c r="G69" s="458">
        <f>G7+G17+G26+G54+G56+G61</f>
        <v/>
      </c>
      <c r="H69" s="111" t="inlineStr">
        <is>
          <t xml:space="preserve">▼籌資活動之現金流量                                          </t>
        </is>
      </c>
      <c r="I69" s="180" t="n"/>
      <c r="J69" s="73">
        <f>OFFSET(A542,0,$K$1-1)</f>
        <v/>
      </c>
      <c r="K69" s="369">
        <f>K70+K72+K74+K81+K79+K83</f>
        <v/>
      </c>
      <c r="L69" s="478">
        <f>VLOOKUP(A69,$A$140:$AX$249,$K$1,FALSE)</f>
        <v/>
      </c>
      <c r="M69" s="478">
        <f>L69-G69</f>
        <v/>
      </c>
      <c r="N69" s="30" t="n"/>
      <c r="O69" s="425">
        <f>L69-B69</f>
        <v/>
      </c>
      <c r="P69" s="144">
        <f>J69-K69</f>
        <v/>
      </c>
      <c r="Q69" s="426">
        <f>D69-F69</f>
        <v/>
      </c>
      <c r="R69" s="30" t="n"/>
    </row>
    <row r="70">
      <c r="A70" s="4" t="inlineStr">
        <is>
          <t xml:space="preserve">負債                                                        </t>
        </is>
      </c>
      <c r="B70" s="422">
        <f>B71+B78+B83</f>
        <v/>
      </c>
      <c r="C70" s="384" t="n"/>
      <c r="D70" s="440" t="n"/>
      <c r="E70" s="441" t="n"/>
      <c r="F70" s="442" t="n"/>
      <c r="G70" s="423">
        <f>G71+G78+G83</f>
        <v/>
      </c>
      <c r="H70" s="112" t="inlineStr">
        <is>
          <t xml:space="preserve">　　增加短期債務、流動金融負債及其他負債                        </t>
        </is>
      </c>
      <c r="I70" s="180" t="n"/>
      <c r="J70" s="73">
        <f>OFFSET(A543,0,$K$1-1)</f>
        <v/>
      </c>
      <c r="K70" s="369">
        <f>K71</f>
        <v/>
      </c>
      <c r="L70" s="478">
        <f>VLOOKUP(A70,$A$253:$AX$305,$K$1,FALSE)</f>
        <v/>
      </c>
      <c r="M70" s="478">
        <f>L70-G70</f>
        <v/>
      </c>
      <c r="N70" s="30" t="n"/>
      <c r="O70" s="425">
        <f>L70-B70</f>
        <v/>
      </c>
      <c r="P70" s="144">
        <f>J70-K70</f>
        <v/>
      </c>
      <c r="Q70" s="426">
        <f>D70-F70</f>
        <v/>
      </c>
      <c r="R70" s="30" t="n"/>
    </row>
    <row r="71">
      <c r="A71" s="78" t="inlineStr">
        <is>
          <t xml:space="preserve">　流動負債                                                    </t>
        </is>
      </c>
      <c r="B71" s="422">
        <f>SUM(B72:B77)</f>
        <v/>
      </c>
      <c r="C71" s="384" t="n"/>
      <c r="D71" s="440" t="n"/>
      <c r="E71" s="441" t="n"/>
      <c r="F71" s="442" t="n"/>
      <c r="G71" s="423">
        <f>SUM(G72:G77)</f>
        <v/>
      </c>
      <c r="H71" s="112" t="inlineStr">
        <is>
          <t xml:space="preserve">　　　增加其他負債                                                </t>
        </is>
      </c>
      <c r="I71" s="180" t="n">
        <v>311</v>
      </c>
      <c r="J71" s="73">
        <f>OFFSET(A544,0,$K$1-1)</f>
        <v/>
      </c>
      <c r="K71" s="369">
        <f>-SUMIF($C$7:$C$127,I71,$D$7:$D$127)+SUMIF($E$7:$E$127,I71,$F$7:$F$127)</f>
        <v/>
      </c>
      <c r="L71" s="478">
        <f>VLOOKUP(A71,$A$253:$AX$305,$K$1,FALSE)</f>
        <v/>
      </c>
      <c r="M71" s="478">
        <f>L71-G71</f>
        <v/>
      </c>
      <c r="N71" s="30" t="n"/>
      <c r="O71" s="425">
        <f>L71-B71</f>
        <v/>
      </c>
      <c r="P71" s="144">
        <f>J71-K71</f>
        <v/>
      </c>
      <c r="Q71" s="426">
        <f>D71-F71</f>
        <v/>
      </c>
      <c r="R71" s="30" t="n"/>
    </row>
    <row r="72">
      <c r="A72" s="80" t="inlineStr">
        <is>
          <t xml:space="preserve">　　短期債務                                                    </t>
        </is>
      </c>
      <c r="B72" s="427">
        <f>VLOOKUP(A72,$A$423:$AX$475,$K$1,FALSE)</f>
        <v/>
      </c>
      <c r="C72" s="385" t="n">
        <v>322</v>
      </c>
      <c r="D72" s="454">
        <f>J82*-1</f>
        <v/>
      </c>
      <c r="E72" s="441" t="n">
        <v>418</v>
      </c>
      <c r="F72" s="442">
        <f>D81</f>
        <v/>
      </c>
      <c r="G72" s="429">
        <f>B72+SUM(F72:F73)-SUM(D72:D73)</f>
        <v/>
      </c>
      <c r="H72" s="112" t="inlineStr">
        <is>
          <t xml:space="preserve">　　增加長期負債                                                </t>
        </is>
      </c>
      <c r="I72" s="180" t="n"/>
      <c r="J72" s="73">
        <f>OFFSET(A545,0,$K$1-1)</f>
        <v/>
      </c>
      <c r="K72" s="369">
        <f>K73</f>
        <v/>
      </c>
      <c r="L72" s="478">
        <f>VLOOKUP(A72,$A$253:$AX$305,$K$1,FALSE)</f>
        <v/>
      </c>
      <c r="M72" s="478">
        <f>L72-G72</f>
        <v/>
      </c>
      <c r="N72" s="30" t="n"/>
      <c r="O72" s="425">
        <f>L72-B72</f>
        <v/>
      </c>
      <c r="P72" s="144">
        <f>J72-K72</f>
        <v/>
      </c>
      <c r="Q72" s="426">
        <f>D72-F72</f>
        <v/>
      </c>
      <c r="R72" s="30" t="n"/>
    </row>
    <row r="73" ht="20.25" customHeight="1" s="53">
      <c r="A73" s="3" t="n">
        <v>0</v>
      </c>
      <c r="B73" s="427" t="n"/>
      <c r="C73" s="385" t="n">
        <v>316</v>
      </c>
      <c r="D73" s="440" t="n"/>
      <c r="E73" s="443" t="n"/>
      <c r="F73" s="442" t="n"/>
      <c r="G73" s="433" t="n"/>
      <c r="H73" s="112" t="inlineStr">
        <is>
          <t xml:space="preserve">　　　增加長期債務                                                </t>
        </is>
      </c>
      <c r="I73" s="180" t="n">
        <v>312</v>
      </c>
      <c r="J73" s="73">
        <f>OFFSET(A546,0,$K$1-1)</f>
        <v/>
      </c>
      <c r="K73" s="369">
        <f>-SUMIF($C$7:$C$127,I73,$D$7:$D$127)+SUMIF($E$7:$E$127,I73,$F$7:$F$127)</f>
        <v/>
      </c>
      <c r="L73" s="478" t="n"/>
      <c r="M73" s="478">
        <f>L73-G73</f>
        <v/>
      </c>
      <c r="N73" s="30" t="n"/>
      <c r="O73" s="425">
        <f>L73-B73</f>
        <v/>
      </c>
      <c r="P73" s="144">
        <f>J73-K73</f>
        <v/>
      </c>
      <c r="Q73" s="426">
        <f>D73-F73</f>
        <v/>
      </c>
      <c r="R73" s="30" t="n"/>
    </row>
    <row r="74" ht="21" customHeight="1" s="53">
      <c r="A74" s="80" t="inlineStr">
        <is>
          <t xml:space="preserve">　　應付款項                                                    </t>
        </is>
      </c>
      <c r="B74" s="427">
        <f>VLOOKUP(A74,$A$423:$AX$475,$K$1,FALSE)</f>
        <v/>
      </c>
      <c r="C74" s="384" t="n"/>
      <c r="D74" s="440" t="n"/>
      <c r="E74" s="441" t="n">
        <v>161</v>
      </c>
      <c r="F74" s="442" t="n"/>
      <c r="G74" s="429">
        <f>B74+SUM(F74:F75)-SUM(D74:D75)</f>
        <v/>
      </c>
      <c r="H74" s="112" t="inlineStr">
        <is>
          <t xml:space="preserve">　　增加基金、公積及填補短絀                                    </t>
        </is>
      </c>
      <c r="I74" s="180" t="n"/>
      <c r="J74" s="73">
        <f>OFFSET(A547,0,$K$1-1)</f>
        <v/>
      </c>
      <c r="K74" s="369">
        <f>SUM(K75)</f>
        <v/>
      </c>
      <c r="L74" s="478">
        <f>VLOOKUP(A74,$A$253:$AX$305,$K$1,FALSE)</f>
        <v/>
      </c>
      <c r="M74" s="478">
        <f>L74-G74</f>
        <v/>
      </c>
      <c r="N74" s="30" t="n"/>
      <c r="O74" s="425">
        <f>L74-B74</f>
        <v/>
      </c>
      <c r="P74" s="144">
        <f>J74-K74</f>
        <v/>
      </c>
      <c r="Q74" s="426">
        <f>D74-F74</f>
        <v/>
      </c>
      <c r="R74" s="30" t="n"/>
    </row>
    <row r="75" ht="18.75" customHeight="1" s="53">
      <c r="A75" s="3" t="n">
        <v>0</v>
      </c>
      <c r="B75" s="427" t="n"/>
      <c r="C75" s="385" t="n"/>
      <c r="D75" s="440" t="n"/>
      <c r="E75" s="443" t="n"/>
      <c r="F75" s="442" t="n"/>
      <c r="G75" s="433" t="n"/>
      <c r="H75" s="112" t="inlineStr">
        <is>
          <t xml:space="preserve">　　　增加基金                                                    </t>
        </is>
      </c>
      <c r="I75" s="180" t="n"/>
      <c r="J75" s="73">
        <f>OFFSET(A548,0,$K$1-1)</f>
        <v/>
      </c>
      <c r="K75" s="369">
        <f>SUM(K76:K78)</f>
        <v/>
      </c>
      <c r="L75" s="478" t="n"/>
      <c r="M75" s="478">
        <f>L75-G75</f>
        <v/>
      </c>
      <c r="N75" s="30" t="n"/>
      <c r="O75" s="425">
        <f>L75-B75</f>
        <v/>
      </c>
      <c r="P75" s="144">
        <f>J75-K75</f>
        <v/>
      </c>
      <c r="Q75" s="426">
        <f>D75-F75</f>
        <v/>
      </c>
      <c r="R75" s="30" t="n"/>
    </row>
    <row r="76" ht="20.25" customHeight="1" s="53">
      <c r="A76" s="80" t="inlineStr">
        <is>
          <t xml:space="preserve">　　預收款項                                                    </t>
        </is>
      </c>
      <c r="B76" s="427">
        <f>VLOOKUP(A76,$A$423:$AX$475,$K$1,FALSE)</f>
        <v/>
      </c>
      <c r="C76" s="384" t="n"/>
      <c r="D76" s="440" t="n"/>
      <c r="E76" s="441" t="n">
        <v>161</v>
      </c>
      <c r="F76" s="442">
        <f>J34</f>
        <v/>
      </c>
      <c r="G76" s="429">
        <f>B76+SUM(F76:F77)-SUM(D76:D77)</f>
        <v/>
      </c>
      <c r="H76" s="112" t="inlineStr">
        <is>
          <t xml:space="preserve">　　　　國庫撥款增置固定資產                                        </t>
        </is>
      </c>
      <c r="I76" s="180" t="n">
        <v>313</v>
      </c>
      <c r="J76" s="73">
        <f>OFFSET(A549,0,$K$1-1)</f>
        <v/>
      </c>
      <c r="K76" s="369">
        <f>-SUMIF($C$7:$C$127,I76,$D$7:$D$127)+SUMIF($E$7:$E$127,I76,$F$7:$F$127)</f>
        <v/>
      </c>
      <c r="L76" s="478">
        <f>VLOOKUP(A76,$A$253:$AX$305,$K$1,FALSE)</f>
        <v/>
      </c>
      <c r="M76" s="478">
        <f>L76-G76</f>
        <v/>
      </c>
      <c r="N76" s="30" t="n"/>
      <c r="O76" s="425">
        <f>L76-B76</f>
        <v/>
      </c>
      <c r="P76" s="144">
        <f>J76-K76</f>
        <v/>
      </c>
      <c r="Q76" s="426">
        <f>D76-F76</f>
        <v/>
      </c>
      <c r="R76" s="30" t="n"/>
    </row>
    <row r="77">
      <c r="A77" s="3" t="n">
        <v>0</v>
      </c>
      <c r="B77" s="427" t="n"/>
      <c r="C77" s="385" t="n"/>
      <c r="D77" s="440" t="n"/>
      <c r="E77" s="443" t="n"/>
      <c r="F77" s="442" t="n"/>
      <c r="G77" s="433" t="n"/>
      <c r="H77" s="112" t="inlineStr">
        <is>
          <t xml:space="preserve">　　　　國庫增撥無形資產                                            </t>
        </is>
      </c>
      <c r="I77" s="180" t="n">
        <v>314</v>
      </c>
      <c r="J77" s="73">
        <f>OFFSET(A550,0,$K$1-1)</f>
        <v/>
      </c>
      <c r="K77" s="369">
        <f>-SUMIF($C$7:$C$127,I77,$D$7:$D$127)+SUMIF($E$7:$E$127,I77,$F$7:$F$127)</f>
        <v/>
      </c>
      <c r="L77" s="478" t="n"/>
      <c r="M77" s="478">
        <f>L77-G77</f>
        <v/>
      </c>
      <c r="N77" s="30" t="n"/>
      <c r="O77" s="425">
        <f>L77-B77</f>
        <v/>
      </c>
      <c r="P77" s="144">
        <f>J77-K77</f>
        <v/>
      </c>
      <c r="Q77" s="426">
        <f>D77-F77</f>
        <v/>
      </c>
      <c r="R77" s="30" t="n"/>
    </row>
    <row r="78">
      <c r="A78" s="78" t="inlineStr">
        <is>
          <t xml:space="preserve">　長期負債                                                    </t>
        </is>
      </c>
      <c r="B78" s="459">
        <f>SUM(B81)</f>
        <v/>
      </c>
      <c r="C78" s="384" t="n"/>
      <c r="D78" s="440" t="n"/>
      <c r="E78" s="441" t="n"/>
      <c r="F78" s="442" t="n"/>
      <c r="G78" s="460">
        <f>SUM(G81)</f>
        <v/>
      </c>
      <c r="H78" s="112" t="inlineStr">
        <is>
          <t xml:space="preserve">　　　　國庫增撥遞延資產                                            </t>
        </is>
      </c>
      <c r="I78" s="180" t="n">
        <v>315</v>
      </c>
      <c r="J78" s="73">
        <f>OFFSET(A551,0,$K$1-1)</f>
        <v/>
      </c>
      <c r="K78" s="369">
        <f>-SUMIF($C$7:$C$127,I78,$D$7:$D$127)+SUMIF($E$7:$E$127,I78,$F$7:$F$127)</f>
        <v/>
      </c>
      <c r="L78" s="478">
        <f>VLOOKUP(A78,$A$253:$AX$305,$K$1,FALSE)</f>
        <v/>
      </c>
      <c r="M78" s="478">
        <f>L78-G78</f>
        <v/>
      </c>
      <c r="N78" s="30" t="n"/>
      <c r="O78" s="425">
        <f>L78-B78</f>
        <v/>
      </c>
      <c r="P78" s="144">
        <f>J78-K78</f>
        <v/>
      </c>
      <c r="Q78" s="426">
        <f>D78-F78</f>
        <v/>
      </c>
      <c r="R78" s="30" t="n"/>
    </row>
    <row r="79">
      <c r="A79" s="169" t="n"/>
      <c r="B79" s="461" t="n"/>
      <c r="C79" s="395" t="n"/>
      <c r="D79" s="462" t="n"/>
      <c r="E79" s="463" t="n"/>
      <c r="F79" s="447" t="n"/>
      <c r="G79" s="394" t="n"/>
      <c r="H79" s="112" t="inlineStr">
        <is>
          <t xml:space="preserve">　　減少短期債務、流動金融負債及其他負債                        </t>
        </is>
      </c>
      <c r="I79" s="180" t="n"/>
      <c r="J79" s="73">
        <f>OFFSET(A552,0,$K$1-1)</f>
        <v/>
      </c>
      <c r="K79" s="387" t="n"/>
      <c r="L79" s="478" t="n"/>
      <c r="M79" s="478" t="n"/>
      <c r="N79" s="30" t="n"/>
      <c r="O79" s="425" t="n"/>
      <c r="P79" s="144" t="n"/>
      <c r="Q79" s="426" t="n"/>
      <c r="R79" s="30" t="n"/>
    </row>
    <row r="80">
      <c r="A80" s="169" t="n"/>
      <c r="B80" s="461" t="n"/>
      <c r="C80" s="395" t="n"/>
      <c r="D80" s="462" t="n"/>
      <c r="E80" s="463" t="n"/>
      <c r="F80" s="447" t="n"/>
      <c r="G80" s="394" t="n"/>
      <c r="H80" s="112" t="inlineStr">
        <is>
          <t xml:space="preserve">　　　減少短期債務                                                </t>
        </is>
      </c>
      <c r="I80" s="180" t="n">
        <v>316</v>
      </c>
      <c r="J80" s="73">
        <f>OFFSET(A553,0,$K$1-1)</f>
        <v/>
      </c>
      <c r="K80" s="369">
        <f>-SUMIF($C$7:$C$127,I80,$D$7:$D$127)+SUMIF($E$7:$E$127,I80,$F$7:$F$127)</f>
        <v/>
      </c>
      <c r="L80" s="478" t="n"/>
      <c r="M80" s="478" t="n"/>
      <c r="N80" s="30" t="n"/>
      <c r="O80" s="425" t="n"/>
      <c r="P80" s="144" t="n"/>
      <c r="Q80" s="426" t="n"/>
      <c r="R80" s="30" t="n"/>
    </row>
    <row r="81">
      <c r="A81" s="80" t="inlineStr">
        <is>
          <t xml:space="preserve">　　長期債務                                                    </t>
        </is>
      </c>
      <c r="B81" s="427">
        <f>VLOOKUP(A81,$A$423:$AX$475,$K$1,FALSE)</f>
        <v/>
      </c>
      <c r="C81" s="384" t="n">
        <v>418</v>
      </c>
      <c r="D81" s="440">
        <f>J116</f>
        <v/>
      </c>
      <c r="E81" s="441" t="n">
        <v>312</v>
      </c>
      <c r="F81" s="442">
        <f>J73</f>
        <v/>
      </c>
      <c r="G81" s="429">
        <f>B81+SUM(F81:F82)-SUM(D81:D82)</f>
        <v/>
      </c>
      <c r="H81" s="112" t="inlineStr">
        <is>
          <t xml:space="preserve">　　減少長期負債                                                </t>
        </is>
      </c>
      <c r="I81" s="180" t="n"/>
      <c r="J81" s="73">
        <f>OFFSET(A554,0,$K$1-1)</f>
        <v/>
      </c>
      <c r="K81" s="369">
        <f>K82</f>
        <v/>
      </c>
      <c r="L81" s="478">
        <f>VLOOKUP(A81,$A$253:$AX$305,$K$1,FALSE)</f>
        <v/>
      </c>
      <c r="M81" s="478">
        <f>L81-G81</f>
        <v/>
      </c>
      <c r="N81" s="30" t="n"/>
      <c r="O81" s="425">
        <f>L81-B81</f>
        <v/>
      </c>
      <c r="P81" s="144">
        <f>J81-K81</f>
        <v/>
      </c>
      <c r="Q81" s="426">
        <f>D81-F81</f>
        <v/>
      </c>
      <c r="R81" s="30" t="n"/>
    </row>
    <row r="82">
      <c r="A82" s="3" t="n">
        <v>0</v>
      </c>
      <c r="B82" s="427" t="n"/>
      <c r="C82" s="385" t="n">
        <v>322</v>
      </c>
      <c r="D82" s="440" t="n"/>
      <c r="E82" s="443" t="n"/>
      <c r="F82" s="442" t="n"/>
      <c r="G82" s="433" t="n"/>
      <c r="H82" s="112" t="inlineStr">
        <is>
          <t xml:space="preserve">　　　減少長期債務                                                </t>
        </is>
      </c>
      <c r="I82" s="180" t="n">
        <v>322</v>
      </c>
      <c r="J82" s="73">
        <f>OFFSET(A555,0,$K$1-1)</f>
        <v/>
      </c>
      <c r="K82" s="369">
        <f>-SUMIF($C$7:$C$127,I82,$D$7:$D$127)+SUMIF($E$7:$E$127,I82,$F$7:$F$127)</f>
        <v/>
      </c>
      <c r="L82" s="478" t="n"/>
      <c r="M82" s="478">
        <f>L82-G82</f>
        <v/>
      </c>
      <c r="N82" s="30" t="n"/>
      <c r="O82" s="425">
        <f>L82-B82</f>
        <v/>
      </c>
      <c r="P82" s="144">
        <f>J82-K82</f>
        <v/>
      </c>
      <c r="Q82" s="426">
        <f>D72-F82</f>
        <v/>
      </c>
      <c r="R82" s="30" t="n"/>
    </row>
    <row r="83">
      <c r="A83" s="78" t="inlineStr">
        <is>
          <t xml:space="preserve">　其他負債                                                    </t>
        </is>
      </c>
      <c r="B83" s="422">
        <f>SUM(B84,B90)</f>
        <v/>
      </c>
      <c r="C83" s="384" t="n"/>
      <c r="D83" s="440" t="n"/>
      <c r="E83" s="441" t="n"/>
      <c r="F83" s="442" t="n"/>
      <c r="G83" s="460">
        <f>SUM(G84,G90)</f>
        <v/>
      </c>
      <c r="H83" s="112" t="inlineStr">
        <is>
          <t xml:space="preserve">　　支付利息                                                    </t>
        </is>
      </c>
      <c r="I83" s="180" t="n"/>
      <c r="J83" s="73">
        <f>OFFSET(A556,0,$K$1-1)</f>
        <v/>
      </c>
      <c r="K83" s="369">
        <f>J83</f>
        <v/>
      </c>
      <c r="L83" s="478">
        <f>VLOOKUP(A83,$A$253:$AX$305,$K$1,FALSE)</f>
        <v/>
      </c>
      <c r="M83" s="478">
        <f>L83-G83</f>
        <v/>
      </c>
      <c r="N83" s="30" t="n"/>
      <c r="O83" s="425">
        <f>L83-B83</f>
        <v/>
      </c>
      <c r="P83" s="144">
        <f>J83-K83</f>
        <v/>
      </c>
      <c r="Q83" s="426">
        <f>D83-F83</f>
        <v/>
      </c>
      <c r="R83" s="30" t="n"/>
    </row>
    <row r="84">
      <c r="A84" s="80" t="inlineStr">
        <is>
          <t xml:space="preserve">　　什項負債                                                    </t>
        </is>
      </c>
      <c r="B84" s="427">
        <f>VLOOKUP(A84,$A$423:$AX$475,$K$1,FALSE)</f>
        <v/>
      </c>
      <c r="C84" s="384" t="n">
        <v>321</v>
      </c>
      <c r="D84" s="440" t="n"/>
      <c r="E84" s="441" t="n"/>
      <c r="F84" s="442" t="n"/>
      <c r="G84" s="429">
        <f>B84+SUM(F84:F89)-SUM(D84:D89)</f>
        <v/>
      </c>
      <c r="H84" s="111" t="inlineStr">
        <is>
          <t xml:space="preserve">▼籌資活動之淨現金流入（流出）                                </t>
        </is>
      </c>
      <c r="I84" s="180" t="n"/>
      <c r="J84" s="73">
        <f>OFFSET(A557,0,$K$1-1)</f>
        <v/>
      </c>
      <c r="K84" s="369">
        <f>K69</f>
        <v/>
      </c>
      <c r="L84" s="478">
        <f>VLOOKUP(A84,$A$253:$AX$305,$K$1,FALSE)</f>
        <v/>
      </c>
      <c r="M84" s="478">
        <f>L84-G84</f>
        <v/>
      </c>
      <c r="N84" s="30" t="n"/>
      <c r="O84" s="425">
        <f>L84-B84</f>
        <v/>
      </c>
      <c r="P84" s="144">
        <f>J84-K84</f>
        <v/>
      </c>
      <c r="Q84" s="426">
        <f>D84-F84</f>
        <v/>
      </c>
      <c r="R84" s="30" t="n"/>
    </row>
    <row r="85">
      <c r="A85" s="4" t="n">
        <v>0</v>
      </c>
      <c r="B85" s="427" t="n"/>
      <c r="C85" s="384" t="n">
        <v>402</v>
      </c>
      <c r="D85" s="440">
        <f>J91*-1</f>
        <v/>
      </c>
      <c r="E85" s="384" t="n">
        <v>122</v>
      </c>
      <c r="F85" s="442">
        <f>J28</f>
        <v/>
      </c>
      <c r="G85" s="433" t="n"/>
      <c r="H85" s="111" t="inlineStr">
        <is>
          <t xml:space="preserve">▼現金及約當現金之淨增（淨減）                                </t>
        </is>
      </c>
      <c r="I85" s="180" t="inlineStr">
        <is>
          <t>B</t>
        </is>
      </c>
      <c r="J85" s="73">
        <f>OFFSET(A558,0,$K$1-1)</f>
        <v/>
      </c>
      <c r="K85" s="369">
        <f>J85</f>
        <v/>
      </c>
      <c r="L85" s="478" t="n"/>
      <c r="M85" s="478">
        <f>L85-G85</f>
        <v/>
      </c>
      <c r="N85" s="30" t="n"/>
      <c r="O85" s="425">
        <f>L85-B85</f>
        <v/>
      </c>
      <c r="P85" s="144">
        <f>J85-K85</f>
        <v/>
      </c>
      <c r="Q85" s="426">
        <f>D85-F85</f>
        <v/>
      </c>
      <c r="R85" s="30" t="n"/>
    </row>
    <row r="86">
      <c r="A86" s="3" t="n">
        <v>0</v>
      </c>
      <c r="B86" s="427" t="n"/>
      <c r="C86" s="385" t="n"/>
      <c r="D86" s="440" t="n"/>
      <c r="E86" s="443" t="n">
        <v>401</v>
      </c>
      <c r="F86" s="442">
        <f>J90</f>
        <v/>
      </c>
      <c r="G86" s="433" t="n"/>
      <c r="H86" s="111" t="inlineStr">
        <is>
          <t xml:space="preserve">▼期初現金及約當現金                                          </t>
        </is>
      </c>
      <c r="I86" s="180" t="n"/>
      <c r="J86" s="73">
        <f>OFFSET(A559,0,$K$1-1)</f>
        <v/>
      </c>
      <c r="K86" s="369">
        <f>B8</f>
        <v/>
      </c>
      <c r="L86" s="478" t="n"/>
      <c r="M86" s="478">
        <f>L86-G86</f>
        <v/>
      </c>
      <c r="N86" s="30" t="n"/>
      <c r="O86" s="425">
        <f>L86-B86</f>
        <v/>
      </c>
      <c r="P86" s="144">
        <f>J86-K86</f>
        <v/>
      </c>
      <c r="Q86" s="426">
        <f>D86-F86</f>
        <v/>
      </c>
      <c r="R86" s="30" t="n"/>
    </row>
    <row r="87">
      <c r="A87" s="3" t="n">
        <v>0</v>
      </c>
      <c r="B87" s="427" t="n"/>
      <c r="C87" s="385" t="n"/>
      <c r="D87" s="440" t="n"/>
      <c r="E87" s="443" t="n"/>
      <c r="F87" s="442" t="n"/>
      <c r="G87" s="433" t="n"/>
      <c r="H87" s="111" t="inlineStr">
        <is>
          <t xml:space="preserve">▼期末現金及約當現金                                          </t>
        </is>
      </c>
      <c r="I87" s="180" t="n"/>
      <c r="J87" s="73">
        <f>OFFSET(A560,0,$K$1-1)</f>
        <v/>
      </c>
      <c r="K87" s="369">
        <f>G8</f>
        <v/>
      </c>
      <c r="L87" s="478" t="n"/>
      <c r="M87" s="478">
        <f>L87-G87</f>
        <v/>
      </c>
      <c r="N87" s="30" t="n"/>
      <c r="O87" s="425">
        <f>L87-B87</f>
        <v/>
      </c>
      <c r="P87" s="144">
        <f>J87-K87</f>
        <v/>
      </c>
      <c r="Q87" s="426">
        <f>D87-F87</f>
        <v/>
      </c>
      <c r="R87" s="30" t="n"/>
    </row>
    <row r="88">
      <c r="A88" s="3" t="n">
        <v>0</v>
      </c>
      <c r="B88" s="427" t="n"/>
      <c r="C88" s="385" t="n"/>
      <c r="D88" s="440" t="n"/>
      <c r="E88" s="443" t="n"/>
      <c r="F88" s="442" t="n"/>
      <c r="G88" s="433" t="n"/>
      <c r="H88" s="111" t="inlineStr">
        <is>
          <t xml:space="preserve">▼不影響現金流量之投資與籌資活動                              </t>
        </is>
      </c>
      <c r="J88" s="73">
        <f>OFFSET(A561,0,$K$1-1)</f>
        <v/>
      </c>
      <c r="K88" s="369" t="n"/>
      <c r="L88" s="478" t="n"/>
      <c r="M88" s="478">
        <f>L88-G88</f>
        <v/>
      </c>
      <c r="N88" s="30" t="n"/>
      <c r="O88" s="425">
        <f>L88-B88</f>
        <v/>
      </c>
      <c r="P88" s="144">
        <f>J88-K88</f>
        <v/>
      </c>
      <c r="Q88" s="426">
        <f>D88-F88</f>
        <v/>
      </c>
      <c r="R88" s="30" t="n"/>
    </row>
    <row r="89" ht="32.4" customHeight="1" s="53">
      <c r="A89" s="3" t="n">
        <v>0</v>
      </c>
      <c r="B89" s="427" t="n"/>
      <c r="C89" s="385" t="n"/>
      <c r="D89" s="440" t="n"/>
      <c r="E89" s="443" t="n"/>
      <c r="F89" s="442" t="n"/>
      <c r="G89" s="433" t="n"/>
      <c r="H89" s="112" t="inlineStr">
        <is>
          <t xml:space="preserve">　　退休離職準備金與應付退休及離職金同額增加(+)或減少(-)之金額  </t>
        </is>
      </c>
      <c r="I89" s="180" t="n"/>
      <c r="J89" s="73">
        <f>OFFSET(A562,0,$K$1-1)</f>
        <v/>
      </c>
      <c r="K89" s="369">
        <f>K90+K91</f>
        <v/>
      </c>
      <c r="L89" s="478" t="n"/>
      <c r="M89" s="478">
        <f>L89-G89</f>
        <v/>
      </c>
      <c r="N89" s="30" t="n"/>
      <c r="O89" s="425">
        <f>L89-B89</f>
        <v/>
      </c>
      <c r="P89" s="144">
        <f>J89-K89</f>
        <v/>
      </c>
      <c r="Q89" s="426">
        <f>D89-F89</f>
        <v/>
      </c>
      <c r="R89" s="30" t="n"/>
    </row>
    <row r="90">
      <c r="A90" s="80" t="inlineStr">
        <is>
          <t xml:space="preserve">　　遞延負債                                                    </t>
        </is>
      </c>
      <c r="B90" s="427">
        <f>VLOOKUP(A90,$A$423:$AX$475,$K$1,FALSE)</f>
        <v/>
      </c>
      <c r="C90" s="385" t="n">
        <v>124</v>
      </c>
      <c r="D90" s="440">
        <f>J31*-1</f>
        <v/>
      </c>
      <c r="E90" s="464" t="n">
        <v>311</v>
      </c>
      <c r="F90" s="442">
        <f>J71</f>
        <v/>
      </c>
      <c r="G90" s="429">
        <f>B90+SUM(F90:F96)-SUM(D90:D96)</f>
        <v/>
      </c>
      <c r="H90" s="112" t="inlineStr">
        <is>
          <t xml:space="preserve">　　　退休離職準備金與應付退休及離職金同額增加之金額(+)           </t>
        </is>
      </c>
      <c r="I90" s="180" t="n">
        <v>401</v>
      </c>
      <c r="J90" s="73">
        <f>OFFSET(A563,0,$K$1-1)</f>
        <v/>
      </c>
      <c r="K90" s="369">
        <f>(SUMIF($C$7:$C$127,I90,$D$7:$D$127)+SUMIF($E$7:$E$127,I90,$F$7:$F$127))/2</f>
        <v/>
      </c>
      <c r="L90" s="478">
        <f>VLOOKUP(A90,$A$253:$AX$305,$K$1,FALSE)</f>
        <v/>
      </c>
      <c r="M90" s="478">
        <f>L90-G90</f>
        <v/>
      </c>
      <c r="N90" s="30" t="n"/>
      <c r="O90" s="425">
        <f>L90-B90</f>
        <v/>
      </c>
      <c r="P90" s="144">
        <f>J90-K90</f>
        <v/>
      </c>
      <c r="Q90" s="426">
        <f>D90-F90</f>
        <v/>
      </c>
      <c r="R90" s="30" t="n"/>
    </row>
    <row r="91">
      <c r="A91" s="3" t="n">
        <v>0</v>
      </c>
      <c r="B91" s="427" t="n"/>
      <c r="C91" s="241" t="n">
        <v>123</v>
      </c>
      <c r="D91" s="440">
        <f>-J30</f>
        <v/>
      </c>
      <c r="E91" s="464" t="n">
        <v>403</v>
      </c>
      <c r="F91" s="442">
        <f>J93</f>
        <v/>
      </c>
      <c r="G91" s="433" t="n"/>
      <c r="H91" s="112" t="inlineStr">
        <is>
          <t xml:space="preserve">　　　退休離職準備金與應付退休及離職金同額減少之金額(-)           </t>
        </is>
      </c>
      <c r="I91" s="180" t="n">
        <v>402</v>
      </c>
      <c r="J91" s="73">
        <f>OFFSET(A564,0,$K$1-1)</f>
        <v/>
      </c>
      <c r="K91" s="387">
        <f>(SUMIF($C$7:$C$127,I91,$D$7:$D$127)+SUMIF($E$7:$E$127,I91,$F$7:$F$127))/2*-1</f>
        <v/>
      </c>
      <c r="L91" s="478" t="n"/>
      <c r="M91" s="478">
        <f>L91-G91</f>
        <v/>
      </c>
      <c r="N91" s="30" t="n"/>
      <c r="O91" s="425">
        <f>L91-B91</f>
        <v/>
      </c>
      <c r="P91" s="144">
        <f>J91-K91</f>
        <v/>
      </c>
      <c r="Q91" s="426">
        <f>D91-F91</f>
        <v/>
      </c>
      <c r="R91" s="30" t="n"/>
    </row>
    <row r="92">
      <c r="A92" s="3" t="n">
        <v>0</v>
      </c>
      <c r="B92" s="427" t="n"/>
      <c r="C92" s="385" t="n"/>
      <c r="D92" s="440" t="n"/>
      <c r="E92" s="325" t="n">
        <v>407</v>
      </c>
      <c r="F92" s="262">
        <f>J101</f>
        <v/>
      </c>
      <c r="G92" s="433" t="n"/>
      <c r="H92" s="112" t="inlineStr">
        <is>
          <t xml:space="preserve">　　其他準備金與遞延收入同額增加之金額                          </t>
        </is>
      </c>
      <c r="I92" s="180" t="n"/>
      <c r="J92" s="73">
        <f>OFFSET(A565,0,$K$1-1)</f>
        <v/>
      </c>
      <c r="K92" s="369">
        <f>K93</f>
        <v/>
      </c>
      <c r="L92" s="478" t="n"/>
      <c r="M92" s="478">
        <f>L92-G92</f>
        <v/>
      </c>
      <c r="N92" s="30" t="n"/>
      <c r="O92" s="425">
        <f>L92-B92</f>
        <v/>
      </c>
      <c r="P92" s="144">
        <f>J92-K92</f>
        <v/>
      </c>
      <c r="Q92" s="426">
        <f>D92-F92</f>
        <v/>
      </c>
      <c r="R92" s="30" t="n"/>
    </row>
    <row r="93">
      <c r="A93" s="3" t="n">
        <v>0</v>
      </c>
      <c r="B93" s="427" t="n"/>
      <c r="C93" s="385" t="n"/>
      <c r="D93" s="440" t="n"/>
      <c r="E93" s="464" t="n">
        <v>408</v>
      </c>
      <c r="F93" s="442">
        <f>J102</f>
        <v/>
      </c>
      <c r="G93" s="433" t="n"/>
      <c r="H93" s="112" t="inlineStr">
        <is>
          <t xml:space="preserve">　　　其他準備金與遞延收入同額增加之金額                          </t>
        </is>
      </c>
      <c r="I93" s="180" t="n">
        <v>403</v>
      </c>
      <c r="J93" s="73">
        <f>OFFSET(A566,0,$K$1-1)</f>
        <v/>
      </c>
      <c r="K93" s="369">
        <f>(SUMIF($C$7:$C$127,I93,$D$7:$D$127)+SUMIF($E$7:$E$127,I93,$F$7:$F$127))/2</f>
        <v/>
      </c>
      <c r="L93" s="478" t="n"/>
      <c r="M93" s="478">
        <f>L93-G93</f>
        <v/>
      </c>
      <c r="N93" s="30" t="n"/>
      <c r="O93" s="425">
        <f>L93-B93</f>
        <v/>
      </c>
      <c r="P93" s="144">
        <f>J93-K93</f>
        <v/>
      </c>
      <c r="Q93" s="426">
        <f>D93-F93</f>
        <v/>
      </c>
      <c r="R93" s="30" t="n"/>
    </row>
    <row r="94" ht="32.4" customHeight="1" s="53">
      <c r="A94" s="105" t="n"/>
      <c r="B94" s="465" t="n"/>
      <c r="C94" s="398" t="n"/>
      <c r="D94" s="455" t="n"/>
      <c r="E94" s="466" t="n">
        <v>410</v>
      </c>
      <c r="F94" s="467" t="n"/>
      <c r="G94" s="378" t="n"/>
      <c r="H94" s="112" t="inlineStr">
        <is>
          <t xml:space="preserve">　　以前年度購建中固定資產科目，調整轉入不動產、廠房及設備科目之</t>
        </is>
      </c>
      <c r="I94" s="180" t="n"/>
      <c r="J94" s="73">
        <f>OFFSET(A567,0,$K$1-1)</f>
        <v/>
      </c>
      <c r="K94" s="369">
        <f>K95</f>
        <v/>
      </c>
      <c r="P94" s="144">
        <f>J94-K94</f>
        <v/>
      </c>
    </row>
    <row r="95" ht="27.75" customHeight="1" s="53">
      <c r="A95" s="105" t="n"/>
      <c r="B95" s="465" t="n"/>
      <c r="C95" s="398" t="n"/>
      <c r="D95" s="455" t="n"/>
      <c r="E95" s="468" t="n"/>
      <c r="F95" s="447" t="n"/>
      <c r="G95" s="378" t="n"/>
      <c r="H95" s="112" t="inlineStr">
        <is>
          <t xml:space="preserve">　　　調整轉入不動產、廠房及設備科目明細                          </t>
        </is>
      </c>
      <c r="I95" s="180" t="n"/>
      <c r="J95" s="73">
        <f>OFFSET(A568,0,$K$1-1)</f>
        <v/>
      </c>
      <c r="K95" s="369">
        <f>K96+K97+K98</f>
        <v/>
      </c>
      <c r="L95" s="478" t="n"/>
      <c r="N95" s="30" t="n"/>
      <c r="O95" s="425">
        <f>L95-B96</f>
        <v/>
      </c>
      <c r="P95" s="144">
        <f>J95-K95</f>
        <v/>
      </c>
      <c r="Q95" s="426">
        <f>D96-F96</f>
        <v/>
      </c>
      <c r="R95" s="30" t="n"/>
    </row>
    <row r="96">
      <c r="A96" s="3" t="n">
        <v>0</v>
      </c>
      <c r="B96" s="427" t="n"/>
      <c r="C96" s="385" t="n"/>
      <c r="D96" s="440" t="n"/>
      <c r="E96" s="261" t="n"/>
      <c r="F96" s="186" t="n"/>
      <c r="G96" s="433" t="n"/>
      <c r="H96" s="112" t="inlineStr">
        <is>
          <t xml:space="preserve">　　　　土地改良物                                                  </t>
        </is>
      </c>
      <c r="I96" s="180" t="n">
        <v>404</v>
      </c>
      <c r="J96" s="73">
        <f>OFFSET(A569,0,$K$1-1)</f>
        <v/>
      </c>
      <c r="K96" s="369">
        <f>(SUMIF($C$7:$C$127,I96,$D$7:$D$127)+SUMIF($E$7:$E$127,I96,$F$7:$F$127))/2</f>
        <v/>
      </c>
      <c r="N96" s="30" t="n"/>
      <c r="O96" s="425">
        <f>L97-B97</f>
        <v/>
      </c>
      <c r="P96" s="144">
        <f>J96-K96</f>
        <v/>
      </c>
      <c r="Q96" s="426">
        <f>D97-F97</f>
        <v/>
      </c>
      <c r="R96" s="30" t="n"/>
    </row>
    <row r="97">
      <c r="A97" s="84" t="inlineStr">
        <is>
          <t xml:space="preserve">淨值                                                        </t>
        </is>
      </c>
      <c r="B97" s="422">
        <f>B98+B110+B116+B125</f>
        <v/>
      </c>
      <c r="C97" s="384" t="n"/>
      <c r="D97" s="440" t="n"/>
      <c r="E97" s="441" t="n"/>
      <c r="F97" s="442" t="n"/>
      <c r="G97" s="422">
        <f>G98+G110+G116+G125</f>
        <v/>
      </c>
      <c r="H97" s="112" t="inlineStr">
        <is>
          <t xml:space="preserve">　　　　房屋及建築                                                  </t>
        </is>
      </c>
      <c r="I97" s="180" t="n">
        <v>405</v>
      </c>
      <c r="J97" s="73">
        <f>OFFSET(A570,0,$K$1-1)</f>
        <v/>
      </c>
      <c r="K97" s="369">
        <f>(SUMIF($C$7:$C$127,I97,$D$7:$D$127)+SUMIF($E$7:$E$127,I97,$F$7:$F$127))/2</f>
        <v/>
      </c>
      <c r="L97" s="478">
        <f>VLOOKUP(A97,$A$253:$AX$305,$K$1,FALSE)</f>
        <v/>
      </c>
      <c r="M97" s="478">
        <f>L97-G97</f>
        <v/>
      </c>
      <c r="N97" s="30" t="n"/>
      <c r="O97" s="425">
        <f>L98-B98</f>
        <v/>
      </c>
      <c r="P97" s="144">
        <f>J97-K97</f>
        <v/>
      </c>
      <c r="Q97" s="426">
        <f>D98-F98</f>
        <v/>
      </c>
      <c r="R97" s="30" t="n"/>
    </row>
    <row r="98">
      <c r="A98" s="85" t="inlineStr">
        <is>
          <t xml:space="preserve">　基金                                                        </t>
        </is>
      </c>
      <c r="B98" s="422">
        <f>SUM(B99:B101)</f>
        <v/>
      </c>
      <c r="C98" s="384" t="n"/>
      <c r="D98" s="440" t="n"/>
      <c r="E98" s="441" t="n"/>
      <c r="F98" s="442" t="n"/>
      <c r="G98" s="422">
        <f>SUM(G99:G101)</f>
        <v/>
      </c>
      <c r="H98" s="220" t="inlineStr">
        <is>
          <t xml:space="preserve">　　　　什項設備                                                    </t>
        </is>
      </c>
      <c r="I98" s="267" t="n">
        <v>406</v>
      </c>
      <c r="J98" s="73">
        <f>OFFSET(A571,0,$K$1-1)</f>
        <v/>
      </c>
      <c r="K98" s="369">
        <f>(SUMIF($C$7:$C$127,I98,$D$7:$D$127)+SUMIF($E$7:$E$127,I98,$F$7:$F$127))/2</f>
        <v/>
      </c>
      <c r="L98" s="478">
        <f>VLOOKUP(A98,$A$253:$AX$305,$K$1,FALSE)</f>
        <v/>
      </c>
      <c r="M98" s="478">
        <f>L98-G98</f>
        <v/>
      </c>
      <c r="N98" s="30" t="n"/>
      <c r="O98" s="425">
        <f>L99-B99</f>
        <v/>
      </c>
      <c r="P98" s="144">
        <f>J98-K98</f>
        <v/>
      </c>
      <c r="Q98" s="426">
        <f>D99-F99</f>
        <v/>
      </c>
      <c r="R98" s="30" t="n"/>
    </row>
    <row r="99">
      <c r="A99" s="86" t="inlineStr">
        <is>
          <t xml:space="preserve">　　基金                                                        </t>
        </is>
      </c>
      <c r="B99" s="427">
        <f>VLOOKUP(A99,$A$423:$AX$475,$K$1,FALSE)</f>
        <v/>
      </c>
      <c r="C99" s="245" t="n"/>
      <c r="D99" s="440" t="n"/>
      <c r="E99" s="384" t="n">
        <v>313</v>
      </c>
      <c r="F99" s="442">
        <f>J76</f>
        <v/>
      </c>
      <c r="G99" s="469">
        <f>B99+SUM(F99:F109)-SUM(D99:D109)</f>
        <v/>
      </c>
      <c r="H99" s="112" t="inlineStr">
        <is>
          <t xml:space="preserve">　不動產、廠房及設備與遞延收入同額增加(+)或減少(-)之金額    </t>
        </is>
      </c>
      <c r="I99" s="180" t="n"/>
      <c r="J99" s="73">
        <f>OFFSET(A572,0,$K$1-1)</f>
        <v/>
      </c>
      <c r="K99" s="369">
        <f>K100</f>
        <v/>
      </c>
      <c r="L99" s="478">
        <f>VLOOKUP(A99,$A$253:$AX$305,$K$1,FALSE)</f>
        <v/>
      </c>
      <c r="M99" s="478">
        <f>L99-G99</f>
        <v/>
      </c>
      <c r="N99" s="30" t="n"/>
      <c r="O99" s="425">
        <f>L100-B100</f>
        <v/>
      </c>
      <c r="P99" s="144">
        <f>J99-K99</f>
        <v/>
      </c>
      <c r="Q99" s="426">
        <f>D100-F100</f>
        <v/>
      </c>
      <c r="R99" s="30" t="n"/>
    </row>
    <row r="100">
      <c r="A100" s="89" t="n">
        <v>0</v>
      </c>
      <c r="B100" s="427" t="n"/>
      <c r="C100" s="375" t="n"/>
      <c r="D100" s="428" t="n"/>
      <c r="E100" s="87" t="n">
        <v>314</v>
      </c>
      <c r="F100" s="431">
        <f>J77</f>
        <v/>
      </c>
      <c r="G100" s="427" t="n"/>
      <c r="H100" s="112" t="inlineStr">
        <is>
          <t xml:space="preserve">　　不動產、廠房及設備與遞延收入同額增加明細(+)             </t>
        </is>
      </c>
      <c r="I100" s="180" t="n"/>
      <c r="J100" s="73">
        <f>OFFSET(A573,0,$K$1-1)</f>
        <v/>
      </c>
      <c r="K100" s="369">
        <f>K101+K102</f>
        <v/>
      </c>
      <c r="L100" s="478" t="n"/>
      <c r="M100" s="478">
        <f>L100-G100</f>
        <v/>
      </c>
      <c r="N100" s="30" t="n"/>
      <c r="O100" s="425">
        <f>L101-B101</f>
        <v/>
      </c>
      <c r="P100" s="144">
        <f>J100-K100</f>
        <v/>
      </c>
      <c r="Q100" s="426">
        <f>D101-F101</f>
        <v/>
      </c>
      <c r="R100" s="30" t="n"/>
    </row>
    <row r="101">
      <c r="A101" s="50" t="n">
        <v>0</v>
      </c>
      <c r="B101" s="427" t="n"/>
      <c r="C101" s="91" t="n">
        <v>412</v>
      </c>
      <c r="D101" s="428">
        <f>-J109</f>
        <v/>
      </c>
      <c r="E101" s="87" t="n">
        <v>315</v>
      </c>
      <c r="F101" s="431">
        <f>J78</f>
        <v/>
      </c>
      <c r="G101" s="427" t="n"/>
      <c r="H101" s="211" t="inlineStr">
        <is>
          <t xml:space="preserve">　　　　機械及設備                                                  </t>
        </is>
      </c>
      <c r="I101" s="268" t="n">
        <v>407</v>
      </c>
      <c r="J101" s="73">
        <f>OFFSET(A574,0,$K$1-1)</f>
        <v/>
      </c>
      <c r="K101" s="369">
        <f>(SUMIF($C$7:$C$127,I101,$D$7:$D$127)+SUMIF($E$7:$E$127,I101,$F$7:$F$127))/2</f>
        <v/>
      </c>
      <c r="L101" s="478" t="n"/>
      <c r="M101" s="478">
        <f>L101-G101</f>
        <v/>
      </c>
      <c r="N101" s="30" t="n"/>
      <c r="O101" s="425">
        <f>L102-B102</f>
        <v/>
      </c>
      <c r="P101" s="144">
        <f>J101-K101</f>
        <v/>
      </c>
      <c r="Q101" s="426">
        <f>D102-F102</f>
        <v/>
      </c>
      <c r="R101" s="30" t="n"/>
    </row>
    <row r="102">
      <c r="A102" s="50" t="n">
        <v>0</v>
      </c>
      <c r="B102" s="427" t="n"/>
      <c r="C102" s="91" t="n">
        <v>413</v>
      </c>
      <c r="D102" s="470">
        <f>-J110</f>
        <v/>
      </c>
      <c r="E102" s="87" t="n">
        <v>409</v>
      </c>
      <c r="F102" s="432">
        <f>J105</f>
        <v/>
      </c>
      <c r="G102" s="427" t="n"/>
      <c r="H102" s="211" t="inlineStr">
        <is>
          <t xml:space="preserve">　　　　什項設備                                                    </t>
        </is>
      </c>
      <c r="I102" s="180" t="n">
        <v>408</v>
      </c>
      <c r="J102" s="73">
        <f>OFFSET(A575,0,$K$1-1)</f>
        <v/>
      </c>
      <c r="K102" s="369">
        <f>(SUMIF($C$7:$C$127,I102,$D$7:$D$127)+SUMIF($E$7:$E$127,I102,$F$7:$F$127))/2</f>
        <v/>
      </c>
      <c r="L102" s="478" t="n"/>
      <c r="M102" s="478">
        <f>L102-G102</f>
        <v/>
      </c>
      <c r="N102" s="30" t="n"/>
      <c r="O102" s="425">
        <f>L103-B103</f>
        <v/>
      </c>
      <c r="P102" s="144">
        <f>J102-K102</f>
        <v/>
      </c>
      <c r="Q102" s="426">
        <f>D103-F103</f>
        <v/>
      </c>
      <c r="R102" s="30" t="n"/>
    </row>
    <row r="103">
      <c r="A103" s="50" t="n">
        <v>0</v>
      </c>
      <c r="B103" s="427" t="n"/>
      <c r="C103" s="91" t="n">
        <v>414</v>
      </c>
      <c r="D103" s="470">
        <f>-J111</f>
        <v/>
      </c>
      <c r="E103" s="375" t="n">
        <v>410</v>
      </c>
      <c r="F103" s="431">
        <f>J106</f>
        <v/>
      </c>
      <c r="G103" s="427" t="n"/>
      <c r="H103" s="211" t="inlineStr">
        <is>
          <t xml:space="preserve">　不動產、廠房及設備與基金同額增加(+)或減少(-)之金額        </t>
        </is>
      </c>
      <c r="I103" s="180" t="n"/>
      <c r="J103" s="73">
        <f>OFFSET(A576,0,$K$1-1)</f>
        <v/>
      </c>
      <c r="K103" s="369">
        <f>K104+K108</f>
        <v/>
      </c>
      <c r="L103" s="478" t="n"/>
      <c r="M103" s="478">
        <f>L103-G103</f>
        <v/>
      </c>
      <c r="N103" s="30" t="n"/>
      <c r="O103" s="425">
        <f>L104-B104</f>
        <v/>
      </c>
      <c r="P103" s="144">
        <f>J103-K103</f>
        <v/>
      </c>
      <c r="Q103" s="426">
        <f>D104-F104</f>
        <v/>
      </c>
      <c r="R103" s="30" t="n"/>
    </row>
    <row r="104">
      <c r="A104" s="50" t="n">
        <v>0</v>
      </c>
      <c r="B104" s="427" t="n"/>
      <c r="C104" s="91" t="n">
        <v>416</v>
      </c>
      <c r="D104" s="470">
        <f>F58</f>
        <v/>
      </c>
      <c r="E104" s="375" t="n">
        <v>411</v>
      </c>
      <c r="F104" s="431">
        <f>J107</f>
        <v/>
      </c>
      <c r="G104" s="427" t="n"/>
      <c r="H104" s="211" t="inlineStr">
        <is>
          <t xml:space="preserve">　　　撥入不動產、廠房及設備明細(+)                               </t>
        </is>
      </c>
      <c r="I104" s="180" t="n"/>
      <c r="J104" s="73">
        <f>OFFSET(A577,0,$K$1-1)</f>
        <v/>
      </c>
      <c r="K104" s="369">
        <f>SUM(K105:K107)</f>
        <v/>
      </c>
      <c r="L104" s="478" t="n"/>
      <c r="M104" s="478">
        <f>L104-G104</f>
        <v/>
      </c>
      <c r="N104" s="30" t="n"/>
      <c r="O104" s="425">
        <f>L105-B105</f>
        <v/>
      </c>
      <c r="P104" s="144">
        <f>J104-K104</f>
        <v/>
      </c>
      <c r="Q104" s="426">
        <f>D105-F105</f>
        <v/>
      </c>
      <c r="R104" s="30" t="n"/>
    </row>
    <row r="105">
      <c r="A105" s="50" t="n"/>
      <c r="B105" s="50" t="n"/>
      <c r="C105" s="91" t="n"/>
      <c r="D105" s="428" t="n"/>
      <c r="E105" s="375" t="n">
        <v>415</v>
      </c>
      <c r="F105" s="90">
        <f>J113</f>
        <v/>
      </c>
      <c r="G105" s="50" t="n"/>
      <c r="H105" s="112" t="inlineStr">
        <is>
          <t xml:space="preserve">　　　　機械及設備                                                  </t>
        </is>
      </c>
      <c r="I105" s="180" t="n">
        <v>409</v>
      </c>
      <c r="J105" s="73">
        <f>OFFSET(A578,0,$K$1-1)</f>
        <v/>
      </c>
      <c r="K105" s="369">
        <f>(SUMIF($C$7:$C$127,I105,$D$7:$D$127)+SUMIF($E$7:$E$127,I105,$F$7:$F$127))/2</f>
        <v/>
      </c>
      <c r="L105" s="478" t="n"/>
      <c r="M105" s="478">
        <f>L105-G105</f>
        <v/>
      </c>
      <c r="N105" s="30" t="n"/>
      <c r="O105" s="425">
        <f>L106-B106</f>
        <v/>
      </c>
      <c r="P105" s="144">
        <f>J105-K105</f>
        <v/>
      </c>
      <c r="Q105" s="426">
        <f>D106-F106</f>
        <v/>
      </c>
      <c r="R105" s="30" t="n"/>
    </row>
    <row r="106">
      <c r="A106" s="50" t="n"/>
      <c r="B106" s="50" t="n"/>
      <c r="C106" s="375" t="n"/>
      <c r="D106" s="428" t="n"/>
      <c r="G106" s="50" t="n"/>
      <c r="H106" s="112" t="inlineStr">
        <is>
          <t xml:space="preserve">　　　　交通及運輸設備                                              </t>
        </is>
      </c>
      <c r="I106" s="180" t="n">
        <v>410</v>
      </c>
      <c r="J106" s="73">
        <f>OFFSET(A579,0,$K$1-1)</f>
        <v/>
      </c>
      <c r="K106" s="369">
        <f>(SUMIF($C$7:$C$127,I106,$D$7:$D$127)+SUMIF($E$7:$E$127,I106,$F$7:$F$127))/2</f>
        <v/>
      </c>
      <c r="L106" s="478" t="n"/>
      <c r="M106" s="478">
        <f>L106-G106</f>
        <v/>
      </c>
      <c r="N106" s="30" t="n"/>
      <c r="O106" s="425">
        <f>L107-B107</f>
        <v/>
      </c>
      <c r="P106" s="144">
        <f>J106-K106</f>
        <v/>
      </c>
      <c r="Q106" s="426">
        <f>D107-F107</f>
        <v/>
      </c>
      <c r="R106" s="30" t="n"/>
    </row>
    <row r="107">
      <c r="A107" s="50" t="n"/>
      <c r="B107" s="50" t="n"/>
      <c r="C107" s="127" t="n">
        <v>72</v>
      </c>
      <c r="D107" s="471">
        <f>IF(J119&lt;0,J119*-1,0)</f>
        <v/>
      </c>
      <c r="E107" s="472" t="n"/>
      <c r="F107" s="396" t="n"/>
      <c r="G107" s="50" t="n"/>
      <c r="H107" s="112" t="inlineStr">
        <is>
          <t xml:space="preserve">　　　　什項設備                                                    </t>
        </is>
      </c>
      <c r="I107" s="180" t="n">
        <v>411</v>
      </c>
      <c r="J107" s="73">
        <f>OFFSET(A580,0,$K$1-1)</f>
        <v/>
      </c>
      <c r="K107" s="369">
        <f>(SUMIF($C$7:$C$127,I107,$D$7:$D$127)+SUMIF($E$7:$E$127,I107,$F$7:$F$127))/2</f>
        <v/>
      </c>
      <c r="L107" s="478" t="n"/>
      <c r="M107" s="478">
        <f>L107-G107</f>
        <v/>
      </c>
      <c r="N107" s="30" t="n"/>
      <c r="O107" s="425">
        <f>L108-B108</f>
        <v/>
      </c>
      <c r="P107" s="144">
        <f>J107-K107</f>
        <v/>
      </c>
      <c r="Q107" s="426">
        <f>D108-F108</f>
        <v/>
      </c>
      <c r="R107" s="30" t="n"/>
    </row>
    <row r="108">
      <c r="A108" s="89" t="n">
        <v>0</v>
      </c>
      <c r="B108" s="427" t="n"/>
      <c r="C108" s="127" t="n"/>
      <c r="D108" s="428" t="n"/>
      <c r="E108" s="375" t="n">
        <v>72</v>
      </c>
      <c r="F108" s="396">
        <f>IF(J119&gt;0,J119,0)</f>
        <v/>
      </c>
      <c r="G108" s="427" t="n"/>
      <c r="H108" s="211" t="inlineStr">
        <is>
          <t xml:space="preserve">　　　撥出不動產、廠房及設備明細(-)                               </t>
        </is>
      </c>
      <c r="I108" s="180" t="n"/>
      <c r="J108" s="73">
        <f>OFFSET(A581,0,$K$1-1)</f>
        <v/>
      </c>
      <c r="K108" s="369">
        <f>K109+K110+K111</f>
        <v/>
      </c>
      <c r="L108" s="478" t="n"/>
      <c r="M108" s="478">
        <f>L108-G108</f>
        <v/>
      </c>
      <c r="N108" s="30" t="n"/>
      <c r="O108" s="425">
        <f>L109-B109</f>
        <v/>
      </c>
      <c r="P108" s="144">
        <f>J108-K108</f>
        <v/>
      </c>
      <c r="Q108" s="426">
        <f>D109-F109</f>
        <v/>
      </c>
      <c r="R108" s="30" t="n"/>
    </row>
    <row r="109">
      <c r="A109" s="78" t="n"/>
      <c r="B109" s="427" t="n"/>
      <c r="D109" s="428" t="n"/>
      <c r="E109" s="375" t="n"/>
      <c r="F109" s="432">
        <f>J131</f>
        <v/>
      </c>
      <c r="G109" s="427" t="n"/>
      <c r="H109" s="112" t="inlineStr">
        <is>
          <t xml:space="preserve">　　　　機械及設備                                                  </t>
        </is>
      </c>
      <c r="I109" s="180" t="n">
        <v>412</v>
      </c>
      <c r="J109" s="73">
        <f>OFFSET(A582,0,$K$1-1)</f>
        <v/>
      </c>
      <c r="K109" s="387">
        <f>(SUMIF($C$7:$C$127,I109,$D$7:$D$127)+SUMIF($E$7:$E$127,I109,$F$7:$F$127))/2*-1</f>
        <v/>
      </c>
      <c r="L109" s="478" t="n"/>
      <c r="M109" s="478">
        <f>L109-G109</f>
        <v/>
      </c>
      <c r="N109" s="30" t="n"/>
      <c r="O109" s="425">
        <f>L110-B110</f>
        <v/>
      </c>
      <c r="P109" s="144">
        <f>J109-K109</f>
        <v/>
      </c>
      <c r="Q109" s="426">
        <f>D110-F110</f>
        <v/>
      </c>
      <c r="R109" s="30" t="n"/>
    </row>
    <row r="110">
      <c r="A110" s="78" t="inlineStr">
        <is>
          <t xml:space="preserve">　公積                                                        </t>
        </is>
      </c>
      <c r="B110" s="422">
        <f>SUM(B111:B115)</f>
        <v/>
      </c>
      <c r="C110" s="375" t="n"/>
      <c r="D110" s="428" t="n"/>
      <c r="E110" s="430" t="n"/>
      <c r="F110" s="432" t="n"/>
      <c r="G110" s="423">
        <f>SUM(G111:G115)</f>
        <v/>
      </c>
      <c r="H110" s="112" t="inlineStr">
        <is>
          <t xml:space="preserve">　　　　交通及運輸設備                                              </t>
        </is>
      </c>
      <c r="I110" s="180" t="n">
        <v>413</v>
      </c>
      <c r="J110" s="73">
        <f>OFFSET(A583,0,$K$1-1)</f>
        <v/>
      </c>
      <c r="K110" s="387">
        <f>(SUMIF($C$7:$C$127,I110,$D$7:$D$127)+SUMIF($E$7:$E$127,I110,$F$7:$F$127))/2*-1</f>
        <v/>
      </c>
      <c r="L110" s="478">
        <f>VLOOKUP(A110,$A$253:$AX$305,$K$1,FALSE)</f>
        <v/>
      </c>
      <c r="M110" s="478">
        <f>L110-G110</f>
        <v/>
      </c>
      <c r="N110" s="30" t="n"/>
      <c r="O110" s="425">
        <f>L111-B111</f>
        <v/>
      </c>
      <c r="P110" s="144">
        <f>J110-K110</f>
        <v/>
      </c>
      <c r="Q110" s="426">
        <f>D111-F111</f>
        <v/>
      </c>
      <c r="R110" s="30" t="n"/>
    </row>
    <row r="111">
      <c r="A111" s="80" t="inlineStr">
        <is>
          <t xml:space="preserve">　　資本公積                                                    </t>
        </is>
      </c>
      <c r="B111" s="427">
        <f>VLOOKUP(A111,$A$423:$AX$475,$K$1,FALSE)</f>
        <v/>
      </c>
      <c r="C111" s="375" t="n"/>
      <c r="D111" s="428" t="n"/>
      <c r="E111" s="430" t="n">
        <v>417</v>
      </c>
      <c r="F111" s="432">
        <f>J115</f>
        <v/>
      </c>
      <c r="G111" s="429">
        <f>B111+SUM(F111:F113)-SUM(D111:D113)</f>
        <v/>
      </c>
      <c r="H111" s="112" t="inlineStr">
        <is>
          <t xml:space="preserve">　　　　什項設備                                                    </t>
        </is>
      </c>
      <c r="I111" s="180" t="n">
        <v>414</v>
      </c>
      <c r="J111" s="73">
        <f>OFFSET(A584,0,$K$1-1)</f>
        <v/>
      </c>
      <c r="K111" s="387">
        <f>(SUMIF($C$7:$C$127,I111,$D$7:$D$127)+SUMIF($E$7:$E$127,I111,$F$7:$F$127))/2*-1</f>
        <v/>
      </c>
      <c r="L111" s="478">
        <f>VLOOKUP(A111,$A$253:$AX$305,$K$1,FALSE)</f>
        <v/>
      </c>
      <c r="M111" s="478">
        <f>L111-G111</f>
        <v/>
      </c>
      <c r="N111" s="30" t="n"/>
      <c r="O111" s="425">
        <f>L112-B112</f>
        <v/>
      </c>
      <c r="P111" s="144">
        <f>J111-K111</f>
        <v/>
      </c>
      <c r="Q111" s="426">
        <f>D112-F112</f>
        <v/>
      </c>
      <c r="R111" s="30" t="n"/>
    </row>
    <row r="112">
      <c r="A112" s="2" t="n">
        <v>0</v>
      </c>
      <c r="B112" s="427" t="n"/>
      <c r="C112" s="473" t="n">
        <v>71</v>
      </c>
      <c r="D112" s="471">
        <f>IF(J118&lt;0,J118*-1,0)</f>
        <v/>
      </c>
      <c r="E112" s="430" t="n">
        <v>71</v>
      </c>
      <c r="F112" s="431">
        <f>IF(J133&gt;0,J133,0)</f>
        <v/>
      </c>
      <c r="G112" s="433" t="n"/>
      <c r="H112" s="211" t="inlineStr">
        <is>
          <t xml:space="preserve">　無形資產與基金同額增加(+)或減少(-)之金額                  </t>
        </is>
      </c>
      <c r="I112" s="186" t="n"/>
      <c r="J112" s="73" t="n"/>
      <c r="K112" s="369">
        <f>K113+K114</f>
        <v/>
      </c>
      <c r="L112" s="478" t="n"/>
      <c r="M112" s="478">
        <f>L112-G112</f>
        <v/>
      </c>
      <c r="N112" s="30" t="n"/>
      <c r="O112" s="425">
        <f>L113-B113</f>
        <v/>
      </c>
      <c r="P112" s="144">
        <f>J112-K112</f>
        <v/>
      </c>
      <c r="Q112" s="426">
        <f>D113-F113</f>
        <v/>
      </c>
      <c r="R112" s="30" t="n"/>
    </row>
    <row r="113">
      <c r="A113" s="3" t="n">
        <v>0</v>
      </c>
      <c r="B113" s="427" t="n"/>
      <c r="C113" s="473" t="n"/>
      <c r="D113" s="428" t="n"/>
      <c r="E113" s="439" t="n"/>
      <c r="F113" s="432" t="n"/>
      <c r="G113" s="433" t="n"/>
      <c r="H113" s="112" t="inlineStr">
        <is>
          <t xml:space="preserve">　　　無形資產與基金同額增加之金額(+)                             </t>
        </is>
      </c>
      <c r="I113" s="180" t="n">
        <v>415</v>
      </c>
      <c r="J113" s="73">
        <f>OFFSET(A585,0,$K$1-1)</f>
        <v/>
      </c>
      <c r="K113" s="369">
        <f>(SUMIF($C$7:$C$127,I113,$D$7:$D$127)+SUMIF($E$7:$E$127,I113,$F$7:$F$127))/2</f>
        <v/>
      </c>
      <c r="L113" s="478" t="n"/>
      <c r="M113" s="478">
        <f>L113-G113</f>
        <v/>
      </c>
      <c r="N113" s="30" t="n"/>
      <c r="O113" s="425">
        <f>L114-B114</f>
        <v/>
      </c>
      <c r="P113" s="144">
        <f>J113-K113</f>
        <v/>
      </c>
      <c r="Q113" s="426">
        <f>D114-F114</f>
        <v/>
      </c>
      <c r="R113" s="30" t="n"/>
    </row>
    <row r="114">
      <c r="A114" s="80" t="inlineStr">
        <is>
          <t xml:space="preserve">　　特別公積                                                    </t>
        </is>
      </c>
      <c r="B114" s="427">
        <f>VLOOKUP(A114,$A$423:$AX$475,$K$1,FALSE)</f>
        <v/>
      </c>
      <c r="C114" s="474" t="n"/>
      <c r="D114" s="428">
        <f>J131</f>
        <v/>
      </c>
      <c r="E114" s="430" t="n"/>
      <c r="F114" s="432" t="n"/>
      <c r="G114" s="429">
        <f>B114+SUM(F114:F115)-SUM(D114:D115)</f>
        <v/>
      </c>
      <c r="H114" s="112" t="inlineStr">
        <is>
          <t xml:space="preserve">　　　無形資產與基金同額減少之金額(-)                             </t>
        </is>
      </c>
      <c r="I114" s="180" t="n">
        <v>416</v>
      </c>
      <c r="J114" s="73">
        <f>OFFSET(A586,0,$K$1-1)</f>
        <v/>
      </c>
      <c r="K114" s="369">
        <f>-(SUMIF($C$7:$C$127,I114,$D$7:$D$127)+SUMIF($E$7:$E$127,I114,$F$7:$F$127))/2</f>
        <v/>
      </c>
      <c r="L114" s="478">
        <f>VLOOKUP(A114,$A$253:$AX$305,$K$1,FALSE)</f>
        <v/>
      </c>
      <c r="M114" s="478">
        <f>L114-G114</f>
        <v/>
      </c>
      <c r="N114" s="30" t="n"/>
      <c r="O114" s="425">
        <f>L115-B115</f>
        <v/>
      </c>
      <c r="P114" s="144">
        <f>J114-K114</f>
        <v/>
      </c>
      <c r="Q114" s="426">
        <f>D115-F115</f>
        <v/>
      </c>
      <c r="R114" s="30" t="n"/>
    </row>
    <row r="115">
      <c r="A115" s="3" t="n">
        <v>0</v>
      </c>
      <c r="B115" s="427" t="n"/>
      <c r="C115" s="473" t="n"/>
      <c r="D115" s="428" t="n"/>
      <c r="E115" s="439" t="n"/>
      <c r="F115" s="432" t="n"/>
      <c r="G115" s="433" t="n"/>
      <c r="H115" s="112" t="inlineStr">
        <is>
          <t xml:space="preserve">　　應付代管資產轉列受贈公積之金額                              </t>
        </is>
      </c>
      <c r="I115" s="180" t="n">
        <v>417</v>
      </c>
      <c r="J115" s="73">
        <f>OFFSET(A587,0,$K$1-1)</f>
        <v/>
      </c>
      <c r="K115" s="369">
        <f>(SUMIF($C$7:$C$127,I115,$D$7:$D$127)+SUMIF($E$7:$E$127,I115,$F$7:$F$127))/2</f>
        <v/>
      </c>
      <c r="L115" s="478" t="n"/>
      <c r="M115" s="478">
        <f>L115-G115</f>
        <v/>
      </c>
      <c r="N115" s="30" t="n"/>
      <c r="O115" s="425">
        <f>L116-B116</f>
        <v/>
      </c>
      <c r="P115" s="144">
        <f>J115-K115</f>
        <v/>
      </c>
      <c r="Q115" s="426">
        <f>D116-F116</f>
        <v/>
      </c>
      <c r="R115" s="30" t="n"/>
    </row>
    <row r="116">
      <c r="A116" s="78" t="inlineStr">
        <is>
          <t xml:space="preserve">　累積餘絀                                                    </t>
        </is>
      </c>
      <c r="B116" s="422">
        <f>SUM(B117:B121)</f>
        <v/>
      </c>
      <c r="C116" s="474" t="n"/>
      <c r="D116" s="428" t="n"/>
      <c r="E116" s="430" t="n"/>
      <c r="F116" s="432" t="n"/>
      <c r="G116" s="423">
        <f>SUM(G117:G121)</f>
        <v/>
      </c>
      <c r="H116" s="112" t="inlineStr">
        <is>
          <t xml:space="preserve">　　長期債務1年內到期部分轉列應付到期長期負債之金額             </t>
        </is>
      </c>
      <c r="I116" s="180" t="n">
        <v>418</v>
      </c>
      <c r="J116" s="73">
        <f>OFFSET(A588,0,$K$1-1)</f>
        <v/>
      </c>
      <c r="K116" s="369">
        <f>(SUMIF($C$7:$C$127,I116,$D$7:$D$127)+SUMIF($E$7:$E$127,I116,$F$7:$F$127))/2</f>
        <v/>
      </c>
      <c r="L116" s="478">
        <f>VLOOKUP(A116,$A$253:$AX$305,$K$1,FALSE)</f>
        <v/>
      </c>
      <c r="M116" s="478">
        <f>L116-G116</f>
        <v/>
      </c>
      <c r="N116" s="30" t="n"/>
      <c r="O116" s="425">
        <f>L117-B117</f>
        <v/>
      </c>
      <c r="P116" s="144">
        <f>J116-K116</f>
        <v/>
      </c>
      <c r="Q116" s="426">
        <f>D117-F117</f>
        <v/>
      </c>
      <c r="R116" s="30" t="n"/>
    </row>
    <row r="117">
      <c r="A117" s="80" t="inlineStr">
        <is>
          <t xml:space="preserve">　　累積賸餘                                                    </t>
        </is>
      </c>
      <c r="B117" s="427">
        <f>VLOOKUP(A117,$A$423:$AX$475,$K$1,FALSE)</f>
        <v/>
      </c>
      <c r="C117" s="474" t="n"/>
      <c r="D117" s="428" t="n"/>
      <c r="E117" s="375" t="inlineStr">
        <is>
          <t>A</t>
        </is>
      </c>
      <c r="F117" s="432">
        <f>IF(J7&gt;0,J7,0)</f>
        <v/>
      </c>
      <c r="G117" s="429">
        <f>B117+SUM(F117:F120)-SUM(D117:D120)</f>
        <v/>
      </c>
      <c r="H117" s="112" t="inlineStr">
        <is>
          <t xml:space="preserve">　　盈餘分配與虧損填補之金額                                    </t>
        </is>
      </c>
      <c r="I117" s="180" t="n"/>
      <c r="J117" s="73">
        <f>OFFSET(A589,0,$K$1-1)</f>
        <v/>
      </c>
      <c r="K117" s="369">
        <f>K118+K119</f>
        <v/>
      </c>
      <c r="L117" s="478">
        <f>VLOOKUP(A117,$A$253:$AX$305,$K$1,FALSE)</f>
        <v/>
      </c>
      <c r="M117" s="478">
        <f>L117-G117</f>
        <v/>
      </c>
      <c r="N117" s="30" t="n"/>
      <c r="O117" s="425">
        <f>L118-B118</f>
        <v/>
      </c>
      <c r="P117" s="144">
        <f>J117-K117</f>
        <v/>
      </c>
      <c r="Q117" s="426">
        <f>D118-F118</f>
        <v/>
      </c>
      <c r="R117" s="30" t="n"/>
    </row>
    <row r="118">
      <c r="A118" s="3" t="n">
        <v>0</v>
      </c>
      <c r="B118" s="427" t="n"/>
      <c r="C118" s="474" t="n">
        <v>71</v>
      </c>
      <c r="D118" s="428">
        <f>IF(J123&gt;0,J123,0)</f>
        <v/>
      </c>
      <c r="E118" s="375" t="n"/>
      <c r="F118" s="431" t="n"/>
      <c r="G118" s="401" t="n"/>
      <c r="H118" s="112" t="inlineStr">
        <is>
          <t xml:space="preserve">　　　提存(撥用-)公積                                             </t>
        </is>
      </c>
      <c r="I118" s="180" t="n">
        <v>71</v>
      </c>
      <c r="J118" s="73">
        <f>OFFSET(A590,0,$K$1-1)</f>
        <v/>
      </c>
      <c r="K118" s="387">
        <f>-(SUMIF($C$7:$C$127,I118,$D$7:$D$127)+SUMIF($E$7:$E$127,I118,$F$7:$F$127))/2</f>
        <v/>
      </c>
      <c r="L118" s="478" t="n"/>
      <c r="M118" s="478">
        <f>L118-G118</f>
        <v/>
      </c>
      <c r="N118" s="30" t="n"/>
      <c r="O118" s="425">
        <f>L119-B119</f>
        <v/>
      </c>
      <c r="P118" s="144">
        <f>J118-K118</f>
        <v/>
      </c>
      <c r="Q118" s="426">
        <f>D119-F119</f>
        <v/>
      </c>
      <c r="R118" s="30" t="n"/>
    </row>
    <row r="119" ht="20.4" customHeight="1" s="53" thickBot="1">
      <c r="A119" s="3" t="n"/>
      <c r="B119" s="427" t="n"/>
      <c r="C119" s="430" t="n">
        <v>72</v>
      </c>
      <c r="D119" s="471">
        <f>IF(J119&gt;0,J119,0)</f>
        <v/>
      </c>
      <c r="E119" s="434" t="n"/>
      <c r="F119" s="376" t="n"/>
      <c r="G119" s="401" t="n"/>
      <c r="H119" s="198" t="inlineStr">
        <is>
          <t xml:space="preserve">　　　賸餘撥充(折減-)基金                                         </t>
        </is>
      </c>
      <c r="I119" s="180" t="n">
        <v>72</v>
      </c>
      <c r="J119" s="73">
        <f>OFFSET(A591,0,$K$1-1)</f>
        <v/>
      </c>
      <c r="K119" s="387">
        <f>-(SUMIF($C$7:$C$127,I119,$D$7:$D$127)+SUMIF($E$7:$E$127,I119,$F$7:$F$127))/2</f>
        <v/>
      </c>
      <c r="L119" s="478" t="n"/>
      <c r="M119" s="478">
        <f>L119-G119</f>
        <v/>
      </c>
      <c r="N119" s="30" t="n"/>
      <c r="O119" s="425">
        <f>L120-B121</f>
        <v/>
      </c>
      <c r="P119" s="144">
        <f>J119-K119</f>
        <v/>
      </c>
      <c r="Q119" s="426">
        <f>D121-F121</f>
        <v/>
      </c>
      <c r="R119" s="30" t="n"/>
    </row>
    <row r="120">
      <c r="A120" s="100" t="n"/>
      <c r="B120" s="465" t="n"/>
      <c r="C120" s="430" t="n"/>
      <c r="D120" s="432" t="n"/>
      <c r="E120" s="434" t="n"/>
      <c r="F120" s="376" t="n"/>
      <c r="G120" s="401" t="n"/>
      <c r="H120" s="112" t="n"/>
      <c r="I120" s="180" t="n"/>
      <c r="J120" s="121" t="n"/>
      <c r="K120" s="369">
        <f>(SUMIF($C$7:$C$127,I120,$D$7:$D$127)+SUMIF($E$7:$E$127,I120,$F$7:$F$127))/2</f>
        <v/>
      </c>
      <c r="L120" s="478" t="n"/>
      <c r="M120" s="478">
        <f>L120-G120</f>
        <v/>
      </c>
      <c r="N120" s="30" t="n"/>
      <c r="O120" s="425">
        <f>L123-B122</f>
        <v/>
      </c>
      <c r="P120" s="144" t="n"/>
      <c r="Q120" s="426">
        <f>D122-F122</f>
        <v/>
      </c>
      <c r="R120" s="30" t="n"/>
    </row>
    <row r="121">
      <c r="A121" s="80" t="inlineStr">
        <is>
          <t xml:space="preserve">　　累積短絀                                                    </t>
        </is>
      </c>
      <c r="B121" s="427">
        <f>VLOOKUP(A121,$A$423:$AX$475,$K$1,FALSE)</f>
        <v/>
      </c>
      <c r="C121" s="375" t="inlineStr">
        <is>
          <t>A</t>
        </is>
      </c>
      <c r="D121" s="428">
        <f>IF(J7&lt;0,J7*-1,0)</f>
        <v/>
      </c>
      <c r="E121" s="430" t="n"/>
      <c r="F121" s="431" t="n"/>
      <c r="G121" s="488">
        <f>B121+SUM(F121:F124)-SUM(D121:D124)</f>
        <v/>
      </c>
      <c r="H121" s="112" t="n"/>
      <c r="I121" s="180" t="n"/>
      <c r="J121" s="121" t="n"/>
      <c r="K121" s="369">
        <f>(SUMIF($C$7:$C$127,I121,$D$7:$D$127)+SUMIF($E$7:$E$127,I121,$F$7:$F$127))/2</f>
        <v/>
      </c>
      <c r="L121" s="478">
        <f>VLOOKUP(A121,$A$253:$AX$305,$K$1,FALSE)</f>
        <v/>
      </c>
      <c r="M121" s="478">
        <f>L121-G121</f>
        <v/>
      </c>
      <c r="N121" s="30" t="n"/>
      <c r="O121" s="425">
        <f>L124-B123</f>
        <v/>
      </c>
      <c r="P121" s="144" t="n"/>
      <c r="Q121" s="426">
        <f>D123-F123</f>
        <v/>
      </c>
      <c r="R121" s="30" t="n"/>
    </row>
    <row r="122">
      <c r="A122" s="3" t="n">
        <v>0</v>
      </c>
      <c r="B122" s="427" t="n"/>
      <c r="C122" s="382" t="n"/>
      <c r="D122" s="428" t="n"/>
      <c r="E122" s="430" t="n">
        <v>71</v>
      </c>
      <c r="F122" s="432">
        <f>IF(J118&lt;0,J118*-1,0)</f>
        <v/>
      </c>
      <c r="G122" s="401" t="n"/>
      <c r="H122" s="112" t="n"/>
      <c r="I122" s="180" t="n"/>
      <c r="J122" s="121" t="n"/>
      <c r="K122" s="369">
        <f>SUM(K123:K124)</f>
        <v/>
      </c>
      <c r="L122" s="478" t="n"/>
      <c r="M122" s="478">
        <f>L122-G122</f>
        <v/>
      </c>
      <c r="N122" s="30" t="n"/>
      <c r="O122" s="425">
        <f>L125-B124</f>
        <v/>
      </c>
      <c r="P122" s="144" t="n"/>
      <c r="Q122" s="426">
        <f>D125-F125</f>
        <v/>
      </c>
      <c r="R122" s="30" t="n"/>
    </row>
    <row r="123">
      <c r="A123" s="3" t="n"/>
      <c r="B123" s="427" t="n"/>
      <c r="C123" s="382" t="n"/>
      <c r="D123" s="428" t="n"/>
      <c r="E123" s="430" t="n">
        <v>72</v>
      </c>
      <c r="F123" s="396">
        <f>IF(J119&lt;0,J119*-1,0)</f>
        <v/>
      </c>
      <c r="G123" s="401" t="n"/>
      <c r="H123" s="112" t="n"/>
      <c r="I123" s="180" t="n"/>
      <c r="J123" s="121" t="n"/>
      <c r="K123" s="369">
        <f>-(SUMIF($C$7:$C$127,I123,$D$7:$D$127)+SUMIF($E$7:$E$127,I123,$F$7:$F$127))/2</f>
        <v/>
      </c>
      <c r="L123" s="478" t="n"/>
      <c r="M123" s="478">
        <f>L123-G123</f>
        <v/>
      </c>
      <c r="N123" s="30" t="n"/>
      <c r="O123" s="425">
        <f>L126-B125</f>
        <v/>
      </c>
      <c r="P123" s="144" t="n"/>
      <c r="Q123" s="426">
        <f>D126-F126</f>
        <v/>
      </c>
    </row>
    <row r="124" ht="20.4" customHeight="1" s="53" thickBot="1">
      <c r="A124" s="100" t="n"/>
      <c r="B124" s="465" t="n"/>
      <c r="C124" s="475" t="n"/>
      <c r="D124" s="428" t="n"/>
      <c r="E124" s="434" t="n">
        <v>73</v>
      </c>
      <c r="F124" s="435">
        <f>D120</f>
        <v/>
      </c>
      <c r="G124" s="401" t="n"/>
      <c r="H124" s="198" t="n"/>
      <c r="I124" s="199" t="n"/>
      <c r="J124" s="122" t="n"/>
      <c r="K124" s="444">
        <f>-(SUMIF($C$7:$C$127,I124,$D$7:$D$127)+SUMIF($E$7:$E$127,I124,$F$7:$F$127))/2</f>
        <v/>
      </c>
      <c r="L124" s="478" t="n"/>
      <c r="M124" s="478">
        <f>L124-G124</f>
        <v/>
      </c>
      <c r="O124" s="425">
        <f>L127-B126</f>
        <v/>
      </c>
      <c r="P124" s="144" t="n"/>
      <c r="Q124" s="426">
        <f>D127-F127</f>
        <v/>
      </c>
    </row>
    <row r="125">
      <c r="A125" s="78" t="inlineStr">
        <is>
          <t xml:space="preserve">　淨值其他項目                                                </t>
        </is>
      </c>
      <c r="B125" s="422">
        <f>SUM(B126:B127)</f>
        <v/>
      </c>
      <c r="C125" s="375" t="n"/>
      <c r="D125" s="428" t="n"/>
      <c r="E125" s="430" t="n"/>
      <c r="F125" s="432" t="n"/>
      <c r="G125" s="402">
        <f>SUM(G126:G127)</f>
        <v/>
      </c>
      <c r="H125" s="220" t="n"/>
      <c r="I125" s="180" t="n"/>
      <c r="J125" s="246" t="n"/>
      <c r="K125" s="489" t="n"/>
      <c r="L125" s="478">
        <f>VLOOKUP(A125,$A$253:$AX$305,$K$1,FALSE)</f>
        <v/>
      </c>
      <c r="M125" s="478">
        <f>L124-G124</f>
        <v/>
      </c>
      <c r="O125" s="425">
        <f>L127-B128</f>
        <v/>
      </c>
      <c r="P125" s="144" t="n"/>
      <c r="Q125" s="426">
        <f>D128-F128</f>
        <v/>
      </c>
    </row>
    <row r="126">
      <c r="A126" s="81" t="inlineStr">
        <is>
          <t xml:space="preserve">　　累積其他綜合餘絀                                            </t>
        </is>
      </c>
      <c r="B126" s="427">
        <f>VLOOKUP(A126,$A$423:$AX$475,$K$1,FALSE)</f>
        <v/>
      </c>
      <c r="C126" s="375" t="n"/>
      <c r="D126" s="428" t="n"/>
      <c r="E126" s="430" t="n"/>
      <c r="F126" s="432" t="n"/>
      <c r="G126" s="488">
        <f>B126+F126-D126</f>
        <v/>
      </c>
      <c r="H126" s="220" t="n"/>
      <c r="I126" s="180" t="n"/>
      <c r="J126" s="246" t="n"/>
      <c r="K126" s="489" t="n"/>
      <c r="L126" s="478">
        <f>VLOOKUP(A126,$A$253:$AX$305,$K$1,FALSE)</f>
        <v/>
      </c>
      <c r="M126" s="478">
        <f>L125-G125</f>
        <v/>
      </c>
      <c r="P126" s="144" t="n"/>
    </row>
    <row r="127">
      <c r="A127" s="80" t="n">
        <v>0</v>
      </c>
      <c r="B127" s="427" t="n"/>
      <c r="C127" s="375" t="n"/>
      <c r="D127" s="428" t="n"/>
      <c r="E127" s="430" t="n"/>
      <c r="F127" s="432" t="n"/>
      <c r="G127" s="488" t="n"/>
      <c r="H127" s="220" t="n"/>
      <c r="I127" s="180" t="n"/>
      <c r="J127" s="246" t="n"/>
      <c r="K127" s="489" t="n"/>
      <c r="L127" s="478">
        <f>VLOOKUP(A128,$A$253:$AX$305,$K$1,FALSE)</f>
        <v/>
      </c>
      <c r="M127" s="478">
        <f>L126-G126</f>
        <v/>
      </c>
    </row>
    <row r="128" ht="20.4" customHeight="1" s="53" thickBot="1">
      <c r="A128" s="83" t="inlineStr">
        <is>
          <t>合      計</t>
        </is>
      </c>
      <c r="B128" s="479">
        <f>B70+B97</f>
        <v/>
      </c>
      <c r="C128" s="480" t="n"/>
      <c r="D128" s="481" t="n"/>
      <c r="E128" s="482" t="n"/>
      <c r="F128" s="481" t="n"/>
      <c r="G128" s="490">
        <f>G70+G97</f>
        <v/>
      </c>
      <c r="H128" s="220" t="n"/>
      <c r="I128" s="180" t="n"/>
      <c r="J128" s="246" t="n"/>
      <c r="K128" s="489" t="n"/>
      <c r="M128" s="478">
        <f>L127-G128</f>
        <v/>
      </c>
    </row>
    <row r="129">
      <c r="A129" s="74" t="n"/>
      <c r="B129" s="74" t="n"/>
      <c r="C129" s="74" t="n"/>
      <c r="D129" s="74" t="n"/>
      <c r="E129" s="74" t="n"/>
      <c r="F129" s="74" t="n"/>
      <c r="G129" s="74" t="n"/>
      <c r="H129" s="220" t="n"/>
      <c r="I129" s="180" t="n"/>
      <c r="J129" s="246" t="n"/>
      <c r="K129" s="489" t="n"/>
      <c r="M129" s="478">
        <f>L131-G133</f>
        <v/>
      </c>
    </row>
    <row r="130">
      <c r="A130" s="74" t="n"/>
      <c r="D130" s="483">
        <f>SUM(D6:D127)</f>
        <v/>
      </c>
      <c r="E130" s="19" t="n"/>
      <c r="F130" s="483">
        <f>SUM(F6:F127)</f>
        <v/>
      </c>
      <c r="H130" s="220" t="n"/>
      <c r="I130" s="180" t="n"/>
      <c r="J130" s="246" t="n"/>
      <c r="K130" s="489" t="n"/>
      <c r="M130" s="478">
        <f>L132-G134</f>
        <v/>
      </c>
    </row>
    <row r="131">
      <c r="A131" s="74" t="n"/>
      <c r="C131" s="6" t="n"/>
      <c r="D131" s="483">
        <f>D130-F130</f>
        <v/>
      </c>
      <c r="E131" s="15" t="n"/>
      <c r="F131" s="483">
        <f>F130-D130</f>
        <v/>
      </c>
      <c r="H131" s="119" t="n"/>
      <c r="I131" s="115" t="n"/>
      <c r="J131" s="116" t="n"/>
      <c r="K131" s="411" t="n"/>
      <c r="M131" s="478">
        <f>L133-G135</f>
        <v/>
      </c>
    </row>
    <row r="132">
      <c r="A132" s="74" t="n"/>
      <c r="B132" s="484">
        <f>B69-B70-B97</f>
        <v/>
      </c>
      <c r="C132" s="6" t="n"/>
      <c r="E132" s="15" t="n"/>
      <c r="G132" s="484">
        <f>G69-G70-G97</f>
        <v/>
      </c>
      <c r="H132" s="119" t="n"/>
      <c r="I132" s="115" t="n"/>
      <c r="J132" s="116" t="n"/>
      <c r="K132" s="411" t="n"/>
      <c r="M132" s="478">
        <f>L134-G136</f>
        <v/>
      </c>
    </row>
    <row r="133">
      <c r="A133" s="74" t="n"/>
      <c r="C133" s="30" t="n"/>
      <c r="D133" s="30" t="n"/>
      <c r="E133" s="30" t="n"/>
      <c r="F133" s="30" t="n"/>
      <c r="G133" s="30" t="n"/>
      <c r="H133" s="119" t="n"/>
      <c r="I133" s="115" t="n"/>
      <c r="J133" s="116" t="n"/>
      <c r="K133" s="411" t="n"/>
      <c r="M133" s="478">
        <f>L135-G137</f>
        <v/>
      </c>
    </row>
    <row r="134">
      <c r="A134" s="74" t="n"/>
      <c r="B134" s="74" t="n"/>
      <c r="C134" s="74" t="n"/>
      <c r="D134" s="74" t="n"/>
      <c r="E134" s="74" t="n"/>
      <c r="F134" s="74" t="n"/>
      <c r="G134" s="74" t="n"/>
      <c r="H134" s="119" t="n"/>
      <c r="I134" s="115" t="n"/>
      <c r="J134" s="116" t="n"/>
      <c r="K134" s="411" t="n"/>
      <c r="M134" s="478">
        <f>L136-G136</f>
        <v/>
      </c>
    </row>
    <row r="135">
      <c r="A135" s="74" t="n"/>
      <c r="B135" s="74" t="n"/>
      <c r="C135" s="74" t="n"/>
      <c r="D135" s="74" t="n"/>
      <c r="E135" s="74" t="n"/>
      <c r="F135" s="74" t="n"/>
      <c r="G135" s="74" t="n"/>
      <c r="H135" s="119" t="n"/>
      <c r="I135" s="115" t="n"/>
      <c r="J135" s="116" t="n"/>
      <c r="K135" s="411" t="n"/>
    </row>
    <row r="254" ht="16.2" customHeight="1" s="53"/>
    <row r="255" ht="16.2" customHeight="1" s="53"/>
    <row r="256" ht="16.2" customHeight="1" s="53"/>
    <row r="257" ht="16.2" customHeight="1" s="53"/>
    <row r="258" ht="16.2" customHeight="1" s="53"/>
    <row r="259" ht="16.2" customHeight="1" s="53"/>
    <row r="260" ht="16.2" customHeight="1" s="53"/>
    <row r="261" ht="16.2" customHeight="1" s="53"/>
    <row r="262" ht="16.2" customHeight="1" s="53"/>
    <row r="263" ht="16.2" customHeight="1" s="53"/>
    <row r="264" ht="16.2" customHeight="1" s="53"/>
    <row r="265" ht="16.2" customHeight="1" s="53"/>
    <row r="266" ht="16.2" customHeight="1" s="53"/>
    <row r="267" ht="16.2" customHeight="1" s="53"/>
    <row r="268" ht="16.2" customHeight="1" s="53"/>
    <row r="269" ht="16.2" customHeight="1" s="53"/>
    <row r="270" ht="16.2" customHeight="1" s="53"/>
    <row r="271" ht="16.2" customHeight="1" s="53"/>
    <row r="272" ht="16.2" customHeight="1" s="53"/>
    <row r="273" ht="16.2" customHeight="1" s="53"/>
    <row r="274" ht="16.2" customHeight="1" s="53"/>
    <row r="275" ht="16.2" customHeight="1" s="53"/>
    <row r="276" ht="16.2" customHeight="1" s="53"/>
    <row r="277" ht="16.2" customHeight="1" s="53"/>
    <row r="278" ht="16.2" customHeight="1" s="53"/>
    <row r="279" ht="16.2" customHeight="1" s="53"/>
    <row r="280" ht="16.2" customHeight="1" s="53"/>
    <row r="281" ht="16.2" customHeight="1" s="53"/>
    <row r="282" ht="16.2" customHeight="1" s="53"/>
    <row r="283" ht="16.2" customHeight="1" s="53"/>
    <row r="284" ht="16.2" customHeight="1" s="53"/>
    <row r="285" ht="16.2" customHeight="1" s="53"/>
    <row r="286" ht="16.2" customHeight="1" s="53"/>
    <row r="287" ht="16.2" customHeight="1" s="53"/>
    <row r="288" ht="16.2" customHeight="1" s="53"/>
    <row r="289" ht="16.2" customHeight="1" s="53"/>
    <row r="290" ht="16.2" customHeight="1" s="53"/>
    <row r="291" ht="16.2" customHeight="1" s="53"/>
    <row r="292" ht="16.2" customHeight="1" s="53"/>
    <row r="293" ht="16.2" customHeight="1" s="53"/>
    <row r="294" ht="16.2" customHeight="1" s="53"/>
    <row r="295" ht="16.2" customHeight="1" s="53"/>
    <row r="296" ht="16.2" customHeight="1" s="53"/>
    <row r="297" ht="16.2" customHeight="1" s="53"/>
    <row r="298" ht="16.2" customHeight="1" s="53"/>
    <row r="299" ht="16.2" customHeight="1" s="53"/>
    <row r="300" ht="16.2" customHeight="1" s="53"/>
    <row r="301" ht="16.2" customHeight="1" s="53"/>
    <row r="302" ht="16.2" customHeight="1" s="53"/>
    <row r="303" ht="16.2" customHeight="1" s="53"/>
    <row r="304" ht="16.2" customHeight="1" s="53"/>
    <row r="305" ht="16.2" customHeight="1" s="53"/>
    <row r="306" ht="16.2" customHeight="1" s="53"/>
    <row r="307" ht="16.2" customHeight="1" s="53"/>
    <row r="308" ht="16.2" customHeight="1" s="53"/>
    <row r="311" ht="16.2" customHeight="1" s="53"/>
    <row r="312" ht="16.2" customHeight="1" s="53"/>
    <row r="313" ht="16.2" customHeight="1" s="53"/>
    <row r="314" ht="16.2" customHeight="1" s="53"/>
    <row r="315" ht="16.2" customHeight="1" s="53"/>
    <row r="316" ht="16.2" customHeight="1" s="53"/>
    <row r="317" ht="16.2" customHeight="1" s="53"/>
    <row r="318" ht="16.2" customHeight="1" s="53"/>
    <row r="319" ht="16.2" customHeight="1" s="53"/>
    <row r="320" ht="16.2" customHeight="1" s="53"/>
    <row r="321" ht="16.2" customHeight="1" s="53"/>
    <row r="322" ht="16.2" customHeight="1" s="53"/>
    <row r="323" ht="16.2" customHeight="1" s="53"/>
    <row r="324" ht="16.2" customHeight="1" s="53"/>
    <row r="325" ht="16.2" customHeight="1" s="53"/>
    <row r="326" ht="16.2" customHeight="1" s="53"/>
    <row r="327" ht="16.2" customHeight="1" s="53"/>
    <row r="328" ht="16.2" customHeight="1" s="53"/>
    <row r="329" ht="16.2" customHeight="1" s="53"/>
    <row r="330" ht="16.2" customHeight="1" s="53"/>
    <row r="331" ht="16.2" customHeight="1" s="53"/>
    <row r="332" ht="16.2" customHeight="1" s="53"/>
    <row r="333" ht="16.2" customHeight="1" s="53"/>
    <row r="334" ht="16.2" customHeight="1" s="53"/>
    <row r="335" ht="16.2" customHeight="1" s="53"/>
    <row r="336" ht="16.2" customHeight="1" s="53"/>
    <row r="337" ht="16.2" customHeight="1" s="53"/>
    <row r="338" ht="16.2" customHeight="1" s="53"/>
    <row r="339" ht="16.2" customHeight="1" s="53"/>
    <row r="340" ht="16.2" customHeight="1" s="53"/>
    <row r="341" ht="16.2" customHeight="1" s="53"/>
    <row r="342" ht="16.2" customHeight="1" s="53"/>
    <row r="343" ht="16.2" customHeight="1" s="53"/>
    <row r="344" ht="16.2" customHeight="1" s="53"/>
    <row r="345" ht="16.2" customHeight="1" s="53"/>
    <row r="346" ht="16.2" customHeight="1" s="53"/>
    <row r="347" ht="16.2" customHeight="1" s="53"/>
    <row r="348" ht="16.2" customHeight="1" s="53"/>
    <row r="349" ht="16.2" customHeight="1" s="53"/>
    <row r="350" ht="16.2" customHeight="1" s="53"/>
    <row r="351" ht="16.2" customHeight="1" s="53"/>
    <row r="352" ht="16.2" customHeight="1" s="53"/>
    <row r="353" ht="16.2" customHeight="1" s="53"/>
    <row r="354" ht="16.2" customHeight="1" s="53"/>
    <row r="355" ht="16.2" customHeight="1" s="53"/>
    <row r="356" ht="16.2" customHeight="1" s="53"/>
    <row r="357" ht="16.2" customHeight="1" s="53"/>
    <row r="358" ht="16.2" customHeight="1" s="53"/>
    <row r="359" ht="16.2" customHeight="1" s="53"/>
    <row r="360" ht="16.2" customHeight="1" s="53"/>
    <row r="361" ht="16.2" customHeight="1" s="53"/>
    <row r="362" ht="16.2" customHeight="1" s="53"/>
    <row r="363" ht="16.2" customHeight="1" s="53"/>
    <row r="364" ht="16.2" customHeight="1" s="53"/>
    <row r="365" ht="16.2" customHeight="1" s="53"/>
    <row r="366" ht="16.2" customHeight="1" s="53"/>
    <row r="367" ht="16.2" customHeight="1" s="53"/>
    <row r="368" ht="16.2" customHeight="1" s="53"/>
    <row r="369" ht="16.2" customHeight="1" s="53"/>
    <row r="370" ht="16.2" customHeight="1" s="53"/>
    <row r="371" ht="16.2" customHeight="1" s="53"/>
    <row r="372" ht="16.2" customHeight="1" s="53"/>
    <row r="373" ht="16.2" customHeight="1" s="53"/>
    <row r="374" ht="16.2" customHeight="1" s="53"/>
    <row r="375" ht="16.2" customHeight="1" s="53"/>
    <row r="376" ht="16.2" customHeight="1" s="53"/>
    <row r="377" ht="16.2" customHeight="1" s="53"/>
    <row r="378" ht="16.2" customHeight="1" s="53"/>
    <row r="379" ht="16.2" customHeight="1" s="53"/>
    <row r="380" ht="16.2" customHeight="1" s="53"/>
    <row r="381" ht="16.2" customHeight="1" s="53"/>
    <row r="382" ht="16.2" customHeight="1" s="53"/>
    <row r="383" ht="16.2" customHeight="1" s="53"/>
    <row r="384" ht="16.2" customHeight="1" s="53"/>
    <row r="385" ht="16.2" customHeight="1" s="53"/>
    <row r="386" ht="16.2" customHeight="1" s="53"/>
    <row r="387" ht="16.2" customHeight="1" s="53"/>
    <row r="388" ht="16.2" customHeight="1" s="53"/>
    <row r="389" ht="16.2" customHeight="1" s="53"/>
    <row r="390" ht="16.2" customHeight="1" s="53"/>
    <row r="391" ht="16.2" customHeight="1" s="53"/>
    <row r="392" ht="16.2" customHeight="1" s="53"/>
    <row r="393" ht="16.2" customHeight="1" s="53"/>
    <row r="394" ht="16.2" customHeight="1" s="53"/>
    <row r="395" ht="16.2" customHeight="1" s="53"/>
    <row r="396" ht="16.2" customHeight="1" s="53"/>
    <row r="397" ht="16.2" customHeight="1" s="53"/>
    <row r="398" ht="16.2" customHeight="1" s="53"/>
    <row r="399" ht="16.2" customHeight="1" s="53"/>
    <row r="400" ht="16.2" customHeight="1" s="53"/>
    <row r="401" ht="16.2" customHeight="1" s="53"/>
    <row r="402" ht="16.2" customHeight="1" s="53"/>
    <row r="403" ht="16.2" customHeight="1" s="53"/>
    <row r="404" ht="16.2" customHeight="1" s="53"/>
    <row r="405" ht="16.2" customHeight="1" s="53"/>
    <row r="406" ht="16.2" customHeight="1" s="53"/>
    <row r="407" ht="16.2" customHeight="1" s="53"/>
    <row r="408" ht="16.2" customHeight="1" s="53"/>
    <row r="409" ht="16.2" customHeight="1" s="53"/>
    <row r="410" ht="16.2" customHeight="1" s="53"/>
    <row r="427" ht="16.2" customHeight="1" s="53"/>
    <row r="428" ht="16.2" customHeight="1" s="53"/>
    <row r="429" ht="16.2" customHeight="1" s="53"/>
    <row r="430" ht="16.2" customHeight="1" s="53"/>
    <row r="431" ht="16.2" customHeight="1" s="53"/>
    <row r="432" ht="16.2" customHeight="1" s="53"/>
    <row r="433" ht="16.2" customHeight="1" s="53"/>
    <row r="434" ht="16.2" customHeight="1" s="53"/>
    <row r="435" ht="16.2" customHeight="1" s="53"/>
    <row r="436" ht="16.2" customHeight="1" s="53"/>
    <row r="437" ht="16.2" customHeight="1" s="53"/>
    <row r="438" ht="16.2" customHeight="1" s="53"/>
    <row r="439" ht="16.2" customHeight="1" s="53"/>
    <row r="440" ht="16.2" customHeight="1" s="53"/>
    <row r="441" ht="16.2" customHeight="1" s="53"/>
    <row r="442" ht="16.2" customHeight="1" s="53"/>
    <row r="443" ht="16.2" customHeight="1" s="53"/>
    <row r="444" ht="16.2" customHeight="1" s="53"/>
    <row r="445" ht="16.2" customHeight="1" s="53"/>
    <row r="446" ht="16.2" customHeight="1" s="53"/>
    <row r="447" ht="16.2" customHeight="1" s="53"/>
    <row r="448" ht="16.2" customHeight="1" s="53"/>
    <row r="449" ht="16.2" customHeight="1" s="53"/>
    <row r="450" ht="16.2" customHeight="1" s="53"/>
    <row r="451" ht="16.2" customHeight="1" s="53"/>
    <row r="452" ht="16.2" customHeight="1" s="53"/>
    <row r="453" ht="16.2" customHeight="1" s="53"/>
    <row r="454" ht="16.2" customHeight="1" s="53"/>
    <row r="455" ht="16.2" customHeight="1" s="53"/>
    <row r="456" ht="16.2" customHeight="1" s="53"/>
    <row r="457" ht="16.2" customHeight="1" s="53"/>
    <row r="458" ht="16.2" customHeight="1" s="53"/>
    <row r="459" ht="16.2" customHeight="1" s="53"/>
    <row r="460" ht="16.2" customHeight="1" s="53"/>
    <row r="461" ht="16.2" customHeight="1" s="53"/>
    <row r="462" ht="16.2" customHeight="1" s="53"/>
    <row r="463" ht="16.2" customHeight="1" s="53"/>
    <row r="464" ht="16.2" customHeight="1" s="53"/>
    <row r="465" ht="16.2" customHeight="1" s="53"/>
    <row r="466" ht="16.2" customHeight="1" s="53"/>
    <row r="467" ht="16.2" customHeight="1" s="53"/>
    <row r="468" ht="16.2" customHeight="1" s="53"/>
    <row r="469" ht="16.2" customHeight="1" s="53"/>
    <row r="470" ht="16.2" customHeight="1" s="53"/>
    <row r="471" ht="16.2" customHeight="1" s="53"/>
    <row r="472" ht="16.2" customHeight="1" s="53"/>
    <row r="473" ht="16.2" customHeight="1" s="53"/>
    <row r="474" ht="16.2" customHeight="1" s="53"/>
    <row r="475" ht="16.2" customHeight="1" s="53"/>
    <row r="476" ht="16.2" customHeight="1" s="53"/>
    <row r="477" ht="16.2" customHeight="1" s="53"/>
    <row r="478" ht="16.2" customHeight="1" s="53"/>
    <row r="479" ht="16.2" customHeight="1" s="53"/>
    <row r="480" ht="16.2" customHeight="1" s="53"/>
    <row r="481" ht="16.2" customHeight="1" s="53"/>
    <row r="484" ht="16.2" customHeight="1" s="53"/>
    <row r="485" ht="16.2" customHeight="1" s="53"/>
    <row r="486" ht="16.2" customHeight="1" s="53"/>
    <row r="487" ht="16.2" customHeight="1" s="53"/>
    <row r="488" ht="16.2" customHeight="1" s="53"/>
    <row r="489" ht="16.2" customHeight="1" s="53"/>
    <row r="490" ht="16.2" customHeight="1" s="53"/>
    <row r="491" ht="16.2" customHeight="1" s="53"/>
    <row r="492" ht="16.2" customHeight="1" s="53"/>
    <row r="493" ht="16.2" customHeight="1" s="53"/>
    <row r="494" ht="16.2" customHeight="1" s="53"/>
    <row r="495" ht="16.2" customHeight="1" s="53"/>
    <row r="496" ht="16.2" customHeight="1" s="53"/>
    <row r="497" ht="16.2" customHeight="1" s="53"/>
    <row r="498" ht="16.2" customHeight="1" s="53"/>
    <row r="499" ht="16.2" customHeight="1" s="53"/>
    <row r="500" ht="16.2" customHeight="1" s="53"/>
    <row r="501" ht="16.2" customHeight="1" s="53"/>
    <row r="502" ht="16.2" customHeight="1" s="53"/>
    <row r="503" ht="16.2" customHeight="1" s="53"/>
    <row r="504" ht="16.2" customHeight="1" s="53"/>
    <row r="505" ht="16.2" customHeight="1" s="53"/>
    <row r="506" ht="16.2" customHeight="1" s="53"/>
    <row r="507" ht="16.2" customHeight="1" s="53"/>
    <row r="508" ht="16.2" customHeight="1" s="53"/>
    <row r="509" ht="16.2" customHeight="1" s="53"/>
    <row r="510" ht="16.2" customHeight="1" s="53"/>
    <row r="511" ht="16.2" customHeight="1" s="53"/>
    <row r="512" ht="16.2" customHeight="1" s="53"/>
    <row r="513" ht="16.2" customHeight="1" s="53"/>
    <row r="514" ht="16.2" customHeight="1" s="53"/>
    <row r="515" ht="16.2" customHeight="1" s="53"/>
    <row r="516" ht="16.2" customHeight="1" s="53"/>
    <row r="517" ht="16.2" customHeight="1" s="53"/>
    <row r="518" ht="16.2" customHeight="1" s="53"/>
    <row r="519" ht="16.2" customHeight="1" s="53"/>
    <row r="520" ht="16.2" customHeight="1" s="53"/>
    <row r="521" ht="16.2" customHeight="1" s="53"/>
    <row r="522" ht="16.2" customHeight="1" s="53"/>
    <row r="523" ht="16.2" customHeight="1" s="53"/>
    <row r="524" ht="16.2" customHeight="1" s="53"/>
    <row r="525" ht="16.2" customHeight="1" s="53"/>
    <row r="526" ht="16.2" customHeight="1" s="53"/>
    <row r="527" ht="16.2" customHeight="1" s="53"/>
    <row r="528" ht="16.2" customHeight="1" s="53"/>
    <row r="529" ht="16.2" customHeight="1" s="53"/>
    <row r="530" ht="16.2" customHeight="1" s="53"/>
    <row r="531" ht="16.2" customHeight="1" s="53"/>
    <row r="532" ht="16.2" customHeight="1" s="53"/>
    <row r="533" ht="16.2" customHeight="1" s="53"/>
    <row r="534" ht="16.2" customHeight="1" s="53"/>
    <row r="535" ht="16.2" customHeight="1" s="53"/>
    <row r="536" ht="16.2" customHeight="1" s="53"/>
    <row r="537" ht="16.2" customHeight="1" s="53"/>
    <row r="538" ht="16.2" customHeight="1" s="53"/>
    <row r="539" ht="16.2" customHeight="1" s="53"/>
    <row r="540" ht="16.2" customHeight="1" s="53"/>
    <row r="541" ht="16.2" customHeight="1" s="53"/>
    <row r="542" ht="16.2" customHeight="1" s="53"/>
    <row r="543" ht="16.2" customHeight="1" s="53"/>
    <row r="544" ht="16.2" customHeight="1" s="53"/>
    <row r="545" ht="16.2" customHeight="1" s="53"/>
    <row r="546" ht="16.2" customHeight="1" s="53"/>
    <row r="547" ht="16.2" customHeight="1" s="53"/>
    <row r="548" ht="16.2" customHeight="1" s="53"/>
    <row r="549" ht="16.2" customHeight="1" s="53"/>
    <row r="550" ht="16.2" customHeight="1" s="53"/>
    <row r="551" ht="16.2" customHeight="1" s="53"/>
    <row r="552" ht="16.2" customHeight="1" s="53"/>
    <row r="553" ht="16.2" customHeight="1" s="53"/>
    <row r="554" ht="16.2" customHeight="1" s="53"/>
    <row r="555" ht="16.2" customHeight="1" s="53"/>
    <row r="556" ht="16.2" customHeight="1" s="53"/>
    <row r="557" ht="16.2" customHeight="1" s="53"/>
    <row r="558" ht="16.2" customHeight="1" s="53"/>
    <row r="559" ht="16.2" customHeight="1" s="53"/>
    <row r="560" ht="16.2" customHeight="1" s="53"/>
    <row r="561" ht="16.2" customHeight="1" s="53"/>
    <row r="562" ht="16.2" customHeight="1" s="53"/>
    <row r="563" ht="16.2" customHeight="1" s="53"/>
    <row r="564" ht="16.2" customHeight="1" s="53"/>
    <row r="565" ht="16.2" customHeight="1" s="53"/>
    <row r="566" ht="16.2" customHeight="1" s="53"/>
    <row r="567" ht="16.2" customHeight="1" s="53"/>
    <row r="568" ht="16.2" customHeight="1" s="53"/>
    <row r="569" ht="16.2" customHeight="1" s="53"/>
    <row r="570" ht="16.2" customHeight="1" s="53"/>
    <row r="571" ht="16.2" customHeight="1" s="53"/>
    <row r="572" ht="16.2" customHeight="1" s="53"/>
    <row r="573" ht="16.2" customHeight="1" s="53"/>
    <row r="574" ht="16.2" customHeight="1" s="53"/>
    <row r="575" ht="16.2" customHeight="1" s="53"/>
    <row r="576" ht="16.2" customHeight="1" s="53"/>
    <row r="577" ht="16.2" customHeight="1" s="53"/>
    <row r="578" ht="16.2" customHeight="1" s="53"/>
    <row r="579" ht="16.2" customHeight="1" s="53"/>
    <row r="580" ht="16.2" customHeight="1" s="53"/>
    <row r="581" ht="16.2" customHeight="1" s="53"/>
    <row r="582" ht="16.2" customHeight="1" s="53"/>
    <row r="583" ht="16.2" customHeight="1" s="53"/>
    <row r="584" ht="16.2" customHeight="1" s="53"/>
    <row r="585" ht="16.2" customHeight="1" s="53"/>
    <row r="586" ht="16.2" customHeight="1" s="53"/>
    <row r="587" ht="16.2" customHeight="1" s="53"/>
    <row r="588" ht="16.2" customHeight="1" s="53"/>
    <row r="589" ht="16.2" customHeight="1" s="53"/>
    <row r="590" ht="16.2" customHeight="1" s="53"/>
    <row r="591" ht="16.2" customHeight="1" s="53"/>
    <row r="592" ht="16.2" customHeight="1" s="53"/>
  </sheetData>
  <mergeCells count="6">
    <mergeCell ref="A1:J1"/>
    <mergeCell ref="C4:F4"/>
    <mergeCell ref="A4:A5"/>
    <mergeCell ref="A3:J3"/>
    <mergeCell ref="A2:J2"/>
    <mergeCell ref="H4:J5"/>
  </mergeCells>
  <conditionalFormatting sqref="D8:D15">
    <cfRule type="expression" priority="3" dxfId="4">
      <formula>"""=if(IF(ISBLANK(c8),0, 1) *IF(ISBLANK(d8),0, 1)=1)"""</formula>
    </cfRule>
  </conditionalFormatting>
  <conditionalFormatting sqref="J7:J38">
    <cfRule type="cellIs" priority="7" operator="notEqual" dxfId="0" stopIfTrue="1">
      <formula>$K7</formula>
    </cfRule>
  </conditionalFormatting>
  <conditionalFormatting sqref="J39">
    <cfRule type="cellIs" priority="9" operator="notEqual" dxfId="0" stopIfTrue="1">
      <formula>#REF!</formula>
    </cfRule>
  </conditionalFormatting>
  <conditionalFormatting sqref="J40:J41">
    <cfRule type="cellIs" priority="8" operator="notEqual" dxfId="0" stopIfTrue="1">
      <formula>$K39</formula>
    </cfRule>
  </conditionalFormatting>
  <conditionalFormatting sqref="J42:J136">
    <cfRule type="cellIs" priority="1" operator="notEqual" dxfId="0" stopIfTrue="1">
      <formula>$K42</formula>
    </cfRule>
  </conditionalFormatting>
  <conditionalFormatting sqref="M7:M93 M97:M134">
    <cfRule type="cellIs" priority="20" operator="notEqual" dxfId="0" stopIfTrue="1">
      <formula>0</formula>
    </cfRule>
  </conditionalFormatting>
  <printOptions horizontalCentered="1"/>
  <pageMargins left="0.5511811023622047" right="0.4724409448818898" top="0.4330708661417323" bottom="0.2755905511811024" header="0.3937007874015748" footer="0.1181102362204725"/>
  <pageSetup orientation="portrait" paperSize="9" scale="38" fitToHeight="2" horizontalDpi="1200" verticalDpi="1200"/>
  <headerFooter alignWithMargins="0">
    <oddHeader/>
    <oddFooter>&amp;C&amp;16 1-1</oddFooter>
    <evenHeader/>
    <evenFooter/>
    <firstHeader/>
    <firstFooter/>
  </headerFooter>
  <legacyDrawing xmlns:r="http://schemas.openxmlformats.org/officeDocument/2006/relationships" r:id="anysvml"/>
</worksheet>
</file>

<file path=xl/worksheets/sheet39.xml><?xml version="1.0" encoding="utf-8"?>
<worksheet xmlns="http://schemas.openxmlformats.org/spreadsheetml/2006/main">
  <sheetPr codeName="Sheet45">
    <tabColor theme="0" tint="-0.1499984740745262"/>
    <outlinePr summaryBelow="1" summaryRight="1"/>
    <pageSetUpPr/>
  </sheetPr>
  <dimension ref="A1:R135"/>
  <sheetViews>
    <sheetView showZeros="0" topLeftCell="A112" zoomScale="70" zoomScaleNormal="70" zoomScaleSheetLayoutView="120" workbookViewId="0">
      <selection activeCell="G14" sqref="G14"/>
    </sheetView>
  </sheetViews>
  <sheetFormatPr baseColWidth="8" defaultColWidth="9" defaultRowHeight="19.8"/>
  <cols>
    <col width="21.6640625" customWidth="1" style="5" min="1" max="1"/>
    <col width="16" customWidth="1" style="5" min="2" max="2"/>
    <col width="5" customWidth="1" style="325" min="3" max="3"/>
    <col width="11.88671875" customWidth="1" style="5" min="4" max="4"/>
    <col width="5.77734375" customWidth="1" style="325" min="5" max="5"/>
    <col width="12.21875" customWidth="1" style="5" min="6" max="6"/>
    <col width="12.33203125" customWidth="1" style="5" min="7" max="7"/>
    <col width="64.44140625" customWidth="1" style="5" min="8" max="8"/>
    <col width="5.21875" customWidth="1" style="5" min="9" max="9"/>
    <col width="10.6640625" customWidth="1" style="5" min="10" max="10"/>
    <col width="10.88671875" customWidth="1" style="1" min="11" max="11"/>
    <col width="10.44140625" customWidth="1" style="1" min="12" max="12"/>
    <col width="19.109375" bestFit="1" customWidth="1" style="1" min="13" max="13"/>
    <col width="9" customWidth="1" style="1" min="14" max="14"/>
    <col width="20.109375" bestFit="1" customWidth="1" style="1" min="15" max="15"/>
    <col width="9" customWidth="1" style="1" min="16" max="16"/>
    <col width="15.109375" bestFit="1" customWidth="1" style="1" min="17" max="17"/>
    <col width="9" customWidth="1" style="1" min="18" max="16384"/>
  </cols>
  <sheetData>
    <row r="1" ht="22.2" customHeight="1" s="53">
      <c r="A1" s="322">
        <f>OFFSET(A139,0,K1-1)</f>
        <v/>
      </c>
      <c r="K1" s="13">
        <f>L1+2</f>
        <v/>
      </c>
      <c r="L1" s="1" t="n">
        <v>37</v>
      </c>
    </row>
    <row r="2" ht="22.2" customHeight="1" s="53">
      <c r="A2" s="322" t="inlineStr">
        <is>
          <t>預計平衡表與現金流量表勾稽底稿</t>
        </is>
      </c>
    </row>
    <row r="3" ht="20.4" customHeight="1" s="53" thickBot="1">
      <c r="A3" s="324" t="inlineStr">
        <is>
          <t>中華民國115年度</t>
        </is>
      </c>
    </row>
    <row r="4" ht="22.2" customHeight="1" s="53">
      <c r="A4" s="348" t="inlineStr">
        <is>
          <t>科目</t>
        </is>
      </c>
      <c r="B4" s="349" t="inlineStr">
        <is>
          <t>114.12.31</t>
        </is>
      </c>
      <c r="C4" s="328" t="inlineStr">
        <is>
          <t>調整項目</t>
        </is>
      </c>
      <c r="D4" s="350" t="n"/>
      <c r="E4" s="350" t="n"/>
      <c r="F4" s="351" t="n"/>
      <c r="G4" s="349" t="inlineStr">
        <is>
          <t>115.12.31</t>
        </is>
      </c>
      <c r="H4" s="329" t="inlineStr">
        <is>
          <t>現金流量表勾稽項目</t>
        </is>
      </c>
      <c r="I4" s="352" t="n"/>
      <c r="J4" s="353" t="n"/>
    </row>
    <row r="5" ht="22.8" customHeight="1" s="53" thickBot="1">
      <c r="A5" s="354" t="n"/>
      <c r="B5" s="75" t="inlineStr">
        <is>
          <t>預計數</t>
        </is>
      </c>
      <c r="C5" s="485" t="n"/>
      <c r="D5" s="486" t="inlineStr">
        <is>
          <t>借方</t>
        </is>
      </c>
      <c r="E5" s="487" t="n"/>
      <c r="F5" s="486" t="inlineStr">
        <is>
          <t>貸方</t>
        </is>
      </c>
      <c r="G5" s="77" t="inlineStr">
        <is>
          <t>預計數</t>
        </is>
      </c>
      <c r="H5" s="358" t="n"/>
      <c r="I5" s="359" t="n"/>
      <c r="J5" s="360" t="n"/>
    </row>
    <row r="6">
      <c r="A6" s="4" t="inlineStr">
        <is>
          <t xml:space="preserve">資產                                                        </t>
        </is>
      </c>
      <c r="B6" s="419" t="n"/>
      <c r="C6" s="367" t="n"/>
      <c r="D6" s="420" t="n"/>
      <c r="E6" s="368" t="n"/>
      <c r="F6" s="420" t="n"/>
      <c r="G6" s="421" t="n"/>
      <c r="H6" s="111" t="inlineStr">
        <is>
          <t xml:space="preserve">▼業務活動之現金流量                                          </t>
        </is>
      </c>
      <c r="I6" s="129" t="n"/>
      <c r="J6" s="130" t="n"/>
      <c r="L6" s="30" t="inlineStr">
        <is>
          <t>114年12月</t>
        </is>
      </c>
      <c r="M6" s="27" t="inlineStr">
        <is>
          <t>差異數要再加(減)</t>
        </is>
      </c>
      <c r="N6" s="30" t="n"/>
      <c r="O6" s="27" t="inlineStr">
        <is>
          <t>比較增減</t>
        </is>
      </c>
      <c r="P6" s="30" t="n"/>
      <c r="Q6" s="27" t="inlineStr">
        <is>
          <t>調整項目</t>
        </is>
      </c>
      <c r="R6" s="30" t="n"/>
    </row>
    <row r="7">
      <c r="A7" s="78" t="inlineStr">
        <is>
          <t xml:space="preserve">　流動資產                                                    </t>
        </is>
      </c>
      <c r="B7" s="422">
        <f>SUM(B8:B16)</f>
        <v/>
      </c>
      <c r="C7" s="367" t="n"/>
      <c r="D7" s="420" t="n"/>
      <c r="E7" s="368" t="n"/>
      <c r="F7" s="420" t="n"/>
      <c r="G7" s="423">
        <f>SUM(G8:G16)</f>
        <v/>
      </c>
      <c r="H7" s="112" t="inlineStr">
        <is>
          <t xml:space="preserve">　　本期賸餘（短絀）                                            </t>
        </is>
      </c>
      <c r="I7" s="8" t="inlineStr">
        <is>
          <t>A</t>
        </is>
      </c>
      <c r="J7" s="73">
        <f>OFFSET(A480,0,$K$1-1)</f>
        <v/>
      </c>
      <c r="K7" s="369">
        <f>-SUMIF($C$7:$C$127,I7,$D$7:$D$127)+SUMIF($E$7:$E$127,I7,$F$7:$F$127)</f>
        <v/>
      </c>
      <c r="L7" s="478">
        <f>VLOOKUP(A7,$A$140:$AX$249,$K$1,FALSE)</f>
        <v/>
      </c>
      <c r="M7" s="478">
        <f>L7-G7</f>
        <v/>
      </c>
      <c r="N7" s="30" t="n"/>
      <c r="O7" s="425">
        <f>L7-B7</f>
        <v/>
      </c>
      <c r="P7" s="144">
        <f>J7-K7</f>
        <v/>
      </c>
      <c r="Q7" s="426">
        <f>D7-F7</f>
        <v/>
      </c>
      <c r="R7" s="30" t="n"/>
    </row>
    <row r="8">
      <c r="A8" s="79" t="inlineStr">
        <is>
          <t xml:space="preserve">　　現金                                                        </t>
        </is>
      </c>
      <c r="B8" s="427">
        <f>VLOOKUP(A8,$A$309:$AX$418,$K$1,FALSE)</f>
        <v/>
      </c>
      <c r="C8" s="367" t="inlineStr">
        <is>
          <t>B</t>
        </is>
      </c>
      <c r="D8" s="428">
        <f>IF(G8-B8&gt;0,G8-B8,"0")</f>
        <v/>
      </c>
      <c r="E8" s="375" t="inlineStr">
        <is>
          <t>B</t>
        </is>
      </c>
      <c r="F8" s="428">
        <f>IF(G8-B8&lt;0,B8-G8,"0")</f>
        <v/>
      </c>
      <c r="G8" s="429">
        <f>J87</f>
        <v/>
      </c>
      <c r="H8" s="112" t="inlineStr">
        <is>
          <t xml:space="preserve">　　利息股利之調整                                              </t>
        </is>
      </c>
      <c r="I8" s="8" t="n"/>
      <c r="J8" s="73">
        <f>OFFSET(A481,0,$K$1-1)</f>
        <v/>
      </c>
      <c r="K8" s="369">
        <f>SUM(K9:K11)</f>
        <v/>
      </c>
      <c r="L8" s="478">
        <f>VLOOKUP(A8,$A$140:$AX$249,$K$1,FALSE)</f>
        <v/>
      </c>
      <c r="M8" s="478">
        <f>L8-G8</f>
        <v/>
      </c>
      <c r="N8" s="30" t="n"/>
      <c r="O8" s="425">
        <f>L8-B8</f>
        <v/>
      </c>
      <c r="P8" s="144">
        <f>J8-K8</f>
        <v/>
      </c>
      <c r="Q8" s="426">
        <f>D8-F8</f>
        <v/>
      </c>
      <c r="R8" s="30" t="n"/>
    </row>
    <row r="9" ht="32.4" customHeight="1" s="53">
      <c r="A9" s="79" t="inlineStr">
        <is>
          <t xml:space="preserve">　　流動金融資產                                                </t>
        </is>
      </c>
      <c r="B9" s="427">
        <f>VLOOKUP(A9,$A$309:$AX$418,$K$1,FALSE)</f>
        <v/>
      </c>
      <c r="C9" s="375" t="n">
        <v>231</v>
      </c>
      <c r="D9" s="428">
        <f>J50*-1</f>
        <v/>
      </c>
      <c r="E9" s="430" t="n">
        <v>211</v>
      </c>
      <c r="F9" s="431">
        <f>J42</f>
        <v/>
      </c>
      <c r="G9" s="429">
        <f>B9+D9-F9+D10-F10</f>
        <v/>
      </c>
      <c r="H9" s="112" t="inlineStr">
        <is>
          <t xml:space="preserve">　　　利息收入                                                    </t>
        </is>
      </c>
      <c r="I9" s="8" t="n"/>
      <c r="J9" s="73">
        <f>OFFSET(A482,0,$K$1-1)</f>
        <v/>
      </c>
      <c r="K9" s="369">
        <f>J9</f>
        <v/>
      </c>
      <c r="L9" s="478">
        <f>VLOOKUP(A9,$A$140:$AX$249,$K$1,FALSE)</f>
        <v/>
      </c>
      <c r="M9" s="478">
        <f>L9-G9</f>
        <v/>
      </c>
      <c r="N9" s="30" t="n"/>
      <c r="O9" s="425">
        <f>L9-B9</f>
        <v/>
      </c>
      <c r="P9" s="144">
        <f>J9-K9</f>
        <v/>
      </c>
      <c r="Q9" s="426">
        <f>D9-F9</f>
        <v/>
      </c>
      <c r="R9" s="30" t="n"/>
    </row>
    <row r="10">
      <c r="A10" s="79" t="n"/>
      <c r="B10" s="427" t="n"/>
      <c r="C10" s="375" t="n">
        <v>125</v>
      </c>
      <c r="D10" s="428" t="n"/>
      <c r="E10" s="430" t="n"/>
      <c r="F10" s="432" t="n"/>
      <c r="G10" s="429" t="n"/>
      <c r="H10" s="112" t="inlineStr">
        <is>
          <t xml:space="preserve">　　　股利收入                                                    </t>
        </is>
      </c>
      <c r="I10" s="8" t="n"/>
      <c r="J10" s="73">
        <f>OFFSET(A483,0,$K$1-1)</f>
        <v/>
      </c>
      <c r="K10" s="369">
        <f>J10</f>
        <v/>
      </c>
      <c r="L10" s="478" t="n"/>
      <c r="M10" s="478">
        <f>L10-G10</f>
        <v/>
      </c>
      <c r="N10" s="30" t="n"/>
      <c r="O10" s="425">
        <f>L10-B10</f>
        <v/>
      </c>
      <c r="P10" s="144">
        <f>J10-K10</f>
        <v/>
      </c>
      <c r="Q10" s="426">
        <f>D10-F10</f>
        <v/>
      </c>
      <c r="R10" s="30" t="n"/>
    </row>
    <row r="11">
      <c r="A11" s="79" t="inlineStr">
        <is>
          <t xml:space="preserve">　　應收款項                                                    </t>
        </is>
      </c>
      <c r="B11" s="427">
        <f>VLOOKUP(A11,$A$309:$AX$418,$K$1,FALSE)</f>
        <v/>
      </c>
      <c r="C11" s="375" t="n">
        <v>151</v>
      </c>
      <c r="D11" s="428" t="n"/>
      <c r="E11" s="430" t="n">
        <v>151</v>
      </c>
      <c r="F11" s="432" t="n"/>
      <c r="G11" s="429">
        <f>B11+D11-F11</f>
        <v/>
      </c>
      <c r="H11" s="112" t="inlineStr">
        <is>
          <t xml:space="preserve">　　　利息費用                                                    </t>
        </is>
      </c>
      <c r="I11" s="8" t="n"/>
      <c r="J11" s="73">
        <f>OFFSET(A484,0,$K$1-1)</f>
        <v/>
      </c>
      <c r="K11" s="369">
        <f>J11</f>
        <v/>
      </c>
      <c r="L11" s="478">
        <f>VLOOKUP(A11,$A$140:$AX$249,$K$1,FALSE)</f>
        <v/>
      </c>
      <c r="M11" s="478">
        <f>L11-G11</f>
        <v/>
      </c>
      <c r="N11" s="30" t="n"/>
      <c r="O11" s="425">
        <f>L11-B11</f>
        <v/>
      </c>
      <c r="P11" s="144">
        <f>J11-K11</f>
        <v/>
      </c>
      <c r="Q11" s="426">
        <f>D11-F11</f>
        <v/>
      </c>
      <c r="R11" s="30" t="n"/>
    </row>
    <row r="12">
      <c r="A12" s="2" t="n">
        <v>0</v>
      </c>
      <c r="B12" s="427" t="n"/>
      <c r="C12" s="375" t="n"/>
      <c r="D12" s="428" t="n"/>
      <c r="E12" s="430" t="n"/>
      <c r="F12" s="432" t="n"/>
      <c r="G12" s="433" t="n"/>
      <c r="H12" s="112" t="inlineStr">
        <is>
          <t xml:space="preserve">　　未計利息股利之本期賸餘（短絀）                              </t>
        </is>
      </c>
      <c r="I12" s="8" t="n"/>
      <c r="J12" s="73">
        <f>OFFSET(A485,0,$K$1-1)</f>
        <v/>
      </c>
      <c r="K12" s="369">
        <f>K7+K8</f>
        <v/>
      </c>
      <c r="L12" s="478" t="n"/>
      <c r="M12" s="478">
        <f>L12-G12</f>
        <v/>
      </c>
      <c r="N12" s="30" t="n"/>
      <c r="O12" s="425">
        <f>L12-B12</f>
        <v/>
      </c>
      <c r="P12" s="144">
        <f>J12-K12</f>
        <v/>
      </c>
      <c r="Q12" s="426">
        <f>D12-F12</f>
        <v/>
      </c>
      <c r="R12" s="30" t="n"/>
    </row>
    <row r="13">
      <c r="A13" s="80" t="inlineStr">
        <is>
          <t xml:space="preserve">　　存貨                                                        </t>
        </is>
      </c>
      <c r="B13" s="427">
        <f>VLOOKUP(A13,$A$309:$AX$418,$K$1,FALSE)</f>
        <v/>
      </c>
      <c r="C13" s="375" t="n">
        <v>151</v>
      </c>
      <c r="D13" s="428" t="n"/>
      <c r="E13" s="430" t="n">
        <v>151</v>
      </c>
      <c r="F13" s="432" t="n"/>
      <c r="G13" s="429">
        <f>B13+D13-F13</f>
        <v/>
      </c>
      <c r="H13" s="112" t="inlineStr">
        <is>
          <t xml:space="preserve">　　調整項目                                                    </t>
        </is>
      </c>
      <c r="I13" s="8" t="n"/>
      <c r="J13" s="73">
        <f>OFFSET(A486,0,$K$1-1)</f>
        <v/>
      </c>
      <c r="K13" s="369">
        <f>SUM(K14,K24,K27,K34,K33)</f>
        <v/>
      </c>
      <c r="L13" s="478">
        <f>VLOOKUP(A13,$A$140:$AX$249,$K$1,FALSE)</f>
        <v/>
      </c>
      <c r="M13" s="478">
        <f>L13-G13</f>
        <v/>
      </c>
      <c r="N13" s="30" t="n"/>
      <c r="O13" s="425">
        <f>L13-B13</f>
        <v/>
      </c>
      <c r="P13" s="144">
        <f>J13-K13</f>
        <v/>
      </c>
      <c r="Q13" s="426">
        <f>D13-F13</f>
        <v/>
      </c>
      <c r="R13" s="30" t="n"/>
    </row>
    <row r="14">
      <c r="A14" s="81" t="inlineStr">
        <is>
          <t xml:space="preserve">　　生產性生物資產－流動                                        </t>
        </is>
      </c>
      <c r="B14" s="427">
        <f>VLOOKUP(A14,$A$309:$AX$418,$K$1,FALSE)</f>
        <v/>
      </c>
      <c r="C14" s="375" t="n">
        <v>151</v>
      </c>
      <c r="D14" s="428" t="n"/>
      <c r="E14" s="430" t="n">
        <v>151</v>
      </c>
      <c r="F14" s="432" t="n"/>
      <c r="G14" s="429">
        <f>B14+D14-F14</f>
        <v/>
      </c>
      <c r="H14" s="112" t="inlineStr">
        <is>
          <t xml:space="preserve">　　　折舊、減損及折耗                                            </t>
        </is>
      </c>
      <c r="I14" s="8" t="n"/>
      <c r="J14" s="73">
        <f>OFFSET(A487,0,$K$1-1)</f>
        <v/>
      </c>
      <c r="K14" s="369">
        <f>SUM(K15:K23)</f>
        <v/>
      </c>
      <c r="L14" s="478">
        <f>VLOOKUP(A14,$A$140:$AX$249,$K$1,FALSE)</f>
        <v/>
      </c>
      <c r="M14" s="478">
        <f>L14-G14</f>
        <v/>
      </c>
      <c r="N14" s="30" t="n"/>
      <c r="O14" s="425">
        <f>L14-B14</f>
        <v/>
      </c>
      <c r="P14" s="144">
        <f>J14-K14</f>
        <v/>
      </c>
      <c r="Q14" s="426">
        <f>D14-F14</f>
        <v/>
      </c>
      <c r="R14" s="30" t="n"/>
    </row>
    <row r="15">
      <c r="A15" s="80" t="inlineStr">
        <is>
          <t xml:space="preserve">　　預付款項                                                    </t>
        </is>
      </c>
      <c r="B15" s="427">
        <f>VLOOKUP(A15,$A$309:$AX$418,$K$1,FALSE)</f>
        <v/>
      </c>
      <c r="C15" s="375" t="n">
        <v>151</v>
      </c>
      <c r="D15" s="428" t="n"/>
      <c r="E15" s="430" t="n">
        <v>151</v>
      </c>
      <c r="F15" s="432" t="n"/>
      <c r="G15" s="429">
        <f>B15+D15-F15</f>
        <v/>
      </c>
      <c r="H15" s="112" t="inlineStr">
        <is>
          <t xml:space="preserve">　　　　土地改良物                                                  </t>
        </is>
      </c>
      <c r="I15" s="91" t="n">
        <v>101</v>
      </c>
      <c r="J15" s="121">
        <f>OFFSET(A488,0,$K$1-1)</f>
        <v/>
      </c>
      <c r="K15" s="369">
        <f>-SUMIF($C$7:$C$127,I15,$D$7:$D$127)+SUMIF($E$7:$E$127,I15,$F$7:$F$127)</f>
        <v/>
      </c>
      <c r="L15" s="478">
        <f>VLOOKUP(A15,$A$140:$AX$249,$K$1,FALSE)</f>
        <v/>
      </c>
      <c r="M15" s="478">
        <f>L15-G15</f>
        <v/>
      </c>
      <c r="N15" s="30" t="n"/>
      <c r="O15" s="425">
        <f>L15-B15</f>
        <v/>
      </c>
      <c r="P15" s="144">
        <f>J15-K15</f>
        <v/>
      </c>
      <c r="Q15" s="426">
        <f>D15-F15</f>
        <v/>
      </c>
      <c r="R15" s="30" t="n"/>
    </row>
    <row r="16">
      <c r="A16" s="80" t="inlineStr">
        <is>
          <t xml:space="preserve">　　短期貸墊款                                                  </t>
        </is>
      </c>
      <c r="B16" s="427">
        <f>VLOOKUP(A16,$A$309:$AX$418,$K$1,FALSE)</f>
        <v/>
      </c>
      <c r="C16" s="375" t="n">
        <v>151</v>
      </c>
      <c r="D16" s="428" t="n"/>
      <c r="E16" s="430" t="n">
        <v>212</v>
      </c>
      <c r="F16" s="432">
        <f>J43</f>
        <v/>
      </c>
      <c r="G16" s="429">
        <f>B16+D16-F16</f>
        <v/>
      </c>
      <c r="H16" s="112" t="inlineStr">
        <is>
          <t xml:space="preserve">　　　　房屋及建築                                                  </t>
        </is>
      </c>
      <c r="I16" s="91" t="n">
        <v>102</v>
      </c>
      <c r="J16" s="121">
        <f>OFFSET(A489,0,$K$1-1)</f>
        <v/>
      </c>
      <c r="K16" s="369">
        <f>-SUMIF($C$7:$C$127,I16,$D$7:$D$127)+SUMIF($E$7:$E$127,I16,$F$7:$F$127)</f>
        <v/>
      </c>
      <c r="L16" s="478">
        <f>VLOOKUP(A16,$A$140:$AX$249,$K$1,FALSE)</f>
        <v/>
      </c>
      <c r="M16" s="478">
        <f>L16-G16</f>
        <v/>
      </c>
      <c r="N16" s="30" t="n"/>
      <c r="O16" s="425">
        <f>L16-B16</f>
        <v/>
      </c>
      <c r="P16" s="144">
        <f>J16-K16</f>
        <v/>
      </c>
      <c r="Q16" s="426">
        <f>D16-F16</f>
        <v/>
      </c>
      <c r="R16" s="30" t="n"/>
    </row>
    <row r="17" ht="48.6" customHeight="1" s="53">
      <c r="A17" s="78" t="inlineStr">
        <is>
          <t xml:space="preserve">　投資、長期應收款、貸墊款及準備金                            </t>
        </is>
      </c>
      <c r="B17" s="422">
        <f>SUM(B18:B21)</f>
        <v/>
      </c>
      <c r="C17" s="380" t="n"/>
      <c r="D17" s="374" t="n"/>
      <c r="E17" s="434" t="n"/>
      <c r="F17" s="435" t="n"/>
      <c r="G17" s="423">
        <f>SUM(G18:G21)</f>
        <v/>
      </c>
      <c r="H17" s="112" t="inlineStr">
        <is>
          <t xml:space="preserve">　　　　機械及設備                                                  </t>
        </is>
      </c>
      <c r="I17" s="91" t="n">
        <v>103</v>
      </c>
      <c r="J17" s="121">
        <f>OFFSET(A490,0,$K$1-1)</f>
        <v/>
      </c>
      <c r="K17" s="369">
        <f>-SUMIF($C$7:$C$127,I17,$D$7:$D$127)+SUMIF($E$7:$E$127,I17,$F$7:$F$127)</f>
        <v/>
      </c>
      <c r="L17" s="478">
        <f>VLOOKUP(A17,$A$140:$AX$249,$K$1,FALSE)</f>
        <v/>
      </c>
      <c r="M17" s="478">
        <f>L17-G17</f>
        <v/>
      </c>
      <c r="N17" s="30" t="n"/>
      <c r="O17" s="425">
        <f>L17-B17</f>
        <v/>
      </c>
      <c r="P17" s="144">
        <f>J17-K17</f>
        <v/>
      </c>
      <c r="Q17" s="426">
        <f>D17-F17</f>
        <v/>
      </c>
      <c r="R17" s="30" t="n"/>
    </row>
    <row r="18" ht="32.4" customHeight="1" s="53">
      <c r="A18" s="80" t="inlineStr">
        <is>
          <t xml:space="preserve">　　採權益法之投資                                              </t>
        </is>
      </c>
      <c r="B18" s="427">
        <f>VLOOKUP(A18,$A$309:$AX$418,$K$1,FALSE)</f>
        <v/>
      </c>
      <c r="C18" s="380" t="n"/>
      <c r="D18" s="126" t="n"/>
      <c r="E18" s="127" t="n"/>
      <c r="F18" s="126" t="n"/>
      <c r="G18" s="429">
        <f>D18+F18+B18</f>
        <v/>
      </c>
      <c r="H18" s="112" t="inlineStr">
        <is>
          <t xml:space="preserve">　　　　交通及運輸設備                                              </t>
        </is>
      </c>
      <c r="I18" s="91" t="n">
        <v>104</v>
      </c>
      <c r="J18" s="121">
        <f>OFFSET(A491,0,$K$1-1)</f>
        <v/>
      </c>
      <c r="K18" s="369">
        <f>-SUMIF($C$7:$C$127,I18,$D$7:$D$127)+SUMIF($E$7:$E$127,I18,$F$7:$F$127)</f>
        <v/>
      </c>
      <c r="L18" s="478">
        <f>VLOOKUP(A18,$A$140:$AX$249,$K$1,FALSE)</f>
        <v/>
      </c>
      <c r="M18" s="478">
        <f>L18-G18</f>
        <v/>
      </c>
      <c r="N18" s="30" t="n"/>
      <c r="O18" s="425">
        <f>L18-B18</f>
        <v/>
      </c>
      <c r="P18" s="144">
        <f>J18-K18</f>
        <v/>
      </c>
      <c r="Q18" s="426">
        <f>D18-F18</f>
        <v/>
      </c>
      <c r="R18" s="30" t="n"/>
    </row>
    <row r="19" ht="32.4" customHeight="1" s="53">
      <c r="A19" s="80" t="inlineStr">
        <is>
          <t xml:space="preserve">　　非流動金融資產                                              </t>
        </is>
      </c>
      <c r="B19" s="427">
        <f>VLOOKUP(A19,$A$309:$AX$418,$K$1,FALSE)</f>
        <v/>
      </c>
      <c r="C19" s="381" t="n">
        <v>241</v>
      </c>
      <c r="D19" s="436">
        <f>J52*-1</f>
        <v/>
      </c>
      <c r="E19" s="437" t="n">
        <v>221</v>
      </c>
      <c r="F19" s="438">
        <f>J45</f>
        <v/>
      </c>
      <c r="G19" s="429">
        <f>B19+D19-F19</f>
        <v/>
      </c>
      <c r="H19" s="112" t="inlineStr">
        <is>
          <t xml:space="preserve">　　　　什項設備                                                    </t>
        </is>
      </c>
      <c r="I19" s="91" t="n">
        <v>105</v>
      </c>
      <c r="J19" s="121">
        <f>OFFSET(A492,0,$K$1-1)</f>
        <v/>
      </c>
      <c r="K19" s="369">
        <f>-SUMIF($C$7:$C$127,I19,$D$7:$D$127)+SUMIF($E$7:$E$127,I19,$F$7:$F$127)</f>
        <v/>
      </c>
      <c r="L19" s="478">
        <f>VLOOKUP(A19,$A$140:$AX$249,$K$1,FALSE)</f>
        <v/>
      </c>
      <c r="M19" s="478">
        <f>L19-G19</f>
        <v/>
      </c>
      <c r="N19" s="30" t="n"/>
      <c r="O19" s="425">
        <f>L19-B19</f>
        <v/>
      </c>
      <c r="P19" s="144">
        <f>J19-K19</f>
        <v/>
      </c>
      <c r="Q19" s="426">
        <f>D19-F19</f>
        <v/>
      </c>
      <c r="R19" s="30" t="n"/>
    </row>
    <row r="20">
      <c r="A20" s="80" t="inlineStr">
        <is>
          <t xml:space="preserve">　　長期應收款                                                  </t>
        </is>
      </c>
      <c r="B20" s="427">
        <f>VLOOKUP(A20,$A$309:$AX$418,$K$1,FALSE)</f>
        <v/>
      </c>
      <c r="C20" s="380" t="n"/>
      <c r="D20" s="374" t="n"/>
      <c r="E20" s="434" t="n"/>
      <c r="F20" s="435" t="n"/>
      <c r="G20" s="433">
        <f>B20+D20-F20</f>
        <v/>
      </c>
      <c r="H20" s="112" t="inlineStr">
        <is>
          <t xml:space="preserve">　　　　租賃資產                                                    </t>
        </is>
      </c>
      <c r="I20" s="91" t="n">
        <v>106</v>
      </c>
      <c r="J20" s="121">
        <f>OFFSET(A493,0,$K$1-1)</f>
        <v/>
      </c>
      <c r="K20" s="369">
        <f>-SUMIF($C$7:$C$127,I20,$D$7:$D$127)+SUMIF($E$7:$E$127,I20,$F$7:$F$127)</f>
        <v/>
      </c>
      <c r="L20" s="478">
        <f>VLOOKUP(A20,$A$140:$AX$249,$K$1,FALSE)</f>
        <v/>
      </c>
      <c r="M20" s="478">
        <f>L20-G20</f>
        <v/>
      </c>
      <c r="N20" s="30" t="n"/>
      <c r="O20" s="425">
        <f>L20-B20</f>
        <v/>
      </c>
      <c r="P20" s="144">
        <f>J20-K20</f>
        <v/>
      </c>
      <c r="Q20" s="426">
        <f>D20-F20</f>
        <v/>
      </c>
      <c r="R20" s="30" t="n"/>
    </row>
    <row r="21">
      <c r="A21" s="80" t="inlineStr">
        <is>
          <t xml:space="preserve">　　準備金                                                      </t>
        </is>
      </c>
      <c r="B21" s="427">
        <f>VLOOKUP(A21,$A$309:$AX$418,$K$1,FALSE)</f>
        <v/>
      </c>
      <c r="C21" s="380" t="n">
        <v>242</v>
      </c>
      <c r="D21" s="374">
        <f>J53*-1</f>
        <v/>
      </c>
      <c r="E21" s="434" t="n">
        <v>222</v>
      </c>
      <c r="F21" s="435">
        <f>J46</f>
        <v/>
      </c>
      <c r="G21" s="429">
        <f>B21+SUM(D21:D25)-SUM(F21:F25)</f>
        <v/>
      </c>
      <c r="H21" s="112" t="inlineStr">
        <is>
          <t xml:space="preserve">　　　　租賃權益改良                                                </t>
        </is>
      </c>
      <c r="I21" s="91" t="n">
        <v>107</v>
      </c>
      <c r="J21" s="121">
        <f>OFFSET(A494,0,$K$1-1)</f>
        <v/>
      </c>
      <c r="K21" s="369">
        <f>-SUMIF($C$7:$C$127,I21,$D$7:$D$127)+SUMIF($E$7:$E$127,I21,$F$7:$F$127)</f>
        <v/>
      </c>
      <c r="L21" s="478">
        <f>VLOOKUP(A21,$A$140:$AX$249,$K$1,FALSE)</f>
        <v/>
      </c>
      <c r="M21" s="478">
        <f>L21-G21</f>
        <v/>
      </c>
      <c r="N21" s="30" t="n"/>
      <c r="O21" s="425">
        <f>L21-B21</f>
        <v/>
      </c>
      <c r="P21" s="144">
        <f>J21-K21</f>
        <v/>
      </c>
      <c r="Q21" s="426">
        <f>D21-F21</f>
        <v/>
      </c>
      <c r="R21" s="30" t="n"/>
    </row>
    <row r="22">
      <c r="A22" s="3" t="n">
        <v>0</v>
      </c>
      <c r="B22" s="427" t="n"/>
      <c r="C22" s="382" t="n">
        <v>401</v>
      </c>
      <c r="D22" s="428">
        <f>J90</f>
        <v/>
      </c>
      <c r="E22" s="439" t="n">
        <v>402</v>
      </c>
      <c r="F22" s="432">
        <f>-J91</f>
        <v/>
      </c>
      <c r="G22" s="433" t="n"/>
      <c r="H22" s="112" t="inlineStr">
        <is>
          <t xml:space="preserve">　　　　代管資產                                                    </t>
        </is>
      </c>
      <c r="I22" s="91" t="n">
        <v>108</v>
      </c>
      <c r="J22" s="121">
        <f>OFFSET(A495,0,$K$1-1)</f>
        <v/>
      </c>
      <c r="K22" s="369">
        <f>-SUMIF($C$7:$C$127,I22,$D$7:$D$127)+SUMIF($E$7:$E$127,I22,$F$7:$F$127)</f>
        <v/>
      </c>
      <c r="L22" s="478" t="n"/>
      <c r="M22" s="478">
        <f>L22-G22</f>
        <v/>
      </c>
      <c r="N22" s="30" t="n"/>
      <c r="O22" s="425">
        <f>L22-B22</f>
        <v/>
      </c>
      <c r="P22" s="144">
        <f>J22-K22</f>
        <v/>
      </c>
      <c r="Q22" s="426">
        <f>D22-F22</f>
        <v/>
      </c>
      <c r="R22" s="30" t="n"/>
    </row>
    <row r="23">
      <c r="A23" s="3" t="n">
        <v>0</v>
      </c>
      <c r="B23" s="427" t="n"/>
      <c r="C23" s="382" t="n">
        <v>403</v>
      </c>
      <c r="D23" s="428">
        <f>J93</f>
        <v/>
      </c>
      <c r="E23" s="439" t="n"/>
      <c r="F23" s="431" t="n"/>
      <c r="G23" s="433" t="n"/>
      <c r="H23" s="112" t="inlineStr">
        <is>
          <t xml:space="preserve">　　　　生產性生物資產－非流動                                      </t>
        </is>
      </c>
      <c r="I23" s="91" t="n">
        <v>109</v>
      </c>
      <c r="J23" s="121">
        <f>OFFSET(A496,0,$K$1-1)</f>
        <v/>
      </c>
      <c r="K23" s="369">
        <f>-SUMIF($C$7:$C$127,I23,$D$7:$D$127)+SUMIF($E$7:$E$127,I23,$F$7:$F$127)</f>
        <v/>
      </c>
      <c r="L23" s="478" t="n"/>
      <c r="M23" s="478">
        <f>L23-G23</f>
        <v/>
      </c>
      <c r="N23" s="30" t="n"/>
      <c r="O23" s="425">
        <f>L23-B23</f>
        <v/>
      </c>
      <c r="P23" s="144">
        <f>J23-K23</f>
        <v/>
      </c>
      <c r="Q23" s="426">
        <f>D23-F23</f>
        <v/>
      </c>
      <c r="R23" s="30" t="n"/>
    </row>
    <row r="24">
      <c r="A24" s="3" t="n">
        <v>0</v>
      </c>
      <c r="B24" s="427" t="n"/>
      <c r="C24" s="382" t="n"/>
      <c r="D24" s="428" t="n"/>
      <c r="E24" s="439" t="n"/>
      <c r="F24" s="432" t="n"/>
      <c r="G24" s="433" t="n"/>
      <c r="H24" s="112" t="inlineStr">
        <is>
          <t xml:space="preserve">　　　攤銷                                                        </t>
        </is>
      </c>
      <c r="I24" s="91" t="n"/>
      <c r="J24" s="121">
        <f>OFFSET(A497,0,$K$1-1)</f>
        <v/>
      </c>
      <c r="K24" s="369">
        <f>SUM(K25:K26)</f>
        <v/>
      </c>
      <c r="L24" s="478" t="n"/>
      <c r="M24" s="478">
        <f>L24-G24</f>
        <v/>
      </c>
      <c r="N24" s="30" t="n"/>
      <c r="O24" s="425">
        <f>L24-B24</f>
        <v/>
      </c>
      <c r="P24" s="144">
        <f>J24-K24</f>
        <v/>
      </c>
      <c r="Q24" s="426">
        <f>D24-F24</f>
        <v/>
      </c>
      <c r="R24" s="30" t="n"/>
    </row>
    <row r="25">
      <c r="A25" s="78" t="n"/>
      <c r="B25" s="427" t="n"/>
      <c r="C25" s="382" t="n">
        <v>125</v>
      </c>
      <c r="D25" s="428">
        <f>J32*-1</f>
        <v/>
      </c>
      <c r="E25" s="439" t="n"/>
      <c r="F25" s="432" t="n"/>
      <c r="G25" s="433" t="n"/>
      <c r="H25" s="112" t="inlineStr">
        <is>
          <t xml:space="preserve">　　　　攤銷電腦軟體                                                </t>
        </is>
      </c>
      <c r="I25" s="8" t="n">
        <v>111</v>
      </c>
      <c r="J25" s="73">
        <f>OFFSET(A498,0,$K$1-1)</f>
        <v/>
      </c>
      <c r="K25" s="369">
        <f>-SUMIF($C$7:$C$127,I25,$D$7:$D$127)+SUMIF($E$7:$E$127,I25,$F$7:$F$127)</f>
        <v/>
      </c>
      <c r="L25" s="478" t="n"/>
      <c r="M25" s="478">
        <f>L25-G25</f>
        <v/>
      </c>
      <c r="N25" s="30" t="n"/>
      <c r="O25" s="425">
        <f>L25-B25</f>
        <v/>
      </c>
      <c r="P25" s="144">
        <f>J25-K25</f>
        <v/>
      </c>
      <c r="Q25" s="426">
        <f>D25-F25</f>
        <v/>
      </c>
      <c r="R25" s="30" t="n"/>
    </row>
    <row r="26" ht="32.4" customHeight="1" s="53">
      <c r="A26" s="78" t="inlineStr">
        <is>
          <t xml:space="preserve">　不動產、廠房及設備                                          </t>
        </is>
      </c>
      <c r="B26" s="422">
        <f>SUM(B27:B52)</f>
        <v/>
      </c>
      <c r="C26" s="375" t="n"/>
      <c r="D26" s="428" t="n"/>
      <c r="E26" s="430" t="n"/>
      <c r="F26" s="432" t="n"/>
      <c r="G26" s="423">
        <f>SUM(G27:G52)</f>
        <v/>
      </c>
      <c r="H26" s="112" t="inlineStr">
        <is>
          <t xml:space="preserve">　　　　其他攤銷費用                                                </t>
        </is>
      </c>
      <c r="I26" s="8" t="n">
        <v>112</v>
      </c>
      <c r="J26" s="73">
        <f>OFFSET(A499,0,$K$1-1)</f>
        <v/>
      </c>
      <c r="K26" s="369">
        <f>-SUMIF($C$7:$C$127,I26,$D$7:$D$127)+SUMIF($E$7:$E$127,I26,$F$7:$F$127)</f>
        <v/>
      </c>
      <c r="L26" s="478">
        <f>VLOOKUP(A26,$A$140:$AX$249,$K$1,FALSE)</f>
        <v/>
      </c>
      <c r="M26" s="478">
        <f>L26-G26</f>
        <v/>
      </c>
      <c r="N26" s="30" t="n"/>
      <c r="O26" s="425">
        <f>L26-B26</f>
        <v/>
      </c>
      <c r="P26" s="144">
        <f>J26-K26</f>
        <v/>
      </c>
      <c r="Q26" s="426">
        <f>D26-F26</f>
        <v/>
      </c>
      <c r="R26" s="30" t="n"/>
    </row>
    <row r="27">
      <c r="A27" s="80" t="inlineStr">
        <is>
          <t xml:space="preserve">　　土地                                                        </t>
        </is>
      </c>
      <c r="B27" s="427">
        <f>VLOOKUP(A27,$A$309:$AX$418,$K$1,FALSE)</f>
        <v/>
      </c>
      <c r="C27" s="384" t="n">
        <v>121</v>
      </c>
      <c r="D27" s="440" t="n"/>
      <c r="E27" s="441" t="n"/>
      <c r="F27" s="442" t="n"/>
      <c r="G27" s="429">
        <f>B27+SUM(D27)-SUM(F27)</f>
        <v/>
      </c>
      <c r="H27" s="112" t="inlineStr">
        <is>
          <t xml:space="preserve">　　　其他                                                        </t>
        </is>
      </c>
      <c r="I27" s="8" t="n"/>
      <c r="J27" s="73">
        <f>OFFSET(A500,0,$K$1-1)</f>
        <v/>
      </c>
      <c r="K27" s="369">
        <f>K28+K29+K32</f>
        <v/>
      </c>
      <c r="L27" s="478">
        <f>VLOOKUP(A27,$A$140:$AX$249,$K$1,FALSE)</f>
        <v/>
      </c>
      <c r="M27" s="478">
        <f>L27-G27</f>
        <v/>
      </c>
      <c r="N27" s="30" t="n"/>
      <c r="O27" s="425">
        <f>L27-B27</f>
        <v/>
      </c>
      <c r="P27" s="144">
        <f>J27-K27</f>
        <v/>
      </c>
      <c r="Q27" s="426">
        <f>D27-F27</f>
        <v/>
      </c>
      <c r="R27" s="30" t="n"/>
    </row>
    <row r="28">
      <c r="A28" s="2" t="n">
        <v>0</v>
      </c>
      <c r="B28" s="427" t="n"/>
      <c r="C28" s="384" t="n"/>
      <c r="D28" s="440" t="n"/>
      <c r="E28" s="441" t="n"/>
      <c r="F28" s="442" t="n"/>
      <c r="G28" s="433" t="n"/>
      <c r="H28" s="214" t="inlineStr">
        <is>
          <t xml:space="preserve">　　　　應付退休及離職金                                            </t>
        </is>
      </c>
      <c r="I28" s="215" t="n">
        <v>122</v>
      </c>
      <c r="J28" s="73">
        <f>OFFSET(A501,0,$K$1-1)</f>
        <v/>
      </c>
      <c r="K28" s="369">
        <f>-SUMIF($C$7:$C$127,I28,$D$7:$D$127)+SUMIF($E$7:$E$127,I28,$F$7:$F$127)</f>
        <v/>
      </c>
      <c r="L28" s="478" t="n"/>
      <c r="M28" s="478">
        <f>L28-G28</f>
        <v/>
      </c>
      <c r="N28" s="30" t="n"/>
      <c r="O28" s="425">
        <f>L28-B28</f>
        <v/>
      </c>
      <c r="P28" s="144">
        <f>J28-K28</f>
        <v/>
      </c>
      <c r="Q28" s="426">
        <f>D28-F28</f>
        <v/>
      </c>
      <c r="R28" s="30" t="n"/>
    </row>
    <row r="29">
      <c r="A29" s="80" t="inlineStr">
        <is>
          <t xml:space="preserve">　　土地改良物                                                  </t>
        </is>
      </c>
      <c r="B29" s="427">
        <f>VLOOKUP(A29,$A$309:$AX$418,$K$1,FALSE)</f>
        <v/>
      </c>
      <c r="C29" s="384" t="n">
        <v>251</v>
      </c>
      <c r="D29" s="440">
        <f>J57*-1</f>
        <v/>
      </c>
      <c r="E29" s="441" t="n">
        <v>101</v>
      </c>
      <c r="F29" s="442">
        <f>J15</f>
        <v/>
      </c>
      <c r="G29" s="429">
        <f>B29+SUM(D29:D32)-SUM(F29:F32)</f>
        <v/>
      </c>
      <c r="H29" s="214" t="inlineStr">
        <is>
          <t xml:space="preserve">　　　　遞延收入                                                    </t>
        </is>
      </c>
      <c r="I29" s="215" t="n"/>
      <c r="J29" s="73">
        <f>OFFSET(A502,0,$K$1-1)</f>
        <v/>
      </c>
      <c r="K29" s="369">
        <f>SUM(K30:K31)</f>
        <v/>
      </c>
      <c r="L29" s="478">
        <f>VLOOKUP(A29,$A$140:$AX$249,$K$1,FALSE)</f>
        <v/>
      </c>
      <c r="M29" s="478">
        <f>L29-G29</f>
        <v/>
      </c>
      <c r="N29" s="30" t="n"/>
      <c r="O29" s="425">
        <f>L29-B29</f>
        <v/>
      </c>
      <c r="P29" s="144">
        <f>J29-K29</f>
        <v/>
      </c>
      <c r="Q29" s="426">
        <f>D29-F29</f>
        <v/>
      </c>
      <c r="R29" s="30" t="n"/>
    </row>
    <row r="30">
      <c r="A30" s="80" t="n">
        <v>0</v>
      </c>
      <c r="B30" s="427" t="n"/>
      <c r="C30" s="384" t="n">
        <v>404</v>
      </c>
      <c r="D30" s="440">
        <f>J96</f>
        <v/>
      </c>
      <c r="E30" s="441" t="n"/>
      <c r="F30" s="442" t="n"/>
      <c r="G30" s="433" t="n"/>
      <c r="H30" s="214" t="inlineStr">
        <is>
          <t xml:space="preserve">　　　　　遞延收入-其他補助收入                                       </t>
        </is>
      </c>
      <c r="I30" s="215" t="n">
        <v>123</v>
      </c>
      <c r="J30" s="73">
        <f>OFFSET(A503,0,$K$1-1)</f>
        <v/>
      </c>
      <c r="K30" s="369">
        <f>-SUMIF($C$7:$C$127,I30,$D$7:$D$127)+SUMIF($E$7:$E$127,I30,$F$7:$F$127)</f>
        <v/>
      </c>
      <c r="L30" s="478" t="n"/>
      <c r="M30" s="478">
        <f>L30-G30</f>
        <v/>
      </c>
      <c r="N30" s="30" t="n"/>
      <c r="O30" s="425">
        <f>L30-B30</f>
        <v/>
      </c>
      <c r="P30" s="144">
        <f>J30-K30</f>
        <v/>
      </c>
      <c r="Q30" s="426">
        <f>D30-F30</f>
        <v/>
      </c>
      <c r="R30" s="30" t="n"/>
    </row>
    <row r="31">
      <c r="A31" s="2" t="n">
        <v>0</v>
      </c>
      <c r="B31" s="427" t="n"/>
      <c r="C31" s="384" t="n"/>
      <c r="D31" s="440" t="n"/>
      <c r="E31" s="441" t="n"/>
      <c r="F31" s="442" t="n"/>
      <c r="G31" s="433" t="n"/>
      <c r="H31" s="214" t="inlineStr">
        <is>
          <t xml:space="preserve">　　　　　遞延收入-受贈收入                                           </t>
        </is>
      </c>
      <c r="I31" s="215" t="n">
        <v>124</v>
      </c>
      <c r="J31" s="73">
        <f>OFFSET(A504,0,$K$1-1)</f>
        <v/>
      </c>
      <c r="K31" s="369">
        <f>-SUMIF($C$7:$C$127,I31,$D$7:$D$127)+SUMIF($E$7:$E$127,I31,$F$7:$F$127)</f>
        <v/>
      </c>
      <c r="L31" s="478" t="n"/>
      <c r="M31" s="478">
        <f>L31-G31</f>
        <v/>
      </c>
      <c r="N31" s="30" t="n"/>
      <c r="O31" s="425">
        <f>L31-B31</f>
        <v/>
      </c>
      <c r="P31" s="144">
        <f>J31-K31</f>
        <v/>
      </c>
      <c r="Q31" s="426">
        <f>D31-F31</f>
        <v/>
      </c>
      <c r="R31" s="30" t="n"/>
    </row>
    <row r="32">
      <c r="A32" s="3" t="n">
        <v>0</v>
      </c>
      <c r="B32" s="427" t="n"/>
      <c r="C32" s="385" t="n"/>
      <c r="D32" s="440" t="n"/>
      <c r="E32" s="443" t="n"/>
      <c r="F32" s="442" t="n"/>
      <c r="G32" s="433" t="n"/>
      <c r="H32" s="214" t="inlineStr">
        <is>
          <t xml:space="preserve">　　　　其他                                                        </t>
        </is>
      </c>
      <c r="I32" s="215" t="n">
        <v>125</v>
      </c>
      <c r="J32" s="73">
        <f>OFFSET(A505,0,$K$1-1)</f>
        <v/>
      </c>
      <c r="K32" s="369" t="n"/>
      <c r="L32" s="478" t="n"/>
      <c r="M32" s="478">
        <f>L32-G32</f>
        <v/>
      </c>
      <c r="N32" s="30" t="n"/>
      <c r="O32" s="425">
        <f>L32-B32</f>
        <v/>
      </c>
      <c r="P32" s="144">
        <f>J32-K32</f>
        <v/>
      </c>
      <c r="Q32" s="426">
        <f>D32-F32</f>
        <v/>
      </c>
      <c r="R32" s="30" t="n"/>
    </row>
    <row r="33">
      <c r="A33" s="80" t="inlineStr">
        <is>
          <t xml:space="preserve">　　房屋及建築                                                  </t>
        </is>
      </c>
      <c r="B33" s="427">
        <f>VLOOKUP(A33,$A$309:$AX$418,$K$1,FALSE)</f>
        <v/>
      </c>
      <c r="C33" s="384" t="n">
        <v>252</v>
      </c>
      <c r="D33" s="440">
        <f>J58*-1</f>
        <v/>
      </c>
      <c r="E33" s="441" t="n">
        <v>102</v>
      </c>
      <c r="F33" s="442">
        <f>J16</f>
        <v/>
      </c>
      <c r="G33" s="429">
        <f>B33+SUM(D33:D36)-SUM(F33:F36)</f>
        <v/>
      </c>
      <c r="H33" s="214" t="inlineStr">
        <is>
          <t xml:space="preserve">　　　流動資產淨減（淨增）                                        </t>
        </is>
      </c>
      <c r="I33" s="215" t="n">
        <v>151</v>
      </c>
      <c r="J33" s="73">
        <f>OFFSET(A506,0,$K$1-1)</f>
        <v/>
      </c>
      <c r="K33" s="369">
        <f>-SUMIF($C$7:$C$127,I33,$D$7:$D$127)+SUMIF($E$7:$E$127,I33,$F$7:$F$127)</f>
        <v/>
      </c>
      <c r="L33" s="478">
        <f>VLOOKUP(A33,$A$140:$AX$249,$K$1,FALSE)</f>
        <v/>
      </c>
      <c r="M33" s="478">
        <f>L33-G33</f>
        <v/>
      </c>
      <c r="N33" s="30" t="n"/>
      <c r="O33" s="425">
        <f>L33-B33</f>
        <v/>
      </c>
      <c r="P33" s="144">
        <f>J33-K33</f>
        <v/>
      </c>
      <c r="Q33" s="426">
        <f>D33-F33</f>
        <v/>
      </c>
      <c r="R33" s="30" t="n"/>
    </row>
    <row r="34">
      <c r="A34" s="2" t="n">
        <v>0</v>
      </c>
      <c r="B34" s="427" t="n"/>
      <c r="C34" s="384" t="n">
        <v>405</v>
      </c>
      <c r="D34" s="440">
        <f>J97</f>
        <v/>
      </c>
      <c r="E34" s="441" t="n"/>
      <c r="F34" s="442" t="n"/>
      <c r="G34" s="433" t="n"/>
      <c r="H34" s="214" t="inlineStr">
        <is>
          <t xml:space="preserve">　　　流動負債淨增（淨減）                                        </t>
        </is>
      </c>
      <c r="I34" s="215" t="n">
        <v>161</v>
      </c>
      <c r="J34" s="73">
        <f>OFFSET(A507,0,$K$1-1)</f>
        <v/>
      </c>
      <c r="K34" s="369">
        <f>-SUMIF($C$7:$C$127,I34,$D$7:$D$127)+SUMIF($E$7:$E$127,I34,$F$7:$F$127)</f>
        <v/>
      </c>
      <c r="L34" s="478" t="n"/>
      <c r="M34" s="478">
        <f>L34-G34</f>
        <v/>
      </c>
      <c r="N34" s="30" t="n"/>
      <c r="O34" s="425">
        <f>L34-B34</f>
        <v/>
      </c>
      <c r="P34" s="144">
        <f>J34-K34</f>
        <v/>
      </c>
      <c r="Q34" s="426">
        <f>D34-F34</f>
        <v/>
      </c>
      <c r="R34" s="30" t="n"/>
    </row>
    <row r="35">
      <c r="A35" s="2" t="n">
        <v>0</v>
      </c>
      <c r="B35" s="427" t="n"/>
      <c r="C35" s="384" t="n"/>
      <c r="D35" s="440" t="n"/>
      <c r="E35" s="441" t="n"/>
      <c r="F35" s="442" t="n"/>
      <c r="G35" s="433" t="n"/>
      <c r="H35" s="214" t="inlineStr">
        <is>
          <t xml:space="preserve">　　未計利息股利之現金流入（流出）                              </t>
        </is>
      </c>
      <c r="I35" s="215" t="n"/>
      <c r="J35" s="73">
        <f>OFFSET(A508,0,$K$1-1)</f>
        <v/>
      </c>
      <c r="K35" s="369">
        <f>K12+K13</f>
        <v/>
      </c>
      <c r="L35" s="478" t="n"/>
      <c r="M35" s="478">
        <f>L35-G35</f>
        <v/>
      </c>
      <c r="N35" s="30" t="n"/>
      <c r="O35" s="425">
        <f>L35-B35</f>
        <v/>
      </c>
      <c r="P35" s="144">
        <f>J35-K35</f>
        <v/>
      </c>
      <c r="Q35" s="426">
        <f>D35-F35</f>
        <v/>
      </c>
      <c r="R35" s="30" t="n"/>
    </row>
    <row r="36">
      <c r="A36" s="3" t="n">
        <v>0</v>
      </c>
      <c r="B36" s="427" t="n"/>
      <c r="C36" s="385" t="n"/>
      <c r="D36" s="440" t="n"/>
      <c r="E36" s="443" t="n"/>
      <c r="F36" s="442" t="n"/>
      <c r="G36" s="433" t="n"/>
      <c r="H36" s="112" t="inlineStr">
        <is>
          <t xml:space="preserve">　　收取利息                                                    </t>
        </is>
      </c>
      <c r="I36" s="180" t="n"/>
      <c r="J36" s="73">
        <f>OFFSET(A509,0,$K$1-1)</f>
        <v/>
      </c>
      <c r="K36" s="369">
        <f>J36</f>
        <v/>
      </c>
      <c r="L36" s="478" t="n"/>
      <c r="M36" s="478">
        <f>L36-G36</f>
        <v/>
      </c>
      <c r="N36" s="30" t="n"/>
      <c r="O36" s="425">
        <f>L36-B36</f>
        <v/>
      </c>
      <c r="P36" s="144">
        <f>J36-K36</f>
        <v/>
      </c>
      <c r="Q36" s="426">
        <f>D36-F36</f>
        <v/>
      </c>
      <c r="R36" s="30" t="n"/>
    </row>
    <row r="37">
      <c r="A37" s="80" t="inlineStr">
        <is>
          <t xml:space="preserve">　　機械及設備                                                  </t>
        </is>
      </c>
      <c r="B37" s="427">
        <f>VLOOKUP(A37,$A$309:$AX$418,$K$1,FALSE)</f>
        <v/>
      </c>
      <c r="C37" s="384" t="n">
        <v>253</v>
      </c>
      <c r="D37" s="440">
        <f>J59*-1</f>
        <v/>
      </c>
      <c r="E37" s="441" t="n">
        <v>103</v>
      </c>
      <c r="F37" s="442">
        <f>J17</f>
        <v/>
      </c>
      <c r="G37" s="429">
        <f>B37+SUM(D37:D41)-SUM(F37:F41)</f>
        <v/>
      </c>
      <c r="H37" s="112" t="inlineStr">
        <is>
          <t xml:space="preserve">　　收取股利                                                    </t>
        </is>
      </c>
      <c r="I37" s="180" t="n"/>
      <c r="J37" s="73">
        <f>OFFSET(A510,0,$K$1-1)</f>
        <v/>
      </c>
      <c r="K37" s="369">
        <f>J37</f>
        <v/>
      </c>
      <c r="L37" s="478">
        <f>VLOOKUP(A37,$A$140:$AX$249,$K$1,FALSE)</f>
        <v/>
      </c>
      <c r="M37" s="478">
        <f>L37-G37</f>
        <v/>
      </c>
      <c r="N37" s="30" t="n"/>
      <c r="O37" s="425">
        <f>L37-B37</f>
        <v/>
      </c>
      <c r="P37" s="144">
        <f>J37-K37</f>
        <v/>
      </c>
      <c r="Q37" s="426">
        <f>D37-F37</f>
        <v/>
      </c>
      <c r="R37" s="30" t="n"/>
    </row>
    <row r="38" ht="20.4" customHeight="1" s="53" thickBot="1">
      <c r="A38" s="2" t="n">
        <v>0</v>
      </c>
      <c r="B38" s="427" t="n"/>
      <c r="C38" s="385" t="n">
        <v>407</v>
      </c>
      <c r="D38" s="440">
        <f>J101</f>
        <v/>
      </c>
      <c r="E38" s="441" t="n"/>
      <c r="F38" s="442" t="n"/>
      <c r="G38" s="433" t="n"/>
      <c r="H38" s="112" t="inlineStr">
        <is>
          <t xml:space="preserve">　　支付利息                                                    </t>
        </is>
      </c>
      <c r="I38" s="180" t="n"/>
      <c r="J38" s="73">
        <f>OFFSET(A511,0,$K$1-1)</f>
        <v/>
      </c>
      <c r="K38" s="444">
        <f>J38</f>
        <v/>
      </c>
      <c r="L38" s="478" t="n"/>
      <c r="M38" s="478">
        <f>L38-G38</f>
        <v/>
      </c>
      <c r="N38" s="30" t="n"/>
      <c r="O38" s="425">
        <f>L38-B38</f>
        <v/>
      </c>
      <c r="P38" s="144">
        <f>J38-K38</f>
        <v/>
      </c>
      <c r="Q38" s="426">
        <f>D38-F38</f>
        <v/>
      </c>
      <c r="R38" s="30" t="n"/>
    </row>
    <row r="39">
      <c r="A39" s="3" t="n">
        <v>0</v>
      </c>
      <c r="B39" s="427" t="n"/>
      <c r="C39" s="385" t="n">
        <v>409</v>
      </c>
      <c r="D39" s="440">
        <f>J105</f>
        <v/>
      </c>
      <c r="E39" s="443" t="n">
        <v>412</v>
      </c>
      <c r="F39" s="442">
        <f>-J109</f>
        <v/>
      </c>
      <c r="G39" s="433" t="n"/>
      <c r="H39" s="111" t="inlineStr">
        <is>
          <t xml:space="preserve">▼業務活動之淨現金流入（流出）                                </t>
        </is>
      </c>
      <c r="I39" s="180" t="n"/>
      <c r="J39" s="73">
        <f>OFFSET(A512,0,$K$1-1)</f>
        <v/>
      </c>
      <c r="K39" s="445">
        <f>K36+K37+K38+K35</f>
        <v/>
      </c>
      <c r="L39" s="478" t="n"/>
      <c r="M39" s="478">
        <f>L39-G39</f>
        <v/>
      </c>
      <c r="N39" s="30" t="n"/>
      <c r="O39" s="425">
        <f>L39-B39</f>
        <v/>
      </c>
      <c r="P39" s="144">
        <f>J39-K39</f>
        <v/>
      </c>
      <c r="Q39" s="426">
        <f>D39-F39</f>
        <v/>
      </c>
      <c r="R39" s="30" t="n"/>
    </row>
    <row r="40">
      <c r="A40" s="3" t="n">
        <v>0</v>
      </c>
      <c r="B40" s="427" t="n"/>
      <c r="C40" s="261" t="n"/>
      <c r="D40" s="186" t="n"/>
      <c r="E40" s="446" t="n"/>
      <c r="F40" s="447" t="n"/>
      <c r="G40" s="433" t="n"/>
      <c r="H40" s="111" t="inlineStr">
        <is>
          <t xml:space="preserve">▼投資活動之現金流量                                          </t>
        </is>
      </c>
      <c r="I40" s="180" t="n"/>
      <c r="J40" s="73">
        <f>OFFSET(A513,0,$K$1-1)</f>
        <v/>
      </c>
      <c r="K40" s="448">
        <f>SUM(K41,K44,K47,K48,K49,K51,K54,K64)</f>
        <v/>
      </c>
      <c r="L40" s="478" t="n"/>
      <c r="M40" s="478">
        <f>L40-G40</f>
        <v/>
      </c>
      <c r="N40" s="30" t="n"/>
      <c r="O40" s="425">
        <f>L40-B40</f>
        <v/>
      </c>
      <c r="P40" s="144">
        <f>J40-K40</f>
        <v/>
      </c>
      <c r="Q40" s="426">
        <f>D40-F40</f>
        <v/>
      </c>
      <c r="R40" s="30" t="n"/>
    </row>
    <row r="41">
      <c r="A41" s="50" t="n"/>
      <c r="B41" s="50" t="n"/>
      <c r="C41" s="232" t="n"/>
      <c r="D41" s="440" t="n"/>
      <c r="E41" s="232" t="n"/>
      <c r="F41" s="233" t="n"/>
      <c r="H41" s="112" t="inlineStr">
        <is>
          <t xml:space="preserve">　　減少流動金融資產及短期貸墊款                                </t>
        </is>
      </c>
      <c r="I41" s="180" t="n"/>
      <c r="J41" s="73">
        <f>OFFSET(A514,0,$K$1-1)</f>
        <v/>
      </c>
      <c r="K41" s="449">
        <f>K42+K43</f>
        <v/>
      </c>
      <c r="L41" s="478" t="n"/>
      <c r="M41" s="478">
        <f>L41-G41</f>
        <v/>
      </c>
      <c r="N41" s="30" t="n"/>
      <c r="O41" s="425">
        <f>L41-B41</f>
        <v/>
      </c>
      <c r="P41" s="144">
        <f>J41-K41</f>
        <v/>
      </c>
      <c r="Q41" s="426">
        <f>D41-F41</f>
        <v/>
      </c>
      <c r="R41" s="30" t="n"/>
    </row>
    <row r="42" ht="20.4" customHeight="1" s="53" thickBot="1">
      <c r="A42" s="50" t="inlineStr">
        <is>
          <t xml:space="preserve">　　交通及運輸設備                                              </t>
        </is>
      </c>
      <c r="B42" s="427">
        <f>VLOOKUP(A42,$A$309:$AX$418,$K$1,FALSE)</f>
        <v/>
      </c>
      <c r="C42" s="384" t="n">
        <v>254</v>
      </c>
      <c r="D42" s="440">
        <f>J60*-1</f>
        <v/>
      </c>
      <c r="E42" s="441" t="n">
        <v>104</v>
      </c>
      <c r="F42" s="442">
        <f>J18</f>
        <v/>
      </c>
      <c r="G42" s="450">
        <f>B42+SUM(D42:D44)-SUM(F42:F44)</f>
        <v/>
      </c>
      <c r="H42" s="214" t="inlineStr">
        <is>
          <t xml:space="preserve">　　　減少流動金融資產                                            </t>
        </is>
      </c>
      <c r="I42" s="215" t="n">
        <v>211</v>
      </c>
      <c r="J42" s="73">
        <f>OFFSET(A515,0,$K$1-1)</f>
        <v/>
      </c>
      <c r="K42" s="451">
        <f>-SUMIF($C$7:$C$127,I42,$D$7:$D$127)+SUMIF($E$7:$E$135,I42,$F$7:$F$127)</f>
        <v/>
      </c>
      <c r="L42" s="478">
        <f>VLOOKUP(A42,$A$140:$AX$249,$K$1,FALSE)</f>
        <v/>
      </c>
      <c r="M42" s="478">
        <f>L42-G42</f>
        <v/>
      </c>
      <c r="N42" s="30" t="n"/>
      <c r="O42" s="425">
        <f>L42-B42</f>
        <v/>
      </c>
      <c r="P42" s="144">
        <f>J42-K42</f>
        <v/>
      </c>
      <c r="Q42" s="426">
        <f>D42-F42</f>
        <v/>
      </c>
      <c r="R42" s="30" t="n"/>
    </row>
    <row r="43">
      <c r="A43" s="50" t="n"/>
      <c r="B43" s="427" t="n"/>
      <c r="C43" s="385" t="n">
        <v>410</v>
      </c>
      <c r="D43" s="440">
        <f>J106</f>
        <v/>
      </c>
      <c r="E43" s="443" t="n">
        <v>413</v>
      </c>
      <c r="F43" s="442">
        <f>J110*-1</f>
        <v/>
      </c>
      <c r="G43" s="452" t="n"/>
      <c r="H43" s="216" t="inlineStr">
        <is>
          <t xml:space="preserve">　　　減少短期墊款                                                </t>
        </is>
      </c>
      <c r="I43" s="217" t="n">
        <v>212</v>
      </c>
      <c r="J43" s="73">
        <f>OFFSET(A516,0,$K$1-1)</f>
        <v/>
      </c>
      <c r="K43" s="453">
        <f>-SUMIF($C$7:$C$127,I43,$D$7:$D$127)+SUMIF($E$7:$E$135,I43,$F$7:$F$127)</f>
        <v/>
      </c>
      <c r="L43" s="478" t="n"/>
      <c r="M43" s="478">
        <f>L43-G43</f>
        <v/>
      </c>
      <c r="N43" s="30" t="n"/>
      <c r="O43" s="425">
        <f>L43-B43</f>
        <v/>
      </c>
      <c r="P43" s="144">
        <f>J43-K43</f>
        <v/>
      </c>
      <c r="Q43" s="426">
        <f>D43-F43</f>
        <v/>
      </c>
      <c r="R43" s="30" t="n"/>
    </row>
    <row r="44">
      <c r="A44" s="50" t="n"/>
      <c r="B44" s="427" t="n"/>
      <c r="C44" s="385" t="n"/>
      <c r="D44" s="440" t="n"/>
      <c r="E44" s="443" t="n"/>
      <c r="F44" s="442" t="n"/>
      <c r="G44" s="452" t="n"/>
      <c r="H44" s="112" t="inlineStr">
        <is>
          <t xml:space="preserve">　　減少投資、長期應收款、貸墊款及準備金                        </t>
        </is>
      </c>
      <c r="I44" s="180" t="n"/>
      <c r="J44" s="73">
        <f>OFFSET(A517,0,$K$1-1)</f>
        <v/>
      </c>
      <c r="K44" s="369">
        <f>SUM(K45:K46)</f>
        <v/>
      </c>
      <c r="L44" s="478" t="n"/>
      <c r="M44" s="478">
        <f>L44-G44</f>
        <v/>
      </c>
      <c r="N44" s="30" t="n"/>
      <c r="O44" s="425">
        <f>L44-B44</f>
        <v/>
      </c>
      <c r="P44" s="144">
        <f>J44-K44</f>
        <v/>
      </c>
      <c r="Q44" s="426">
        <f>D44-F44</f>
        <v/>
      </c>
      <c r="R44" s="30" t="n"/>
    </row>
    <row r="45">
      <c r="A45" s="80" t="inlineStr">
        <is>
          <t xml:space="preserve">　　什項設備                                                    </t>
        </is>
      </c>
      <c r="B45" s="427">
        <f>VLOOKUP(A45,$A$309:$AX$418,$K$1,FALSE)</f>
        <v/>
      </c>
      <c r="C45" s="384" t="n">
        <v>255</v>
      </c>
      <c r="D45" s="440">
        <f>J61*-1</f>
        <v/>
      </c>
      <c r="E45" s="441" t="n">
        <v>105</v>
      </c>
      <c r="F45" s="442">
        <f>J19</f>
        <v/>
      </c>
      <c r="G45" s="429">
        <f>B45+SUM(D45:D48)-SUM(F45:F48)</f>
        <v/>
      </c>
      <c r="H45" s="112" t="inlineStr">
        <is>
          <t xml:space="preserve">　　　減少投資                                                    </t>
        </is>
      </c>
      <c r="I45" s="180" t="n">
        <v>221</v>
      </c>
      <c r="J45" s="73">
        <f>OFFSET(A518,0,$K$1-1)</f>
        <v/>
      </c>
      <c r="K45" s="369">
        <f>-SUMIF($C$7:$C$127,I45,$D$7:$D$127)+SUMIF($E$7:$E$135,I45,$F$7:$F$127)</f>
        <v/>
      </c>
      <c r="L45" s="478">
        <f>VLOOKUP(A45,$A$140:$AX$249,$K$1,FALSE)</f>
        <v/>
      </c>
      <c r="M45" s="478">
        <f>L45-G45</f>
        <v/>
      </c>
      <c r="N45" s="30" t="n"/>
      <c r="O45" s="425">
        <f>L45-B45</f>
        <v/>
      </c>
      <c r="P45" s="144">
        <f>J45-K45</f>
        <v/>
      </c>
      <c r="Q45" s="426">
        <f>D45-F45</f>
        <v/>
      </c>
      <c r="R45" s="30" t="n"/>
    </row>
    <row r="46">
      <c r="A46" s="3" t="n">
        <v>0</v>
      </c>
      <c r="B46" s="427" t="n"/>
      <c r="C46" s="385" t="n">
        <v>408</v>
      </c>
      <c r="D46" s="440">
        <f>J102</f>
        <v/>
      </c>
      <c r="E46" s="443" t="n"/>
      <c r="F46" s="442" t="n"/>
      <c r="G46" s="433" t="n"/>
      <c r="H46" s="112" t="inlineStr">
        <is>
          <t xml:space="preserve">　　　減少準備金                                                  </t>
        </is>
      </c>
      <c r="I46" s="180" t="n">
        <v>222</v>
      </c>
      <c r="J46" s="73">
        <f>OFFSET(A519,0,$K$1-1)</f>
        <v/>
      </c>
      <c r="K46" s="369">
        <f>-SUMIF($C$7:$C$127,I46,$D$7:$D$127)+SUMIF($E$7:$E$135,I46,$F$7:$F$127)</f>
        <v/>
      </c>
      <c r="L46" s="478" t="n"/>
      <c r="M46" s="478">
        <f>L46-G46</f>
        <v/>
      </c>
      <c r="N46" s="30" t="n"/>
      <c r="O46" s="425">
        <f>L46-B46</f>
        <v/>
      </c>
      <c r="P46" s="144">
        <f>J46-K46</f>
        <v/>
      </c>
      <c r="Q46" s="426">
        <f>D46-F46</f>
        <v/>
      </c>
      <c r="R46" s="30" t="n"/>
    </row>
    <row r="47">
      <c r="A47" s="3" t="n">
        <v>0</v>
      </c>
      <c r="B47" s="427" t="n"/>
      <c r="C47" s="385" t="n">
        <v>411</v>
      </c>
      <c r="D47" s="440">
        <f>J107</f>
        <v/>
      </c>
      <c r="E47" s="443" t="n">
        <v>414</v>
      </c>
      <c r="F47" s="442">
        <f>-J111</f>
        <v/>
      </c>
      <c r="G47" s="433" t="n"/>
      <c r="H47" s="112" t="inlineStr">
        <is>
          <t xml:space="preserve">　　收取利息                                                    </t>
        </is>
      </c>
      <c r="I47" s="180" t="n"/>
      <c r="J47" s="73">
        <f>OFFSET(A520,0,$K$1-1)</f>
        <v/>
      </c>
      <c r="K47" s="369">
        <f>J47</f>
        <v/>
      </c>
      <c r="L47" s="478" t="n"/>
      <c r="M47" s="478">
        <f>L47-G47</f>
        <v/>
      </c>
      <c r="N47" s="30" t="n"/>
      <c r="O47" s="425">
        <f>L47-B47</f>
        <v/>
      </c>
      <c r="P47" s="144">
        <f>J47-K47</f>
        <v/>
      </c>
      <c r="Q47" s="426">
        <f>D47-F47</f>
        <v/>
      </c>
      <c r="R47" s="30" t="n"/>
    </row>
    <row r="48">
      <c r="A48" s="3" t="n">
        <v>0</v>
      </c>
      <c r="B48" s="427" t="n"/>
      <c r="C48" s="385" t="n">
        <v>406</v>
      </c>
      <c r="D48" s="440">
        <f>J98</f>
        <v/>
      </c>
      <c r="E48" s="443" t="n"/>
      <c r="F48" s="442" t="n"/>
      <c r="G48" s="433" t="n"/>
      <c r="H48" s="112" t="inlineStr">
        <is>
          <t xml:space="preserve">　　收取股利                                                    </t>
        </is>
      </c>
      <c r="I48" s="186" t="n"/>
      <c r="J48" s="73">
        <f>OFFSET(A521,0,$K$1-1)</f>
        <v/>
      </c>
      <c r="K48" s="369">
        <f>J48</f>
        <v/>
      </c>
      <c r="L48" s="478" t="n"/>
      <c r="M48" s="478">
        <f>L48-G48</f>
        <v/>
      </c>
      <c r="N48" s="30" t="n"/>
      <c r="O48" s="425">
        <f>L48-B48</f>
        <v/>
      </c>
      <c r="P48" s="144">
        <f>J48-K48</f>
        <v/>
      </c>
      <c r="Q48" s="426">
        <f>D48-F48</f>
        <v/>
      </c>
      <c r="R48" s="30" t="n"/>
    </row>
    <row r="49">
      <c r="A49" s="80" t="inlineStr">
        <is>
          <t xml:space="preserve">　　租賃資產                                                    </t>
        </is>
      </c>
      <c r="B49" s="427">
        <f>VLOOKUP(A49,$A$309:$AX$413,$K$1,FALSE)</f>
        <v/>
      </c>
      <c r="C49" s="384" t="n"/>
      <c r="D49" s="440" t="n"/>
      <c r="E49" s="441" t="n">
        <v>106</v>
      </c>
      <c r="F49" s="442">
        <f>J20</f>
        <v/>
      </c>
      <c r="G49" s="433">
        <f>B49+D49-F49</f>
        <v/>
      </c>
      <c r="H49" s="112" t="inlineStr">
        <is>
          <t xml:space="preserve">　　增加流動金融資產及短期貸墊款                                </t>
        </is>
      </c>
      <c r="I49" s="186" t="n"/>
      <c r="J49" s="121">
        <f>OFFSET(A522,0,$K$1-1)</f>
        <v/>
      </c>
      <c r="K49" s="369">
        <f>K50</f>
        <v/>
      </c>
      <c r="L49" s="478">
        <f>VLOOKUP(A49,$A$140:$AX$249,$K$1,FALSE)</f>
        <v/>
      </c>
      <c r="M49" s="478">
        <f>L49-G49</f>
        <v/>
      </c>
      <c r="N49" s="30" t="n"/>
      <c r="O49" s="425">
        <f>L49-B49</f>
        <v/>
      </c>
      <c r="P49" s="144">
        <f>J49-K49</f>
        <v/>
      </c>
      <c r="Q49" s="426">
        <f>D49-F49</f>
        <v/>
      </c>
      <c r="R49" s="30" t="n"/>
    </row>
    <row r="50" ht="32.4" customHeight="1" s="53">
      <c r="A50" s="80" t="inlineStr">
        <is>
          <t xml:space="preserve">　　租賃權益改良                                                </t>
        </is>
      </c>
      <c r="B50" s="427">
        <f>VLOOKUP(A50,$A$309:$AX$418,$K$1,FALSE)</f>
        <v/>
      </c>
      <c r="C50" s="384" t="n">
        <v>257</v>
      </c>
      <c r="D50" s="454">
        <f>J63*-1</f>
        <v/>
      </c>
      <c r="E50" s="441" t="n">
        <v>107</v>
      </c>
      <c r="F50" s="442">
        <f>J21</f>
        <v/>
      </c>
      <c r="G50" s="433">
        <f>B50+D50-F50</f>
        <v/>
      </c>
      <c r="H50" s="112" t="inlineStr">
        <is>
          <t xml:space="preserve">　　　增加流動金融資產                                            </t>
        </is>
      </c>
      <c r="I50" s="181" t="n">
        <v>231</v>
      </c>
      <c r="J50" s="121">
        <f>OFFSET(A523,0,$K$1-1)</f>
        <v/>
      </c>
      <c r="K50" s="369">
        <f>-SUMIF($C$7:$C$127,I50,$D$7:$D$127)+SUMIF($E$7:$E$135,I50,$F$7:$F$127)</f>
        <v/>
      </c>
      <c r="L50" s="478">
        <f>VLOOKUP(A50,$A$140:$AX$249,$K$1,FALSE)</f>
        <v/>
      </c>
      <c r="M50" s="478">
        <f>L50-G50</f>
        <v/>
      </c>
      <c r="N50" s="30" t="n"/>
      <c r="O50" s="425">
        <f>L50-B49</f>
        <v/>
      </c>
      <c r="P50" s="144">
        <f>J50-K50</f>
        <v/>
      </c>
      <c r="Q50" s="426">
        <f>D49-F49</f>
        <v/>
      </c>
      <c r="R50" s="30" t="n"/>
    </row>
    <row r="51" ht="32.4" customHeight="1" s="53">
      <c r="A51" s="79" t="inlineStr">
        <is>
          <t xml:space="preserve">　　購建中固定資產                                              </t>
        </is>
      </c>
      <c r="B51" s="427">
        <f>VLOOKUP(A51,$A$309:$AX$418,$K$1,FALSE)</f>
        <v/>
      </c>
      <c r="C51" s="384" t="n">
        <v>256</v>
      </c>
      <c r="D51" s="440">
        <f>J62*-1</f>
        <v/>
      </c>
      <c r="E51" s="441" t="n">
        <v>404</v>
      </c>
      <c r="F51" s="442">
        <f>J96</f>
        <v/>
      </c>
      <c r="G51" s="429">
        <f>B51+SUM(D51:D53)-SUM(F51:F53)</f>
        <v/>
      </c>
      <c r="H51" s="112" t="inlineStr">
        <is>
          <t xml:space="preserve">　　增加投資、長期應收款、貸墊款及準備金                        </t>
        </is>
      </c>
      <c r="I51" s="180" t="n"/>
      <c r="J51" s="73">
        <f>OFFSET(A524,0,$K$1-1)</f>
        <v/>
      </c>
      <c r="K51" s="369">
        <f>SUM(K52:K53)</f>
        <v/>
      </c>
      <c r="L51" s="478">
        <f>VLOOKUP(A51,$A$140:$AX$249,$K$1,FALSE)</f>
        <v/>
      </c>
      <c r="M51" s="478">
        <f>L51-G51</f>
        <v/>
      </c>
      <c r="N51" s="30" t="n"/>
      <c r="O51" s="425">
        <f>L51-B50</f>
        <v/>
      </c>
      <c r="P51" s="144">
        <f>J51-K51</f>
        <v/>
      </c>
      <c r="Q51" s="426">
        <f>D50-F50</f>
        <v/>
      </c>
      <c r="R51" s="30" t="n"/>
    </row>
    <row r="52">
      <c r="A52" s="3" t="n"/>
      <c r="B52" s="427" t="n"/>
      <c r="C52" s="385" t="n"/>
      <c r="D52" s="440" t="n"/>
      <c r="E52" s="441" t="n">
        <v>405</v>
      </c>
      <c r="F52" s="442">
        <f>J97</f>
        <v/>
      </c>
      <c r="G52" s="433" t="n"/>
      <c r="H52" s="112" t="inlineStr">
        <is>
          <t xml:space="preserve">　　　增加投資                                                    </t>
        </is>
      </c>
      <c r="I52" s="180" t="n">
        <v>241</v>
      </c>
      <c r="J52" s="73">
        <f>OFFSET(A525,0,$K$1-1)</f>
        <v/>
      </c>
      <c r="K52" s="369">
        <f>-SUMIF($C$7:$C$127,I52,$D$7:$D$127)+SUMIF($E$7:$E$135,I52,$F$7:$F$127)</f>
        <v/>
      </c>
      <c r="L52" s="478" t="n"/>
      <c r="M52" s="478">
        <f>L52-G52</f>
        <v/>
      </c>
      <c r="N52" s="30" t="n"/>
      <c r="O52" s="425">
        <f>L52-B51</f>
        <v/>
      </c>
      <c r="P52" s="144">
        <f>J52-K52</f>
        <v/>
      </c>
      <c r="Q52" s="426">
        <f>D51-F51</f>
        <v/>
      </c>
      <c r="R52" s="30" t="n"/>
    </row>
    <row r="53">
      <c r="A53" s="126" t="n"/>
      <c r="B53" s="126" t="n"/>
      <c r="C53" s="236" t="n"/>
      <c r="D53" s="455" t="n"/>
      <c r="E53" s="236" t="n">
        <v>406</v>
      </c>
      <c r="F53" s="238">
        <f>J98</f>
        <v/>
      </c>
      <c r="G53" s="126" t="n"/>
      <c r="H53" s="112" t="inlineStr">
        <is>
          <t xml:space="preserve">　　　增加準備金                                                  </t>
        </is>
      </c>
      <c r="I53" s="180" t="n">
        <v>242</v>
      </c>
      <c r="J53" s="73">
        <f>OFFSET(A526,0,$K$1-1)</f>
        <v/>
      </c>
      <c r="K53" s="369">
        <f>-SUMIF($C$7:$C$127,I53,$D$7:$D$127)+SUMIF($E$7:$E$135,I53,$F$7:$F$127)</f>
        <v/>
      </c>
      <c r="L53" s="478" t="n"/>
      <c r="M53" s="478">
        <f>L53-G52</f>
        <v/>
      </c>
      <c r="N53" s="30" t="n"/>
      <c r="O53" s="425">
        <f>L53-B52</f>
        <v/>
      </c>
      <c r="P53" s="144">
        <f>J53-K53</f>
        <v/>
      </c>
      <c r="Q53" s="426">
        <f>D52-F52</f>
        <v/>
      </c>
      <c r="R53" s="30" t="n"/>
    </row>
    <row r="54" ht="32.4" customHeight="1" s="53">
      <c r="A54" s="78" t="inlineStr">
        <is>
          <t xml:space="preserve">　生物資產－非流動                                            </t>
        </is>
      </c>
      <c r="B54" s="422">
        <f>SUM(B55)</f>
        <v/>
      </c>
      <c r="C54" s="384" t="n"/>
      <c r="D54" s="440" t="n"/>
      <c r="E54" s="441" t="n"/>
      <c r="F54" s="442" t="n"/>
      <c r="G54" s="423">
        <f>SUM(G55)</f>
        <v/>
      </c>
      <c r="H54" s="112" t="inlineStr">
        <is>
          <t xml:space="preserve">　　增加不動產、廠房及設備、礦產資源                            </t>
        </is>
      </c>
      <c r="I54" s="180" t="n"/>
      <c r="J54" s="73">
        <f>OFFSET(A527,0,$K$1-1)</f>
        <v/>
      </c>
      <c r="K54" s="369">
        <f>K55</f>
        <v/>
      </c>
      <c r="L54" s="478">
        <f>VLOOKUP(A54,$A$140:$AX$249,$K$1,FALSE)</f>
        <v/>
      </c>
      <c r="M54" s="478">
        <f>L54-G54</f>
        <v/>
      </c>
      <c r="N54" s="30" t="n"/>
      <c r="O54" s="425">
        <f>L54-B54</f>
        <v/>
      </c>
      <c r="P54" s="144">
        <f>J54-K54</f>
        <v/>
      </c>
      <c r="Q54" s="426">
        <f>D54-F54</f>
        <v/>
      </c>
      <c r="R54" s="30" t="n"/>
    </row>
    <row r="55" ht="27.6" customHeight="1" s="53">
      <c r="A55" s="82" t="inlineStr">
        <is>
          <t xml:space="preserve">　　生產性生物資產－非流動                                      </t>
        </is>
      </c>
      <c r="B55" s="427">
        <f>VLOOKUP(A55,$A$309:$AX$418,$K$1,FALSE)</f>
        <v/>
      </c>
      <c r="C55" s="384" t="n"/>
      <c r="D55" s="440" t="n"/>
      <c r="E55" s="441" t="n">
        <v>109</v>
      </c>
      <c r="F55" s="442">
        <f>J23</f>
        <v/>
      </c>
      <c r="G55" s="429">
        <f>B55+SUM(D55:D55)-SUM(F55:F55)</f>
        <v/>
      </c>
      <c r="H55" s="112" t="inlineStr">
        <is>
          <t xml:space="preserve">　　　增加不動產、廠房及設備                                      </t>
        </is>
      </c>
      <c r="I55" s="180" t="n"/>
      <c r="J55" s="73">
        <f>OFFSET(A528,0,$K$1-1)</f>
        <v/>
      </c>
      <c r="K55" s="369">
        <f>K56</f>
        <v/>
      </c>
      <c r="L55" s="478">
        <f>VLOOKUP(A55,$A$140:$AX$249,$K$1,FALSE)</f>
        <v/>
      </c>
      <c r="M55" s="478">
        <f>L55-G55</f>
        <v/>
      </c>
      <c r="N55" s="30" t="n"/>
      <c r="O55" s="425">
        <f>L55-B55</f>
        <v/>
      </c>
      <c r="P55" s="144">
        <f>J55-K55</f>
        <v/>
      </c>
      <c r="Q55" s="426">
        <f>D55-F55</f>
        <v/>
      </c>
      <c r="R55" s="30" t="n"/>
    </row>
    <row r="56">
      <c r="A56" s="78" t="inlineStr">
        <is>
          <t xml:space="preserve">　無形資產                                                    </t>
        </is>
      </c>
      <c r="B56" s="422">
        <f>SUM(B57)</f>
        <v/>
      </c>
      <c r="C56" s="384" t="n"/>
      <c r="D56" s="440" t="n"/>
      <c r="E56" s="441" t="n"/>
      <c r="F56" s="442" t="n"/>
      <c r="G56" s="423">
        <f>SUM(G57)</f>
        <v/>
      </c>
      <c r="H56" s="112" t="inlineStr">
        <is>
          <t xml:space="preserve">　　　　固定資產之增置                                              </t>
        </is>
      </c>
      <c r="I56" s="180" t="n"/>
      <c r="J56" s="73">
        <f>OFFSET(A529,0,$K$1-1)</f>
        <v/>
      </c>
      <c r="K56" s="369">
        <f>SUM(K57:K63)</f>
        <v/>
      </c>
      <c r="L56" s="478">
        <f>VLOOKUP(A56,$A$140:$AX$249,$K$1,FALSE)</f>
        <v/>
      </c>
      <c r="M56" s="478">
        <f>L56-G56</f>
        <v/>
      </c>
      <c r="N56" s="30" t="n"/>
      <c r="O56" s="425">
        <f>L56-B56</f>
        <v/>
      </c>
      <c r="P56" s="144">
        <f>J56-K56</f>
        <v/>
      </c>
      <c r="Q56" s="426">
        <f>D56-F56</f>
        <v/>
      </c>
      <c r="R56" s="30" t="n"/>
    </row>
    <row r="57">
      <c r="A57" s="80" t="inlineStr">
        <is>
          <t xml:space="preserve">　　無形資產                                                    </t>
        </is>
      </c>
      <c r="B57" s="427">
        <f>VLOOKUP(A57,$A$309:$AX$418,$K$1,FALSE)</f>
        <v/>
      </c>
      <c r="C57" s="384" t="n"/>
      <c r="D57" s="440" t="n"/>
      <c r="E57" s="441" t="n">
        <v>111</v>
      </c>
      <c r="F57" s="442">
        <f>J25</f>
        <v/>
      </c>
      <c r="G57" s="429">
        <f>B57+SUM(D57:D59)-SUM(F57:F59)</f>
        <v/>
      </c>
      <c r="H57" s="112" t="inlineStr">
        <is>
          <t xml:space="preserve">　　　　　土地改良物                                                  </t>
        </is>
      </c>
      <c r="I57" s="180" t="n">
        <v>251</v>
      </c>
      <c r="J57" s="73">
        <f>OFFSET(A530,0,$K$1-1)</f>
        <v/>
      </c>
      <c r="K57" s="369">
        <f>-SUMIF($C$7:$C$127,I57,$D$7:$D$127)+SUMIF($E$7:$E$127,I57,$F$7:$F$127)</f>
        <v/>
      </c>
      <c r="L57" s="478">
        <f>VLOOKUP(A57,$A$140:$AX$249,$K$1,FALSE)</f>
        <v/>
      </c>
      <c r="M57" s="478">
        <f>L57-G57</f>
        <v/>
      </c>
      <c r="N57" s="30" t="n"/>
      <c r="O57" s="425">
        <f>L57-B57</f>
        <v/>
      </c>
      <c r="P57" s="144">
        <f>J57-K57</f>
        <v/>
      </c>
      <c r="Q57" s="426">
        <f>D57-F57</f>
        <v/>
      </c>
      <c r="R57" s="30" t="n"/>
    </row>
    <row r="58">
      <c r="A58" s="2" t="n">
        <v>0</v>
      </c>
      <c r="B58" s="427" t="n"/>
      <c r="C58" s="384" t="n">
        <v>415</v>
      </c>
      <c r="D58" s="440">
        <f>J113</f>
        <v/>
      </c>
      <c r="E58" s="441" t="n">
        <v>416</v>
      </c>
      <c r="F58" s="442">
        <f>J114*-1</f>
        <v/>
      </c>
      <c r="G58" s="433" t="n"/>
      <c r="H58" s="112" t="inlineStr">
        <is>
          <t xml:space="preserve">　　　　　房屋及建築                                                  </t>
        </is>
      </c>
      <c r="I58" s="180" t="n">
        <v>252</v>
      </c>
      <c r="J58" s="73">
        <f>OFFSET(A531,0,$K$1-1)</f>
        <v/>
      </c>
      <c r="K58" s="369">
        <f>-SUMIF($C$7:$C$127,I58,$D$7:$D$127)+SUMIF($E$7:$E$127,I58,$F$7:$F$127)</f>
        <v/>
      </c>
      <c r="L58" s="478" t="n"/>
      <c r="M58" s="478">
        <f>L58-G58</f>
        <v/>
      </c>
      <c r="N58" s="30" t="n"/>
      <c r="O58" s="425">
        <f>L58-B58</f>
        <v/>
      </c>
      <c r="P58" s="144">
        <f>J58-K58</f>
        <v/>
      </c>
      <c r="Q58" s="426">
        <f>D58-F58</f>
        <v/>
      </c>
      <c r="R58" s="30" t="n"/>
    </row>
    <row r="59">
      <c r="A59" s="3" t="n">
        <v>0</v>
      </c>
      <c r="B59" s="427" t="n"/>
      <c r="C59" s="385" t="n">
        <v>258</v>
      </c>
      <c r="D59" s="440">
        <f>J65*-1</f>
        <v/>
      </c>
      <c r="E59" s="443" t="n">
        <v>112</v>
      </c>
      <c r="F59" s="456" t="n"/>
      <c r="G59" s="433" t="n"/>
      <c r="H59" s="112" t="inlineStr">
        <is>
          <t xml:space="preserve">　　　　　機械及設備                                                  </t>
        </is>
      </c>
      <c r="I59" s="180" t="n">
        <v>253</v>
      </c>
      <c r="J59" s="73">
        <f>OFFSET(A532,0,$K$1-1)</f>
        <v/>
      </c>
      <c r="K59" s="369">
        <f>-SUMIF($C$7:$C$127,I59,$D$7:$D$127)+SUMIF($E$7:$E$127,I59,$F$7:$F$127)</f>
        <v/>
      </c>
      <c r="L59" s="478" t="n"/>
      <c r="M59" s="478">
        <f>L59-G59</f>
        <v/>
      </c>
      <c r="N59" s="30" t="n"/>
      <c r="O59" s="425">
        <f>L59-B59</f>
        <v/>
      </c>
      <c r="P59" s="144">
        <f>J59-K59</f>
        <v/>
      </c>
      <c r="Q59" s="426">
        <f>D59-F59</f>
        <v/>
      </c>
      <c r="R59" s="30" t="n"/>
    </row>
    <row r="60">
      <c r="A60" s="3" t="n">
        <v>0</v>
      </c>
      <c r="B60" s="427" t="n"/>
      <c r="C60" s="385" t="n"/>
      <c r="D60" s="440" t="n"/>
      <c r="E60" s="443" t="n"/>
      <c r="F60" s="442" t="n"/>
      <c r="G60" s="433" t="n"/>
      <c r="H60" s="112" t="inlineStr">
        <is>
          <t xml:space="preserve">　　　　　交通及運輸設備                                              </t>
        </is>
      </c>
      <c r="I60" s="180" t="n">
        <v>254</v>
      </c>
      <c r="J60" s="73">
        <f>OFFSET(A533,0,$K$1-1)</f>
        <v/>
      </c>
      <c r="K60" s="369">
        <f>-SUMIF($C$7:$C$127,I60,$D$7:$D$127)+SUMIF($E$7:$E$127,I60,$F$7:$F$127)</f>
        <v/>
      </c>
      <c r="L60" s="478" t="n"/>
      <c r="M60" s="478">
        <f>L60-G60</f>
        <v/>
      </c>
      <c r="N60" s="30" t="n"/>
      <c r="O60" s="425">
        <f>L60-B60</f>
        <v/>
      </c>
      <c r="P60" s="144">
        <f>J60-K60</f>
        <v/>
      </c>
      <c r="Q60" s="426">
        <f>D60-F60</f>
        <v/>
      </c>
      <c r="R60" s="30" t="n"/>
    </row>
    <row r="61" ht="20.4" customHeight="1" s="53">
      <c r="A61" s="78" t="inlineStr">
        <is>
          <t xml:space="preserve">　其他資產                                                    </t>
        </is>
      </c>
      <c r="B61" s="457">
        <f>SUM(B62,B65,B68)</f>
        <v/>
      </c>
      <c r="C61" s="384" t="n"/>
      <c r="D61" s="440" t="n"/>
      <c r="E61" s="441" t="n"/>
      <c r="F61" s="442" t="n"/>
      <c r="G61" s="457">
        <f>SUM(G62,G65,G68)</f>
        <v/>
      </c>
      <c r="H61" s="112" t="inlineStr">
        <is>
          <t xml:space="preserve">　　　　　什項設備                                                    </t>
        </is>
      </c>
      <c r="I61" s="180" t="n">
        <v>255</v>
      </c>
      <c r="J61" s="73">
        <f>OFFSET(A534,0,$K$1-1)</f>
        <v/>
      </c>
      <c r="K61" s="369">
        <f>-SUMIF($C$7:$C$127,I61,$D$7:$D$127)+SUMIF($E$7:$E$127,I61,$F$7:$F$127)</f>
        <v/>
      </c>
      <c r="L61" s="478">
        <f>VLOOKUP(A61,$A$140:$AX$249,$K$1,FALSE)</f>
        <v/>
      </c>
      <c r="M61" s="478">
        <f>L61-G61</f>
        <v/>
      </c>
      <c r="N61" s="30" t="n"/>
      <c r="O61" s="425">
        <f>L61-B61</f>
        <v/>
      </c>
      <c r="P61" s="144">
        <f>J61-K61</f>
        <v/>
      </c>
      <c r="Q61" s="426">
        <f>D61-F61</f>
        <v/>
      </c>
      <c r="R61" s="30" t="n"/>
    </row>
    <row r="62">
      <c r="A62" s="80" t="inlineStr">
        <is>
          <t xml:space="preserve">　　遞延資產                                                    </t>
        </is>
      </c>
      <c r="B62" s="427">
        <f>VLOOKUP(A62,$A$309:$AX$418,$K$1,FALSE)</f>
        <v/>
      </c>
      <c r="C62" s="384" t="n"/>
      <c r="D62" s="440" t="n"/>
      <c r="E62" s="441" t="n">
        <v>112</v>
      </c>
      <c r="F62" s="442">
        <f>J26-F59</f>
        <v/>
      </c>
      <c r="G62" s="429">
        <f>B62+SUM(D62:D64)-SUM(F62:F64)</f>
        <v/>
      </c>
      <c r="H62" s="112" t="inlineStr">
        <is>
          <t xml:space="preserve">　　　　　購建中固定資產                                              </t>
        </is>
      </c>
      <c r="I62" s="180" t="n">
        <v>256</v>
      </c>
      <c r="J62" s="73">
        <f>OFFSET(A535,0,$K$1-1)</f>
        <v/>
      </c>
      <c r="K62" s="369">
        <f>-SUMIF($C$7:$C$127,I62,$D$7:$D$127)+SUMIF($E$7:$E$127,I62,$F$7:$F$127)</f>
        <v/>
      </c>
      <c r="L62" s="478">
        <f>VLOOKUP(A62,$A$140:$AX$249,$K$1,FALSE)</f>
        <v/>
      </c>
      <c r="M62" s="478">
        <f>L62-G62</f>
        <v/>
      </c>
      <c r="N62" s="30" t="n"/>
      <c r="O62" s="425">
        <f>L62-B62</f>
        <v/>
      </c>
      <c r="P62" s="144">
        <f>J62-K62</f>
        <v/>
      </c>
      <c r="Q62" s="426">
        <f>D62-F62</f>
        <v/>
      </c>
      <c r="R62" s="30" t="n"/>
    </row>
    <row r="63">
      <c r="A63" s="2" t="n">
        <v>0</v>
      </c>
      <c r="B63" s="427" t="n"/>
      <c r="C63" s="384" t="n"/>
      <c r="D63" s="440">
        <f>J126</f>
        <v/>
      </c>
      <c r="E63" s="441" t="n"/>
      <c r="F63" s="442">
        <f>J127*-1</f>
        <v/>
      </c>
      <c r="G63" s="429" t="n"/>
      <c r="H63" s="112" t="inlineStr">
        <is>
          <t xml:space="preserve">　　　　　租賃權益改良                                                </t>
        </is>
      </c>
      <c r="I63" s="180" t="n">
        <v>257</v>
      </c>
      <c r="J63" s="73">
        <f>OFFSET(A536,0,$K$1-1)</f>
        <v/>
      </c>
      <c r="K63" s="369">
        <f>-SUMIF($C$7:$C$127,I63,$D$7:$D$127)+SUMIF($E$7:$E$127,I63,$F$7:$F$127)</f>
        <v/>
      </c>
      <c r="L63" s="478" t="n"/>
      <c r="M63" s="478">
        <f>L63-G63</f>
        <v/>
      </c>
      <c r="N63" s="30" t="n"/>
      <c r="O63" s="425">
        <f>L63-B63</f>
        <v/>
      </c>
      <c r="P63" s="144">
        <f>J63-K63</f>
        <v/>
      </c>
      <c r="Q63" s="426">
        <f>D63-F63</f>
        <v/>
      </c>
      <c r="R63" s="30" t="n"/>
    </row>
    <row r="64">
      <c r="A64" s="2" t="n">
        <v>0</v>
      </c>
      <c r="B64" s="427" t="n"/>
      <c r="C64" s="384" t="n">
        <v>259</v>
      </c>
      <c r="D64" s="440">
        <f>J67*-1</f>
        <v/>
      </c>
      <c r="E64" s="441" t="n"/>
      <c r="F64" s="442" t="n"/>
      <c r="G64" s="429" t="n"/>
      <c r="H64" s="112" t="inlineStr">
        <is>
          <t xml:space="preserve">　　增加無形資產及其他資產                                      </t>
        </is>
      </c>
      <c r="I64" s="180" t="n"/>
      <c r="J64" s="73">
        <f>OFFSET(A537,0,$K$1-1)</f>
        <v/>
      </c>
      <c r="K64" s="369">
        <f>K65+K66</f>
        <v/>
      </c>
      <c r="L64" s="478" t="n"/>
      <c r="M64" s="478">
        <f>L64-G64</f>
        <v/>
      </c>
      <c r="N64" s="30" t="n"/>
      <c r="O64" s="425">
        <f>L64-B64</f>
        <v/>
      </c>
      <c r="P64" s="144">
        <f>J64-K64</f>
        <v/>
      </c>
      <c r="Q64" s="426">
        <f>D64-F64</f>
        <v/>
      </c>
      <c r="R64" s="30" t="n"/>
    </row>
    <row r="65">
      <c r="A65" s="80" t="inlineStr">
        <is>
          <t xml:space="preserve">　　什項資產                                                    </t>
        </is>
      </c>
      <c r="B65" s="427">
        <f>VLOOKUP(A65,$A$309:$AX$418,$K$1,FALSE)</f>
        <v/>
      </c>
      <c r="C65" s="384" t="n">
        <v>417</v>
      </c>
      <c r="D65" s="440">
        <f>F111</f>
        <v/>
      </c>
      <c r="E65" s="441" t="n">
        <v>108</v>
      </c>
      <c r="F65" s="442">
        <f>J22</f>
        <v/>
      </c>
      <c r="G65" s="429">
        <f>B65+SUM(D65:D67)-SUM(F65:F67)</f>
        <v/>
      </c>
      <c r="H65" s="112" t="inlineStr">
        <is>
          <t xml:space="preserve">　　　增加無形資產                                                </t>
        </is>
      </c>
      <c r="I65" s="180" t="n">
        <v>258</v>
      </c>
      <c r="J65" s="73">
        <f>OFFSET(A538,0,$K$1-1)</f>
        <v/>
      </c>
      <c r="K65" s="369">
        <f>-SUMIF($C$7:$C$127,I65,$D$7:$D$127)+SUMIF($E$7:$E$127,I65,$F$7:$F$127)</f>
        <v/>
      </c>
      <c r="L65" s="478">
        <f>VLOOKUP(A65,$A$140:$AX$249,$K$1,FALSE)</f>
        <v/>
      </c>
      <c r="M65" s="478">
        <f>L65-G65</f>
        <v/>
      </c>
      <c r="N65" s="30" t="n"/>
      <c r="O65" s="425">
        <f>L65-B65</f>
        <v/>
      </c>
      <c r="P65" s="144">
        <f>J65-K65</f>
        <v/>
      </c>
      <c r="Q65" s="426">
        <f>D65-F65</f>
        <v/>
      </c>
      <c r="R65" s="30" t="n"/>
    </row>
    <row r="66">
      <c r="A66" s="4" t="n">
        <v>0</v>
      </c>
      <c r="B66" s="427" t="n"/>
      <c r="C66" s="384" t="n"/>
      <c r="D66" s="440" t="n"/>
      <c r="E66" s="441" t="n"/>
      <c r="F66" s="442" t="n"/>
      <c r="G66" s="433" t="n"/>
      <c r="H66" s="112" t="inlineStr">
        <is>
          <t xml:space="preserve">　　　增加其他資產                                                </t>
        </is>
      </c>
      <c r="I66" s="180" t="n"/>
      <c r="J66" s="73">
        <f>OFFSET(A539,0,$K$1-1)</f>
        <v/>
      </c>
      <c r="K66" s="369">
        <f>K67</f>
        <v/>
      </c>
      <c r="L66" s="478" t="n"/>
      <c r="M66" s="478">
        <f>L66-G66</f>
        <v/>
      </c>
      <c r="N66" s="30" t="n"/>
      <c r="O66" s="425">
        <f>L66-B66</f>
        <v/>
      </c>
      <c r="P66" s="144">
        <f>J66-K66</f>
        <v/>
      </c>
      <c r="Q66" s="426">
        <f>D66-F66</f>
        <v/>
      </c>
      <c r="R66" s="30" t="n"/>
    </row>
    <row r="67">
      <c r="A67" s="3" t="n">
        <v>0</v>
      </c>
      <c r="B67" s="427" t="n"/>
      <c r="C67" s="385" t="n"/>
      <c r="D67" s="440" t="n"/>
      <c r="E67" s="443" t="n"/>
      <c r="F67" s="442" t="n"/>
      <c r="G67" s="433" t="n"/>
      <c r="H67" s="112" t="inlineStr">
        <is>
          <t xml:space="preserve">　　　　增加遞延費用                                                </t>
        </is>
      </c>
      <c r="I67" s="180" t="n">
        <v>259</v>
      </c>
      <c r="J67" s="73">
        <f>OFFSET(A540,0,$K$1-1)</f>
        <v/>
      </c>
      <c r="K67" s="369">
        <f>-SUMIF($C$7:$C$127,I67,$D$7:$D$127)+SUMIF($E$7:$E$127,I67,$F$7:$F$127)</f>
        <v/>
      </c>
      <c r="L67" s="478" t="n"/>
      <c r="M67" s="478">
        <f>L67-G67</f>
        <v/>
      </c>
      <c r="N67" s="30" t="n"/>
      <c r="O67" s="425">
        <f>L67-B67</f>
        <v/>
      </c>
      <c r="P67" s="144">
        <f>J67-K67</f>
        <v/>
      </c>
      <c r="Q67" s="426">
        <f>D67-F67</f>
        <v/>
      </c>
      <c r="R67" s="30" t="n"/>
    </row>
    <row r="68">
      <c r="A68" s="80" t="n"/>
      <c r="B68" s="427" t="n"/>
      <c r="C68" s="384" t="n"/>
      <c r="D68" s="440" t="n"/>
      <c r="E68" s="441" t="n"/>
      <c r="F68" s="442" t="n"/>
      <c r="G68" s="433">
        <f>B68+D68-F68</f>
        <v/>
      </c>
      <c r="H68" s="111" t="inlineStr">
        <is>
          <t xml:space="preserve">▼投資活動之淨現金流入（流出）                                </t>
        </is>
      </c>
      <c r="I68" s="180" t="n"/>
      <c r="J68" s="73">
        <f>OFFSET(A541,0,$K$1-1)</f>
        <v/>
      </c>
      <c r="K68" s="369">
        <f>K40</f>
        <v/>
      </c>
      <c r="L68" s="478" t="n"/>
      <c r="M68" s="478" t="n"/>
      <c r="N68" s="30" t="n"/>
      <c r="O68" s="425" t="n"/>
      <c r="P68" s="144">
        <f>J68-K68</f>
        <v/>
      </c>
      <c r="Q68" s="426">
        <f>D68-F68</f>
        <v/>
      </c>
      <c r="R68" s="30" t="n"/>
    </row>
    <row r="69">
      <c r="A69" s="4" t="inlineStr">
        <is>
          <t>合      計</t>
        </is>
      </c>
      <c r="B69" s="422">
        <f>B7+B17+B26+B54+B56+B61</f>
        <v/>
      </c>
      <c r="C69" s="384" t="n"/>
      <c r="D69" s="440" t="n"/>
      <c r="E69" s="441" t="n"/>
      <c r="F69" s="442" t="n"/>
      <c r="G69" s="458">
        <f>G7+G17+G26+G54+G56+G61</f>
        <v/>
      </c>
      <c r="H69" s="111" t="inlineStr">
        <is>
          <t xml:space="preserve">▼籌資活動之現金流量                                          </t>
        </is>
      </c>
      <c r="I69" s="180" t="n"/>
      <c r="J69" s="73">
        <f>OFFSET(A542,0,$K$1-1)</f>
        <v/>
      </c>
      <c r="K69" s="369">
        <f>K70+K72+K74+K81+K79+K83</f>
        <v/>
      </c>
      <c r="L69" s="478">
        <f>VLOOKUP(A69,$A$140:$AX$249,$K$1,FALSE)</f>
        <v/>
      </c>
      <c r="M69" s="478">
        <f>L69-G69</f>
        <v/>
      </c>
      <c r="N69" s="30" t="n"/>
      <c r="O69" s="425">
        <f>L69-B69</f>
        <v/>
      </c>
      <c r="P69" s="144">
        <f>J69-K69</f>
        <v/>
      </c>
      <c r="Q69" s="426">
        <f>D69-F69</f>
        <v/>
      </c>
      <c r="R69" s="30" t="n"/>
    </row>
    <row r="70">
      <c r="A70" s="4" t="inlineStr">
        <is>
          <t xml:space="preserve">負債                                                        </t>
        </is>
      </c>
      <c r="B70" s="422">
        <f>B71+B78+B83</f>
        <v/>
      </c>
      <c r="C70" s="384" t="n"/>
      <c r="D70" s="440" t="n"/>
      <c r="E70" s="441" t="n"/>
      <c r="F70" s="442" t="n"/>
      <c r="G70" s="423">
        <f>G71+G78+G83</f>
        <v/>
      </c>
      <c r="H70" s="112" t="inlineStr">
        <is>
          <t xml:space="preserve">　　增加短期債務、流動金融負債及其他負債                        </t>
        </is>
      </c>
      <c r="I70" s="180" t="n"/>
      <c r="J70" s="73">
        <f>OFFSET(A543,0,$K$1-1)</f>
        <v/>
      </c>
      <c r="K70" s="369">
        <f>K71</f>
        <v/>
      </c>
      <c r="L70" s="478">
        <f>VLOOKUP(A70,$A$253:$AX$305,$K$1,FALSE)</f>
        <v/>
      </c>
      <c r="M70" s="478">
        <f>L70-G70</f>
        <v/>
      </c>
      <c r="N70" s="30" t="n"/>
      <c r="O70" s="425">
        <f>L70-B70</f>
        <v/>
      </c>
      <c r="P70" s="144">
        <f>J70-K70</f>
        <v/>
      </c>
      <c r="Q70" s="426">
        <f>D70-F70</f>
        <v/>
      </c>
      <c r="R70" s="30" t="n"/>
    </row>
    <row r="71">
      <c r="A71" s="78" t="inlineStr">
        <is>
          <t xml:space="preserve">　流動負債                                                    </t>
        </is>
      </c>
      <c r="B71" s="422">
        <f>SUM(B72:B77)</f>
        <v/>
      </c>
      <c r="C71" s="384" t="n"/>
      <c r="D71" s="440" t="n"/>
      <c r="E71" s="441" t="n"/>
      <c r="F71" s="442" t="n"/>
      <c r="G71" s="423">
        <f>SUM(G72:G77)</f>
        <v/>
      </c>
      <c r="H71" s="112" t="inlineStr">
        <is>
          <t xml:space="preserve">　　　增加其他負債                                                </t>
        </is>
      </c>
      <c r="I71" s="180" t="n">
        <v>311</v>
      </c>
      <c r="J71" s="73">
        <f>OFFSET(A544,0,$K$1-1)</f>
        <v/>
      </c>
      <c r="K71" s="369">
        <f>-SUMIF($C$7:$C$127,I71,$D$7:$D$127)+SUMIF($E$7:$E$127,I71,$F$7:$F$127)</f>
        <v/>
      </c>
      <c r="L71" s="478">
        <f>VLOOKUP(A71,$A$253:$AX$305,$K$1,FALSE)</f>
        <v/>
      </c>
      <c r="M71" s="478">
        <f>L71-G71</f>
        <v/>
      </c>
      <c r="N71" s="30" t="n"/>
      <c r="O71" s="425">
        <f>L71-B71</f>
        <v/>
      </c>
      <c r="P71" s="144">
        <f>J71-K71</f>
        <v/>
      </c>
      <c r="Q71" s="426">
        <f>D71-F71</f>
        <v/>
      </c>
      <c r="R71" s="30" t="n"/>
    </row>
    <row r="72">
      <c r="A72" s="80" t="inlineStr">
        <is>
          <t xml:space="preserve">　　短期債務                                                    </t>
        </is>
      </c>
      <c r="B72" s="427">
        <f>VLOOKUP(A72,$A$423:$AX$475,$K$1,FALSE)</f>
        <v/>
      </c>
      <c r="C72" s="385" t="n">
        <v>322</v>
      </c>
      <c r="D72" s="454">
        <f>J82*-1</f>
        <v/>
      </c>
      <c r="E72" s="441" t="n">
        <v>418</v>
      </c>
      <c r="F72" s="442">
        <f>D81</f>
        <v/>
      </c>
      <c r="G72" s="429">
        <f>B72+SUM(F72:F73)-SUM(D72:D73)</f>
        <v/>
      </c>
      <c r="H72" s="112" t="inlineStr">
        <is>
          <t xml:space="preserve">　　增加長期負債                                                </t>
        </is>
      </c>
      <c r="I72" s="180" t="n"/>
      <c r="J72" s="73">
        <f>OFFSET(A545,0,$K$1-1)</f>
        <v/>
      </c>
      <c r="K72" s="369">
        <f>K73</f>
        <v/>
      </c>
      <c r="L72" s="478">
        <f>VLOOKUP(A72,$A$253:$AX$305,$K$1,FALSE)</f>
        <v/>
      </c>
      <c r="M72" s="478">
        <f>L72-G72</f>
        <v/>
      </c>
      <c r="N72" s="30" t="n"/>
      <c r="O72" s="425">
        <f>L72-B72</f>
        <v/>
      </c>
      <c r="P72" s="144">
        <f>J72-K72</f>
        <v/>
      </c>
      <c r="Q72" s="426">
        <f>D72-F72</f>
        <v/>
      </c>
      <c r="R72" s="30" t="n"/>
    </row>
    <row r="73" ht="20.25" customHeight="1" s="53">
      <c r="A73" s="3" t="n">
        <v>0</v>
      </c>
      <c r="B73" s="427" t="n"/>
      <c r="C73" s="385" t="n">
        <v>316</v>
      </c>
      <c r="D73" s="440" t="n"/>
      <c r="E73" s="443" t="n"/>
      <c r="F73" s="442" t="n"/>
      <c r="G73" s="433" t="n"/>
      <c r="H73" s="112" t="inlineStr">
        <is>
          <t xml:space="preserve">　　　增加長期債務                                                </t>
        </is>
      </c>
      <c r="I73" s="180" t="n">
        <v>312</v>
      </c>
      <c r="J73" s="73">
        <f>OFFSET(A546,0,$K$1-1)</f>
        <v/>
      </c>
      <c r="K73" s="369">
        <f>-SUMIF($C$7:$C$127,I73,$D$7:$D$127)+SUMIF($E$7:$E$127,I73,$F$7:$F$127)</f>
        <v/>
      </c>
      <c r="L73" s="478" t="n"/>
      <c r="M73" s="478">
        <f>L73-G73</f>
        <v/>
      </c>
      <c r="N73" s="30" t="n"/>
      <c r="O73" s="425">
        <f>L73-B73</f>
        <v/>
      </c>
      <c r="P73" s="144">
        <f>J73-K73</f>
        <v/>
      </c>
      <c r="Q73" s="426">
        <f>D73-F73</f>
        <v/>
      </c>
      <c r="R73" s="30" t="n"/>
    </row>
    <row r="74" ht="21" customHeight="1" s="53">
      <c r="A74" s="80" t="inlineStr">
        <is>
          <t xml:space="preserve">　　應付款項                                                    </t>
        </is>
      </c>
      <c r="B74" s="427">
        <f>VLOOKUP(A74,$A$423:$AX$475,$K$1,FALSE)</f>
        <v/>
      </c>
      <c r="C74" s="384" t="n"/>
      <c r="D74" s="440" t="n"/>
      <c r="E74" s="441" t="n">
        <v>161</v>
      </c>
      <c r="F74" s="442" t="n"/>
      <c r="G74" s="429">
        <f>B74+SUM(F74:F75)-SUM(D74:D75)</f>
        <v/>
      </c>
      <c r="H74" s="112" t="inlineStr">
        <is>
          <t xml:space="preserve">　　增加基金、公積及填補短絀                                    </t>
        </is>
      </c>
      <c r="I74" s="180" t="n"/>
      <c r="J74" s="73">
        <f>OFFSET(A547,0,$K$1-1)</f>
        <v/>
      </c>
      <c r="K74" s="369">
        <f>SUM(K75)</f>
        <v/>
      </c>
      <c r="L74" s="478">
        <f>VLOOKUP(A74,$A$253:$AX$305,$K$1,FALSE)</f>
        <v/>
      </c>
      <c r="M74" s="478">
        <f>L74-G74</f>
        <v/>
      </c>
      <c r="N74" s="30" t="n"/>
      <c r="O74" s="425">
        <f>L74-B74</f>
        <v/>
      </c>
      <c r="P74" s="144">
        <f>J74-K74</f>
        <v/>
      </c>
      <c r="Q74" s="426">
        <f>D74-F74</f>
        <v/>
      </c>
      <c r="R74" s="30" t="n"/>
    </row>
    <row r="75" ht="18.75" customHeight="1" s="53">
      <c r="A75" s="3" t="n">
        <v>0</v>
      </c>
      <c r="B75" s="427" t="n"/>
      <c r="C75" s="385" t="n"/>
      <c r="D75" s="440" t="n"/>
      <c r="E75" s="443" t="n"/>
      <c r="F75" s="442" t="n"/>
      <c r="G75" s="433" t="n"/>
      <c r="H75" s="112" t="inlineStr">
        <is>
          <t xml:space="preserve">　　　增加基金                                                    </t>
        </is>
      </c>
      <c r="I75" s="180" t="n"/>
      <c r="J75" s="73">
        <f>OFFSET(A548,0,$K$1-1)</f>
        <v/>
      </c>
      <c r="K75" s="369">
        <f>SUM(K76:K78)</f>
        <v/>
      </c>
      <c r="L75" s="478" t="n"/>
      <c r="M75" s="478">
        <f>L75-G75</f>
        <v/>
      </c>
      <c r="N75" s="30" t="n"/>
      <c r="O75" s="425">
        <f>L75-B75</f>
        <v/>
      </c>
      <c r="P75" s="144">
        <f>J75-K75</f>
        <v/>
      </c>
      <c r="Q75" s="426">
        <f>D75-F75</f>
        <v/>
      </c>
      <c r="R75" s="30" t="n"/>
    </row>
    <row r="76" ht="20.25" customHeight="1" s="53">
      <c r="A76" s="80" t="inlineStr">
        <is>
          <t xml:space="preserve">　　預收款項                                                    </t>
        </is>
      </c>
      <c r="B76" s="427">
        <f>VLOOKUP(A76,$A$423:$AX$475,$K$1,FALSE)</f>
        <v/>
      </c>
      <c r="C76" s="384" t="n"/>
      <c r="D76" s="440" t="n"/>
      <c r="E76" s="441" t="n">
        <v>161</v>
      </c>
      <c r="F76" s="442">
        <f>J34</f>
        <v/>
      </c>
      <c r="G76" s="429">
        <f>B76+SUM(F76:F77)-SUM(D76:D77)</f>
        <v/>
      </c>
      <c r="H76" s="112" t="inlineStr">
        <is>
          <t xml:space="preserve">　　　　國庫撥款增置固定資產                                        </t>
        </is>
      </c>
      <c r="I76" s="180" t="n">
        <v>313</v>
      </c>
      <c r="J76" s="73">
        <f>OFFSET(A549,0,$K$1-1)</f>
        <v/>
      </c>
      <c r="K76" s="369">
        <f>-SUMIF($C$7:$C$127,I76,$D$7:$D$127)+SUMIF($E$7:$E$127,I76,$F$7:$F$127)</f>
        <v/>
      </c>
      <c r="L76" s="478">
        <f>VLOOKUP(A76,$A$253:$AX$305,$K$1,FALSE)</f>
        <v/>
      </c>
      <c r="M76" s="478">
        <f>L76-G76</f>
        <v/>
      </c>
      <c r="N76" s="30" t="n"/>
      <c r="O76" s="425">
        <f>L76-B76</f>
        <v/>
      </c>
      <c r="P76" s="144">
        <f>J76-K76</f>
        <v/>
      </c>
      <c r="Q76" s="426">
        <f>D76-F76</f>
        <v/>
      </c>
      <c r="R76" s="30" t="n"/>
    </row>
    <row r="77">
      <c r="A77" s="3" t="n">
        <v>0</v>
      </c>
      <c r="B77" s="427" t="n"/>
      <c r="C77" s="385" t="n"/>
      <c r="D77" s="440" t="n"/>
      <c r="E77" s="443" t="n"/>
      <c r="F77" s="442" t="n"/>
      <c r="G77" s="433" t="n"/>
      <c r="H77" s="112" t="inlineStr">
        <is>
          <t xml:space="preserve">　　　　國庫增撥無形資產                                            </t>
        </is>
      </c>
      <c r="I77" s="180" t="n">
        <v>314</v>
      </c>
      <c r="J77" s="73">
        <f>OFFSET(A550,0,$K$1-1)</f>
        <v/>
      </c>
      <c r="K77" s="369">
        <f>-SUMIF($C$7:$C$127,I77,$D$7:$D$127)+SUMIF($E$7:$E$127,I77,$F$7:$F$127)</f>
        <v/>
      </c>
      <c r="L77" s="478" t="n"/>
      <c r="M77" s="478">
        <f>L77-G77</f>
        <v/>
      </c>
      <c r="N77" s="30" t="n"/>
      <c r="O77" s="425">
        <f>L77-B77</f>
        <v/>
      </c>
      <c r="P77" s="144">
        <f>J77-K77</f>
        <v/>
      </c>
      <c r="Q77" s="426">
        <f>D77-F77</f>
        <v/>
      </c>
      <c r="R77" s="30" t="n"/>
    </row>
    <row r="78">
      <c r="A78" s="78" t="inlineStr">
        <is>
          <t xml:space="preserve">　長期負債                                                    </t>
        </is>
      </c>
      <c r="B78" s="459">
        <f>SUM(B81)</f>
        <v/>
      </c>
      <c r="C78" s="384" t="n"/>
      <c r="D78" s="440" t="n"/>
      <c r="E78" s="441" t="n"/>
      <c r="F78" s="442" t="n"/>
      <c r="G78" s="460">
        <f>SUM(G81)</f>
        <v/>
      </c>
      <c r="H78" s="112" t="inlineStr">
        <is>
          <t xml:space="preserve">　　　　國庫增撥遞延資產                                            </t>
        </is>
      </c>
      <c r="I78" s="180" t="n">
        <v>315</v>
      </c>
      <c r="J78" s="73">
        <f>OFFSET(A551,0,$K$1-1)</f>
        <v/>
      </c>
      <c r="K78" s="369">
        <f>-SUMIF($C$7:$C$127,I78,$D$7:$D$127)+SUMIF($E$7:$E$127,I78,$F$7:$F$127)</f>
        <v/>
      </c>
      <c r="L78" s="478">
        <f>VLOOKUP(A78,$A$253:$AX$305,$K$1,FALSE)</f>
        <v/>
      </c>
      <c r="M78" s="478">
        <f>L78-G78</f>
        <v/>
      </c>
      <c r="N78" s="30" t="n"/>
      <c r="O78" s="425">
        <f>L78-B78</f>
        <v/>
      </c>
      <c r="P78" s="144">
        <f>J78-K78</f>
        <v/>
      </c>
      <c r="Q78" s="426">
        <f>D78-F78</f>
        <v/>
      </c>
      <c r="R78" s="30" t="n"/>
    </row>
    <row r="79">
      <c r="A79" s="169" t="n"/>
      <c r="B79" s="461" t="n"/>
      <c r="C79" s="395" t="n"/>
      <c r="D79" s="462" t="n"/>
      <c r="E79" s="463" t="n"/>
      <c r="F79" s="447" t="n"/>
      <c r="G79" s="394" t="n"/>
      <c r="H79" s="112" t="inlineStr">
        <is>
          <t xml:space="preserve">　　減少短期債務、流動金融負債及其他負債                        </t>
        </is>
      </c>
      <c r="I79" s="180" t="n"/>
      <c r="J79" s="73">
        <f>OFFSET(A552,0,$K$1-1)</f>
        <v/>
      </c>
      <c r="K79" s="387" t="n"/>
      <c r="L79" s="478" t="n"/>
      <c r="M79" s="478" t="n"/>
      <c r="N79" s="30" t="n"/>
      <c r="O79" s="425" t="n"/>
      <c r="P79" s="144" t="n"/>
      <c r="Q79" s="426" t="n"/>
      <c r="R79" s="30" t="n"/>
    </row>
    <row r="80">
      <c r="A80" s="169" t="n"/>
      <c r="B80" s="461" t="n"/>
      <c r="C80" s="395" t="n"/>
      <c r="D80" s="462" t="n"/>
      <c r="E80" s="463" t="n"/>
      <c r="F80" s="447" t="n"/>
      <c r="G80" s="394" t="n"/>
      <c r="H80" s="112" t="inlineStr">
        <is>
          <t xml:space="preserve">　　　減少短期債務                                                </t>
        </is>
      </c>
      <c r="I80" s="180" t="n">
        <v>316</v>
      </c>
      <c r="J80" s="73">
        <f>OFFSET(A553,0,$K$1-1)</f>
        <v/>
      </c>
      <c r="K80" s="369">
        <f>-SUMIF($C$7:$C$127,I80,$D$7:$D$127)+SUMIF($E$7:$E$127,I80,$F$7:$F$127)</f>
        <v/>
      </c>
      <c r="L80" s="478" t="n"/>
      <c r="M80" s="478" t="n"/>
      <c r="N80" s="30" t="n"/>
      <c r="O80" s="425" t="n"/>
      <c r="P80" s="144" t="n"/>
      <c r="Q80" s="426" t="n"/>
      <c r="R80" s="30" t="n"/>
    </row>
    <row r="81">
      <c r="A81" s="80" t="inlineStr">
        <is>
          <t xml:space="preserve">　　長期債務                                                    </t>
        </is>
      </c>
      <c r="B81" s="427">
        <f>VLOOKUP(A81,$A$423:$AX$475,$K$1,FALSE)</f>
        <v/>
      </c>
      <c r="C81" s="384" t="n">
        <v>418</v>
      </c>
      <c r="D81" s="440">
        <f>J116</f>
        <v/>
      </c>
      <c r="E81" s="441" t="n">
        <v>312</v>
      </c>
      <c r="F81" s="442">
        <f>J73</f>
        <v/>
      </c>
      <c r="G81" s="429">
        <f>B81+SUM(F81:F82)-SUM(D81:D82)</f>
        <v/>
      </c>
      <c r="H81" s="112" t="inlineStr">
        <is>
          <t xml:space="preserve">　　減少長期負債                                                </t>
        </is>
      </c>
      <c r="I81" s="180" t="n"/>
      <c r="J81" s="73">
        <f>OFFSET(A554,0,$K$1-1)</f>
        <v/>
      </c>
      <c r="K81" s="369">
        <f>K82</f>
        <v/>
      </c>
      <c r="L81" s="478">
        <f>VLOOKUP(A81,$A$253:$AX$305,$K$1,FALSE)</f>
        <v/>
      </c>
      <c r="M81" s="478">
        <f>L81-G81</f>
        <v/>
      </c>
      <c r="N81" s="30" t="n"/>
      <c r="O81" s="425">
        <f>L81-B81</f>
        <v/>
      </c>
      <c r="P81" s="144">
        <f>J81-K81</f>
        <v/>
      </c>
      <c r="Q81" s="426">
        <f>D81-F81</f>
        <v/>
      </c>
      <c r="R81" s="30" t="n"/>
    </row>
    <row r="82">
      <c r="A82" s="3" t="n">
        <v>0</v>
      </c>
      <c r="B82" s="427" t="n"/>
      <c r="C82" s="385" t="n">
        <v>322</v>
      </c>
      <c r="D82" s="440" t="n"/>
      <c r="E82" s="443" t="n"/>
      <c r="F82" s="442" t="n"/>
      <c r="G82" s="433" t="n"/>
      <c r="H82" s="112" t="inlineStr">
        <is>
          <t xml:space="preserve">　　　減少長期債務                                                </t>
        </is>
      </c>
      <c r="I82" s="180" t="n">
        <v>322</v>
      </c>
      <c r="J82" s="73">
        <f>OFFSET(A555,0,$K$1-1)</f>
        <v/>
      </c>
      <c r="K82" s="369">
        <f>-SUMIF($C$7:$C$127,I82,$D$7:$D$127)+SUMIF($E$7:$E$127,I82,$F$7:$F$127)</f>
        <v/>
      </c>
      <c r="L82" s="478" t="n"/>
      <c r="M82" s="478">
        <f>L82-G82</f>
        <v/>
      </c>
      <c r="N82" s="30" t="n"/>
      <c r="O82" s="425">
        <f>L82-B82</f>
        <v/>
      </c>
      <c r="P82" s="144">
        <f>J82-K82</f>
        <v/>
      </c>
      <c r="Q82" s="426">
        <f>D72-F82</f>
        <v/>
      </c>
      <c r="R82" s="30" t="n"/>
    </row>
    <row r="83">
      <c r="A83" s="78" t="inlineStr">
        <is>
          <t xml:space="preserve">　其他負債                                                    </t>
        </is>
      </c>
      <c r="B83" s="422">
        <f>SUM(B84,B90)</f>
        <v/>
      </c>
      <c r="C83" s="384" t="n"/>
      <c r="D83" s="440" t="n"/>
      <c r="E83" s="441" t="n"/>
      <c r="F83" s="442" t="n"/>
      <c r="G83" s="460">
        <f>SUM(G84,G90)</f>
        <v/>
      </c>
      <c r="H83" s="112" t="inlineStr">
        <is>
          <t xml:space="preserve">　　支付利息                                                    </t>
        </is>
      </c>
      <c r="I83" s="180" t="n"/>
      <c r="J83" s="73">
        <f>OFFSET(A556,0,$K$1-1)</f>
        <v/>
      </c>
      <c r="K83" s="369">
        <f>J83</f>
        <v/>
      </c>
      <c r="L83" s="478">
        <f>VLOOKUP(A83,$A$253:$AX$305,$K$1,FALSE)</f>
        <v/>
      </c>
      <c r="M83" s="478">
        <f>L83-G83</f>
        <v/>
      </c>
      <c r="N83" s="30" t="n"/>
      <c r="O83" s="425">
        <f>L83-B83</f>
        <v/>
      </c>
      <c r="P83" s="144">
        <f>J83-K83</f>
        <v/>
      </c>
      <c r="Q83" s="426">
        <f>D83-F83</f>
        <v/>
      </c>
      <c r="R83" s="30" t="n"/>
    </row>
    <row r="84">
      <c r="A84" s="80" t="inlineStr">
        <is>
          <t xml:space="preserve">　　什項負債                                                    </t>
        </is>
      </c>
      <c r="B84" s="427">
        <f>VLOOKUP(A84,$A$423:$AX$475,$K$1,FALSE)</f>
        <v/>
      </c>
      <c r="C84" s="384" t="n">
        <v>321</v>
      </c>
      <c r="D84" s="440" t="n"/>
      <c r="E84" s="441" t="n"/>
      <c r="F84" s="442" t="n"/>
      <c r="G84" s="429">
        <f>B84+SUM(F84:F89)-SUM(D84:D89)</f>
        <v/>
      </c>
      <c r="H84" s="111" t="inlineStr">
        <is>
          <t xml:space="preserve">▼籌資活動之淨現金流入（流出）                                </t>
        </is>
      </c>
      <c r="I84" s="180" t="n"/>
      <c r="J84" s="73">
        <f>OFFSET(A557,0,$K$1-1)</f>
        <v/>
      </c>
      <c r="K84" s="369">
        <f>K69</f>
        <v/>
      </c>
      <c r="L84" s="478">
        <f>VLOOKUP(A84,$A$253:$AX$305,$K$1,FALSE)</f>
        <v/>
      </c>
      <c r="M84" s="478">
        <f>L84-G84</f>
        <v/>
      </c>
      <c r="N84" s="30" t="n"/>
      <c r="O84" s="425">
        <f>L84-B84</f>
        <v/>
      </c>
      <c r="P84" s="144">
        <f>J84-K84</f>
        <v/>
      </c>
      <c r="Q84" s="426">
        <f>D84-F84</f>
        <v/>
      </c>
      <c r="R84" s="30" t="n"/>
    </row>
    <row r="85">
      <c r="A85" s="4" t="n">
        <v>0</v>
      </c>
      <c r="B85" s="427" t="n"/>
      <c r="C85" s="384" t="n">
        <v>402</v>
      </c>
      <c r="D85" s="440">
        <f>J91*-1</f>
        <v/>
      </c>
      <c r="E85" s="384" t="n">
        <v>122</v>
      </c>
      <c r="F85" s="442">
        <f>J28</f>
        <v/>
      </c>
      <c r="G85" s="433" t="n"/>
      <c r="H85" s="111" t="inlineStr">
        <is>
          <t xml:space="preserve">▼現金及約當現金之淨增（淨減）                                </t>
        </is>
      </c>
      <c r="I85" s="180" t="inlineStr">
        <is>
          <t>B</t>
        </is>
      </c>
      <c r="J85" s="73">
        <f>OFFSET(A558,0,$K$1-1)</f>
        <v/>
      </c>
      <c r="K85" s="369">
        <f>J85</f>
        <v/>
      </c>
      <c r="L85" s="478" t="n"/>
      <c r="M85" s="478">
        <f>L85-G85</f>
        <v/>
      </c>
      <c r="N85" s="30" t="n"/>
      <c r="O85" s="425">
        <f>L85-B85</f>
        <v/>
      </c>
      <c r="P85" s="144">
        <f>J85-K85</f>
        <v/>
      </c>
      <c r="Q85" s="426">
        <f>D85-F85</f>
        <v/>
      </c>
      <c r="R85" s="30" t="n"/>
    </row>
    <row r="86">
      <c r="A86" s="3" t="n">
        <v>0</v>
      </c>
      <c r="B86" s="427" t="n"/>
      <c r="C86" s="385" t="n"/>
      <c r="D86" s="440" t="n"/>
      <c r="E86" s="443" t="n">
        <v>401</v>
      </c>
      <c r="F86" s="442">
        <f>J90</f>
        <v/>
      </c>
      <c r="G86" s="433" t="n"/>
      <c r="H86" s="111" t="inlineStr">
        <is>
          <t xml:space="preserve">▼期初現金及約當現金                                          </t>
        </is>
      </c>
      <c r="I86" s="180" t="n"/>
      <c r="J86" s="73">
        <f>OFFSET(A559,0,$K$1-1)</f>
        <v/>
      </c>
      <c r="K86" s="369">
        <f>B8</f>
        <v/>
      </c>
      <c r="L86" s="478" t="n"/>
      <c r="M86" s="478">
        <f>L86-G86</f>
        <v/>
      </c>
      <c r="N86" s="30" t="n"/>
      <c r="O86" s="425">
        <f>L86-B86</f>
        <v/>
      </c>
      <c r="P86" s="144">
        <f>J86-K86</f>
        <v/>
      </c>
      <c r="Q86" s="426">
        <f>D86-F86</f>
        <v/>
      </c>
      <c r="R86" s="30" t="n"/>
    </row>
    <row r="87">
      <c r="A87" s="3" t="n">
        <v>0</v>
      </c>
      <c r="B87" s="427" t="n"/>
      <c r="C87" s="385" t="n"/>
      <c r="D87" s="440" t="n"/>
      <c r="E87" s="443" t="n"/>
      <c r="F87" s="442" t="n"/>
      <c r="G87" s="433" t="n"/>
      <c r="H87" s="111" t="inlineStr">
        <is>
          <t xml:space="preserve">▼期末現金及約當現金                                          </t>
        </is>
      </c>
      <c r="I87" s="180" t="n"/>
      <c r="J87" s="73">
        <f>OFFSET(A560,0,$K$1-1)</f>
        <v/>
      </c>
      <c r="K87" s="369">
        <f>G8</f>
        <v/>
      </c>
      <c r="L87" s="478" t="n"/>
      <c r="M87" s="478">
        <f>L87-G87</f>
        <v/>
      </c>
      <c r="N87" s="30" t="n"/>
      <c r="O87" s="425">
        <f>L87-B87</f>
        <v/>
      </c>
      <c r="P87" s="144">
        <f>J87-K87</f>
        <v/>
      </c>
      <c r="Q87" s="426">
        <f>D87-F87</f>
        <v/>
      </c>
      <c r="R87" s="30" t="n"/>
    </row>
    <row r="88">
      <c r="A88" s="3" t="n">
        <v>0</v>
      </c>
      <c r="B88" s="427" t="n"/>
      <c r="C88" s="385" t="n"/>
      <c r="D88" s="440" t="n"/>
      <c r="E88" s="443" t="n"/>
      <c r="F88" s="442" t="n"/>
      <c r="G88" s="433" t="n"/>
      <c r="H88" s="111" t="inlineStr">
        <is>
          <t xml:space="preserve">▼不影響現金流量之投資與籌資活動                              </t>
        </is>
      </c>
      <c r="J88" s="73">
        <f>OFFSET(A561,0,$K$1-1)</f>
        <v/>
      </c>
      <c r="K88" s="369" t="n"/>
      <c r="L88" s="478" t="n"/>
      <c r="M88" s="478">
        <f>L88-G88</f>
        <v/>
      </c>
      <c r="N88" s="30" t="n"/>
      <c r="O88" s="425">
        <f>L88-B88</f>
        <v/>
      </c>
      <c r="P88" s="144">
        <f>J88-K88</f>
        <v/>
      </c>
      <c r="Q88" s="426">
        <f>D88-F88</f>
        <v/>
      </c>
      <c r="R88" s="30" t="n"/>
    </row>
    <row r="89" ht="32.4" customHeight="1" s="53">
      <c r="A89" s="3" t="n">
        <v>0</v>
      </c>
      <c r="B89" s="427" t="n"/>
      <c r="C89" s="385" t="n"/>
      <c r="D89" s="440" t="n"/>
      <c r="E89" s="443" t="n"/>
      <c r="F89" s="442" t="n"/>
      <c r="G89" s="433" t="n"/>
      <c r="H89" s="112" t="inlineStr">
        <is>
          <t xml:space="preserve">　　退休離職準備金與應付退休及離職金同額增加(+)或減少(-)之金額  </t>
        </is>
      </c>
      <c r="I89" s="180" t="n"/>
      <c r="J89" s="73">
        <f>OFFSET(A562,0,$K$1-1)</f>
        <v/>
      </c>
      <c r="K89" s="369">
        <f>K90+K91</f>
        <v/>
      </c>
      <c r="L89" s="478" t="n"/>
      <c r="M89" s="478">
        <f>L89-G89</f>
        <v/>
      </c>
      <c r="N89" s="30" t="n"/>
      <c r="O89" s="425">
        <f>L89-B89</f>
        <v/>
      </c>
      <c r="P89" s="144">
        <f>J89-K89</f>
        <v/>
      </c>
      <c r="Q89" s="426">
        <f>D89-F89</f>
        <v/>
      </c>
      <c r="R89" s="30" t="n"/>
    </row>
    <row r="90">
      <c r="A90" s="80" t="inlineStr">
        <is>
          <t xml:space="preserve">　　遞延負債                                                    </t>
        </is>
      </c>
      <c r="B90" s="427">
        <f>VLOOKUP(A90,$A$423:$AX$475,$K$1,FALSE)</f>
        <v/>
      </c>
      <c r="C90" s="385" t="n">
        <v>124</v>
      </c>
      <c r="D90" s="440">
        <f>J31*-1</f>
        <v/>
      </c>
      <c r="E90" s="464" t="n">
        <v>311</v>
      </c>
      <c r="F90" s="442">
        <f>J71</f>
        <v/>
      </c>
      <c r="G90" s="429">
        <f>B90+SUM(F90:F96)-SUM(D90:D96)</f>
        <v/>
      </c>
      <c r="H90" s="112" t="inlineStr">
        <is>
          <t xml:space="preserve">　　　退休離職準備金與應付退休及離職金同額增加之金額(+)           </t>
        </is>
      </c>
      <c r="I90" s="180" t="n">
        <v>401</v>
      </c>
      <c r="J90" s="73">
        <f>OFFSET(A563,0,$K$1-1)</f>
        <v/>
      </c>
      <c r="K90" s="369">
        <f>(SUMIF($C$7:$C$127,I90,$D$7:$D$127)+SUMIF($E$7:$E$127,I90,$F$7:$F$127))/2</f>
        <v/>
      </c>
      <c r="L90" s="478">
        <f>VLOOKUP(A90,$A$253:$AX$305,$K$1,FALSE)</f>
        <v/>
      </c>
      <c r="M90" s="478">
        <f>L90-G90</f>
        <v/>
      </c>
      <c r="N90" s="30" t="n"/>
      <c r="O90" s="425">
        <f>L90-B90</f>
        <v/>
      </c>
      <c r="P90" s="144">
        <f>J90-K90</f>
        <v/>
      </c>
      <c r="Q90" s="426">
        <f>D90-F90</f>
        <v/>
      </c>
      <c r="R90" s="30" t="n"/>
    </row>
    <row r="91">
      <c r="A91" s="3" t="n">
        <v>0</v>
      </c>
      <c r="B91" s="427" t="n"/>
      <c r="C91" s="241" t="n">
        <v>123</v>
      </c>
      <c r="D91" s="440">
        <f>-J30</f>
        <v/>
      </c>
      <c r="E91" s="464" t="n">
        <v>403</v>
      </c>
      <c r="F91" s="442">
        <f>J93</f>
        <v/>
      </c>
      <c r="G91" s="433" t="n"/>
      <c r="H91" s="112" t="inlineStr">
        <is>
          <t xml:space="preserve">　　　退休離職準備金與應付退休及離職金同額減少之金額(-)           </t>
        </is>
      </c>
      <c r="I91" s="180" t="n">
        <v>402</v>
      </c>
      <c r="J91" s="73">
        <f>OFFSET(A564,0,$K$1-1)</f>
        <v/>
      </c>
      <c r="K91" s="387">
        <f>(SUMIF($C$7:$C$127,I91,$D$7:$D$127)+SUMIF($E$7:$E$127,I91,$F$7:$F$127))/2*-1</f>
        <v/>
      </c>
      <c r="L91" s="478" t="n"/>
      <c r="M91" s="478">
        <f>L91-G91</f>
        <v/>
      </c>
      <c r="N91" s="30" t="n"/>
      <c r="O91" s="425">
        <f>L91-B91</f>
        <v/>
      </c>
      <c r="P91" s="144">
        <f>J91-K91</f>
        <v/>
      </c>
      <c r="Q91" s="426">
        <f>D91-F91</f>
        <v/>
      </c>
      <c r="R91" s="30" t="n"/>
    </row>
    <row r="92">
      <c r="A92" s="3" t="n">
        <v>0</v>
      </c>
      <c r="B92" s="427" t="n"/>
      <c r="C92" s="385" t="n"/>
      <c r="D92" s="440" t="n"/>
      <c r="E92" s="325" t="n">
        <v>407</v>
      </c>
      <c r="F92" s="262">
        <f>J101</f>
        <v/>
      </c>
      <c r="G92" s="433" t="n"/>
      <c r="H92" s="112" t="inlineStr">
        <is>
          <t xml:space="preserve">　　其他準備金與遞延收入同額增加之金額                          </t>
        </is>
      </c>
      <c r="I92" s="180" t="n"/>
      <c r="J92" s="73">
        <f>OFFSET(A565,0,$K$1-1)</f>
        <v/>
      </c>
      <c r="K92" s="369">
        <f>K93</f>
        <v/>
      </c>
      <c r="L92" s="478" t="n"/>
      <c r="M92" s="478">
        <f>L92-G92</f>
        <v/>
      </c>
      <c r="N92" s="30" t="n"/>
      <c r="O92" s="425">
        <f>L92-B92</f>
        <v/>
      </c>
      <c r="P92" s="144">
        <f>J92-K92</f>
        <v/>
      </c>
      <c r="Q92" s="426">
        <f>D92-F92</f>
        <v/>
      </c>
      <c r="R92" s="30" t="n"/>
    </row>
    <row r="93">
      <c r="A93" s="3" t="n">
        <v>0</v>
      </c>
      <c r="B93" s="427" t="n"/>
      <c r="C93" s="385" t="n"/>
      <c r="D93" s="440" t="n"/>
      <c r="E93" s="464" t="n">
        <v>408</v>
      </c>
      <c r="F93" s="442">
        <f>J102</f>
        <v/>
      </c>
      <c r="G93" s="433" t="n"/>
      <c r="H93" s="112" t="inlineStr">
        <is>
          <t xml:space="preserve">　　　其他準備金與遞延收入同額增加之金額                          </t>
        </is>
      </c>
      <c r="I93" s="180" t="n">
        <v>403</v>
      </c>
      <c r="J93" s="73">
        <f>OFFSET(A566,0,$K$1-1)</f>
        <v/>
      </c>
      <c r="K93" s="369">
        <f>(SUMIF($C$7:$C$127,I93,$D$7:$D$127)+SUMIF($E$7:$E$127,I93,$F$7:$F$127))/2</f>
        <v/>
      </c>
      <c r="L93" s="478" t="n"/>
      <c r="M93" s="478">
        <f>L93-G93</f>
        <v/>
      </c>
      <c r="N93" s="30" t="n"/>
      <c r="O93" s="425">
        <f>L93-B93</f>
        <v/>
      </c>
      <c r="P93" s="144">
        <f>J93-K93</f>
        <v/>
      </c>
      <c r="Q93" s="426">
        <f>D93-F93</f>
        <v/>
      </c>
      <c r="R93" s="30" t="n"/>
    </row>
    <row r="94" ht="32.4" customHeight="1" s="53">
      <c r="A94" s="105" t="n"/>
      <c r="B94" s="465" t="n"/>
      <c r="C94" s="398" t="n"/>
      <c r="D94" s="455" t="n"/>
      <c r="E94" s="466" t="n">
        <v>410</v>
      </c>
      <c r="F94" s="467" t="n"/>
      <c r="G94" s="378" t="n"/>
      <c r="H94" s="112" t="inlineStr">
        <is>
          <t xml:space="preserve">　　以前年度購建中固定資產科目，調整轉入不動產、廠房及設備科目之</t>
        </is>
      </c>
      <c r="I94" s="180" t="n"/>
      <c r="J94" s="73">
        <f>OFFSET(A567,0,$K$1-1)</f>
        <v/>
      </c>
      <c r="K94" s="369">
        <f>K95</f>
        <v/>
      </c>
      <c r="P94" s="144">
        <f>J94-K94</f>
        <v/>
      </c>
    </row>
    <row r="95">
      <c r="A95" s="105" t="n"/>
      <c r="B95" s="465" t="n"/>
      <c r="C95" s="398" t="n"/>
      <c r="D95" s="455" t="n"/>
      <c r="E95" s="468" t="n"/>
      <c r="F95" s="447" t="n"/>
      <c r="G95" s="378" t="n"/>
      <c r="H95" s="112" t="inlineStr">
        <is>
          <t xml:space="preserve">　　　調整轉入不動產、廠房及設備科目明細                          </t>
        </is>
      </c>
      <c r="I95" s="180" t="n"/>
      <c r="J95" s="73">
        <f>OFFSET(A568,0,$K$1-1)</f>
        <v/>
      </c>
      <c r="K95" s="369">
        <f>K96+K97+K98</f>
        <v/>
      </c>
      <c r="L95" s="478" t="n"/>
      <c r="N95" s="30" t="n"/>
      <c r="O95" s="425">
        <f>L95-B96</f>
        <v/>
      </c>
      <c r="P95" s="144">
        <f>J95-K95</f>
        <v/>
      </c>
      <c r="Q95" s="426">
        <f>D96-F96</f>
        <v/>
      </c>
      <c r="R95" s="30" t="n"/>
    </row>
    <row r="96">
      <c r="A96" s="3" t="n">
        <v>0</v>
      </c>
      <c r="B96" s="427" t="n"/>
      <c r="C96" s="385" t="n"/>
      <c r="D96" s="440" t="n"/>
      <c r="E96" s="261" t="n"/>
      <c r="F96" s="186" t="n"/>
      <c r="G96" s="433" t="n"/>
      <c r="H96" s="112" t="inlineStr">
        <is>
          <t xml:space="preserve">　　　　土地改良物                                                  </t>
        </is>
      </c>
      <c r="I96" s="180" t="n">
        <v>404</v>
      </c>
      <c r="J96" s="73">
        <f>OFFSET(A569,0,$K$1-1)</f>
        <v/>
      </c>
      <c r="K96" s="369">
        <f>(SUMIF($C$7:$C$127,I96,$D$7:$D$127)+SUMIF($E$7:$E$127,I96,$F$7:$F$127))/2</f>
        <v/>
      </c>
      <c r="N96" s="30" t="n"/>
      <c r="O96" s="425">
        <f>L97-B97</f>
        <v/>
      </c>
      <c r="P96" s="144">
        <f>J96-K96</f>
        <v/>
      </c>
      <c r="Q96" s="426">
        <f>D97-F97</f>
        <v/>
      </c>
      <c r="R96" s="30" t="n"/>
    </row>
    <row r="97">
      <c r="A97" s="84" t="inlineStr">
        <is>
          <t xml:space="preserve">淨值                                                        </t>
        </is>
      </c>
      <c r="B97" s="422">
        <f>B98+B110+B116+B125</f>
        <v/>
      </c>
      <c r="C97" s="384" t="n"/>
      <c r="D97" s="440" t="n"/>
      <c r="E97" s="441" t="n"/>
      <c r="F97" s="442" t="n"/>
      <c r="G97" s="422">
        <f>G98+G110+G116+G125</f>
        <v/>
      </c>
      <c r="H97" s="112" t="inlineStr">
        <is>
          <t xml:space="preserve">　　　　房屋及建築                                                  </t>
        </is>
      </c>
      <c r="I97" s="180" t="n">
        <v>405</v>
      </c>
      <c r="J97" s="73">
        <f>OFFSET(A570,0,$K$1-1)</f>
        <v/>
      </c>
      <c r="K97" s="369">
        <f>(SUMIF($C$7:$C$127,I97,$D$7:$D$127)+SUMIF($E$7:$E$127,I97,$F$7:$F$127))/2</f>
        <v/>
      </c>
      <c r="L97" s="478">
        <f>VLOOKUP(A97,$A$253:$AX$305,$K$1,FALSE)</f>
        <v/>
      </c>
      <c r="M97" s="478">
        <f>L97-G97</f>
        <v/>
      </c>
      <c r="N97" s="30" t="n"/>
      <c r="O97" s="425">
        <f>L98-B98</f>
        <v/>
      </c>
      <c r="P97" s="144">
        <f>J97-K97</f>
        <v/>
      </c>
      <c r="Q97" s="426">
        <f>D98-F98</f>
        <v/>
      </c>
      <c r="R97" s="30" t="n"/>
    </row>
    <row r="98">
      <c r="A98" s="85" t="inlineStr">
        <is>
          <t xml:space="preserve">　基金                                                        </t>
        </is>
      </c>
      <c r="B98" s="422">
        <f>SUM(B99:B101)</f>
        <v/>
      </c>
      <c r="C98" s="384" t="n"/>
      <c r="D98" s="440" t="n"/>
      <c r="E98" s="441" t="n"/>
      <c r="F98" s="442" t="n"/>
      <c r="G98" s="422">
        <f>SUM(G99:G101)</f>
        <v/>
      </c>
      <c r="H98" s="220" t="inlineStr">
        <is>
          <t xml:space="preserve">　　　　什項設備                                                    </t>
        </is>
      </c>
      <c r="I98" s="267" t="n">
        <v>406</v>
      </c>
      <c r="J98" s="73">
        <f>OFFSET(A571,0,$K$1-1)</f>
        <v/>
      </c>
      <c r="K98" s="369">
        <f>(SUMIF($C$7:$C$127,I98,$D$7:$D$127)+SUMIF($E$7:$E$127,I98,$F$7:$F$127))/2</f>
        <v/>
      </c>
      <c r="L98" s="478">
        <f>VLOOKUP(A98,$A$253:$AX$305,$K$1,FALSE)</f>
        <v/>
      </c>
      <c r="M98" s="478">
        <f>L98-G98</f>
        <v/>
      </c>
      <c r="N98" s="30" t="n"/>
      <c r="O98" s="425">
        <f>L99-B99</f>
        <v/>
      </c>
      <c r="P98" s="144">
        <f>J98-K98</f>
        <v/>
      </c>
      <c r="Q98" s="426">
        <f>D99-F99</f>
        <v/>
      </c>
      <c r="R98" s="30" t="n"/>
    </row>
    <row r="99">
      <c r="A99" s="86" t="inlineStr">
        <is>
          <t xml:space="preserve">　　基金                                                        </t>
        </is>
      </c>
      <c r="B99" s="427">
        <f>VLOOKUP(A99,$A$423:$AX$475,$K$1,FALSE)</f>
        <v/>
      </c>
      <c r="C99" s="245" t="n"/>
      <c r="D99" s="440" t="n"/>
      <c r="E99" s="384" t="n">
        <v>313</v>
      </c>
      <c r="F99" s="442">
        <f>J76</f>
        <v/>
      </c>
      <c r="G99" s="469">
        <f>B99+SUM(F99:F109)-SUM(D99:D109)</f>
        <v/>
      </c>
      <c r="H99" s="112" t="inlineStr">
        <is>
          <t xml:space="preserve">　不動產、廠房及設備與遞延收入同額增加(+)或減少(-)之金額    </t>
        </is>
      </c>
      <c r="I99" s="180" t="n"/>
      <c r="J99" s="73">
        <f>OFFSET(A572,0,$K$1-1)</f>
        <v/>
      </c>
      <c r="K99" s="369">
        <f>K100</f>
        <v/>
      </c>
      <c r="L99" s="478">
        <f>VLOOKUP(A99,$A$253:$AX$305,$K$1,FALSE)</f>
        <v/>
      </c>
      <c r="M99" s="478">
        <f>L99-G99</f>
        <v/>
      </c>
      <c r="N99" s="30" t="n"/>
      <c r="O99" s="425">
        <f>L100-B100</f>
        <v/>
      </c>
      <c r="P99" s="144">
        <f>J99-K99</f>
        <v/>
      </c>
      <c r="Q99" s="426">
        <f>D100-F100</f>
        <v/>
      </c>
      <c r="R99" s="30" t="n"/>
    </row>
    <row r="100">
      <c r="A100" s="89" t="n">
        <v>0</v>
      </c>
      <c r="B100" s="427" t="n"/>
      <c r="C100" s="375" t="n"/>
      <c r="D100" s="428" t="n"/>
      <c r="E100" s="87" t="n">
        <v>314</v>
      </c>
      <c r="F100" s="431">
        <f>J77</f>
        <v/>
      </c>
      <c r="G100" s="427" t="n"/>
      <c r="H100" s="112" t="inlineStr">
        <is>
          <t xml:space="preserve">　　不動產、廠房及設備與遞延收入同額增加明細(+)             </t>
        </is>
      </c>
      <c r="I100" s="180" t="n"/>
      <c r="J100" s="73">
        <f>OFFSET(A573,0,$K$1-1)</f>
        <v/>
      </c>
      <c r="K100" s="369">
        <f>K101+K102</f>
        <v/>
      </c>
      <c r="L100" s="478" t="n"/>
      <c r="M100" s="478">
        <f>L100-G100</f>
        <v/>
      </c>
      <c r="N100" s="30" t="n"/>
      <c r="O100" s="425">
        <f>L101-B101</f>
        <v/>
      </c>
      <c r="P100" s="144">
        <f>J100-K100</f>
        <v/>
      </c>
      <c r="Q100" s="426">
        <f>D101-F101</f>
        <v/>
      </c>
      <c r="R100" s="30" t="n"/>
    </row>
    <row r="101">
      <c r="A101" s="50" t="n">
        <v>0</v>
      </c>
      <c r="B101" s="427" t="n"/>
      <c r="C101" s="91" t="n">
        <v>412</v>
      </c>
      <c r="D101" s="428">
        <f>-J109</f>
        <v/>
      </c>
      <c r="E101" s="87" t="n">
        <v>315</v>
      </c>
      <c r="F101" s="431">
        <f>J78</f>
        <v/>
      </c>
      <c r="G101" s="427" t="n"/>
      <c r="H101" s="211" t="inlineStr">
        <is>
          <t xml:space="preserve">　　　　機械及設備                                                  </t>
        </is>
      </c>
      <c r="I101" s="268" t="n">
        <v>407</v>
      </c>
      <c r="J101" s="73">
        <f>OFFSET(A574,0,$K$1-1)</f>
        <v/>
      </c>
      <c r="K101" s="369">
        <f>(SUMIF($C$7:$C$127,I101,$D$7:$D$127)+SUMIF($E$7:$E$127,I101,$F$7:$F$127))/2</f>
        <v/>
      </c>
      <c r="L101" s="478" t="n"/>
      <c r="M101" s="478">
        <f>L101-G101</f>
        <v/>
      </c>
      <c r="N101" s="30" t="n"/>
      <c r="O101" s="425">
        <f>L102-B102</f>
        <v/>
      </c>
      <c r="P101" s="144">
        <f>J101-K101</f>
        <v/>
      </c>
      <c r="Q101" s="426">
        <f>D102-F102</f>
        <v/>
      </c>
      <c r="R101" s="30" t="n"/>
    </row>
    <row r="102">
      <c r="A102" s="50" t="n">
        <v>0</v>
      </c>
      <c r="B102" s="427" t="n"/>
      <c r="C102" s="91" t="n">
        <v>413</v>
      </c>
      <c r="D102" s="470">
        <f>-J110</f>
        <v/>
      </c>
      <c r="E102" s="87" t="n">
        <v>409</v>
      </c>
      <c r="F102" s="432">
        <f>J105</f>
        <v/>
      </c>
      <c r="G102" s="427" t="n"/>
      <c r="H102" s="211" t="inlineStr">
        <is>
          <t xml:space="preserve">　　　　什項設備                                                    </t>
        </is>
      </c>
      <c r="I102" s="180" t="n">
        <v>408</v>
      </c>
      <c r="J102" s="73">
        <f>OFFSET(A575,0,$K$1-1)</f>
        <v/>
      </c>
      <c r="K102" s="369">
        <f>(SUMIF($C$7:$C$127,I102,$D$7:$D$127)+SUMIF($E$7:$E$127,I102,$F$7:$F$127))/2</f>
        <v/>
      </c>
      <c r="L102" s="478" t="n"/>
      <c r="M102" s="478">
        <f>L102-G102</f>
        <v/>
      </c>
      <c r="N102" s="30" t="n"/>
      <c r="O102" s="425">
        <f>L103-B103</f>
        <v/>
      </c>
      <c r="P102" s="144">
        <f>J102-K102</f>
        <v/>
      </c>
      <c r="Q102" s="426">
        <f>D103-F103</f>
        <v/>
      </c>
      <c r="R102" s="30" t="n"/>
    </row>
    <row r="103">
      <c r="A103" s="50" t="n">
        <v>0</v>
      </c>
      <c r="B103" s="427" t="n"/>
      <c r="C103" s="91" t="n">
        <v>414</v>
      </c>
      <c r="D103" s="470">
        <f>-J111</f>
        <v/>
      </c>
      <c r="E103" s="375" t="n">
        <v>410</v>
      </c>
      <c r="F103" s="431">
        <f>J106</f>
        <v/>
      </c>
      <c r="G103" s="427" t="n"/>
      <c r="H103" s="211" t="inlineStr">
        <is>
          <t xml:space="preserve">　不動產、廠房及設備與基金同額增加(+)或減少(-)之金額        </t>
        </is>
      </c>
      <c r="I103" s="180" t="n"/>
      <c r="J103" s="73">
        <f>OFFSET(A576,0,$K$1-1)</f>
        <v/>
      </c>
      <c r="K103" s="369">
        <f>K104+K108</f>
        <v/>
      </c>
      <c r="L103" s="478" t="n"/>
      <c r="M103" s="478">
        <f>L103-G103</f>
        <v/>
      </c>
      <c r="N103" s="30" t="n"/>
      <c r="O103" s="425">
        <f>L104-B104</f>
        <v/>
      </c>
      <c r="P103" s="144">
        <f>J103-K103</f>
        <v/>
      </c>
      <c r="Q103" s="426">
        <f>D104-F104</f>
        <v/>
      </c>
      <c r="R103" s="30" t="n"/>
    </row>
    <row r="104">
      <c r="A104" s="50" t="n">
        <v>0</v>
      </c>
      <c r="B104" s="427" t="n"/>
      <c r="C104" s="91" t="n">
        <v>416</v>
      </c>
      <c r="D104" s="470">
        <f>F58</f>
        <v/>
      </c>
      <c r="E104" s="375" t="n">
        <v>411</v>
      </c>
      <c r="F104" s="431">
        <f>J107</f>
        <v/>
      </c>
      <c r="G104" s="427" t="n"/>
      <c r="H104" s="211" t="inlineStr">
        <is>
          <t xml:space="preserve">　　　撥入不動產、廠房及設備明細(+)                               </t>
        </is>
      </c>
      <c r="I104" s="180" t="n"/>
      <c r="J104" s="73">
        <f>OFFSET(A577,0,$K$1-1)</f>
        <v/>
      </c>
      <c r="K104" s="369">
        <f>SUM(K105:K107)</f>
        <v/>
      </c>
      <c r="L104" s="478" t="n"/>
      <c r="M104" s="478">
        <f>L104-G104</f>
        <v/>
      </c>
      <c r="N104" s="30" t="n"/>
      <c r="O104" s="425">
        <f>L105-B105</f>
        <v/>
      </c>
      <c r="P104" s="144">
        <f>J104-K104</f>
        <v/>
      </c>
      <c r="Q104" s="426">
        <f>D105-F105</f>
        <v/>
      </c>
      <c r="R104" s="30" t="n"/>
    </row>
    <row r="105">
      <c r="A105" s="50" t="n"/>
      <c r="B105" s="50" t="n"/>
      <c r="C105" s="91" t="n"/>
      <c r="D105" s="428" t="n"/>
      <c r="E105" s="375" t="n">
        <v>415</v>
      </c>
      <c r="F105" s="90">
        <f>J113</f>
        <v/>
      </c>
      <c r="G105" s="50" t="n"/>
      <c r="H105" s="112" t="inlineStr">
        <is>
          <t xml:space="preserve">　　　　機械及設備                                                  </t>
        </is>
      </c>
      <c r="I105" s="180" t="n">
        <v>409</v>
      </c>
      <c r="J105" s="73">
        <f>OFFSET(A578,0,$K$1-1)</f>
        <v/>
      </c>
      <c r="K105" s="369">
        <f>(SUMIF($C$7:$C$127,I105,$D$7:$D$127)+SUMIF($E$7:$E$127,I105,$F$7:$F$127))/2</f>
        <v/>
      </c>
      <c r="L105" s="478" t="n"/>
      <c r="M105" s="478">
        <f>L105-G105</f>
        <v/>
      </c>
      <c r="N105" s="30" t="n"/>
      <c r="O105" s="425">
        <f>L106-B106</f>
        <v/>
      </c>
      <c r="P105" s="144">
        <f>J105-K105</f>
        <v/>
      </c>
      <c r="Q105" s="426">
        <f>D106-F106</f>
        <v/>
      </c>
      <c r="R105" s="30" t="n"/>
    </row>
    <row r="106">
      <c r="A106" s="50" t="n"/>
      <c r="B106" s="50" t="n"/>
      <c r="C106" s="375" t="n"/>
      <c r="D106" s="428" t="n"/>
      <c r="G106" s="50" t="n"/>
      <c r="H106" s="112" t="inlineStr">
        <is>
          <t xml:space="preserve">　　　　交通及運輸設備                                              </t>
        </is>
      </c>
      <c r="I106" s="180" t="n">
        <v>410</v>
      </c>
      <c r="J106" s="73">
        <f>OFFSET(A579,0,$K$1-1)</f>
        <v/>
      </c>
      <c r="K106" s="369">
        <f>(SUMIF($C$7:$C$127,I106,$D$7:$D$127)+SUMIF($E$7:$E$127,I106,$F$7:$F$127))/2</f>
        <v/>
      </c>
      <c r="L106" s="478" t="n"/>
      <c r="M106" s="478">
        <f>L106-G106</f>
        <v/>
      </c>
      <c r="N106" s="30" t="n"/>
      <c r="O106" s="425">
        <f>L107-B107</f>
        <v/>
      </c>
      <c r="P106" s="144">
        <f>J106-K106</f>
        <v/>
      </c>
      <c r="Q106" s="426">
        <f>D107-F107</f>
        <v/>
      </c>
      <c r="R106" s="30" t="n"/>
    </row>
    <row r="107">
      <c r="A107" s="50" t="n"/>
      <c r="B107" s="50" t="n"/>
      <c r="C107" s="127" t="n">
        <v>72</v>
      </c>
      <c r="D107" s="471">
        <f>IF(J119&lt;0,J119*-1,0)</f>
        <v/>
      </c>
      <c r="E107" s="472" t="n"/>
      <c r="F107" s="396" t="n"/>
      <c r="G107" s="50" t="n"/>
      <c r="H107" s="112" t="inlineStr">
        <is>
          <t xml:space="preserve">　　　　什項設備                                                    </t>
        </is>
      </c>
      <c r="I107" s="180" t="n">
        <v>411</v>
      </c>
      <c r="J107" s="73">
        <f>OFFSET(A580,0,$K$1-1)</f>
        <v/>
      </c>
      <c r="K107" s="369">
        <f>(SUMIF($C$7:$C$127,I107,$D$7:$D$127)+SUMIF($E$7:$E$127,I107,$F$7:$F$127))/2</f>
        <v/>
      </c>
      <c r="L107" s="478" t="n"/>
      <c r="M107" s="478">
        <f>L107-G107</f>
        <v/>
      </c>
      <c r="N107" s="30" t="n"/>
      <c r="O107" s="425">
        <f>L108-B108</f>
        <v/>
      </c>
      <c r="P107" s="144">
        <f>J107-K107</f>
        <v/>
      </c>
      <c r="Q107" s="426">
        <f>D108-F108</f>
        <v/>
      </c>
      <c r="R107" s="30" t="n"/>
    </row>
    <row r="108">
      <c r="A108" s="89" t="n">
        <v>0</v>
      </c>
      <c r="B108" s="427" t="n"/>
      <c r="C108" s="127" t="n"/>
      <c r="D108" s="428" t="n"/>
      <c r="E108" s="375" t="n">
        <v>72</v>
      </c>
      <c r="F108" s="396">
        <f>IF(J119&gt;0,J119,0)</f>
        <v/>
      </c>
      <c r="G108" s="427" t="n"/>
      <c r="H108" s="211" t="inlineStr">
        <is>
          <t xml:space="preserve">　　　撥出不動產、廠房及設備明細(-)                               </t>
        </is>
      </c>
      <c r="I108" s="180" t="n"/>
      <c r="J108" s="73">
        <f>OFFSET(A581,0,$K$1-1)</f>
        <v/>
      </c>
      <c r="K108" s="369">
        <f>K109+K110+K111</f>
        <v/>
      </c>
      <c r="L108" s="478" t="n"/>
      <c r="M108" s="478">
        <f>L108-G108</f>
        <v/>
      </c>
      <c r="N108" s="30" t="n"/>
      <c r="O108" s="425">
        <f>L109-B109</f>
        <v/>
      </c>
      <c r="P108" s="144">
        <f>J108-K108</f>
        <v/>
      </c>
      <c r="Q108" s="426">
        <f>D109-F109</f>
        <v/>
      </c>
      <c r="R108" s="30" t="n"/>
    </row>
    <row r="109">
      <c r="A109" s="78" t="n"/>
      <c r="B109" s="427" t="n"/>
      <c r="D109" s="428" t="n"/>
      <c r="E109" s="375" t="n"/>
      <c r="F109" s="432">
        <f>J131</f>
        <v/>
      </c>
      <c r="G109" s="427" t="n"/>
      <c r="H109" s="112" t="inlineStr">
        <is>
          <t xml:space="preserve">　　　　機械及設備                                                  </t>
        </is>
      </c>
      <c r="I109" s="180" t="n">
        <v>412</v>
      </c>
      <c r="J109" s="73">
        <f>OFFSET(A582,0,$K$1-1)</f>
        <v/>
      </c>
      <c r="K109" s="387">
        <f>(SUMIF($C$7:$C$127,I109,$D$7:$D$127)+SUMIF($E$7:$E$127,I109,$F$7:$F$127))/2*-1</f>
        <v/>
      </c>
      <c r="L109" s="478" t="n"/>
      <c r="M109" s="478">
        <f>L109-G109</f>
        <v/>
      </c>
      <c r="N109" s="30" t="n"/>
      <c r="O109" s="425">
        <f>L110-B110</f>
        <v/>
      </c>
      <c r="P109" s="144">
        <f>J109-K109</f>
        <v/>
      </c>
      <c r="Q109" s="426">
        <f>D110-F110</f>
        <v/>
      </c>
      <c r="R109" s="30" t="n"/>
    </row>
    <row r="110">
      <c r="A110" s="78" t="inlineStr">
        <is>
          <t xml:space="preserve">　公積                                                        </t>
        </is>
      </c>
      <c r="B110" s="422">
        <f>SUM(B111:B115)</f>
        <v/>
      </c>
      <c r="C110" s="375" t="n"/>
      <c r="D110" s="428" t="n"/>
      <c r="E110" s="430" t="n"/>
      <c r="F110" s="432" t="n"/>
      <c r="G110" s="423">
        <f>SUM(G111:G115)</f>
        <v/>
      </c>
      <c r="H110" s="112" t="inlineStr">
        <is>
          <t xml:space="preserve">　　　　交通及運輸設備                                              </t>
        </is>
      </c>
      <c r="I110" s="180" t="n">
        <v>413</v>
      </c>
      <c r="J110" s="73">
        <f>OFFSET(A583,0,$K$1-1)</f>
        <v/>
      </c>
      <c r="K110" s="387">
        <f>(SUMIF($C$7:$C$127,I110,$D$7:$D$127)+SUMIF($E$7:$E$127,I110,$F$7:$F$127))/2*-1</f>
        <v/>
      </c>
      <c r="L110" s="478">
        <f>VLOOKUP(A110,$A$253:$AX$305,$K$1,FALSE)</f>
        <v/>
      </c>
      <c r="M110" s="478">
        <f>L110-G110</f>
        <v/>
      </c>
      <c r="N110" s="30" t="n"/>
      <c r="O110" s="425">
        <f>L111-B111</f>
        <v/>
      </c>
      <c r="P110" s="144">
        <f>J110-K110</f>
        <v/>
      </c>
      <c r="Q110" s="426">
        <f>D111-F111</f>
        <v/>
      </c>
      <c r="R110" s="30" t="n"/>
    </row>
    <row r="111">
      <c r="A111" s="80" t="inlineStr">
        <is>
          <t xml:space="preserve">　　資本公積                                                    </t>
        </is>
      </c>
      <c r="B111" s="427">
        <f>VLOOKUP(A111,$A$423:$AX$475,$K$1,FALSE)</f>
        <v/>
      </c>
      <c r="C111" s="375" t="n"/>
      <c r="D111" s="428" t="n"/>
      <c r="E111" s="430" t="n">
        <v>417</v>
      </c>
      <c r="F111" s="432">
        <f>J115</f>
        <v/>
      </c>
      <c r="G111" s="429">
        <f>B111+SUM(F111:F113)-SUM(D111:D113)</f>
        <v/>
      </c>
      <c r="H111" s="112" t="inlineStr">
        <is>
          <t xml:space="preserve">　　　　什項設備                                                    </t>
        </is>
      </c>
      <c r="I111" s="180" t="n">
        <v>414</v>
      </c>
      <c r="J111" s="73">
        <f>OFFSET(A584,0,$K$1-1)</f>
        <v/>
      </c>
      <c r="K111" s="387">
        <f>(SUMIF($C$7:$C$127,I111,$D$7:$D$127)+SUMIF($E$7:$E$127,I111,$F$7:$F$127))/2*-1</f>
        <v/>
      </c>
      <c r="L111" s="478">
        <f>VLOOKUP(A111,$A$253:$AX$305,$K$1,FALSE)</f>
        <v/>
      </c>
      <c r="M111" s="478">
        <f>L111-G111</f>
        <v/>
      </c>
      <c r="N111" s="30" t="n"/>
      <c r="O111" s="425">
        <f>L112-B112</f>
        <v/>
      </c>
      <c r="P111" s="144">
        <f>J111-K111</f>
        <v/>
      </c>
      <c r="Q111" s="426">
        <f>D112-F112</f>
        <v/>
      </c>
      <c r="R111" s="30" t="n"/>
    </row>
    <row r="112">
      <c r="A112" s="2" t="n">
        <v>0</v>
      </c>
      <c r="B112" s="427" t="n"/>
      <c r="C112" s="473" t="n">
        <v>71</v>
      </c>
      <c r="D112" s="471">
        <f>IF(J118&lt;0,J118*-1,0)</f>
        <v/>
      </c>
      <c r="E112" s="430" t="n">
        <v>71</v>
      </c>
      <c r="F112" s="431">
        <f>IF(J133&gt;0,J133,0)</f>
        <v/>
      </c>
      <c r="G112" s="433" t="n"/>
      <c r="H112" s="211" t="inlineStr">
        <is>
          <t xml:space="preserve">　無形資產與基金同額增加(+)或減少(-)之金額                  </t>
        </is>
      </c>
      <c r="I112" s="186" t="n"/>
      <c r="J112" s="73" t="n"/>
      <c r="K112" s="369">
        <f>K113+K114</f>
        <v/>
      </c>
      <c r="L112" s="478" t="n"/>
      <c r="M112" s="478">
        <f>L112-G112</f>
        <v/>
      </c>
      <c r="N112" s="30" t="n"/>
      <c r="O112" s="425">
        <f>L113-B113</f>
        <v/>
      </c>
      <c r="P112" s="144">
        <f>J112-K112</f>
        <v/>
      </c>
      <c r="Q112" s="426">
        <f>D113-F113</f>
        <v/>
      </c>
      <c r="R112" s="30" t="n"/>
    </row>
    <row r="113">
      <c r="A113" s="3" t="n">
        <v>0</v>
      </c>
      <c r="B113" s="427" t="n"/>
      <c r="C113" s="473" t="n"/>
      <c r="D113" s="428" t="n"/>
      <c r="E113" s="439" t="n"/>
      <c r="F113" s="432" t="n"/>
      <c r="G113" s="433" t="n"/>
      <c r="H113" s="112" t="inlineStr">
        <is>
          <t xml:space="preserve">　　　無形資產與基金同額增加之金額(+)                             </t>
        </is>
      </c>
      <c r="I113" s="180" t="n">
        <v>415</v>
      </c>
      <c r="J113" s="73">
        <f>OFFSET(A585,0,$K$1-1)</f>
        <v/>
      </c>
      <c r="K113" s="369">
        <f>(SUMIF($C$7:$C$127,I113,$D$7:$D$127)+SUMIF($E$7:$E$127,I113,$F$7:$F$127))/2</f>
        <v/>
      </c>
      <c r="L113" s="478" t="n"/>
      <c r="M113" s="478">
        <f>L113-G113</f>
        <v/>
      </c>
      <c r="N113" s="30" t="n"/>
      <c r="O113" s="425">
        <f>L114-B114</f>
        <v/>
      </c>
      <c r="P113" s="144">
        <f>J113-K113</f>
        <v/>
      </c>
      <c r="Q113" s="426">
        <f>D114-F114</f>
        <v/>
      </c>
      <c r="R113" s="30" t="n"/>
    </row>
    <row r="114">
      <c r="A114" s="80" t="inlineStr">
        <is>
          <t xml:space="preserve">　　特別公積                                                    </t>
        </is>
      </c>
      <c r="B114" s="427">
        <f>VLOOKUP(A114,$A$423:$AX$475,$K$1,FALSE)</f>
        <v/>
      </c>
      <c r="C114" s="474" t="n"/>
      <c r="D114" s="428">
        <f>J131</f>
        <v/>
      </c>
      <c r="E114" s="430" t="n"/>
      <c r="F114" s="432" t="n"/>
      <c r="G114" s="429">
        <f>B114+SUM(F114:F115)-SUM(D114:D115)</f>
        <v/>
      </c>
      <c r="H114" s="112" t="inlineStr">
        <is>
          <t xml:space="preserve">　　　無形資產與基金同額減少之金額(-)                             </t>
        </is>
      </c>
      <c r="I114" s="180" t="n">
        <v>416</v>
      </c>
      <c r="J114" s="73">
        <f>OFFSET(A586,0,$K$1-1)</f>
        <v/>
      </c>
      <c r="K114" s="369">
        <f>-(SUMIF($C$7:$C$127,I114,$D$7:$D$127)+SUMIF($E$7:$E$127,I114,$F$7:$F$127))/2</f>
        <v/>
      </c>
      <c r="L114" s="478">
        <f>VLOOKUP(A114,$A$253:$AX$305,$K$1,FALSE)</f>
        <v/>
      </c>
      <c r="M114" s="478">
        <f>L114-G114</f>
        <v/>
      </c>
      <c r="N114" s="30" t="n"/>
      <c r="O114" s="425">
        <f>L115-B115</f>
        <v/>
      </c>
      <c r="P114" s="144">
        <f>J114-K114</f>
        <v/>
      </c>
      <c r="Q114" s="426">
        <f>D115-F115</f>
        <v/>
      </c>
      <c r="R114" s="30" t="n"/>
    </row>
    <row r="115">
      <c r="A115" s="3" t="n">
        <v>0</v>
      </c>
      <c r="B115" s="427" t="n"/>
      <c r="C115" s="473" t="n"/>
      <c r="D115" s="428" t="n"/>
      <c r="E115" s="439" t="n"/>
      <c r="F115" s="432" t="n"/>
      <c r="G115" s="433" t="n"/>
      <c r="H115" s="112" t="inlineStr">
        <is>
          <t xml:space="preserve">　　應付代管資產轉列受贈公積之金額                              </t>
        </is>
      </c>
      <c r="I115" s="180" t="n">
        <v>417</v>
      </c>
      <c r="J115" s="73">
        <f>OFFSET(A587,0,$K$1-1)</f>
        <v/>
      </c>
      <c r="K115" s="369">
        <f>(SUMIF($C$7:$C$127,I115,$D$7:$D$127)+SUMIF($E$7:$E$127,I115,$F$7:$F$127))/2</f>
        <v/>
      </c>
      <c r="L115" s="478" t="n"/>
      <c r="M115" s="478">
        <f>L115-G115</f>
        <v/>
      </c>
      <c r="N115" s="30" t="n"/>
      <c r="O115" s="425">
        <f>L116-B116</f>
        <v/>
      </c>
      <c r="P115" s="144">
        <f>J115-K115</f>
        <v/>
      </c>
      <c r="Q115" s="426">
        <f>D116-F116</f>
        <v/>
      </c>
      <c r="R115" s="30" t="n"/>
    </row>
    <row r="116">
      <c r="A116" s="78" t="inlineStr">
        <is>
          <t xml:space="preserve">　累積餘絀                                                    </t>
        </is>
      </c>
      <c r="B116" s="422">
        <f>SUM(B117:B121)</f>
        <v/>
      </c>
      <c r="C116" s="474" t="n"/>
      <c r="D116" s="428" t="n"/>
      <c r="E116" s="430" t="n"/>
      <c r="F116" s="432" t="n"/>
      <c r="G116" s="423">
        <f>SUM(G117:G121)</f>
        <v/>
      </c>
      <c r="H116" s="112" t="inlineStr">
        <is>
          <t xml:space="preserve">　　長期債務1年內到期部分轉列應付到期長期負債之金額             </t>
        </is>
      </c>
      <c r="I116" s="180" t="n">
        <v>418</v>
      </c>
      <c r="J116" s="73">
        <f>OFFSET(A588,0,$K$1-1)</f>
        <v/>
      </c>
      <c r="K116" s="369">
        <f>(SUMIF($C$7:$C$127,I116,$D$7:$D$127)+SUMIF($E$7:$E$127,I116,$F$7:$F$127))/2</f>
        <v/>
      </c>
      <c r="L116" s="478">
        <f>VLOOKUP(A116,$A$253:$AX$305,$K$1,FALSE)</f>
        <v/>
      </c>
      <c r="M116" s="478">
        <f>L116-G116</f>
        <v/>
      </c>
      <c r="N116" s="30" t="n"/>
      <c r="O116" s="425">
        <f>L117-B117</f>
        <v/>
      </c>
      <c r="P116" s="144">
        <f>J116-K116</f>
        <v/>
      </c>
      <c r="Q116" s="426">
        <f>D117-F117</f>
        <v/>
      </c>
      <c r="R116" s="30" t="n"/>
    </row>
    <row r="117">
      <c r="A117" s="80" t="inlineStr">
        <is>
          <t xml:space="preserve">　　累積賸餘                                                    </t>
        </is>
      </c>
      <c r="B117" s="427">
        <f>VLOOKUP(A117,$A$423:$AX$475,$K$1,FALSE)</f>
        <v/>
      </c>
      <c r="C117" s="474" t="n"/>
      <c r="D117" s="428" t="n"/>
      <c r="E117" s="375" t="inlineStr">
        <is>
          <t>A</t>
        </is>
      </c>
      <c r="F117" s="432">
        <f>IF(J7&gt;0,J7,0)</f>
        <v/>
      </c>
      <c r="G117" s="429">
        <f>B117+SUM(F117:F120)-SUM(D117:D120)</f>
        <v/>
      </c>
      <c r="H117" s="112" t="inlineStr">
        <is>
          <t xml:space="preserve">　　盈餘分配與虧損填補之金額                                    </t>
        </is>
      </c>
      <c r="I117" s="180" t="n"/>
      <c r="J117" s="73">
        <f>OFFSET(A589,0,$K$1-1)</f>
        <v/>
      </c>
      <c r="K117" s="369">
        <f>K118+K119</f>
        <v/>
      </c>
      <c r="L117" s="478">
        <f>VLOOKUP(A117,$A$253:$AX$305,$K$1,FALSE)</f>
        <v/>
      </c>
      <c r="M117" s="478">
        <f>L117-G117</f>
        <v/>
      </c>
      <c r="N117" s="30" t="n"/>
      <c r="O117" s="425">
        <f>L118-B118</f>
        <v/>
      </c>
      <c r="P117" s="144">
        <f>J117-K117</f>
        <v/>
      </c>
      <c r="Q117" s="426">
        <f>D118-F118</f>
        <v/>
      </c>
      <c r="R117" s="30" t="n"/>
    </row>
    <row r="118">
      <c r="A118" s="3" t="n">
        <v>0</v>
      </c>
      <c r="B118" s="427" t="n"/>
      <c r="C118" s="474" t="n">
        <v>71</v>
      </c>
      <c r="D118" s="428">
        <f>IF(J123&gt;0,J123,0)</f>
        <v/>
      </c>
      <c r="E118" s="375" t="n"/>
      <c r="F118" s="431" t="n"/>
      <c r="G118" s="401" t="n"/>
      <c r="H118" s="112" t="inlineStr">
        <is>
          <t xml:space="preserve">　　　提存(撥用-)公積                                             </t>
        </is>
      </c>
      <c r="I118" s="180" t="n">
        <v>71</v>
      </c>
      <c r="J118" s="73">
        <f>OFFSET(A590,0,$K$1-1)</f>
        <v/>
      </c>
      <c r="K118" s="387">
        <f>-(SUMIF($C$7:$C$127,I118,$D$7:$D$127)+SUMIF($E$7:$E$127,I118,$F$7:$F$127))/2</f>
        <v/>
      </c>
      <c r="L118" s="478" t="n"/>
      <c r="M118" s="478">
        <f>L118-G118</f>
        <v/>
      </c>
      <c r="N118" s="30" t="n"/>
      <c r="O118" s="425">
        <f>L119-B119</f>
        <v/>
      </c>
      <c r="P118" s="144">
        <f>J118-K118</f>
        <v/>
      </c>
      <c r="Q118" s="426">
        <f>D119-F119</f>
        <v/>
      </c>
      <c r="R118" s="30" t="n"/>
    </row>
    <row r="119" ht="20.4" customHeight="1" s="53" thickBot="1">
      <c r="A119" s="3" t="n"/>
      <c r="B119" s="427" t="n"/>
      <c r="C119" s="430" t="n">
        <v>72</v>
      </c>
      <c r="D119" s="471">
        <f>IF(J119&gt;0,J119,0)</f>
        <v/>
      </c>
      <c r="E119" s="434" t="n"/>
      <c r="F119" s="376" t="n"/>
      <c r="G119" s="401" t="n"/>
      <c r="H119" s="198" t="inlineStr">
        <is>
          <t xml:space="preserve">　　　賸餘撥充(折減-)基金                                         </t>
        </is>
      </c>
      <c r="I119" s="180" t="n">
        <v>72</v>
      </c>
      <c r="J119" s="73">
        <f>OFFSET(A591,0,$K$1-1)</f>
        <v/>
      </c>
      <c r="K119" s="387">
        <f>-(SUMIF($C$7:$C$127,I119,$D$7:$D$127)+SUMIF($E$7:$E$127,I119,$F$7:$F$127))/2</f>
        <v/>
      </c>
      <c r="L119" s="478" t="n"/>
      <c r="M119" s="478">
        <f>L119-G119</f>
        <v/>
      </c>
      <c r="N119" s="30" t="n"/>
      <c r="O119" s="425">
        <f>L120-B121</f>
        <v/>
      </c>
      <c r="P119" s="30">
        <f>J119-K119</f>
        <v/>
      </c>
      <c r="Q119" s="426">
        <f>D121-F121</f>
        <v/>
      </c>
      <c r="R119" s="30" t="n"/>
    </row>
    <row r="120">
      <c r="A120" s="100" t="n"/>
      <c r="B120" s="465" t="n"/>
      <c r="C120" s="430" t="n"/>
      <c r="D120" s="432" t="n"/>
      <c r="E120" s="434" t="n"/>
      <c r="F120" s="376" t="n"/>
      <c r="G120" s="401" t="n"/>
      <c r="H120" s="112" t="n"/>
      <c r="I120" s="180" t="n"/>
      <c r="J120" s="121" t="n"/>
      <c r="K120" s="369">
        <f>(SUMIF($C$7:$C$127,I120,$D$7:$D$127)+SUMIF($E$7:$E$127,I120,$F$7:$F$127))/2</f>
        <v/>
      </c>
      <c r="L120" s="478" t="n"/>
      <c r="M120" s="478">
        <f>L120-G120</f>
        <v/>
      </c>
      <c r="N120" s="30" t="n"/>
      <c r="O120" s="425">
        <f>L123-B122</f>
        <v/>
      </c>
      <c r="P120" s="30" t="n"/>
      <c r="Q120" s="426">
        <f>D122-F122</f>
        <v/>
      </c>
      <c r="R120" s="30" t="n"/>
    </row>
    <row r="121">
      <c r="A121" s="80" t="inlineStr">
        <is>
          <t xml:space="preserve">　　累積短絀                                                    </t>
        </is>
      </c>
      <c r="B121" s="427">
        <f>VLOOKUP(A121,$A$423:$AX$475,$K$1,FALSE)</f>
        <v/>
      </c>
      <c r="C121" s="375" t="inlineStr">
        <is>
          <t>A</t>
        </is>
      </c>
      <c r="D121" s="428">
        <f>IF(J7&lt;0,J7*-1,0)</f>
        <v/>
      </c>
      <c r="E121" s="430" t="n"/>
      <c r="F121" s="431" t="n"/>
      <c r="G121" s="488">
        <f>B121+SUM(F121:F124)-SUM(D121:D124)</f>
        <v/>
      </c>
      <c r="H121" s="112" t="n"/>
      <c r="I121" s="180" t="n"/>
      <c r="J121" s="121" t="n"/>
      <c r="K121" s="369">
        <f>(SUMIF($C$7:$C$127,I121,$D$7:$D$127)+SUMIF($E$7:$E$127,I121,$F$7:$F$127))/2</f>
        <v/>
      </c>
      <c r="L121" s="478">
        <f>VLOOKUP(A121,$A$253:$AX$305,$K$1,FALSE)</f>
        <v/>
      </c>
      <c r="M121" s="478">
        <f>L121-G121</f>
        <v/>
      </c>
      <c r="N121" s="30" t="n"/>
      <c r="O121" s="425">
        <f>L124-B123</f>
        <v/>
      </c>
      <c r="P121" s="30" t="n"/>
      <c r="Q121" s="426">
        <f>D123-F123</f>
        <v/>
      </c>
      <c r="R121" s="30" t="n"/>
    </row>
    <row r="122">
      <c r="A122" s="3" t="n">
        <v>0</v>
      </c>
      <c r="B122" s="427" t="n"/>
      <c r="C122" s="382" t="n"/>
      <c r="D122" s="428" t="n"/>
      <c r="E122" s="430" t="n">
        <v>71</v>
      </c>
      <c r="F122" s="432">
        <f>IF(J118&lt;0,J118*-1,0)</f>
        <v/>
      </c>
      <c r="G122" s="401" t="n"/>
      <c r="H122" s="112" t="n"/>
      <c r="I122" s="180" t="n"/>
      <c r="J122" s="121" t="n"/>
      <c r="K122" s="369">
        <f>SUM(K123:K124)</f>
        <v/>
      </c>
      <c r="L122" s="478" t="n"/>
      <c r="M122" s="478">
        <f>L122-G122</f>
        <v/>
      </c>
      <c r="N122" s="30" t="n"/>
      <c r="O122" s="425">
        <f>L125-B124</f>
        <v/>
      </c>
      <c r="P122" s="30" t="n"/>
      <c r="Q122" s="426">
        <f>D125-F125</f>
        <v/>
      </c>
      <c r="R122" s="30" t="n"/>
    </row>
    <row r="123">
      <c r="A123" s="3" t="n"/>
      <c r="B123" s="427" t="n"/>
      <c r="C123" s="382" t="n"/>
      <c r="D123" s="428" t="n"/>
      <c r="E123" s="430" t="n">
        <v>72</v>
      </c>
      <c r="F123" s="396">
        <f>IF(J119&lt;0,J119*-1,0)</f>
        <v/>
      </c>
      <c r="G123" s="401" t="n"/>
      <c r="H123" s="112" t="n"/>
      <c r="I123" s="180" t="n"/>
      <c r="J123" s="121" t="n"/>
      <c r="K123" s="369">
        <f>-(SUMIF($C$7:$C$127,I123,$D$7:$D$127)+SUMIF($E$7:$E$127,I123,$F$7:$F$127))/2</f>
        <v/>
      </c>
      <c r="L123" s="478" t="n"/>
      <c r="M123" s="478">
        <f>L123-G123</f>
        <v/>
      </c>
      <c r="N123" s="30" t="n"/>
      <c r="O123" s="425">
        <f>L126-B125</f>
        <v/>
      </c>
      <c r="P123" s="30" t="n"/>
      <c r="Q123" s="426">
        <f>D126-F126</f>
        <v/>
      </c>
    </row>
    <row r="124" ht="20.4" customHeight="1" s="53" thickBot="1">
      <c r="A124" s="100" t="n"/>
      <c r="B124" s="465" t="n"/>
      <c r="C124" s="475" t="n"/>
      <c r="D124" s="428" t="n"/>
      <c r="E124" s="434" t="n">
        <v>73</v>
      </c>
      <c r="F124" s="435">
        <f>D120</f>
        <v/>
      </c>
      <c r="G124" s="401" t="n"/>
      <c r="H124" s="198" t="n"/>
      <c r="I124" s="199" t="n"/>
      <c r="J124" s="122" t="n"/>
      <c r="K124" s="444">
        <f>-(SUMIF($C$7:$C$127,I124,$D$7:$D$127)+SUMIF($E$7:$E$127,I124,$F$7:$F$127))/2</f>
        <v/>
      </c>
      <c r="L124" s="478" t="n"/>
      <c r="M124" s="478">
        <f>L124-G124</f>
        <v/>
      </c>
      <c r="O124" s="425">
        <f>L127-B126</f>
        <v/>
      </c>
      <c r="Q124" s="426">
        <f>D127-F127</f>
        <v/>
      </c>
    </row>
    <row r="125">
      <c r="A125" s="78" t="inlineStr">
        <is>
          <t xml:space="preserve">　淨值其他項目                                                </t>
        </is>
      </c>
      <c r="B125" s="422">
        <f>SUM(B126:B127)</f>
        <v/>
      </c>
      <c r="C125" s="375" t="n"/>
      <c r="D125" s="428" t="n"/>
      <c r="E125" s="430" t="n"/>
      <c r="F125" s="432" t="n"/>
      <c r="G125" s="402">
        <f>SUM(G126:G127)</f>
        <v/>
      </c>
      <c r="H125" s="220" t="n"/>
      <c r="I125" s="180" t="n"/>
      <c r="J125" s="246" t="n"/>
      <c r="K125" s="489" t="n"/>
      <c r="L125" s="478">
        <f>VLOOKUP(A125,$A$253:$AX$305,$K$1,FALSE)</f>
        <v/>
      </c>
      <c r="M125" s="478">
        <f>L124-G124</f>
        <v/>
      </c>
      <c r="O125" s="425">
        <f>L127-B128</f>
        <v/>
      </c>
      <c r="Q125" s="426">
        <f>D128-F128</f>
        <v/>
      </c>
    </row>
    <row r="126">
      <c r="A126" s="81" t="inlineStr">
        <is>
          <t xml:space="preserve">　　累積其他綜合餘絀                                            </t>
        </is>
      </c>
      <c r="B126" s="427">
        <f>VLOOKUP(A126,$A$423:$AX$475,$K$1,FALSE)</f>
        <v/>
      </c>
      <c r="C126" s="375" t="n"/>
      <c r="D126" s="428" t="n"/>
      <c r="E126" s="430" t="n"/>
      <c r="F126" s="432" t="n"/>
      <c r="G126" s="488">
        <f>B126+F126-D126</f>
        <v/>
      </c>
      <c r="H126" s="220" t="n"/>
      <c r="I126" s="180" t="n"/>
      <c r="J126" s="246" t="n"/>
      <c r="K126" s="489" t="n"/>
      <c r="L126" s="478">
        <f>VLOOKUP(A126,$A$253:$AX$305,$K$1,FALSE)</f>
        <v/>
      </c>
      <c r="M126" s="478">
        <f>L125-G125</f>
        <v/>
      </c>
    </row>
    <row r="127">
      <c r="A127" s="80" t="n">
        <v>0</v>
      </c>
      <c r="B127" s="427" t="n"/>
      <c r="C127" s="375" t="n"/>
      <c r="D127" s="428" t="n"/>
      <c r="E127" s="430" t="n"/>
      <c r="F127" s="432" t="n"/>
      <c r="G127" s="488" t="n"/>
      <c r="H127" s="220" t="n"/>
      <c r="I127" s="180" t="n"/>
      <c r="J127" s="246" t="n"/>
      <c r="K127" s="489" t="n"/>
      <c r="L127" s="478">
        <f>VLOOKUP(A128,$A$253:$AX$305,$K$1,FALSE)</f>
        <v/>
      </c>
      <c r="M127" s="478">
        <f>L126-G126</f>
        <v/>
      </c>
    </row>
    <row r="128" ht="20.4" customHeight="1" s="53" thickBot="1">
      <c r="A128" s="83" t="inlineStr">
        <is>
          <t>合      計</t>
        </is>
      </c>
      <c r="B128" s="479">
        <f>B70+B97</f>
        <v/>
      </c>
      <c r="C128" s="480" t="n"/>
      <c r="D128" s="481" t="n"/>
      <c r="E128" s="482" t="n"/>
      <c r="F128" s="481" t="n"/>
      <c r="G128" s="490">
        <f>G70+G97</f>
        <v/>
      </c>
      <c r="H128" s="220" t="n"/>
      <c r="I128" s="180" t="n"/>
      <c r="J128" s="246" t="n"/>
      <c r="K128" s="489" t="n"/>
      <c r="M128" s="478">
        <f>L127-G128</f>
        <v/>
      </c>
    </row>
    <row r="129">
      <c r="A129" s="74" t="n"/>
      <c r="B129" s="74" t="n"/>
      <c r="C129" s="74" t="n"/>
      <c r="D129" s="74" t="n"/>
      <c r="E129" s="74" t="n"/>
      <c r="F129" s="74" t="n"/>
      <c r="G129" s="74" t="n"/>
      <c r="H129" s="220" t="n"/>
      <c r="I129" s="180" t="n"/>
      <c r="J129" s="246" t="n"/>
      <c r="K129" s="489" t="n"/>
      <c r="M129" s="478">
        <f>L131-G133</f>
        <v/>
      </c>
    </row>
    <row r="130">
      <c r="A130" s="74" t="n"/>
      <c r="D130" s="483">
        <f>SUM(D6:D127)</f>
        <v/>
      </c>
      <c r="E130" s="19" t="n"/>
      <c r="F130" s="483">
        <f>SUM(F6:F127)</f>
        <v/>
      </c>
      <c r="H130" s="220" t="n"/>
      <c r="I130" s="180" t="n"/>
      <c r="J130" s="246" t="n"/>
      <c r="K130" s="489" t="n"/>
      <c r="M130" s="478">
        <f>L132-G134</f>
        <v/>
      </c>
    </row>
    <row r="131">
      <c r="A131" s="74" t="n"/>
      <c r="C131" s="6" t="n"/>
      <c r="D131" s="483">
        <f>D130-F130</f>
        <v/>
      </c>
      <c r="E131" s="15" t="n"/>
      <c r="F131" s="483">
        <f>F130-D130</f>
        <v/>
      </c>
      <c r="H131" s="119" t="n"/>
      <c r="I131" s="115" t="n"/>
      <c r="J131" s="116" t="n"/>
      <c r="K131" s="411" t="n"/>
      <c r="M131" s="478">
        <f>L133-G135</f>
        <v/>
      </c>
    </row>
    <row r="132">
      <c r="A132" s="74" t="n"/>
      <c r="B132" s="484">
        <f>B69-B70-B97</f>
        <v/>
      </c>
      <c r="C132" s="6" t="n"/>
      <c r="E132" s="15" t="n"/>
      <c r="G132" s="484">
        <f>G69-G70-G97</f>
        <v/>
      </c>
      <c r="H132" s="119" t="n"/>
      <c r="I132" s="115" t="n"/>
      <c r="J132" s="116" t="n"/>
      <c r="K132" s="411" t="n"/>
      <c r="M132" s="478">
        <f>L134-G136</f>
        <v/>
      </c>
    </row>
    <row r="133">
      <c r="A133" s="74" t="n"/>
      <c r="C133" s="30" t="n"/>
      <c r="D133" s="30" t="n"/>
      <c r="E133" s="30" t="n"/>
      <c r="F133" s="30" t="n"/>
      <c r="G133" s="30" t="n"/>
      <c r="H133" s="119" t="n"/>
      <c r="I133" s="115" t="n"/>
      <c r="J133" s="116" t="n"/>
      <c r="K133" s="411" t="n"/>
      <c r="M133" s="478">
        <f>L135-G137</f>
        <v/>
      </c>
    </row>
    <row r="134">
      <c r="A134" s="74" t="n"/>
      <c r="B134" s="74" t="n"/>
      <c r="C134" s="74" t="n"/>
      <c r="D134" s="74" t="n"/>
      <c r="E134" s="74" t="n"/>
      <c r="F134" s="74" t="n"/>
      <c r="G134" s="74" t="n"/>
      <c r="H134" s="119" t="n"/>
      <c r="I134" s="115" t="n"/>
      <c r="J134" s="116" t="n"/>
      <c r="K134" s="411" t="n"/>
      <c r="M134" s="478">
        <f>L136-G136</f>
        <v/>
      </c>
    </row>
    <row r="135">
      <c r="A135" s="74" t="n"/>
      <c r="B135" s="74" t="n"/>
      <c r="C135" s="74" t="n"/>
      <c r="D135" s="74" t="n"/>
      <c r="E135" s="74" t="n"/>
      <c r="F135" s="74" t="n"/>
      <c r="G135" s="74" t="n"/>
      <c r="H135" s="119" t="n"/>
      <c r="I135" s="115" t="n"/>
      <c r="J135" s="116" t="n"/>
      <c r="K135" s="411" t="n"/>
    </row>
    <row r="254" ht="16.2" customHeight="1" s="53"/>
    <row r="255" ht="16.2" customHeight="1" s="53"/>
    <row r="256" ht="16.2" customHeight="1" s="53"/>
    <row r="257" ht="16.2" customHeight="1" s="53"/>
    <row r="258" ht="16.2" customHeight="1" s="53"/>
    <row r="259" ht="16.2" customHeight="1" s="53"/>
    <row r="260" ht="16.2" customHeight="1" s="53"/>
    <row r="261" ht="16.2" customHeight="1" s="53"/>
    <row r="262" ht="16.2" customHeight="1" s="53"/>
    <row r="263" ht="16.2" customHeight="1" s="53"/>
    <row r="264" ht="16.2" customHeight="1" s="53"/>
    <row r="265" ht="16.2" customHeight="1" s="53"/>
    <row r="266" ht="16.2" customHeight="1" s="53"/>
    <row r="267" ht="16.2" customHeight="1" s="53"/>
    <row r="268" ht="16.2" customHeight="1" s="53"/>
    <row r="269" ht="16.2" customHeight="1" s="53"/>
    <row r="270" ht="16.2" customHeight="1" s="53"/>
    <row r="271" ht="16.2" customHeight="1" s="53"/>
    <row r="272" ht="16.2" customHeight="1" s="53"/>
    <row r="273" ht="16.2" customHeight="1" s="53"/>
    <row r="274" ht="16.2" customHeight="1" s="53"/>
    <row r="275" ht="16.2" customHeight="1" s="53"/>
    <row r="276" ht="16.2" customHeight="1" s="53"/>
    <row r="277" ht="16.2" customHeight="1" s="53"/>
    <row r="278" ht="16.2" customHeight="1" s="53"/>
    <row r="279" ht="16.2" customHeight="1" s="53"/>
    <row r="280" ht="16.2" customHeight="1" s="53"/>
    <row r="281" ht="16.2" customHeight="1" s="53"/>
    <row r="282" ht="16.2" customHeight="1" s="53"/>
    <row r="283" ht="16.2" customHeight="1" s="53"/>
    <row r="284" ht="16.2" customHeight="1" s="53"/>
    <row r="285" ht="16.2" customHeight="1" s="53"/>
    <row r="286" ht="16.2" customHeight="1" s="53"/>
    <row r="287" ht="16.2" customHeight="1" s="53"/>
    <row r="288" ht="16.2" customHeight="1" s="53"/>
    <row r="289" ht="16.2" customHeight="1" s="53"/>
    <row r="290" ht="16.2" customHeight="1" s="53"/>
    <row r="291" ht="16.2" customHeight="1" s="53"/>
    <row r="292" ht="16.2" customHeight="1" s="53"/>
    <row r="293" ht="16.2" customHeight="1" s="53"/>
    <row r="294" ht="16.2" customHeight="1" s="53"/>
    <row r="295" ht="16.2" customHeight="1" s="53"/>
    <row r="296" ht="16.2" customHeight="1" s="53"/>
    <row r="297" ht="16.2" customHeight="1" s="53"/>
    <row r="298" ht="16.2" customHeight="1" s="53"/>
    <row r="299" ht="16.2" customHeight="1" s="53"/>
    <row r="300" ht="16.2" customHeight="1" s="53"/>
    <row r="301" ht="16.2" customHeight="1" s="53"/>
    <row r="302" ht="16.2" customHeight="1" s="53"/>
    <row r="303" ht="16.2" customHeight="1" s="53"/>
    <row r="304" ht="16.2" customHeight="1" s="53"/>
    <row r="305" ht="16.2" customHeight="1" s="53"/>
    <row r="306" ht="16.2" customHeight="1" s="53"/>
    <row r="307" ht="16.2" customHeight="1" s="53"/>
    <row r="308" ht="16.2" customHeight="1" s="53"/>
    <row r="311" ht="16.2" customHeight="1" s="53"/>
    <row r="312" ht="16.2" customHeight="1" s="53"/>
    <row r="313" ht="16.2" customHeight="1" s="53"/>
    <row r="314" ht="16.2" customHeight="1" s="53"/>
    <row r="315" ht="16.2" customHeight="1" s="53"/>
    <row r="316" ht="16.2" customHeight="1" s="53"/>
    <row r="317" ht="16.2" customHeight="1" s="53"/>
    <row r="318" ht="16.2" customHeight="1" s="53"/>
    <row r="319" ht="16.2" customHeight="1" s="53"/>
    <row r="320" ht="16.2" customHeight="1" s="53"/>
    <row r="321" ht="16.2" customHeight="1" s="53"/>
    <row r="322" ht="16.2" customHeight="1" s="53"/>
    <row r="323" ht="16.2" customHeight="1" s="53"/>
    <row r="324" ht="16.2" customHeight="1" s="53"/>
    <row r="325" ht="16.2" customHeight="1" s="53"/>
    <row r="326" ht="16.2" customHeight="1" s="53"/>
    <row r="327" ht="16.2" customHeight="1" s="53"/>
    <row r="328" ht="16.2" customHeight="1" s="53"/>
    <row r="329" ht="16.2" customHeight="1" s="53"/>
    <row r="330" ht="16.2" customHeight="1" s="53"/>
    <row r="331" ht="16.2" customHeight="1" s="53"/>
    <row r="332" ht="16.2" customHeight="1" s="53"/>
    <row r="333" ht="16.2" customHeight="1" s="53"/>
    <row r="334" ht="16.2" customHeight="1" s="53"/>
    <row r="335" ht="16.2" customHeight="1" s="53"/>
    <row r="336" ht="16.2" customHeight="1" s="53"/>
    <row r="337" ht="16.2" customHeight="1" s="53"/>
    <row r="338" ht="16.2" customHeight="1" s="53"/>
    <row r="339" ht="16.2" customHeight="1" s="53"/>
    <row r="340" ht="16.2" customHeight="1" s="53"/>
    <row r="341" ht="16.2" customHeight="1" s="53"/>
    <row r="342" ht="16.2" customHeight="1" s="53"/>
    <row r="343" ht="16.2" customHeight="1" s="53"/>
    <row r="344" ht="16.2" customHeight="1" s="53"/>
    <row r="345" ht="16.2" customHeight="1" s="53"/>
    <row r="346" ht="16.2" customHeight="1" s="53"/>
    <row r="347" ht="16.2" customHeight="1" s="53"/>
    <row r="348" ht="16.2" customHeight="1" s="53"/>
    <row r="349" ht="16.2" customHeight="1" s="53"/>
    <row r="350" ht="16.2" customHeight="1" s="53"/>
    <row r="351" ht="16.2" customHeight="1" s="53"/>
    <row r="352" ht="16.2" customHeight="1" s="53"/>
    <row r="353" ht="16.2" customHeight="1" s="53"/>
    <row r="354" ht="16.2" customHeight="1" s="53"/>
    <row r="355" ht="16.2" customHeight="1" s="53"/>
    <row r="356" ht="16.2" customHeight="1" s="53"/>
    <row r="357" ht="16.2" customHeight="1" s="53"/>
    <row r="358" ht="16.2" customHeight="1" s="53"/>
    <row r="359" ht="16.2" customHeight="1" s="53"/>
    <row r="360" ht="16.2" customHeight="1" s="53"/>
    <row r="361" ht="16.2" customHeight="1" s="53"/>
    <row r="362" ht="16.2" customHeight="1" s="53"/>
    <row r="363" ht="16.2" customHeight="1" s="53"/>
    <row r="364" ht="16.2" customHeight="1" s="53"/>
    <row r="365" ht="16.2" customHeight="1" s="53"/>
    <row r="366" ht="16.2" customHeight="1" s="53"/>
    <row r="367" ht="16.2" customHeight="1" s="53"/>
    <row r="368" ht="16.2" customHeight="1" s="53"/>
    <row r="369" ht="16.2" customHeight="1" s="53"/>
    <row r="370" ht="16.2" customHeight="1" s="53"/>
    <row r="371" ht="16.2" customHeight="1" s="53"/>
    <row r="372" ht="16.2" customHeight="1" s="53"/>
    <row r="373" ht="16.2" customHeight="1" s="53"/>
    <row r="374" ht="16.2" customHeight="1" s="53"/>
    <row r="375" ht="16.2" customHeight="1" s="53"/>
    <row r="376" ht="16.2" customHeight="1" s="53"/>
    <row r="377" ht="16.2" customHeight="1" s="53"/>
    <row r="378" ht="16.2" customHeight="1" s="53"/>
    <row r="379" ht="16.2" customHeight="1" s="53"/>
    <row r="380" ht="16.2" customHeight="1" s="53"/>
    <row r="381" ht="16.2" customHeight="1" s="53"/>
    <row r="382" ht="16.2" customHeight="1" s="53"/>
    <row r="383" ht="16.2" customHeight="1" s="53"/>
    <row r="384" ht="16.2" customHeight="1" s="53"/>
    <row r="385" ht="16.2" customHeight="1" s="53"/>
    <row r="386" ht="16.2" customHeight="1" s="53"/>
    <row r="387" ht="16.2" customHeight="1" s="53"/>
    <row r="388" ht="16.2" customHeight="1" s="53"/>
    <row r="389" ht="16.2" customHeight="1" s="53"/>
    <row r="390" ht="16.2" customHeight="1" s="53"/>
    <row r="391" ht="16.2" customHeight="1" s="53"/>
    <row r="392" ht="16.2" customHeight="1" s="53"/>
    <row r="393" ht="16.2" customHeight="1" s="53"/>
    <row r="394" ht="16.2" customHeight="1" s="53"/>
    <row r="395" ht="16.2" customHeight="1" s="53"/>
    <row r="396" ht="16.2" customHeight="1" s="53"/>
    <row r="397" ht="16.2" customHeight="1" s="53"/>
    <row r="398" ht="16.2" customHeight="1" s="53"/>
    <row r="399" ht="16.2" customHeight="1" s="53"/>
    <row r="400" ht="16.2" customHeight="1" s="53"/>
    <row r="401" ht="16.2" customHeight="1" s="53"/>
    <row r="402" ht="16.2" customHeight="1" s="53"/>
    <row r="403" ht="16.2" customHeight="1" s="53"/>
    <row r="404" ht="16.2" customHeight="1" s="53"/>
    <row r="405" ht="16.2" customHeight="1" s="53"/>
    <row r="406" ht="16.2" customHeight="1" s="53"/>
    <row r="407" ht="16.2" customHeight="1" s="53"/>
    <row r="408" ht="16.2" customHeight="1" s="53"/>
    <row r="409" ht="16.2" customHeight="1" s="53"/>
    <row r="410" ht="16.2" customHeight="1" s="53"/>
    <row r="427" ht="16.2" customHeight="1" s="53"/>
    <row r="428" ht="16.2" customHeight="1" s="53"/>
    <row r="429" ht="16.2" customHeight="1" s="53"/>
    <row r="430" ht="16.2" customHeight="1" s="53"/>
    <row r="431" ht="16.2" customHeight="1" s="53"/>
    <row r="432" ht="16.2" customHeight="1" s="53"/>
    <row r="433" ht="16.2" customHeight="1" s="53"/>
    <row r="434" ht="16.2" customHeight="1" s="53"/>
    <row r="435" ht="16.2" customHeight="1" s="53"/>
    <row r="436" ht="16.2" customHeight="1" s="53"/>
    <row r="437" ht="16.2" customHeight="1" s="53"/>
    <row r="438" ht="16.2" customHeight="1" s="53"/>
    <row r="439" ht="16.2" customHeight="1" s="53"/>
    <row r="440" ht="16.2" customHeight="1" s="53"/>
    <row r="441" ht="16.2" customHeight="1" s="53"/>
    <row r="442" ht="16.2" customHeight="1" s="53"/>
    <row r="443" ht="16.2" customHeight="1" s="53"/>
    <row r="444" ht="16.2" customHeight="1" s="53"/>
    <row r="445" ht="16.2" customHeight="1" s="53"/>
    <row r="446" ht="16.2" customHeight="1" s="53"/>
    <row r="447" ht="16.2" customHeight="1" s="53"/>
    <row r="448" ht="16.2" customHeight="1" s="53"/>
    <row r="449" ht="16.2" customHeight="1" s="53"/>
    <row r="450" ht="16.2" customHeight="1" s="53"/>
    <row r="451" ht="16.2" customHeight="1" s="53"/>
    <row r="452" ht="16.2" customHeight="1" s="53"/>
    <row r="453" ht="16.2" customHeight="1" s="53"/>
    <row r="454" ht="16.2" customHeight="1" s="53"/>
    <row r="455" ht="16.2" customHeight="1" s="53"/>
    <row r="456" ht="16.2" customHeight="1" s="53"/>
    <row r="457" ht="16.2" customHeight="1" s="53"/>
    <row r="458" ht="16.2" customHeight="1" s="53"/>
    <row r="459" ht="16.2" customHeight="1" s="53"/>
    <row r="460" ht="16.2" customHeight="1" s="53"/>
    <row r="461" ht="16.2" customHeight="1" s="53"/>
    <row r="462" ht="16.2" customHeight="1" s="53"/>
    <row r="463" ht="16.2" customHeight="1" s="53"/>
    <row r="464" ht="16.2" customHeight="1" s="53"/>
    <row r="465" ht="16.2" customHeight="1" s="53"/>
    <row r="466" ht="16.2" customHeight="1" s="53"/>
    <row r="467" ht="16.2" customHeight="1" s="53"/>
    <row r="468" ht="16.2" customHeight="1" s="53"/>
    <row r="469" ht="16.2" customHeight="1" s="53"/>
    <row r="470" ht="16.2" customHeight="1" s="53"/>
    <row r="471" ht="16.2" customHeight="1" s="53"/>
    <row r="472" ht="16.2" customHeight="1" s="53"/>
    <row r="473" ht="16.2" customHeight="1" s="53"/>
    <row r="474" ht="16.2" customHeight="1" s="53"/>
    <row r="475" ht="16.2" customHeight="1" s="53"/>
    <row r="476" ht="16.2" customHeight="1" s="53"/>
    <row r="477" ht="16.2" customHeight="1" s="53"/>
    <row r="478" ht="16.2" customHeight="1" s="53"/>
    <row r="479" ht="16.2" customHeight="1" s="53"/>
    <row r="480" ht="16.2" customHeight="1" s="53"/>
    <row r="481" ht="16.2" customHeight="1" s="53"/>
    <row r="484" ht="16.2" customHeight="1" s="53"/>
    <row r="485" ht="16.2" customHeight="1" s="53"/>
    <row r="486" ht="16.2" customHeight="1" s="53"/>
    <row r="487" ht="16.2" customHeight="1" s="53"/>
    <row r="488" ht="16.2" customHeight="1" s="53"/>
    <row r="489" ht="16.2" customHeight="1" s="53"/>
    <row r="490" ht="16.2" customHeight="1" s="53"/>
    <row r="491" ht="16.2" customHeight="1" s="53"/>
    <row r="492" ht="16.2" customHeight="1" s="53"/>
    <row r="493" ht="16.2" customHeight="1" s="53"/>
    <row r="494" ht="16.2" customHeight="1" s="53"/>
    <row r="495" ht="16.2" customHeight="1" s="53"/>
    <row r="496" ht="16.2" customHeight="1" s="53"/>
    <row r="497" ht="16.2" customHeight="1" s="53"/>
    <row r="498" ht="16.2" customHeight="1" s="53"/>
    <row r="499" ht="16.2" customHeight="1" s="53"/>
    <row r="500" ht="16.2" customHeight="1" s="53"/>
    <row r="501" ht="16.2" customHeight="1" s="53"/>
    <row r="502" ht="16.2" customHeight="1" s="53"/>
    <row r="503" ht="16.2" customHeight="1" s="53"/>
    <row r="504" ht="16.2" customHeight="1" s="53"/>
    <row r="505" ht="16.2" customHeight="1" s="53"/>
    <row r="506" ht="16.2" customHeight="1" s="53"/>
    <row r="507" ht="16.2" customHeight="1" s="53"/>
    <row r="508" ht="16.2" customHeight="1" s="53"/>
    <row r="509" ht="16.2" customHeight="1" s="53"/>
    <row r="510" ht="16.2" customHeight="1" s="53"/>
    <row r="511" ht="16.2" customHeight="1" s="53"/>
    <row r="512" ht="16.2" customHeight="1" s="53"/>
    <row r="513" ht="16.2" customHeight="1" s="53"/>
    <row r="514" ht="16.2" customHeight="1" s="53"/>
    <row r="515" ht="16.2" customHeight="1" s="53"/>
    <row r="516" ht="16.2" customHeight="1" s="53"/>
    <row r="517" ht="16.2" customHeight="1" s="53"/>
    <row r="518" ht="16.2" customHeight="1" s="53"/>
    <row r="519" ht="16.2" customHeight="1" s="53"/>
    <row r="520" ht="16.2" customHeight="1" s="53"/>
    <row r="521" ht="16.2" customHeight="1" s="53"/>
    <row r="522" ht="16.2" customHeight="1" s="53"/>
    <row r="523" ht="16.2" customHeight="1" s="53"/>
    <row r="524" ht="16.2" customHeight="1" s="53"/>
    <row r="525" ht="16.2" customHeight="1" s="53"/>
    <row r="526" ht="16.2" customHeight="1" s="53"/>
    <row r="527" ht="16.2" customHeight="1" s="53"/>
    <row r="528" ht="16.2" customHeight="1" s="53"/>
    <row r="529" ht="16.2" customHeight="1" s="53"/>
    <row r="530" ht="16.2" customHeight="1" s="53"/>
    <row r="531" ht="16.2" customHeight="1" s="53"/>
    <row r="532" ht="16.2" customHeight="1" s="53"/>
    <row r="533" ht="16.2" customHeight="1" s="53"/>
    <row r="534" ht="16.2" customHeight="1" s="53"/>
    <row r="535" ht="16.2" customHeight="1" s="53"/>
    <row r="536" ht="16.2" customHeight="1" s="53"/>
    <row r="537" ht="16.2" customHeight="1" s="53"/>
    <row r="538" ht="16.2" customHeight="1" s="53"/>
    <row r="539" ht="16.2" customHeight="1" s="53"/>
    <row r="540" ht="16.2" customHeight="1" s="53"/>
    <row r="541" ht="16.2" customHeight="1" s="53"/>
    <row r="542" ht="16.2" customHeight="1" s="53"/>
    <row r="543" ht="16.2" customHeight="1" s="53"/>
    <row r="544" ht="16.2" customHeight="1" s="53"/>
    <row r="545" ht="16.2" customHeight="1" s="53"/>
    <row r="546" ht="16.2" customHeight="1" s="53"/>
    <row r="547" ht="16.2" customHeight="1" s="53"/>
    <row r="548" ht="16.2" customHeight="1" s="53"/>
    <row r="549" ht="16.2" customHeight="1" s="53"/>
    <row r="550" ht="16.2" customHeight="1" s="53"/>
    <row r="551" ht="16.2" customHeight="1" s="53"/>
    <row r="552" ht="16.2" customHeight="1" s="53"/>
    <row r="553" ht="16.2" customHeight="1" s="53"/>
    <row r="554" ht="16.2" customHeight="1" s="53"/>
    <row r="555" ht="16.2" customHeight="1" s="53"/>
    <row r="556" ht="16.2" customHeight="1" s="53"/>
    <row r="557" ht="16.2" customHeight="1" s="53"/>
    <row r="558" ht="16.2" customHeight="1" s="53"/>
    <row r="559" ht="16.2" customHeight="1" s="53"/>
    <row r="560" ht="16.2" customHeight="1" s="53"/>
    <row r="561" ht="16.2" customHeight="1" s="53"/>
    <row r="562" ht="16.2" customHeight="1" s="53"/>
    <row r="563" ht="16.2" customHeight="1" s="53"/>
    <row r="564" ht="16.2" customHeight="1" s="53"/>
    <row r="565" ht="16.2" customHeight="1" s="53"/>
    <row r="566" ht="16.2" customHeight="1" s="53"/>
    <row r="567" ht="16.2" customHeight="1" s="53"/>
    <row r="568" ht="16.2" customHeight="1" s="53"/>
    <row r="569" ht="16.2" customHeight="1" s="53"/>
    <row r="570" ht="16.2" customHeight="1" s="53"/>
    <row r="571" ht="16.2" customHeight="1" s="53"/>
    <row r="572" ht="16.2" customHeight="1" s="53"/>
    <row r="573" ht="16.2" customHeight="1" s="53"/>
    <row r="574" ht="16.2" customHeight="1" s="53"/>
    <row r="575" ht="16.2" customHeight="1" s="53"/>
    <row r="576" ht="16.2" customHeight="1" s="53"/>
    <row r="577" ht="16.2" customHeight="1" s="53"/>
    <row r="578" ht="16.2" customHeight="1" s="53"/>
    <row r="579" ht="16.2" customHeight="1" s="53"/>
    <row r="580" ht="16.2" customHeight="1" s="53"/>
    <row r="581" ht="16.2" customHeight="1" s="53"/>
    <row r="582" ht="16.2" customHeight="1" s="53"/>
    <row r="583" ht="16.2" customHeight="1" s="53"/>
    <row r="584" ht="16.2" customHeight="1" s="53"/>
    <row r="585" ht="16.2" customHeight="1" s="53"/>
    <row r="586" ht="16.2" customHeight="1" s="53"/>
    <row r="587" ht="16.2" customHeight="1" s="53"/>
    <row r="588" ht="16.2" customHeight="1" s="53"/>
    <row r="589" ht="16.2" customHeight="1" s="53"/>
    <row r="590" ht="16.2" customHeight="1" s="53"/>
    <row r="591" ht="16.2" customHeight="1" s="53"/>
    <row r="592" ht="16.2" customHeight="1" s="53"/>
  </sheetData>
  <mergeCells count="6">
    <mergeCell ref="A1:J1"/>
    <mergeCell ref="C4:F4"/>
    <mergeCell ref="A4:A5"/>
    <mergeCell ref="A3:J3"/>
    <mergeCell ref="A2:J2"/>
    <mergeCell ref="H4:J5"/>
  </mergeCells>
  <conditionalFormatting sqref="D8:D15">
    <cfRule type="expression" priority="4" dxfId="4">
      <formula>"""=if(IF(ISBLANK(c8),0, 1) *IF(ISBLANK(d8),0, 1)=1)"""</formula>
    </cfRule>
  </conditionalFormatting>
  <conditionalFormatting sqref="J7:J136">
    <cfRule type="cellIs" priority="1" operator="notEqual" dxfId="0" stopIfTrue="1">
      <formula>$K7</formula>
    </cfRule>
  </conditionalFormatting>
  <conditionalFormatting sqref="M7:M93 M97:M134">
    <cfRule type="cellIs" priority="21" operator="notEqual" dxfId="0" stopIfTrue="1">
      <formula>0</formula>
    </cfRule>
  </conditionalFormatting>
  <printOptions horizontalCentered="1"/>
  <pageMargins left="0.5511811023622047" right="0.4724409448818898" top="0.4330708661417323" bottom="0.2755905511811024" header="0.3937007874015748" footer="0.1181102362204725"/>
  <pageSetup orientation="portrait" paperSize="9" scale="38" fitToHeight="2" horizontalDpi="1200" verticalDpi="1200"/>
  <headerFooter alignWithMargins="0">
    <oddHeader/>
    <oddFooter>&amp;C&amp;16 1-1</oddFooter>
    <evenHeader/>
    <evenFooter/>
    <firstHeader/>
    <firstFooter/>
  </headerFooter>
  <legacyDrawing xmlns:r="http://schemas.openxmlformats.org/officeDocument/2006/relationships" r:id="anysvml"/>
</worksheet>
</file>

<file path=xl/worksheets/sheet40.xml><?xml version="1.0" encoding="utf-8"?>
<worksheet xmlns="http://schemas.openxmlformats.org/spreadsheetml/2006/main">
  <sheetPr codeName="Sheet46">
    <outlinePr summaryBelow="1" summaryRight="1"/>
    <pageSetUpPr/>
  </sheetPr>
  <dimension ref="A1:R135"/>
  <sheetViews>
    <sheetView showZeros="0" zoomScale="70" zoomScaleNormal="70" zoomScaleSheetLayoutView="120" workbookViewId="0">
      <selection activeCell="G14" sqref="G14"/>
    </sheetView>
  </sheetViews>
  <sheetFormatPr baseColWidth="8" defaultColWidth="9" defaultRowHeight="19.8"/>
  <cols>
    <col width="21.6640625" customWidth="1" style="5" min="1" max="1"/>
    <col width="16" customWidth="1" style="5" min="2" max="2"/>
    <col width="4.21875" customWidth="1" style="325" min="3" max="3"/>
    <col width="11.88671875" customWidth="1" style="5" min="4" max="4"/>
    <col width="4.21875" customWidth="1" style="325" min="5" max="5"/>
    <col width="12.21875" customWidth="1" style="5" min="6" max="6"/>
    <col width="12.33203125" customWidth="1" style="5" min="7" max="7"/>
    <col width="64.44140625" customWidth="1" style="5" min="8" max="8"/>
    <col width="5.21875" customWidth="1" style="5" min="9" max="9"/>
    <col width="10.6640625" customWidth="1" style="5" min="10" max="10"/>
    <col width="9" customWidth="1" style="1" min="11" max="12"/>
    <col width="19.109375" bestFit="1" customWidth="1" style="1" min="13" max="13"/>
    <col width="9" customWidth="1" style="1" min="14" max="14"/>
    <col width="20.109375" bestFit="1" customWidth="1" style="1" min="15" max="15"/>
    <col width="9" customWidth="1" style="1" min="16" max="16"/>
    <col width="15.109375" bestFit="1" customWidth="1" style="1" min="17" max="17"/>
    <col width="9" customWidth="1" style="1" min="18" max="16384"/>
  </cols>
  <sheetData>
    <row r="1" ht="22.2" customHeight="1" s="53">
      <c r="A1" s="322">
        <f>OFFSET(A139,0,K1-1)</f>
        <v/>
      </c>
      <c r="K1" s="13">
        <f>L1+2</f>
        <v/>
      </c>
      <c r="L1" s="1" t="n">
        <v>38</v>
      </c>
    </row>
    <row r="2" ht="22.2" customHeight="1" s="53">
      <c r="A2" s="322" t="inlineStr">
        <is>
          <t>預計平衡表與現金流量表勾稽底稿</t>
        </is>
      </c>
    </row>
    <row r="3" ht="20.4" customHeight="1" s="53" thickBot="1">
      <c r="A3" s="324" t="inlineStr">
        <is>
          <t>中華民國115年度</t>
        </is>
      </c>
    </row>
    <row r="4" ht="22.2" customHeight="1" s="53">
      <c r="A4" s="348" t="inlineStr">
        <is>
          <t>科目</t>
        </is>
      </c>
      <c r="B4" s="349" t="inlineStr">
        <is>
          <t>114.12.31</t>
        </is>
      </c>
      <c r="C4" s="328" t="inlineStr">
        <is>
          <t>調整項目</t>
        </is>
      </c>
      <c r="D4" s="350" t="n"/>
      <c r="E4" s="350" t="n"/>
      <c r="F4" s="351" t="n"/>
      <c r="G4" s="349" t="inlineStr">
        <is>
          <t>115.12.31</t>
        </is>
      </c>
      <c r="H4" s="329" t="inlineStr">
        <is>
          <t>現金流量表勾稽項目</t>
        </is>
      </c>
      <c r="I4" s="352" t="n"/>
      <c r="J4" s="353" t="n"/>
    </row>
    <row r="5" ht="22.8" customHeight="1" s="53" thickBot="1">
      <c r="A5" s="354" t="n"/>
      <c r="B5" s="75" t="inlineStr">
        <is>
          <t>預計數</t>
        </is>
      </c>
      <c r="C5" s="485" t="n"/>
      <c r="D5" s="486" t="inlineStr">
        <is>
          <t>借方</t>
        </is>
      </c>
      <c r="E5" s="487" t="n"/>
      <c r="F5" s="486" t="inlineStr">
        <is>
          <t>貸方</t>
        </is>
      </c>
      <c r="G5" s="77" t="inlineStr">
        <is>
          <t>預計數</t>
        </is>
      </c>
      <c r="H5" s="358" t="n"/>
      <c r="I5" s="359" t="n"/>
      <c r="J5" s="360" t="n"/>
    </row>
    <row r="6">
      <c r="A6" s="4" t="inlineStr">
        <is>
          <t xml:space="preserve">資產                                                        </t>
        </is>
      </c>
      <c r="B6" s="419" t="n"/>
      <c r="C6" s="367" t="n"/>
      <c r="D6" s="420" t="n"/>
      <c r="E6" s="368" t="n"/>
      <c r="F6" s="420" t="n"/>
      <c r="G6" s="421" t="n"/>
      <c r="H6" s="111" t="inlineStr">
        <is>
          <t xml:space="preserve">▼業務活動之現金流量                                          </t>
        </is>
      </c>
      <c r="I6" s="129" t="n"/>
      <c r="J6" s="130" t="n"/>
      <c r="L6" s="30" t="inlineStr">
        <is>
          <t>114年12月</t>
        </is>
      </c>
      <c r="M6" s="27" t="inlineStr">
        <is>
          <t>差異數要再加(減)</t>
        </is>
      </c>
      <c r="N6" s="30" t="n"/>
      <c r="O6" s="27" t="inlineStr">
        <is>
          <t>比較增減</t>
        </is>
      </c>
      <c r="P6" s="30" t="n"/>
      <c r="Q6" s="27" t="inlineStr">
        <is>
          <t>調整項目</t>
        </is>
      </c>
      <c r="R6" s="30" t="n"/>
    </row>
    <row r="7">
      <c r="A7" s="78" t="inlineStr">
        <is>
          <t xml:space="preserve">　流動資產                                                    </t>
        </is>
      </c>
      <c r="B7" s="422">
        <f>SUM(B8:B16)</f>
        <v/>
      </c>
      <c r="C7" s="367" t="n"/>
      <c r="D7" s="420" t="n"/>
      <c r="E7" s="368" t="n"/>
      <c r="F7" s="420" t="n"/>
      <c r="G7" s="423">
        <f>SUM(G8:G16)</f>
        <v/>
      </c>
      <c r="H7" s="112" t="inlineStr">
        <is>
          <t xml:space="preserve">　　本期賸餘（短絀）                                            </t>
        </is>
      </c>
      <c r="I7" s="8" t="inlineStr">
        <is>
          <t>A</t>
        </is>
      </c>
      <c r="J7" s="73">
        <f>OFFSET(A480,0,$K$1-1)</f>
        <v/>
      </c>
      <c r="K7" s="369">
        <f>-SUMIF($C$7:$C$127,I7,$D$7:$D$127)+SUMIF($E$7:$E$127,I7,$F$7:$F$127)</f>
        <v/>
      </c>
      <c r="L7" s="478">
        <f>VLOOKUP(A7,$A$140:$AX$249,$K$1,FALSE)</f>
        <v/>
      </c>
      <c r="M7" s="478">
        <f>L7-G7</f>
        <v/>
      </c>
      <c r="N7" s="30" t="n"/>
      <c r="O7" s="425">
        <f>L7-B7</f>
        <v/>
      </c>
      <c r="P7" s="144">
        <f>J7-K7</f>
        <v/>
      </c>
      <c r="Q7" s="426">
        <f>D7-F7</f>
        <v/>
      </c>
      <c r="R7" s="30" t="n"/>
    </row>
    <row r="8">
      <c r="A8" s="79" t="inlineStr">
        <is>
          <t xml:space="preserve">　　現金                                                        </t>
        </is>
      </c>
      <c r="B8" s="427">
        <f>VLOOKUP(A8,$A$309:$AX$418,$K$1,FALSE)</f>
        <v/>
      </c>
      <c r="C8" s="367" t="inlineStr">
        <is>
          <t>B</t>
        </is>
      </c>
      <c r="D8" s="428">
        <f>IF(G8-B8&gt;0,G8-B8,"0")</f>
        <v/>
      </c>
      <c r="E8" s="375" t="inlineStr">
        <is>
          <t>B</t>
        </is>
      </c>
      <c r="F8" s="428">
        <f>IF(G8-B8&lt;0,B8-G8,"0")</f>
        <v/>
      </c>
      <c r="G8" s="429">
        <f>J87</f>
        <v/>
      </c>
      <c r="H8" s="112" t="inlineStr">
        <is>
          <t xml:space="preserve">　　利息股利之調整                                              </t>
        </is>
      </c>
      <c r="I8" s="8" t="n"/>
      <c r="J8" s="73">
        <f>OFFSET(A481,0,$K$1-1)</f>
        <v/>
      </c>
      <c r="K8" s="369">
        <f>SUM(K9:K11)</f>
        <v/>
      </c>
      <c r="L8" s="478">
        <f>VLOOKUP(A8,$A$140:$AX$249,$K$1,FALSE)</f>
        <v/>
      </c>
      <c r="M8" s="478">
        <f>L8-G8</f>
        <v/>
      </c>
      <c r="N8" s="30" t="n"/>
      <c r="O8" s="425">
        <f>L8-B8</f>
        <v/>
      </c>
      <c r="P8" s="144">
        <f>J8-K8</f>
        <v/>
      </c>
      <c r="Q8" s="426">
        <f>D8-F8</f>
        <v/>
      </c>
      <c r="R8" s="30" t="n"/>
    </row>
    <row r="9" ht="32.4" customHeight="1" s="53">
      <c r="A9" s="79" t="inlineStr">
        <is>
          <t xml:space="preserve">　　流動金融資產                                                </t>
        </is>
      </c>
      <c r="B9" s="427">
        <f>VLOOKUP(A9,$A$309:$AX$418,$K$1,FALSE)</f>
        <v/>
      </c>
      <c r="C9" s="375" t="n">
        <v>231</v>
      </c>
      <c r="D9" s="428">
        <f>J50*-1</f>
        <v/>
      </c>
      <c r="E9" s="430" t="n">
        <v>211</v>
      </c>
      <c r="F9" s="431">
        <f>J42</f>
        <v/>
      </c>
      <c r="G9" s="429">
        <f>B9+D9-F9+D10-F10</f>
        <v/>
      </c>
      <c r="H9" s="112" t="inlineStr">
        <is>
          <t xml:space="preserve">　　　利息收入                                                    </t>
        </is>
      </c>
      <c r="I9" s="8" t="n"/>
      <c r="J9" s="73">
        <f>OFFSET(A482,0,$K$1-1)</f>
        <v/>
      </c>
      <c r="K9" s="369">
        <f>J9</f>
        <v/>
      </c>
      <c r="L9" s="478">
        <f>VLOOKUP(A9,$A$140:$AX$249,$K$1,FALSE)</f>
        <v/>
      </c>
      <c r="M9" s="478">
        <f>L9-G9</f>
        <v/>
      </c>
      <c r="N9" s="30" t="n"/>
      <c r="O9" s="425">
        <f>L9-B9</f>
        <v/>
      </c>
      <c r="P9" s="144">
        <f>J9-K9</f>
        <v/>
      </c>
      <c r="Q9" s="426">
        <f>D9-F9</f>
        <v/>
      </c>
      <c r="R9" s="30" t="n"/>
    </row>
    <row r="10">
      <c r="A10" s="79" t="n"/>
      <c r="B10" s="427" t="n"/>
      <c r="C10" s="375" t="n">
        <v>125</v>
      </c>
      <c r="D10" s="428" t="n"/>
      <c r="E10" s="430" t="n"/>
      <c r="F10" s="432" t="n"/>
      <c r="G10" s="429" t="n"/>
      <c r="H10" s="112" t="inlineStr">
        <is>
          <t xml:space="preserve">　　　股利收入                                                    </t>
        </is>
      </c>
      <c r="I10" s="8" t="n"/>
      <c r="J10" s="73">
        <f>OFFSET(A483,0,$K$1-1)</f>
        <v/>
      </c>
      <c r="K10" s="369">
        <f>J10</f>
        <v/>
      </c>
      <c r="L10" s="478" t="n"/>
      <c r="M10" s="478">
        <f>L10-G10</f>
        <v/>
      </c>
      <c r="N10" s="30" t="n"/>
      <c r="O10" s="425">
        <f>L10-B10</f>
        <v/>
      </c>
      <c r="P10" s="144">
        <f>J10-K10</f>
        <v/>
      </c>
      <c r="Q10" s="426">
        <f>D10-F10</f>
        <v/>
      </c>
      <c r="R10" s="30" t="n"/>
    </row>
    <row r="11">
      <c r="A11" s="79" t="inlineStr">
        <is>
          <t xml:space="preserve">　　應收款項                                                    </t>
        </is>
      </c>
      <c r="B11" s="427">
        <f>VLOOKUP(A11,$A$309:$AX$418,$K$1,FALSE)</f>
        <v/>
      </c>
      <c r="C11" s="375" t="n">
        <v>151</v>
      </c>
      <c r="D11" s="428" t="n"/>
      <c r="E11" s="430" t="n">
        <v>151</v>
      </c>
      <c r="F11" s="432" t="n"/>
      <c r="G11" s="429">
        <f>B11+D11-F11</f>
        <v/>
      </c>
      <c r="H11" s="112" t="inlineStr">
        <is>
          <t xml:space="preserve">　　　利息費用                                                    </t>
        </is>
      </c>
      <c r="I11" s="8" t="n"/>
      <c r="J11" s="73">
        <f>OFFSET(A484,0,$K$1-1)</f>
        <v/>
      </c>
      <c r="K11" s="369">
        <f>J11</f>
        <v/>
      </c>
      <c r="L11" s="478">
        <f>VLOOKUP(A11,$A$140:$AX$249,$K$1,FALSE)</f>
        <v/>
      </c>
      <c r="M11" s="478">
        <f>L11-G11</f>
        <v/>
      </c>
      <c r="N11" s="30" t="n"/>
      <c r="O11" s="425">
        <f>L11-B11</f>
        <v/>
      </c>
      <c r="P11" s="144">
        <f>J11-K11</f>
        <v/>
      </c>
      <c r="Q11" s="426">
        <f>D11-F11</f>
        <v/>
      </c>
      <c r="R11" s="30" t="n"/>
    </row>
    <row r="12">
      <c r="A12" s="2" t="n">
        <v>0</v>
      </c>
      <c r="B12" s="427" t="n"/>
      <c r="C12" s="375" t="n"/>
      <c r="D12" s="428" t="n"/>
      <c r="E12" s="430" t="n"/>
      <c r="F12" s="432" t="n"/>
      <c r="G12" s="433" t="n"/>
      <c r="H12" s="112" t="inlineStr">
        <is>
          <t xml:space="preserve">　　未計利息股利之本期賸餘（短絀）                              </t>
        </is>
      </c>
      <c r="I12" s="8" t="n"/>
      <c r="J12" s="73">
        <f>OFFSET(A485,0,$K$1-1)</f>
        <v/>
      </c>
      <c r="K12" s="369">
        <f>K7+K8</f>
        <v/>
      </c>
      <c r="L12" s="478" t="n"/>
      <c r="M12" s="478">
        <f>L12-G12</f>
        <v/>
      </c>
      <c r="N12" s="30" t="n"/>
      <c r="O12" s="425">
        <f>L12-B12</f>
        <v/>
      </c>
      <c r="P12" s="144">
        <f>J12-K12</f>
        <v/>
      </c>
      <c r="Q12" s="426">
        <f>D12-F12</f>
        <v/>
      </c>
      <c r="R12" s="30" t="n"/>
    </row>
    <row r="13">
      <c r="A13" s="80" t="inlineStr">
        <is>
          <t xml:space="preserve">　　存貨                                                        </t>
        </is>
      </c>
      <c r="B13" s="427">
        <f>VLOOKUP(A13,$A$309:$AX$418,$K$1,FALSE)</f>
        <v/>
      </c>
      <c r="C13" s="375" t="n">
        <v>151</v>
      </c>
      <c r="D13" s="428" t="n"/>
      <c r="E13" s="430" t="n">
        <v>151</v>
      </c>
      <c r="F13" s="432" t="n"/>
      <c r="G13" s="429">
        <f>B13+D13-F13</f>
        <v/>
      </c>
      <c r="H13" s="112" t="inlineStr">
        <is>
          <t xml:space="preserve">　　調整項目                                                    </t>
        </is>
      </c>
      <c r="I13" s="8" t="n"/>
      <c r="J13" s="73">
        <f>OFFSET(A486,0,$K$1-1)</f>
        <v/>
      </c>
      <c r="K13" s="369">
        <f>SUM(K14,K24,K27,K34,K33)</f>
        <v/>
      </c>
      <c r="L13" s="478">
        <f>VLOOKUP(A13,$A$140:$AX$249,$K$1,FALSE)</f>
        <v/>
      </c>
      <c r="M13" s="478">
        <f>L13-G13</f>
        <v/>
      </c>
      <c r="N13" s="30" t="n"/>
      <c r="O13" s="425">
        <f>L13-B13</f>
        <v/>
      </c>
      <c r="P13" s="144">
        <f>J13-K13</f>
        <v/>
      </c>
      <c r="Q13" s="426">
        <f>D13-F13</f>
        <v/>
      </c>
      <c r="R13" s="30" t="n"/>
    </row>
    <row r="14">
      <c r="A14" s="81" t="inlineStr">
        <is>
          <t xml:space="preserve">　　生產性生物資產－流動                                        </t>
        </is>
      </c>
      <c r="B14" s="427">
        <f>VLOOKUP(A14,$A$309:$AX$418,$K$1,FALSE)</f>
        <v/>
      </c>
      <c r="C14" s="375" t="n">
        <v>151</v>
      </c>
      <c r="D14" s="428" t="n"/>
      <c r="E14" s="430" t="n">
        <v>151</v>
      </c>
      <c r="F14" s="432" t="n"/>
      <c r="G14" s="429">
        <f>B14+D14-F14</f>
        <v/>
      </c>
      <c r="H14" s="112" t="inlineStr">
        <is>
          <t xml:space="preserve">　　　折舊、減損及折耗                                            </t>
        </is>
      </c>
      <c r="I14" s="8" t="n"/>
      <c r="J14" s="73">
        <f>OFFSET(A487,0,$K$1-1)</f>
        <v/>
      </c>
      <c r="K14" s="369">
        <f>SUM(K15:K23)</f>
        <v/>
      </c>
      <c r="L14" s="478">
        <f>VLOOKUP(A14,$A$140:$AX$249,$K$1,FALSE)</f>
        <v/>
      </c>
      <c r="M14" s="478">
        <f>L14-G14</f>
        <v/>
      </c>
      <c r="N14" s="30" t="n"/>
      <c r="O14" s="425">
        <f>L14-B14</f>
        <v/>
      </c>
      <c r="P14" s="144">
        <f>J14-K14</f>
        <v/>
      </c>
      <c r="Q14" s="426">
        <f>D14-F14</f>
        <v/>
      </c>
      <c r="R14" s="30" t="n"/>
    </row>
    <row r="15">
      <c r="A15" s="80" t="inlineStr">
        <is>
          <t xml:space="preserve">　　預付款項                                                    </t>
        </is>
      </c>
      <c r="B15" s="427">
        <f>VLOOKUP(A15,$A$309:$AX$418,$K$1,FALSE)</f>
        <v/>
      </c>
      <c r="C15" s="375" t="n">
        <v>151</v>
      </c>
      <c r="D15" s="428" t="n"/>
      <c r="E15" s="430" t="n">
        <v>151</v>
      </c>
      <c r="F15" s="432" t="n"/>
      <c r="G15" s="429">
        <f>B15+D15-F15</f>
        <v/>
      </c>
      <c r="H15" s="112" t="inlineStr">
        <is>
          <t xml:space="preserve">　　　　土地改良物                                                  </t>
        </is>
      </c>
      <c r="I15" s="91" t="n">
        <v>101</v>
      </c>
      <c r="J15" s="121">
        <f>OFFSET(A488,0,$K$1-1)</f>
        <v/>
      </c>
      <c r="K15" s="369">
        <f>-SUMIF($C$7:$C$127,I15,$D$7:$D$127)+SUMIF($E$7:$E$127,I15,$F$7:$F$127)</f>
        <v/>
      </c>
      <c r="L15" s="478">
        <f>VLOOKUP(A15,$A$140:$AX$249,$K$1,FALSE)</f>
        <v/>
      </c>
      <c r="M15" s="478">
        <f>L15-G15</f>
        <v/>
      </c>
      <c r="N15" s="30" t="n"/>
      <c r="O15" s="425">
        <f>L15-B15</f>
        <v/>
      </c>
      <c r="P15" s="144">
        <f>J15-K15</f>
        <v/>
      </c>
      <c r="Q15" s="426">
        <f>D15-F15</f>
        <v/>
      </c>
      <c r="R15" s="30" t="n"/>
    </row>
    <row r="16">
      <c r="A16" s="80" t="inlineStr">
        <is>
          <t xml:space="preserve">　　短期貸墊款                                                  </t>
        </is>
      </c>
      <c r="B16" s="427">
        <f>VLOOKUP(A16,$A$309:$AX$418,$K$1,FALSE)</f>
        <v/>
      </c>
      <c r="C16" s="375" t="n">
        <v>151</v>
      </c>
      <c r="D16" s="428" t="n"/>
      <c r="E16" s="430" t="n">
        <v>212</v>
      </c>
      <c r="F16" s="432">
        <f>J43</f>
        <v/>
      </c>
      <c r="G16" s="429">
        <f>B16+D16-F16</f>
        <v/>
      </c>
      <c r="H16" s="112" t="inlineStr">
        <is>
          <t xml:space="preserve">　　　　房屋及建築                                                  </t>
        </is>
      </c>
      <c r="I16" s="91" t="n">
        <v>102</v>
      </c>
      <c r="J16" s="121">
        <f>OFFSET(A489,0,$K$1-1)</f>
        <v/>
      </c>
      <c r="K16" s="369">
        <f>-SUMIF($C$7:$C$127,I16,$D$7:$D$127)+SUMIF($E$7:$E$127,I16,$F$7:$F$127)</f>
        <v/>
      </c>
      <c r="L16" s="478">
        <f>VLOOKUP(A16,$A$140:$AX$249,$K$1,FALSE)</f>
        <v/>
      </c>
      <c r="M16" s="478">
        <f>L16-G16</f>
        <v/>
      </c>
      <c r="N16" s="30" t="n"/>
      <c r="O16" s="425">
        <f>L16-B16</f>
        <v/>
      </c>
      <c r="P16" s="144">
        <f>J16-K16</f>
        <v/>
      </c>
      <c r="Q16" s="426">
        <f>D16-F16</f>
        <v/>
      </c>
      <c r="R16" s="30" t="n"/>
    </row>
    <row r="17" ht="48.6" customHeight="1" s="53">
      <c r="A17" s="78" t="inlineStr">
        <is>
          <t xml:space="preserve">　投資、長期應收款、貸墊款及準備金                            </t>
        </is>
      </c>
      <c r="B17" s="422">
        <f>SUM(B18:B21)</f>
        <v/>
      </c>
      <c r="C17" s="380" t="n"/>
      <c r="D17" s="374" t="n"/>
      <c r="E17" s="434" t="n"/>
      <c r="F17" s="435" t="n"/>
      <c r="G17" s="423">
        <f>SUM(G18:G21)</f>
        <v/>
      </c>
      <c r="H17" s="112" t="inlineStr">
        <is>
          <t xml:space="preserve">　　　　機械及設備                                                  </t>
        </is>
      </c>
      <c r="I17" s="91" t="n">
        <v>103</v>
      </c>
      <c r="J17" s="121">
        <f>OFFSET(A490,0,$K$1-1)</f>
        <v/>
      </c>
      <c r="K17" s="369">
        <f>-SUMIF($C$7:$C$127,I17,$D$7:$D$127)+SUMIF($E$7:$E$127,I17,$F$7:$F$127)</f>
        <v/>
      </c>
      <c r="L17" s="478">
        <f>VLOOKUP(A17,$A$140:$AX$249,$K$1,FALSE)</f>
        <v/>
      </c>
      <c r="M17" s="478">
        <f>L17-G17</f>
        <v/>
      </c>
      <c r="N17" s="30" t="n"/>
      <c r="O17" s="425">
        <f>L17-B17</f>
        <v/>
      </c>
      <c r="P17" s="144">
        <f>J17-K17</f>
        <v/>
      </c>
      <c r="Q17" s="426">
        <f>D17-F17</f>
        <v/>
      </c>
      <c r="R17" s="30" t="n"/>
    </row>
    <row r="18" ht="32.4" customHeight="1" s="53">
      <c r="A18" s="80" t="inlineStr">
        <is>
          <t xml:space="preserve">　　採權益法之投資                                              </t>
        </is>
      </c>
      <c r="B18" s="427">
        <f>VLOOKUP(A18,$A$309:$AX$418,$K$1,FALSE)</f>
        <v/>
      </c>
      <c r="C18" s="380" t="n"/>
      <c r="D18" s="126" t="n"/>
      <c r="E18" s="127" t="n"/>
      <c r="F18" s="126" t="n"/>
      <c r="G18" s="429">
        <f>D18+F18+B18</f>
        <v/>
      </c>
      <c r="H18" s="112" t="inlineStr">
        <is>
          <t xml:space="preserve">　　　　交通及運輸設備                                              </t>
        </is>
      </c>
      <c r="I18" s="91" t="n">
        <v>104</v>
      </c>
      <c r="J18" s="121">
        <f>OFFSET(A491,0,$K$1-1)</f>
        <v/>
      </c>
      <c r="K18" s="369">
        <f>-SUMIF($C$7:$C$127,I18,$D$7:$D$127)+SUMIF($E$7:$E$127,I18,$F$7:$F$127)</f>
        <v/>
      </c>
      <c r="L18" s="478">
        <f>VLOOKUP(A18,$A$140:$AX$249,$K$1,FALSE)</f>
        <v/>
      </c>
      <c r="M18" s="478">
        <f>L18-G18</f>
        <v/>
      </c>
      <c r="N18" s="30" t="n"/>
      <c r="O18" s="425">
        <f>L18-B18</f>
        <v/>
      </c>
      <c r="P18" s="144">
        <f>J18-K18</f>
        <v/>
      </c>
      <c r="Q18" s="426">
        <f>D18-F18</f>
        <v/>
      </c>
      <c r="R18" s="30" t="n"/>
    </row>
    <row r="19" ht="32.4" customHeight="1" s="53">
      <c r="A19" s="80" t="inlineStr">
        <is>
          <t xml:space="preserve">　　非流動金融資產                                              </t>
        </is>
      </c>
      <c r="B19" s="427">
        <f>VLOOKUP(A19,$A$309:$AX$418,$K$1,FALSE)</f>
        <v/>
      </c>
      <c r="C19" s="381" t="n">
        <v>241</v>
      </c>
      <c r="D19" s="436">
        <f>J52*-1</f>
        <v/>
      </c>
      <c r="E19" s="437" t="n">
        <v>221</v>
      </c>
      <c r="F19" s="438">
        <f>J45</f>
        <v/>
      </c>
      <c r="G19" s="429">
        <f>B19+D19-F19</f>
        <v/>
      </c>
      <c r="H19" s="112" t="inlineStr">
        <is>
          <t xml:space="preserve">　　　　什項設備                                                    </t>
        </is>
      </c>
      <c r="I19" s="91" t="n">
        <v>105</v>
      </c>
      <c r="J19" s="121">
        <f>OFFSET(A492,0,$K$1-1)</f>
        <v/>
      </c>
      <c r="K19" s="369">
        <f>-SUMIF($C$7:$C$127,I19,$D$7:$D$127)+SUMIF($E$7:$E$127,I19,$F$7:$F$127)</f>
        <v/>
      </c>
      <c r="L19" s="478">
        <f>VLOOKUP(A19,$A$140:$AX$249,$K$1,FALSE)</f>
        <v/>
      </c>
      <c r="M19" s="478">
        <f>L19-G19</f>
        <v/>
      </c>
      <c r="N19" s="30" t="n"/>
      <c r="O19" s="425">
        <f>L19-B19</f>
        <v/>
      </c>
      <c r="P19" s="144">
        <f>J19-K19</f>
        <v/>
      </c>
      <c r="Q19" s="426">
        <f>D19-F19</f>
        <v/>
      </c>
      <c r="R19" s="30" t="n"/>
    </row>
    <row r="20">
      <c r="A20" s="80" t="inlineStr">
        <is>
          <t xml:space="preserve">　　長期應收款                                                  </t>
        </is>
      </c>
      <c r="B20" s="427">
        <f>VLOOKUP(A20,$A$309:$AX$418,$K$1,FALSE)</f>
        <v/>
      </c>
      <c r="C20" s="380" t="n"/>
      <c r="D20" s="374" t="n"/>
      <c r="E20" s="434" t="n"/>
      <c r="F20" s="435" t="n"/>
      <c r="G20" s="433">
        <f>B20+D20-F20</f>
        <v/>
      </c>
      <c r="H20" s="112" t="inlineStr">
        <is>
          <t xml:space="preserve">　　　　租賃資產                                                    </t>
        </is>
      </c>
      <c r="I20" s="91" t="n">
        <v>106</v>
      </c>
      <c r="J20" s="121">
        <f>OFFSET(A493,0,$K$1-1)</f>
        <v/>
      </c>
      <c r="K20" s="369">
        <f>-SUMIF($C$7:$C$127,I20,$D$7:$D$127)+SUMIF($E$7:$E$127,I20,$F$7:$F$127)</f>
        <v/>
      </c>
      <c r="L20" s="478">
        <f>VLOOKUP(A20,$A$140:$AX$249,$K$1,FALSE)</f>
        <v/>
      </c>
      <c r="M20" s="478">
        <f>L20-G20</f>
        <v/>
      </c>
      <c r="N20" s="30" t="n"/>
      <c r="O20" s="425">
        <f>L20-B20</f>
        <v/>
      </c>
      <c r="P20" s="144">
        <f>J20-K20</f>
        <v/>
      </c>
      <c r="Q20" s="426">
        <f>D20-F20</f>
        <v/>
      </c>
      <c r="R20" s="30" t="n"/>
    </row>
    <row r="21">
      <c r="A21" s="80" t="inlineStr">
        <is>
          <t xml:space="preserve">　　準備金                                                      </t>
        </is>
      </c>
      <c r="B21" s="427">
        <f>VLOOKUP(A21,$A$309:$AX$418,$K$1,FALSE)</f>
        <v/>
      </c>
      <c r="C21" s="380" t="n">
        <v>242</v>
      </c>
      <c r="D21" s="374">
        <f>J53*-1</f>
        <v/>
      </c>
      <c r="E21" s="434" t="n">
        <v>222</v>
      </c>
      <c r="F21" s="435">
        <f>J46</f>
        <v/>
      </c>
      <c r="G21" s="429">
        <f>B21+SUM(D21:D25)-SUM(F21:F25)</f>
        <v/>
      </c>
      <c r="H21" s="112" t="inlineStr">
        <is>
          <t xml:space="preserve">　　　　租賃權益改良                                                </t>
        </is>
      </c>
      <c r="I21" s="91" t="n">
        <v>107</v>
      </c>
      <c r="J21" s="121">
        <f>OFFSET(A494,0,$K$1-1)</f>
        <v/>
      </c>
      <c r="K21" s="369">
        <f>-SUMIF($C$7:$C$127,I21,$D$7:$D$127)+SUMIF($E$7:$E$127,I21,$F$7:$F$127)</f>
        <v/>
      </c>
      <c r="L21" s="478">
        <f>VLOOKUP(A21,$A$140:$AX$249,$K$1,FALSE)</f>
        <v/>
      </c>
      <c r="M21" s="478">
        <f>L21-G21</f>
        <v/>
      </c>
      <c r="N21" s="30" t="n"/>
      <c r="O21" s="425">
        <f>L21-B21</f>
        <v/>
      </c>
      <c r="P21" s="144">
        <f>J21-K21</f>
        <v/>
      </c>
      <c r="Q21" s="426">
        <f>D21-F21</f>
        <v/>
      </c>
      <c r="R21" s="30" t="n"/>
    </row>
    <row r="22">
      <c r="A22" s="3" t="n">
        <v>0</v>
      </c>
      <c r="B22" s="427" t="n"/>
      <c r="C22" s="382" t="n">
        <v>401</v>
      </c>
      <c r="D22" s="428">
        <f>J90</f>
        <v/>
      </c>
      <c r="E22" s="439" t="n">
        <v>402</v>
      </c>
      <c r="F22" s="432">
        <f>-J91</f>
        <v/>
      </c>
      <c r="G22" s="433" t="n"/>
      <c r="H22" s="112" t="inlineStr">
        <is>
          <t xml:space="preserve">　　　　代管資產                                                    </t>
        </is>
      </c>
      <c r="I22" s="91" t="n">
        <v>108</v>
      </c>
      <c r="J22" s="121">
        <f>OFFSET(A495,0,$K$1-1)</f>
        <v/>
      </c>
      <c r="K22" s="369">
        <f>-SUMIF($C$7:$C$127,I22,$D$7:$D$127)+SUMIF($E$7:$E$127,I22,$F$7:$F$127)</f>
        <v/>
      </c>
      <c r="L22" s="478" t="n"/>
      <c r="M22" s="478">
        <f>L22-G22</f>
        <v/>
      </c>
      <c r="N22" s="30" t="n"/>
      <c r="O22" s="425">
        <f>L22-B22</f>
        <v/>
      </c>
      <c r="P22" s="144">
        <f>J22-K22</f>
        <v/>
      </c>
      <c r="Q22" s="426">
        <f>D22-F22</f>
        <v/>
      </c>
      <c r="R22" s="30" t="n"/>
    </row>
    <row r="23">
      <c r="A23" s="3" t="n">
        <v>0</v>
      </c>
      <c r="B23" s="427" t="n"/>
      <c r="C23" s="382" t="n">
        <v>403</v>
      </c>
      <c r="D23" s="428">
        <f>J93</f>
        <v/>
      </c>
      <c r="E23" s="439" t="n"/>
      <c r="F23" s="431" t="n"/>
      <c r="G23" s="433" t="n"/>
      <c r="H23" s="112" t="inlineStr">
        <is>
          <t xml:space="preserve">　　　　生產性生物資產－非流動                                      </t>
        </is>
      </c>
      <c r="I23" s="91" t="n">
        <v>109</v>
      </c>
      <c r="J23" s="121">
        <f>OFFSET(A496,0,$K$1-1)</f>
        <v/>
      </c>
      <c r="K23" s="369">
        <f>-SUMIF($C$7:$C$127,I23,$D$7:$D$127)+SUMIF($E$7:$E$127,I23,$F$7:$F$127)</f>
        <v/>
      </c>
      <c r="L23" s="478" t="n"/>
      <c r="M23" s="478">
        <f>L23-G23</f>
        <v/>
      </c>
      <c r="N23" s="30" t="n"/>
      <c r="O23" s="425">
        <f>L23-B23</f>
        <v/>
      </c>
      <c r="P23" s="144">
        <f>J23-K23</f>
        <v/>
      </c>
      <c r="Q23" s="426">
        <f>D23-F23</f>
        <v/>
      </c>
      <c r="R23" s="30" t="n"/>
    </row>
    <row r="24">
      <c r="A24" s="3" t="n">
        <v>0</v>
      </c>
      <c r="B24" s="427" t="n"/>
      <c r="C24" s="382" t="n"/>
      <c r="D24" s="428" t="n"/>
      <c r="E24" s="439" t="n"/>
      <c r="F24" s="432" t="n"/>
      <c r="G24" s="433" t="n"/>
      <c r="H24" s="112" t="inlineStr">
        <is>
          <t xml:space="preserve">　　　攤銷                                                        </t>
        </is>
      </c>
      <c r="I24" s="91" t="n"/>
      <c r="J24" s="121">
        <f>OFFSET(A497,0,$K$1-1)</f>
        <v/>
      </c>
      <c r="K24" s="369">
        <f>SUM(K25:K26)</f>
        <v/>
      </c>
      <c r="L24" s="478" t="n"/>
      <c r="M24" s="478">
        <f>L24-G24</f>
        <v/>
      </c>
      <c r="N24" s="30" t="n"/>
      <c r="O24" s="425">
        <f>L24-B24</f>
        <v/>
      </c>
      <c r="P24" s="144">
        <f>J24-K24</f>
        <v/>
      </c>
      <c r="Q24" s="426">
        <f>D24-F24</f>
        <v/>
      </c>
      <c r="R24" s="30" t="n"/>
    </row>
    <row r="25">
      <c r="A25" s="78" t="n"/>
      <c r="B25" s="427" t="n"/>
      <c r="C25" s="382" t="n">
        <v>125</v>
      </c>
      <c r="D25" s="428">
        <f>J32*-1</f>
        <v/>
      </c>
      <c r="E25" s="439" t="n"/>
      <c r="F25" s="432" t="n"/>
      <c r="G25" s="433" t="n"/>
      <c r="H25" s="112" t="inlineStr">
        <is>
          <t xml:space="preserve">　　　　攤銷電腦軟體                                                </t>
        </is>
      </c>
      <c r="I25" s="8" t="n">
        <v>111</v>
      </c>
      <c r="J25" s="73">
        <f>OFFSET(A498,0,$K$1-1)</f>
        <v/>
      </c>
      <c r="K25" s="369">
        <f>-SUMIF($C$7:$C$127,I25,$D$7:$D$127)+SUMIF($E$7:$E$127,I25,$F$7:$F$127)</f>
        <v/>
      </c>
      <c r="L25" s="478" t="n"/>
      <c r="M25" s="478">
        <f>L25-G25</f>
        <v/>
      </c>
      <c r="N25" s="30" t="n"/>
      <c r="O25" s="425">
        <f>L25-B25</f>
        <v/>
      </c>
      <c r="P25" s="144">
        <f>J25-K25</f>
        <v/>
      </c>
      <c r="Q25" s="426">
        <f>D25-F25</f>
        <v/>
      </c>
      <c r="R25" s="30" t="n"/>
    </row>
    <row r="26" ht="32.4" customHeight="1" s="53">
      <c r="A26" s="78" t="inlineStr">
        <is>
          <t xml:space="preserve">　不動產、廠房及設備                                          </t>
        </is>
      </c>
      <c r="B26" s="422">
        <f>SUM(B27:B52)</f>
        <v/>
      </c>
      <c r="C26" s="375" t="n"/>
      <c r="D26" s="428" t="n"/>
      <c r="E26" s="430" t="n"/>
      <c r="F26" s="432" t="n"/>
      <c r="G26" s="423">
        <f>SUM(G27:G52)</f>
        <v/>
      </c>
      <c r="H26" s="112" t="inlineStr">
        <is>
          <t xml:space="preserve">　　　　其他攤銷費用                                                </t>
        </is>
      </c>
      <c r="I26" s="8" t="n">
        <v>112</v>
      </c>
      <c r="J26" s="73">
        <f>OFFSET(A499,0,$K$1-1)</f>
        <v/>
      </c>
      <c r="K26" s="369">
        <f>-SUMIF($C$7:$C$127,I26,$D$7:$D$127)+SUMIF($E$7:$E$127,I26,$F$7:$F$127)</f>
        <v/>
      </c>
      <c r="L26" s="478">
        <f>VLOOKUP(A26,$A$140:$AX$249,$K$1,FALSE)</f>
        <v/>
      </c>
      <c r="M26" s="478">
        <f>L26-G26</f>
        <v/>
      </c>
      <c r="N26" s="30" t="n"/>
      <c r="O26" s="425">
        <f>L26-B26</f>
        <v/>
      </c>
      <c r="P26" s="144">
        <f>J26-K26</f>
        <v/>
      </c>
      <c r="Q26" s="426">
        <f>D26-F26</f>
        <v/>
      </c>
      <c r="R26" s="30" t="n"/>
    </row>
    <row r="27">
      <c r="A27" s="80" t="inlineStr">
        <is>
          <t xml:space="preserve">　　土地                                                        </t>
        </is>
      </c>
      <c r="B27" s="427">
        <f>VLOOKUP(A27,$A$309:$AX$418,$K$1,FALSE)</f>
        <v/>
      </c>
      <c r="C27" s="384" t="n">
        <v>121</v>
      </c>
      <c r="D27" s="440" t="n"/>
      <c r="E27" s="441" t="n"/>
      <c r="F27" s="442" t="n"/>
      <c r="G27" s="429">
        <f>B27+SUM(D27)-SUM(F27)</f>
        <v/>
      </c>
      <c r="H27" s="112" t="inlineStr">
        <is>
          <t xml:space="preserve">　　　其他                                                        </t>
        </is>
      </c>
      <c r="I27" s="8" t="n"/>
      <c r="J27" s="73">
        <f>OFFSET(A500,0,$K$1-1)</f>
        <v/>
      </c>
      <c r="K27" s="369">
        <f>K28+K29+K32</f>
        <v/>
      </c>
      <c r="L27" s="478">
        <f>VLOOKUP(A27,$A$140:$AX$249,$K$1,FALSE)</f>
        <v/>
      </c>
      <c r="M27" s="478">
        <f>L27-G27</f>
        <v/>
      </c>
      <c r="N27" s="30" t="n"/>
      <c r="O27" s="425">
        <f>L27-B27</f>
        <v/>
      </c>
      <c r="P27" s="144">
        <f>J27-K27</f>
        <v/>
      </c>
      <c r="Q27" s="426">
        <f>D27-F27</f>
        <v/>
      </c>
      <c r="R27" s="30" t="n"/>
    </row>
    <row r="28">
      <c r="A28" s="2" t="n">
        <v>0</v>
      </c>
      <c r="B28" s="427" t="n"/>
      <c r="C28" s="384" t="n"/>
      <c r="D28" s="440" t="n"/>
      <c r="E28" s="441" t="n"/>
      <c r="F28" s="442" t="n"/>
      <c r="G28" s="433" t="n"/>
      <c r="H28" s="214" t="inlineStr">
        <is>
          <t xml:space="preserve">　　　　應付退休及離職金                                            </t>
        </is>
      </c>
      <c r="I28" s="215" t="n">
        <v>122</v>
      </c>
      <c r="J28" s="73">
        <f>OFFSET(A501,0,$K$1-1)</f>
        <v/>
      </c>
      <c r="K28" s="369">
        <f>-SUMIF($C$7:$C$127,I28,$D$7:$D$127)+SUMIF($E$7:$E$127,I28,$F$7:$F$127)</f>
        <v/>
      </c>
      <c r="L28" s="478" t="n"/>
      <c r="M28" s="478">
        <f>L28-G28</f>
        <v/>
      </c>
      <c r="N28" s="30" t="n"/>
      <c r="O28" s="425">
        <f>L28-B28</f>
        <v/>
      </c>
      <c r="P28" s="144">
        <f>J28-K28</f>
        <v/>
      </c>
      <c r="Q28" s="426">
        <f>D28-F28</f>
        <v/>
      </c>
      <c r="R28" s="30" t="n"/>
    </row>
    <row r="29">
      <c r="A29" s="80" t="inlineStr">
        <is>
          <t xml:space="preserve">　　土地改良物                                                  </t>
        </is>
      </c>
      <c r="B29" s="427">
        <f>VLOOKUP(A29,$A$309:$AX$418,$K$1,FALSE)</f>
        <v/>
      </c>
      <c r="C29" s="384" t="n">
        <v>251</v>
      </c>
      <c r="D29" s="440">
        <f>J57*-1</f>
        <v/>
      </c>
      <c r="E29" s="441" t="n">
        <v>101</v>
      </c>
      <c r="F29" s="442">
        <f>J15</f>
        <v/>
      </c>
      <c r="G29" s="429">
        <f>B29+SUM(D29:D32)-SUM(F29:F32)</f>
        <v/>
      </c>
      <c r="H29" s="214" t="inlineStr">
        <is>
          <t xml:space="preserve">　　　　遞延收入                                                    </t>
        </is>
      </c>
      <c r="I29" s="215" t="n"/>
      <c r="J29" s="73">
        <f>OFFSET(A502,0,$K$1-1)</f>
        <v/>
      </c>
      <c r="K29" s="369">
        <f>SUM(K30:K31)</f>
        <v/>
      </c>
      <c r="L29" s="478">
        <f>VLOOKUP(A29,$A$140:$AX$249,$K$1,FALSE)</f>
        <v/>
      </c>
      <c r="M29" s="478">
        <f>L29-G29</f>
        <v/>
      </c>
      <c r="N29" s="30" t="n"/>
      <c r="O29" s="425">
        <f>L29-B29</f>
        <v/>
      </c>
      <c r="P29" s="144">
        <f>J29-K29</f>
        <v/>
      </c>
      <c r="Q29" s="426">
        <f>D29-F29</f>
        <v/>
      </c>
      <c r="R29" s="30" t="n"/>
    </row>
    <row r="30">
      <c r="A30" s="80" t="n">
        <v>0</v>
      </c>
      <c r="B30" s="427" t="n"/>
      <c r="C30" s="384" t="n">
        <v>404</v>
      </c>
      <c r="D30" s="440">
        <f>J96</f>
        <v/>
      </c>
      <c r="E30" s="441" t="n"/>
      <c r="F30" s="442" t="n"/>
      <c r="G30" s="433" t="n"/>
      <c r="H30" s="214" t="inlineStr">
        <is>
          <t xml:space="preserve">　　　　　遞延收入-其他補助收入                                       </t>
        </is>
      </c>
      <c r="I30" s="215" t="n">
        <v>123</v>
      </c>
      <c r="J30" s="73">
        <f>OFFSET(A503,0,$K$1-1)</f>
        <v/>
      </c>
      <c r="K30" s="369">
        <f>-SUMIF($C$7:$C$127,I30,$D$7:$D$127)+SUMIF($E$7:$E$127,I30,$F$7:$F$127)</f>
        <v/>
      </c>
      <c r="L30" s="478" t="n"/>
      <c r="M30" s="478">
        <f>L30-G30</f>
        <v/>
      </c>
      <c r="N30" s="30" t="n"/>
      <c r="O30" s="425">
        <f>L30-B30</f>
        <v/>
      </c>
      <c r="P30" s="144">
        <f>J30-K30</f>
        <v/>
      </c>
      <c r="Q30" s="426">
        <f>D30-F30</f>
        <v/>
      </c>
      <c r="R30" s="30" t="n"/>
    </row>
    <row r="31">
      <c r="A31" s="2" t="n">
        <v>0</v>
      </c>
      <c r="B31" s="427" t="n"/>
      <c r="C31" s="384" t="n"/>
      <c r="D31" s="440" t="n"/>
      <c r="E31" s="441" t="n"/>
      <c r="F31" s="442" t="n"/>
      <c r="G31" s="433" t="n"/>
      <c r="H31" s="214" t="inlineStr">
        <is>
          <t xml:space="preserve">　　　　　遞延收入-受贈收入                                           </t>
        </is>
      </c>
      <c r="I31" s="215" t="n">
        <v>124</v>
      </c>
      <c r="J31" s="73">
        <f>OFFSET(A504,0,$K$1-1)</f>
        <v/>
      </c>
      <c r="K31" s="369">
        <f>-SUMIF($C$7:$C$127,I31,$D$7:$D$127)+SUMIF($E$7:$E$127,I31,$F$7:$F$127)</f>
        <v/>
      </c>
      <c r="L31" s="478" t="n"/>
      <c r="M31" s="478">
        <f>L31-G31</f>
        <v/>
      </c>
      <c r="N31" s="30" t="n"/>
      <c r="O31" s="425">
        <f>L31-B31</f>
        <v/>
      </c>
      <c r="P31" s="144">
        <f>J31-K31</f>
        <v/>
      </c>
      <c r="Q31" s="426">
        <f>D31-F31</f>
        <v/>
      </c>
      <c r="R31" s="30" t="n"/>
    </row>
    <row r="32">
      <c r="A32" s="3" t="n">
        <v>0</v>
      </c>
      <c r="B32" s="427" t="n"/>
      <c r="C32" s="385" t="n"/>
      <c r="D32" s="440" t="n"/>
      <c r="E32" s="443" t="n"/>
      <c r="F32" s="442" t="n"/>
      <c r="G32" s="433" t="n"/>
      <c r="H32" s="214" t="inlineStr">
        <is>
          <t xml:space="preserve">　　　　其他                                                        </t>
        </is>
      </c>
      <c r="I32" s="215" t="n">
        <v>125</v>
      </c>
      <c r="J32" s="73">
        <f>OFFSET(A505,0,$K$1-1)</f>
        <v/>
      </c>
      <c r="K32" s="369" t="n"/>
      <c r="L32" s="478" t="n"/>
      <c r="M32" s="478">
        <f>L32-G32</f>
        <v/>
      </c>
      <c r="N32" s="30" t="n"/>
      <c r="O32" s="425">
        <f>L32-B32</f>
        <v/>
      </c>
      <c r="P32" s="144">
        <f>J32-K32</f>
        <v/>
      </c>
      <c r="Q32" s="426">
        <f>D32-F32</f>
        <v/>
      </c>
      <c r="R32" s="30" t="n"/>
    </row>
    <row r="33">
      <c r="A33" s="80" t="inlineStr">
        <is>
          <t xml:space="preserve">　　房屋及建築                                                  </t>
        </is>
      </c>
      <c r="B33" s="427">
        <f>VLOOKUP(A33,$A$309:$AX$418,$K$1,FALSE)</f>
        <v/>
      </c>
      <c r="C33" s="384" t="n">
        <v>252</v>
      </c>
      <c r="D33" s="440">
        <f>J58*-1</f>
        <v/>
      </c>
      <c r="E33" s="441" t="n">
        <v>102</v>
      </c>
      <c r="F33" s="442">
        <f>J16</f>
        <v/>
      </c>
      <c r="G33" s="429">
        <f>B33+SUM(D33:D36)-SUM(F33:F36)</f>
        <v/>
      </c>
      <c r="H33" s="214" t="inlineStr">
        <is>
          <t xml:space="preserve">　　　流動資產淨減（淨增）                                        </t>
        </is>
      </c>
      <c r="I33" s="215" t="n">
        <v>151</v>
      </c>
      <c r="J33" s="73">
        <f>OFFSET(A506,0,$K$1-1)</f>
        <v/>
      </c>
      <c r="K33" s="369">
        <f>-SUMIF($C$7:$C$127,I33,$D$7:$D$127)+SUMIF($E$7:$E$127,I33,$F$7:$F$127)</f>
        <v/>
      </c>
      <c r="L33" s="478">
        <f>VLOOKUP(A33,$A$140:$AX$249,$K$1,FALSE)</f>
        <v/>
      </c>
      <c r="M33" s="478">
        <f>L33-G33</f>
        <v/>
      </c>
      <c r="N33" s="30" t="n"/>
      <c r="O33" s="425">
        <f>L33-B33</f>
        <v/>
      </c>
      <c r="P33" s="144">
        <f>J33-K33</f>
        <v/>
      </c>
      <c r="Q33" s="426">
        <f>D33-F33</f>
        <v/>
      </c>
      <c r="R33" s="30" t="n"/>
    </row>
    <row r="34">
      <c r="A34" s="2" t="n">
        <v>0</v>
      </c>
      <c r="B34" s="427" t="n"/>
      <c r="C34" s="384" t="n">
        <v>405</v>
      </c>
      <c r="D34" s="440">
        <f>J97</f>
        <v/>
      </c>
      <c r="E34" s="441" t="n"/>
      <c r="F34" s="442" t="n"/>
      <c r="G34" s="433" t="n"/>
      <c r="H34" s="214" t="inlineStr">
        <is>
          <t xml:space="preserve">　　　流動負債淨增（淨減）                                        </t>
        </is>
      </c>
      <c r="I34" s="215" t="n">
        <v>161</v>
      </c>
      <c r="J34" s="73">
        <f>OFFSET(A507,0,$K$1-1)</f>
        <v/>
      </c>
      <c r="K34" s="369">
        <f>-SUMIF($C$7:$C$127,I34,$D$7:$D$127)+SUMIF($E$7:$E$127,I34,$F$7:$F$127)</f>
        <v/>
      </c>
      <c r="L34" s="478" t="n"/>
      <c r="M34" s="478">
        <f>L34-G34</f>
        <v/>
      </c>
      <c r="N34" s="30" t="n"/>
      <c r="O34" s="425">
        <f>L34-B34</f>
        <v/>
      </c>
      <c r="P34" s="144">
        <f>J34-K34</f>
        <v/>
      </c>
      <c r="Q34" s="426">
        <f>D34-F34</f>
        <v/>
      </c>
      <c r="R34" s="30" t="n"/>
    </row>
    <row r="35">
      <c r="A35" s="2" t="n">
        <v>0</v>
      </c>
      <c r="B35" s="427" t="n"/>
      <c r="C35" s="384" t="n"/>
      <c r="D35" s="440" t="n"/>
      <c r="E35" s="441" t="n"/>
      <c r="F35" s="442" t="n"/>
      <c r="G35" s="433" t="n"/>
      <c r="H35" s="214" t="inlineStr">
        <is>
          <t xml:space="preserve">　　未計利息股利之現金流入（流出）                              </t>
        </is>
      </c>
      <c r="I35" s="215" t="n"/>
      <c r="J35" s="73">
        <f>OFFSET(A508,0,$K$1-1)</f>
        <v/>
      </c>
      <c r="K35" s="369">
        <f>K12+K13</f>
        <v/>
      </c>
      <c r="L35" s="478" t="n"/>
      <c r="M35" s="478">
        <f>L35-G35</f>
        <v/>
      </c>
      <c r="N35" s="30" t="n"/>
      <c r="O35" s="425">
        <f>L35-B35</f>
        <v/>
      </c>
      <c r="P35" s="144">
        <f>J35-K35</f>
        <v/>
      </c>
      <c r="Q35" s="426">
        <f>D35-F35</f>
        <v/>
      </c>
      <c r="R35" s="30" t="n"/>
    </row>
    <row r="36">
      <c r="A36" s="3" t="n">
        <v>0</v>
      </c>
      <c r="B36" s="427" t="n"/>
      <c r="C36" s="385" t="n"/>
      <c r="D36" s="440" t="n"/>
      <c r="E36" s="443" t="n"/>
      <c r="F36" s="442" t="n"/>
      <c r="G36" s="433" t="n"/>
      <c r="H36" s="112" t="inlineStr">
        <is>
          <t xml:space="preserve">　　收取利息                                                    </t>
        </is>
      </c>
      <c r="I36" s="180" t="n"/>
      <c r="J36" s="73">
        <f>OFFSET(A509,0,$K$1-1)</f>
        <v/>
      </c>
      <c r="K36" s="369">
        <f>J36</f>
        <v/>
      </c>
      <c r="L36" s="478" t="n"/>
      <c r="M36" s="478">
        <f>L36-G36</f>
        <v/>
      </c>
      <c r="N36" s="30" t="n"/>
      <c r="O36" s="425">
        <f>L36-B36</f>
        <v/>
      </c>
      <c r="P36" s="144">
        <f>J36-K36</f>
        <v/>
      </c>
      <c r="Q36" s="426">
        <f>D36-F36</f>
        <v/>
      </c>
      <c r="R36" s="30" t="n"/>
    </row>
    <row r="37">
      <c r="A37" s="80" t="inlineStr">
        <is>
          <t xml:space="preserve">　　機械及設備                                                  </t>
        </is>
      </c>
      <c r="B37" s="427">
        <f>VLOOKUP(A37,$A$309:$AX$418,$K$1,FALSE)</f>
        <v/>
      </c>
      <c r="C37" s="384" t="n">
        <v>253</v>
      </c>
      <c r="D37" s="440">
        <f>J59*-1</f>
        <v/>
      </c>
      <c r="E37" s="441" t="n">
        <v>103</v>
      </c>
      <c r="F37" s="442">
        <f>J17</f>
        <v/>
      </c>
      <c r="G37" s="429">
        <f>B37+SUM(D37:D41)-SUM(F37:F41)</f>
        <v/>
      </c>
      <c r="H37" s="112" t="inlineStr">
        <is>
          <t xml:space="preserve">　　收取股利                                                    </t>
        </is>
      </c>
      <c r="I37" s="180" t="n"/>
      <c r="J37" s="73">
        <f>OFFSET(A510,0,$K$1-1)</f>
        <v/>
      </c>
      <c r="K37" s="369">
        <f>J37</f>
        <v/>
      </c>
      <c r="L37" s="478">
        <f>VLOOKUP(A37,$A$140:$AX$249,$K$1,FALSE)</f>
        <v/>
      </c>
      <c r="M37" s="478">
        <f>L37-G37</f>
        <v/>
      </c>
      <c r="N37" s="30" t="n"/>
      <c r="O37" s="425">
        <f>L37-B37</f>
        <v/>
      </c>
      <c r="P37" s="144">
        <f>J37-K37</f>
        <v/>
      </c>
      <c r="Q37" s="426">
        <f>D37-F37</f>
        <v/>
      </c>
      <c r="R37" s="30" t="n"/>
    </row>
    <row r="38" ht="20.4" customHeight="1" s="53" thickBot="1">
      <c r="A38" s="2" t="n">
        <v>0</v>
      </c>
      <c r="B38" s="427" t="n"/>
      <c r="C38" s="385" t="n">
        <v>407</v>
      </c>
      <c r="D38" s="440">
        <f>J101</f>
        <v/>
      </c>
      <c r="E38" s="441" t="n"/>
      <c r="F38" s="442" t="n"/>
      <c r="G38" s="433" t="n"/>
      <c r="H38" s="112" t="inlineStr">
        <is>
          <t xml:space="preserve">　　支付利息                                                    </t>
        </is>
      </c>
      <c r="I38" s="180" t="n"/>
      <c r="J38" s="73">
        <f>OFFSET(A511,0,$K$1-1)</f>
        <v/>
      </c>
      <c r="K38" s="444">
        <f>J38</f>
        <v/>
      </c>
      <c r="L38" s="478" t="n"/>
      <c r="M38" s="478">
        <f>L38-G38</f>
        <v/>
      </c>
      <c r="N38" s="30" t="n"/>
      <c r="O38" s="425">
        <f>L38-B38</f>
        <v/>
      </c>
      <c r="P38" s="144">
        <f>J38-K38</f>
        <v/>
      </c>
      <c r="Q38" s="426">
        <f>D38-F38</f>
        <v/>
      </c>
      <c r="R38" s="30" t="n"/>
    </row>
    <row r="39">
      <c r="A39" s="3" t="n">
        <v>0</v>
      </c>
      <c r="B39" s="427" t="n"/>
      <c r="C39" s="385" t="n">
        <v>409</v>
      </c>
      <c r="D39" s="440">
        <f>J105</f>
        <v/>
      </c>
      <c r="E39" s="443" t="n">
        <v>412</v>
      </c>
      <c r="F39" s="442">
        <f>-J109</f>
        <v/>
      </c>
      <c r="G39" s="433" t="n"/>
      <c r="H39" s="111" t="inlineStr">
        <is>
          <t xml:space="preserve">▼業務活動之淨現金流入（流出）                                </t>
        </is>
      </c>
      <c r="I39" s="180" t="n"/>
      <c r="J39" s="73">
        <f>OFFSET(A512,0,$K$1-1)</f>
        <v/>
      </c>
      <c r="K39" s="445">
        <f>K36+K37+K38+K35</f>
        <v/>
      </c>
      <c r="L39" s="478" t="n"/>
      <c r="M39" s="478">
        <f>L39-G39</f>
        <v/>
      </c>
      <c r="N39" s="30" t="n"/>
      <c r="O39" s="425">
        <f>L39-B39</f>
        <v/>
      </c>
      <c r="P39" s="144">
        <f>J39-K39</f>
        <v/>
      </c>
      <c r="Q39" s="426">
        <f>D39-F39</f>
        <v/>
      </c>
      <c r="R39" s="30" t="n"/>
    </row>
    <row r="40">
      <c r="A40" s="3" t="n">
        <v>0</v>
      </c>
      <c r="B40" s="427" t="n"/>
      <c r="C40" s="261" t="n"/>
      <c r="D40" s="186" t="n"/>
      <c r="E40" s="446" t="n"/>
      <c r="F40" s="447" t="n"/>
      <c r="G40" s="433" t="n"/>
      <c r="H40" s="111" t="inlineStr">
        <is>
          <t xml:space="preserve">▼投資活動之現金流量                                          </t>
        </is>
      </c>
      <c r="I40" s="180" t="n"/>
      <c r="J40" s="73">
        <f>OFFSET(A513,0,$K$1-1)</f>
        <v/>
      </c>
      <c r="K40" s="448">
        <f>SUM(K41,K44,K47,K48,K49,K51,K54,K64)</f>
        <v/>
      </c>
      <c r="L40" s="478" t="n"/>
      <c r="M40" s="478">
        <f>L40-G40</f>
        <v/>
      </c>
      <c r="N40" s="30" t="n"/>
      <c r="O40" s="425">
        <f>L40-B40</f>
        <v/>
      </c>
      <c r="P40" s="144">
        <f>J40-K40</f>
        <v/>
      </c>
      <c r="Q40" s="426">
        <f>D40-F40</f>
        <v/>
      </c>
      <c r="R40" s="30" t="n"/>
    </row>
    <row r="41">
      <c r="A41" s="50" t="n"/>
      <c r="B41" s="50" t="n"/>
      <c r="C41" s="232" t="n"/>
      <c r="D41" s="440" t="n"/>
      <c r="E41" s="232" t="n"/>
      <c r="F41" s="233" t="n"/>
      <c r="H41" s="112" t="inlineStr">
        <is>
          <t xml:space="preserve">　　減少流動金融資產及短期貸墊款                                </t>
        </is>
      </c>
      <c r="I41" s="180" t="n"/>
      <c r="J41" s="73">
        <f>OFFSET(A514,0,$K$1-1)</f>
        <v/>
      </c>
      <c r="K41" s="449">
        <f>K42+K43</f>
        <v/>
      </c>
      <c r="L41" s="478" t="n"/>
      <c r="M41" s="478">
        <f>L41-G41</f>
        <v/>
      </c>
      <c r="N41" s="30" t="n"/>
      <c r="O41" s="425">
        <f>L41-B41</f>
        <v/>
      </c>
      <c r="P41" s="144">
        <f>J41-K41</f>
        <v/>
      </c>
      <c r="Q41" s="426">
        <f>D41-F41</f>
        <v/>
      </c>
      <c r="R41" s="30" t="n"/>
    </row>
    <row r="42" ht="20.4" customHeight="1" s="53" thickBot="1">
      <c r="A42" s="50" t="inlineStr">
        <is>
          <t xml:space="preserve">　　交通及運輸設備                                              </t>
        </is>
      </c>
      <c r="B42" s="427">
        <f>VLOOKUP(A42,$A$309:$AX$418,$K$1,FALSE)</f>
        <v/>
      </c>
      <c r="C42" s="384" t="n">
        <v>254</v>
      </c>
      <c r="D42" s="440">
        <f>J60*-1</f>
        <v/>
      </c>
      <c r="E42" s="441" t="n">
        <v>104</v>
      </c>
      <c r="F42" s="442">
        <f>J18</f>
        <v/>
      </c>
      <c r="G42" s="450">
        <f>B42+SUM(D42:D44)-SUM(F42:F44)</f>
        <v/>
      </c>
      <c r="H42" s="214" t="inlineStr">
        <is>
          <t xml:space="preserve">　　　減少流動金融資產                                            </t>
        </is>
      </c>
      <c r="I42" s="215" t="n">
        <v>211</v>
      </c>
      <c r="J42" s="248">
        <f>OFFSET(A515,0,$K$1-1)</f>
        <v/>
      </c>
      <c r="K42" s="451">
        <f>-SUMIF($C$7:$C$127,I42,$D$7:$D$127)+SUMIF($E$7:$E$135,I42,$F$7:$F$127)</f>
        <v/>
      </c>
      <c r="L42" s="478">
        <f>VLOOKUP(A42,$A$140:$AX$249,$K$1,FALSE)</f>
        <v/>
      </c>
      <c r="M42" s="478">
        <f>L42-G42</f>
        <v/>
      </c>
      <c r="N42" s="30" t="n"/>
      <c r="O42" s="425">
        <f>L42-B42</f>
        <v/>
      </c>
      <c r="P42" s="144">
        <f>J42-K42</f>
        <v/>
      </c>
      <c r="Q42" s="426">
        <f>D42-F42</f>
        <v/>
      </c>
      <c r="R42" s="30" t="n"/>
    </row>
    <row r="43">
      <c r="A43" s="50" t="n"/>
      <c r="B43" s="427" t="n"/>
      <c r="C43" s="385" t="n">
        <v>410</v>
      </c>
      <c r="D43" s="440">
        <f>J106</f>
        <v/>
      </c>
      <c r="E43" s="443" t="n">
        <v>413</v>
      </c>
      <c r="F43" s="442">
        <f>J110*-1</f>
        <v/>
      </c>
      <c r="G43" s="452" t="n"/>
      <c r="H43" s="216" t="inlineStr">
        <is>
          <t xml:space="preserve">　　　減少短期墊款                                                </t>
        </is>
      </c>
      <c r="I43" s="217" t="n">
        <v>212</v>
      </c>
      <c r="J43" s="73">
        <f>OFFSET(A516,0,$K$1-1)</f>
        <v/>
      </c>
      <c r="K43" s="453">
        <f>-SUMIF($C$7:$C$127,I43,$D$7:$D$127)+SUMIF($E$7:$E$135,I43,$F$7:$F$127)</f>
        <v/>
      </c>
      <c r="L43" s="478" t="n"/>
      <c r="M43" s="478">
        <f>L43-G43</f>
        <v/>
      </c>
      <c r="N43" s="30" t="n"/>
      <c r="O43" s="425">
        <f>L43-B43</f>
        <v/>
      </c>
      <c r="P43" s="144">
        <f>J43-K43</f>
        <v/>
      </c>
      <c r="Q43" s="426">
        <f>D43-F43</f>
        <v/>
      </c>
      <c r="R43" s="30" t="n"/>
    </row>
    <row r="44">
      <c r="A44" s="50" t="n"/>
      <c r="B44" s="427" t="n"/>
      <c r="C44" s="385" t="n"/>
      <c r="D44" s="440" t="n"/>
      <c r="E44" s="443" t="n"/>
      <c r="F44" s="442" t="n"/>
      <c r="G44" s="452" t="n"/>
      <c r="H44" s="112" t="inlineStr">
        <is>
          <t xml:space="preserve">　　減少投資、長期應收款、貸墊款及準備金                        </t>
        </is>
      </c>
      <c r="I44" s="180" t="n"/>
      <c r="J44" s="73">
        <f>OFFSET(A517,0,$K$1-1)</f>
        <v/>
      </c>
      <c r="K44" s="369">
        <f>SUM(K45:K46)</f>
        <v/>
      </c>
      <c r="L44" s="478" t="n"/>
      <c r="M44" s="478">
        <f>L44-G44</f>
        <v/>
      </c>
      <c r="N44" s="30" t="n"/>
      <c r="O44" s="425">
        <f>L44-B44</f>
        <v/>
      </c>
      <c r="P44" s="144">
        <f>J44-K44</f>
        <v/>
      </c>
      <c r="Q44" s="426">
        <f>D44-F44</f>
        <v/>
      </c>
      <c r="R44" s="30" t="n"/>
    </row>
    <row r="45">
      <c r="A45" s="80" t="inlineStr">
        <is>
          <t xml:space="preserve">　　什項設備                                                    </t>
        </is>
      </c>
      <c r="B45" s="427">
        <f>VLOOKUP(A45,$A$309:$AX$418,$K$1,FALSE)</f>
        <v/>
      </c>
      <c r="C45" s="384" t="n">
        <v>255</v>
      </c>
      <c r="D45" s="440">
        <f>J61*-1</f>
        <v/>
      </c>
      <c r="E45" s="441" t="n">
        <v>105</v>
      </c>
      <c r="F45" s="442">
        <f>J19</f>
        <v/>
      </c>
      <c r="G45" s="429">
        <f>B45+SUM(D45:D48)-SUM(F45:F48)</f>
        <v/>
      </c>
      <c r="H45" s="112" t="inlineStr">
        <is>
          <t xml:space="preserve">　　　減少投資                                                    </t>
        </is>
      </c>
      <c r="I45" s="180" t="n">
        <v>221</v>
      </c>
      <c r="J45" s="73">
        <f>OFFSET(A518,0,$K$1-1)</f>
        <v/>
      </c>
      <c r="K45" s="369">
        <f>-SUMIF($C$7:$C$127,I45,$D$7:$D$127)+SUMIF($E$7:$E$135,I45,$F$7:$F$127)</f>
        <v/>
      </c>
      <c r="L45" s="478">
        <f>VLOOKUP(A45,$A$140:$AX$249,$K$1,FALSE)</f>
        <v/>
      </c>
      <c r="M45" s="478">
        <f>L45-G45</f>
        <v/>
      </c>
      <c r="N45" s="30" t="n"/>
      <c r="O45" s="425">
        <f>L45-B45</f>
        <v/>
      </c>
      <c r="P45" s="144">
        <f>J45-K45</f>
        <v/>
      </c>
      <c r="Q45" s="426">
        <f>D45-F45</f>
        <v/>
      </c>
      <c r="R45" s="30" t="n"/>
    </row>
    <row r="46">
      <c r="A46" s="3" t="n">
        <v>0</v>
      </c>
      <c r="B46" s="427" t="n"/>
      <c r="C46" s="385" t="n">
        <v>408</v>
      </c>
      <c r="D46" s="440">
        <f>J102</f>
        <v/>
      </c>
      <c r="E46" s="443" t="n"/>
      <c r="F46" s="442" t="n"/>
      <c r="G46" s="433" t="n"/>
      <c r="H46" s="112" t="inlineStr">
        <is>
          <t xml:space="preserve">　　　減少準備金                                                  </t>
        </is>
      </c>
      <c r="I46" s="180" t="n">
        <v>222</v>
      </c>
      <c r="J46" s="73">
        <f>OFFSET(A519,0,$K$1-1)</f>
        <v/>
      </c>
      <c r="K46" s="369">
        <f>-SUMIF($C$7:$C$127,I46,$D$7:$D$127)+SUMIF($E$7:$E$135,I46,$F$7:$F$127)</f>
        <v/>
      </c>
      <c r="L46" s="478" t="n"/>
      <c r="M46" s="478">
        <f>L46-G46</f>
        <v/>
      </c>
      <c r="N46" s="30" t="n"/>
      <c r="O46" s="425">
        <f>L46-B46</f>
        <v/>
      </c>
      <c r="P46" s="144">
        <f>J46-K46</f>
        <v/>
      </c>
      <c r="Q46" s="426">
        <f>D46-F46</f>
        <v/>
      </c>
      <c r="R46" s="30" t="n"/>
    </row>
    <row r="47">
      <c r="A47" s="3" t="n">
        <v>0</v>
      </c>
      <c r="B47" s="427" t="n"/>
      <c r="C47" s="385" t="n">
        <v>411</v>
      </c>
      <c r="D47" s="440">
        <f>J107</f>
        <v/>
      </c>
      <c r="E47" s="443" t="n">
        <v>414</v>
      </c>
      <c r="F47" s="442">
        <f>-J111</f>
        <v/>
      </c>
      <c r="G47" s="433" t="n"/>
      <c r="H47" s="112" t="inlineStr">
        <is>
          <t xml:space="preserve">　　收取利息                                                    </t>
        </is>
      </c>
      <c r="I47" s="180" t="n"/>
      <c r="J47" s="73">
        <f>OFFSET(A520,0,$K$1-1)</f>
        <v/>
      </c>
      <c r="K47" s="369">
        <f>J47</f>
        <v/>
      </c>
      <c r="L47" s="478" t="n"/>
      <c r="M47" s="478">
        <f>L47-G47</f>
        <v/>
      </c>
      <c r="N47" s="30" t="n"/>
      <c r="O47" s="425">
        <f>L47-B47</f>
        <v/>
      </c>
      <c r="P47" s="144">
        <f>J47-K47</f>
        <v/>
      </c>
      <c r="Q47" s="426">
        <f>D47-F47</f>
        <v/>
      </c>
      <c r="R47" s="30" t="n"/>
    </row>
    <row r="48">
      <c r="A48" s="3" t="n">
        <v>0</v>
      </c>
      <c r="B48" s="427" t="n"/>
      <c r="C48" s="385" t="n">
        <v>406</v>
      </c>
      <c r="D48" s="440">
        <f>J98</f>
        <v/>
      </c>
      <c r="E48" s="443" t="n"/>
      <c r="F48" s="442" t="n"/>
      <c r="G48" s="433" t="n"/>
      <c r="H48" s="112" t="inlineStr">
        <is>
          <t xml:space="preserve">　　收取股利                                                    </t>
        </is>
      </c>
      <c r="I48" s="186" t="n"/>
      <c r="J48" s="73">
        <f>OFFSET(A521,0,$K$1-1)</f>
        <v/>
      </c>
      <c r="K48" s="369">
        <f>J48</f>
        <v/>
      </c>
      <c r="L48" s="478" t="n"/>
      <c r="M48" s="478">
        <f>L48-G48</f>
        <v/>
      </c>
      <c r="N48" s="30" t="n"/>
      <c r="O48" s="425">
        <f>L48-B48</f>
        <v/>
      </c>
      <c r="P48" s="144">
        <f>J48-K48</f>
        <v/>
      </c>
      <c r="Q48" s="426">
        <f>D48-F48</f>
        <v/>
      </c>
      <c r="R48" s="30" t="n"/>
    </row>
    <row r="49">
      <c r="A49" s="80" t="inlineStr">
        <is>
          <t xml:space="preserve">　　租賃資產                                                    </t>
        </is>
      </c>
      <c r="B49" s="427">
        <f>VLOOKUP(A49,$A$309:$AX$413,$K$1,FALSE)</f>
        <v/>
      </c>
      <c r="C49" s="384" t="n"/>
      <c r="D49" s="440" t="n"/>
      <c r="E49" s="441" t="n">
        <v>106</v>
      </c>
      <c r="F49" s="442">
        <f>J20</f>
        <v/>
      </c>
      <c r="G49" s="433">
        <f>B49+D49-F49</f>
        <v/>
      </c>
      <c r="H49" s="112" t="inlineStr">
        <is>
          <t xml:space="preserve">　　增加流動金融資產及短期貸墊款                                </t>
        </is>
      </c>
      <c r="I49" s="186" t="n"/>
      <c r="J49" s="121">
        <f>OFFSET(A522,0,$K$1-1)</f>
        <v/>
      </c>
      <c r="K49" s="369">
        <f>K50</f>
        <v/>
      </c>
      <c r="L49" s="478">
        <f>VLOOKUP(A49,$A$140:$AX$249,$K$1,FALSE)</f>
        <v/>
      </c>
      <c r="M49" s="478">
        <f>L49-G49</f>
        <v/>
      </c>
      <c r="N49" s="30" t="n"/>
      <c r="O49" s="425">
        <f>L49-B49</f>
        <v/>
      </c>
      <c r="P49" s="144">
        <f>J49-K49</f>
        <v/>
      </c>
      <c r="Q49" s="426">
        <f>D49-F49</f>
        <v/>
      </c>
      <c r="R49" s="30" t="n"/>
    </row>
    <row r="50" ht="32.4" customHeight="1" s="53">
      <c r="A50" s="80" t="inlineStr">
        <is>
          <t xml:space="preserve">　　租賃權益改良                                                </t>
        </is>
      </c>
      <c r="B50" s="427">
        <f>VLOOKUP(A50,$A$309:$AX$418,$K$1,FALSE)</f>
        <v/>
      </c>
      <c r="C50" s="384" t="n">
        <v>257</v>
      </c>
      <c r="D50" s="454">
        <f>J63*-1</f>
        <v/>
      </c>
      <c r="E50" s="441" t="n">
        <v>107</v>
      </c>
      <c r="F50" s="442">
        <f>J21</f>
        <v/>
      </c>
      <c r="G50" s="433">
        <f>B50+D50-F50</f>
        <v/>
      </c>
      <c r="H50" s="112" t="inlineStr">
        <is>
          <t xml:space="preserve">　　　增加流動金融資產                                            </t>
        </is>
      </c>
      <c r="I50" s="181" t="n">
        <v>231</v>
      </c>
      <c r="J50" s="121">
        <f>OFFSET(A523,0,$K$1-1)</f>
        <v/>
      </c>
      <c r="K50" s="369">
        <f>-SUMIF($C$7:$C$127,I50,$D$7:$D$127)+SUMIF($E$7:$E$135,I50,$F$7:$F$127)</f>
        <v/>
      </c>
      <c r="L50" s="478">
        <f>VLOOKUP(A50,$A$140:$AX$249,$K$1,FALSE)</f>
        <v/>
      </c>
      <c r="M50" s="478">
        <f>L50-G50</f>
        <v/>
      </c>
      <c r="N50" s="30" t="n"/>
      <c r="O50" s="425">
        <f>L50-B49</f>
        <v/>
      </c>
      <c r="P50" s="144">
        <f>J50-K50</f>
        <v/>
      </c>
      <c r="Q50" s="426">
        <f>D49-F49</f>
        <v/>
      </c>
      <c r="R50" s="30" t="n"/>
    </row>
    <row r="51" ht="32.4" customHeight="1" s="53">
      <c r="A51" s="79" t="inlineStr">
        <is>
          <t xml:space="preserve">　　購建中固定資產                                              </t>
        </is>
      </c>
      <c r="B51" s="427">
        <f>VLOOKUP(A51,$A$309:$AX$418,$K$1,FALSE)</f>
        <v/>
      </c>
      <c r="C51" s="384" t="n">
        <v>256</v>
      </c>
      <c r="D51" s="440">
        <f>J62*-1</f>
        <v/>
      </c>
      <c r="E51" s="441" t="n">
        <v>404</v>
      </c>
      <c r="F51" s="442">
        <f>J96</f>
        <v/>
      </c>
      <c r="G51" s="429">
        <f>B51+SUM(D51:D53)-SUM(F51:F53)</f>
        <v/>
      </c>
      <c r="H51" s="112" t="inlineStr">
        <is>
          <t xml:space="preserve">　　增加投資、長期應收款、貸墊款及準備金                        </t>
        </is>
      </c>
      <c r="I51" s="180" t="n"/>
      <c r="J51" s="73">
        <f>OFFSET(A524,0,$K$1-1)</f>
        <v/>
      </c>
      <c r="K51" s="369">
        <f>SUM(K52:K53)</f>
        <v/>
      </c>
      <c r="L51" s="478">
        <f>VLOOKUP(A51,$A$140:$AX$249,$K$1,FALSE)</f>
        <v/>
      </c>
      <c r="M51" s="478">
        <f>L51-G51</f>
        <v/>
      </c>
      <c r="N51" s="30" t="n"/>
      <c r="O51" s="425">
        <f>L51-B50</f>
        <v/>
      </c>
      <c r="P51" s="144">
        <f>J51-K51</f>
        <v/>
      </c>
      <c r="Q51" s="426">
        <f>D50-F50</f>
        <v/>
      </c>
      <c r="R51" s="30" t="n"/>
    </row>
    <row r="52">
      <c r="A52" s="3" t="n"/>
      <c r="B52" s="427" t="n"/>
      <c r="C52" s="385" t="n"/>
      <c r="D52" s="440" t="n"/>
      <c r="E52" s="441" t="n">
        <v>405</v>
      </c>
      <c r="F52" s="442">
        <f>J97</f>
        <v/>
      </c>
      <c r="G52" s="433" t="n"/>
      <c r="H52" s="112" t="inlineStr">
        <is>
          <t xml:space="preserve">　　　增加投資                                                    </t>
        </is>
      </c>
      <c r="I52" s="180" t="n">
        <v>241</v>
      </c>
      <c r="J52" s="73">
        <f>OFFSET(A525,0,$K$1-1)</f>
        <v/>
      </c>
      <c r="K52" s="369">
        <f>-SUMIF($C$7:$C$127,I52,$D$7:$D$127)+SUMIF($E$7:$E$135,I52,$F$7:$F$127)</f>
        <v/>
      </c>
      <c r="L52" s="478" t="n"/>
      <c r="M52" s="478">
        <f>L52-G52</f>
        <v/>
      </c>
      <c r="N52" s="30" t="n"/>
      <c r="O52" s="425">
        <f>L52-B51</f>
        <v/>
      </c>
      <c r="P52" s="144">
        <f>J52-K52</f>
        <v/>
      </c>
      <c r="Q52" s="426">
        <f>D51-F51</f>
        <v/>
      </c>
      <c r="R52" s="30" t="n"/>
    </row>
    <row r="53">
      <c r="A53" s="126" t="n"/>
      <c r="B53" s="126" t="n"/>
      <c r="C53" s="236" t="n"/>
      <c r="D53" s="455" t="n"/>
      <c r="E53" s="236" t="n">
        <v>406</v>
      </c>
      <c r="F53" s="238">
        <f>J98</f>
        <v/>
      </c>
      <c r="G53" s="126" t="n"/>
      <c r="H53" s="112" t="inlineStr">
        <is>
          <t xml:space="preserve">　　　增加準備金                                                  </t>
        </is>
      </c>
      <c r="I53" s="180" t="n">
        <v>242</v>
      </c>
      <c r="J53" s="73">
        <f>OFFSET(A526,0,$K$1-1)</f>
        <v/>
      </c>
      <c r="K53" s="369">
        <f>-SUMIF($C$7:$C$127,I53,$D$7:$D$127)+SUMIF($E$7:$E$135,I53,$F$7:$F$127)</f>
        <v/>
      </c>
      <c r="L53" s="478" t="n"/>
      <c r="M53" s="478">
        <f>L53-G52</f>
        <v/>
      </c>
      <c r="N53" s="30" t="n"/>
      <c r="O53" s="425">
        <f>L53-B52</f>
        <v/>
      </c>
      <c r="P53" s="144">
        <f>J53-K53</f>
        <v/>
      </c>
      <c r="Q53" s="426">
        <f>D52-F52</f>
        <v/>
      </c>
      <c r="R53" s="30" t="n"/>
    </row>
    <row r="54" ht="32.4" customHeight="1" s="53">
      <c r="A54" s="78" t="inlineStr">
        <is>
          <t xml:space="preserve">　生物資產－非流動                                            </t>
        </is>
      </c>
      <c r="B54" s="422">
        <f>SUM(B55)</f>
        <v/>
      </c>
      <c r="C54" s="384" t="n"/>
      <c r="D54" s="440" t="n"/>
      <c r="E54" s="441" t="n"/>
      <c r="F54" s="442" t="n"/>
      <c r="G54" s="423">
        <f>SUM(G55)</f>
        <v/>
      </c>
      <c r="H54" s="112" t="inlineStr">
        <is>
          <t xml:space="preserve">　　增加不動產、廠房及設備、礦產資源                            </t>
        </is>
      </c>
      <c r="I54" s="180" t="n"/>
      <c r="J54" s="73">
        <f>OFFSET(A527,0,$K$1-1)</f>
        <v/>
      </c>
      <c r="K54" s="369">
        <f>K55</f>
        <v/>
      </c>
      <c r="L54" s="478">
        <f>VLOOKUP(A54,$A$140:$AX$249,$K$1,FALSE)</f>
        <v/>
      </c>
      <c r="M54" s="478">
        <f>L54-G54</f>
        <v/>
      </c>
      <c r="N54" s="30" t="n"/>
      <c r="O54" s="425">
        <f>L54-B54</f>
        <v/>
      </c>
      <c r="P54" s="144">
        <f>J54-K54</f>
        <v/>
      </c>
      <c r="Q54" s="426">
        <f>D54-F54</f>
        <v/>
      </c>
      <c r="R54" s="30" t="n"/>
    </row>
    <row r="55" ht="27.6" customHeight="1" s="53">
      <c r="A55" s="82" t="inlineStr">
        <is>
          <t xml:space="preserve">　　生產性生物資產－非流動                                      </t>
        </is>
      </c>
      <c r="B55" s="427">
        <f>VLOOKUP(A55,$A$309:$AX$418,$K$1,FALSE)</f>
        <v/>
      </c>
      <c r="C55" s="384" t="n"/>
      <c r="D55" s="440" t="n"/>
      <c r="E55" s="441" t="n">
        <v>109</v>
      </c>
      <c r="F55" s="442">
        <f>J23</f>
        <v/>
      </c>
      <c r="G55" s="429">
        <f>B55+SUM(D55:D55)-SUM(F55:F55)</f>
        <v/>
      </c>
      <c r="H55" s="112" t="inlineStr">
        <is>
          <t xml:space="preserve">　　　增加不動產、廠房及設備                                      </t>
        </is>
      </c>
      <c r="I55" s="180" t="n"/>
      <c r="J55" s="73">
        <f>OFFSET(A528,0,$K$1-1)</f>
        <v/>
      </c>
      <c r="K55" s="369">
        <f>K56</f>
        <v/>
      </c>
      <c r="L55" s="478">
        <f>VLOOKUP(A55,$A$140:$AX$249,$K$1,FALSE)</f>
        <v/>
      </c>
      <c r="M55" s="478">
        <f>L55-G55</f>
        <v/>
      </c>
      <c r="N55" s="30" t="n"/>
      <c r="O55" s="425">
        <f>L55-B55</f>
        <v/>
      </c>
      <c r="P55" s="144">
        <f>J55-K55</f>
        <v/>
      </c>
      <c r="Q55" s="426">
        <f>D55-F55</f>
        <v/>
      </c>
      <c r="R55" s="30" t="n"/>
    </row>
    <row r="56">
      <c r="A56" s="78" t="inlineStr">
        <is>
          <t xml:space="preserve">　無形資產                                                    </t>
        </is>
      </c>
      <c r="B56" s="422">
        <f>SUM(B57)</f>
        <v/>
      </c>
      <c r="C56" s="384" t="n"/>
      <c r="D56" s="440" t="n"/>
      <c r="E56" s="441" t="n"/>
      <c r="F56" s="442" t="n"/>
      <c r="G56" s="423">
        <f>SUM(G57)</f>
        <v/>
      </c>
      <c r="H56" s="112" t="inlineStr">
        <is>
          <t xml:space="preserve">　　　　固定資產之增置                                              </t>
        </is>
      </c>
      <c r="I56" s="180" t="n"/>
      <c r="J56" s="73">
        <f>OFFSET(A529,0,$K$1-1)</f>
        <v/>
      </c>
      <c r="K56" s="369">
        <f>SUM(K57:K63)</f>
        <v/>
      </c>
      <c r="L56" s="478">
        <f>VLOOKUP(A56,$A$140:$AX$249,$K$1,FALSE)</f>
        <v/>
      </c>
      <c r="M56" s="478">
        <f>L56-G56</f>
        <v/>
      </c>
      <c r="N56" s="30" t="n"/>
      <c r="O56" s="425">
        <f>L56-B56</f>
        <v/>
      </c>
      <c r="P56" s="144">
        <f>J56-K56</f>
        <v/>
      </c>
      <c r="Q56" s="426">
        <f>D56-F56</f>
        <v/>
      </c>
      <c r="R56" s="30" t="n"/>
    </row>
    <row r="57">
      <c r="A57" s="80" t="inlineStr">
        <is>
          <t xml:space="preserve">　　無形資產                                                    </t>
        </is>
      </c>
      <c r="B57" s="427">
        <f>VLOOKUP(A57,$A$309:$AX$418,$K$1,FALSE)</f>
        <v/>
      </c>
      <c r="C57" s="384" t="n"/>
      <c r="D57" s="440" t="n"/>
      <c r="E57" s="441" t="n">
        <v>111</v>
      </c>
      <c r="F57" s="442">
        <f>J25</f>
        <v/>
      </c>
      <c r="G57" s="429">
        <f>B57+SUM(D57:D59)-SUM(F57:F59)</f>
        <v/>
      </c>
      <c r="H57" s="112" t="inlineStr">
        <is>
          <t xml:space="preserve">　　　　　土地改良物                                                  </t>
        </is>
      </c>
      <c r="I57" s="180" t="n">
        <v>251</v>
      </c>
      <c r="J57" s="73">
        <f>OFFSET(A530,0,$K$1-1)</f>
        <v/>
      </c>
      <c r="K57" s="369">
        <f>-SUMIF($C$7:$C$127,I57,$D$7:$D$127)+SUMIF($E$7:$E$127,I57,$F$7:$F$127)</f>
        <v/>
      </c>
      <c r="L57" s="478">
        <f>VLOOKUP(A57,$A$140:$AX$249,$K$1,FALSE)</f>
        <v/>
      </c>
      <c r="M57" s="478">
        <f>L57-G57</f>
        <v/>
      </c>
      <c r="N57" s="30" t="n"/>
      <c r="O57" s="425">
        <f>L57-B57</f>
        <v/>
      </c>
      <c r="P57" s="144">
        <f>J57-K57</f>
        <v/>
      </c>
      <c r="Q57" s="426">
        <f>D57-F57</f>
        <v/>
      </c>
      <c r="R57" s="30" t="n"/>
    </row>
    <row r="58">
      <c r="A58" s="2" t="n">
        <v>0</v>
      </c>
      <c r="B58" s="427" t="n"/>
      <c r="C58" s="384" t="n">
        <v>415</v>
      </c>
      <c r="D58" s="440">
        <f>J113</f>
        <v/>
      </c>
      <c r="E58" s="441" t="n">
        <v>416</v>
      </c>
      <c r="F58" s="442">
        <f>J114*-1</f>
        <v/>
      </c>
      <c r="G58" s="433" t="n"/>
      <c r="H58" s="112" t="inlineStr">
        <is>
          <t xml:space="preserve">　　　　　房屋及建築                                                  </t>
        </is>
      </c>
      <c r="I58" s="180" t="n">
        <v>252</v>
      </c>
      <c r="J58" s="73">
        <f>OFFSET(A531,0,$K$1-1)</f>
        <v/>
      </c>
      <c r="K58" s="369">
        <f>-SUMIF($C$7:$C$127,I58,$D$7:$D$127)+SUMIF($E$7:$E$127,I58,$F$7:$F$127)</f>
        <v/>
      </c>
      <c r="L58" s="478" t="n"/>
      <c r="M58" s="478">
        <f>L58-G58</f>
        <v/>
      </c>
      <c r="N58" s="30" t="n"/>
      <c r="O58" s="425">
        <f>L58-B58</f>
        <v/>
      </c>
      <c r="P58" s="144">
        <f>J58-K58</f>
        <v/>
      </c>
      <c r="Q58" s="426">
        <f>D58-F58</f>
        <v/>
      </c>
      <c r="R58" s="30" t="n"/>
    </row>
    <row r="59">
      <c r="A59" s="3" t="n">
        <v>0</v>
      </c>
      <c r="B59" s="427" t="n"/>
      <c r="C59" s="385" t="n">
        <v>258</v>
      </c>
      <c r="D59" s="440">
        <f>J65*-1</f>
        <v/>
      </c>
      <c r="E59" s="443" t="n">
        <v>112</v>
      </c>
      <c r="F59" s="456" t="n"/>
      <c r="G59" s="433" t="n"/>
      <c r="H59" s="112" t="inlineStr">
        <is>
          <t xml:space="preserve">　　　　　機械及設備                                                  </t>
        </is>
      </c>
      <c r="I59" s="180" t="n">
        <v>253</v>
      </c>
      <c r="J59" s="73">
        <f>OFFSET(A532,0,$K$1-1)</f>
        <v/>
      </c>
      <c r="K59" s="369">
        <f>-SUMIF($C$7:$C$127,I59,$D$7:$D$127)+SUMIF($E$7:$E$127,I59,$F$7:$F$127)</f>
        <v/>
      </c>
      <c r="L59" s="478" t="n"/>
      <c r="M59" s="478">
        <f>L59-G59</f>
        <v/>
      </c>
      <c r="N59" s="30" t="n"/>
      <c r="O59" s="425">
        <f>L59-B59</f>
        <v/>
      </c>
      <c r="P59" s="144">
        <f>J59-K59</f>
        <v/>
      </c>
      <c r="Q59" s="426">
        <f>D59-F59</f>
        <v/>
      </c>
      <c r="R59" s="30" t="n"/>
    </row>
    <row r="60">
      <c r="A60" s="3" t="n">
        <v>0</v>
      </c>
      <c r="B60" s="427" t="n"/>
      <c r="C60" s="385" t="n"/>
      <c r="D60" s="440" t="n"/>
      <c r="E60" s="443" t="n"/>
      <c r="F60" s="442" t="n"/>
      <c r="G60" s="433" t="n"/>
      <c r="H60" s="112" t="inlineStr">
        <is>
          <t xml:space="preserve">　　　　　交通及運輸設備                                              </t>
        </is>
      </c>
      <c r="I60" s="180" t="n">
        <v>254</v>
      </c>
      <c r="J60" s="73">
        <f>OFFSET(A533,0,$K$1-1)</f>
        <v/>
      </c>
      <c r="K60" s="369">
        <f>-SUMIF($C$7:$C$127,I60,$D$7:$D$127)+SUMIF($E$7:$E$127,I60,$F$7:$F$127)</f>
        <v/>
      </c>
      <c r="L60" s="478" t="n"/>
      <c r="M60" s="478">
        <f>L60-G60</f>
        <v/>
      </c>
      <c r="N60" s="30" t="n"/>
      <c r="O60" s="425">
        <f>L60-B60</f>
        <v/>
      </c>
      <c r="P60" s="144">
        <f>J60-K60</f>
        <v/>
      </c>
      <c r="Q60" s="426">
        <f>D60-F60</f>
        <v/>
      </c>
      <c r="R60" s="30" t="n"/>
    </row>
    <row r="61" ht="20.4" customHeight="1" s="53">
      <c r="A61" s="78" t="inlineStr">
        <is>
          <t xml:space="preserve">　其他資產                                                    </t>
        </is>
      </c>
      <c r="B61" s="457">
        <f>SUM(B62,B65,B68)</f>
        <v/>
      </c>
      <c r="C61" s="384" t="n"/>
      <c r="D61" s="440" t="n"/>
      <c r="E61" s="441" t="n"/>
      <c r="F61" s="442" t="n"/>
      <c r="G61" s="457">
        <f>SUM(G62,G65,G68)</f>
        <v/>
      </c>
      <c r="H61" s="112" t="inlineStr">
        <is>
          <t xml:space="preserve">　　　　　什項設備                                                    </t>
        </is>
      </c>
      <c r="I61" s="180" t="n">
        <v>255</v>
      </c>
      <c r="J61" s="73">
        <f>OFFSET(A534,0,$K$1-1)</f>
        <v/>
      </c>
      <c r="K61" s="369">
        <f>-SUMIF($C$7:$C$127,I61,$D$7:$D$127)+SUMIF($E$7:$E$127,I61,$F$7:$F$127)</f>
        <v/>
      </c>
      <c r="L61" s="478">
        <f>VLOOKUP(A61,$A$140:$AX$249,$K$1,FALSE)</f>
        <v/>
      </c>
      <c r="M61" s="478">
        <f>L61-G61</f>
        <v/>
      </c>
      <c r="N61" s="30" t="n"/>
      <c r="O61" s="425">
        <f>L61-B61</f>
        <v/>
      </c>
      <c r="P61" s="144">
        <f>J61-K61</f>
        <v/>
      </c>
      <c r="Q61" s="426">
        <f>D61-F61</f>
        <v/>
      </c>
      <c r="R61" s="30" t="n"/>
    </row>
    <row r="62">
      <c r="A62" s="80" t="inlineStr">
        <is>
          <t xml:space="preserve">　　遞延資產                                                    </t>
        </is>
      </c>
      <c r="B62" s="427">
        <f>VLOOKUP(A62,$A$309:$AX$418,$K$1,FALSE)</f>
        <v/>
      </c>
      <c r="C62" s="384" t="n"/>
      <c r="D62" s="440" t="n"/>
      <c r="E62" s="441" t="n">
        <v>112</v>
      </c>
      <c r="F62" s="442">
        <f>J26-F59</f>
        <v/>
      </c>
      <c r="G62" s="429">
        <f>B62+SUM(D62:D64)-SUM(F62:F64)</f>
        <v/>
      </c>
      <c r="H62" s="112" t="inlineStr">
        <is>
          <t xml:space="preserve">　　　　　購建中固定資產                                              </t>
        </is>
      </c>
      <c r="I62" s="180" t="n">
        <v>256</v>
      </c>
      <c r="J62" s="73">
        <f>OFFSET(A535,0,$K$1-1)</f>
        <v/>
      </c>
      <c r="K62" s="369">
        <f>-SUMIF($C$7:$C$127,I62,$D$7:$D$127)+SUMIF($E$7:$E$127,I62,$F$7:$F$127)</f>
        <v/>
      </c>
      <c r="L62" s="478">
        <f>VLOOKUP(A62,$A$140:$AX$249,$K$1,FALSE)</f>
        <v/>
      </c>
      <c r="M62" s="478">
        <f>L62-G62</f>
        <v/>
      </c>
      <c r="N62" s="30" t="n"/>
      <c r="O62" s="425">
        <f>L62-B62</f>
        <v/>
      </c>
      <c r="P62" s="144">
        <f>J62-K62</f>
        <v/>
      </c>
      <c r="Q62" s="426">
        <f>D62-F62</f>
        <v/>
      </c>
      <c r="R62" s="30" t="n"/>
    </row>
    <row r="63">
      <c r="A63" s="2" t="n">
        <v>0</v>
      </c>
      <c r="B63" s="427" t="n"/>
      <c r="C63" s="384" t="n"/>
      <c r="D63" s="440">
        <f>J126</f>
        <v/>
      </c>
      <c r="E63" s="441" t="n"/>
      <c r="F63" s="442">
        <f>J127*-1</f>
        <v/>
      </c>
      <c r="G63" s="429" t="n"/>
      <c r="H63" s="112" t="inlineStr">
        <is>
          <t xml:space="preserve">　　　　　租賃權益改良                                                </t>
        </is>
      </c>
      <c r="I63" s="180" t="n">
        <v>257</v>
      </c>
      <c r="J63" s="73">
        <f>OFFSET(A536,0,$K$1-1)</f>
        <v/>
      </c>
      <c r="K63" s="369">
        <f>-SUMIF($C$7:$C$127,I63,$D$7:$D$127)+SUMIF($E$7:$E$127,I63,$F$7:$F$127)</f>
        <v/>
      </c>
      <c r="L63" s="478" t="n"/>
      <c r="M63" s="478">
        <f>L63-G63</f>
        <v/>
      </c>
      <c r="N63" s="30" t="n"/>
      <c r="O63" s="425">
        <f>L63-B63</f>
        <v/>
      </c>
      <c r="P63" s="144">
        <f>J63-K63</f>
        <v/>
      </c>
      <c r="Q63" s="426">
        <f>D63-F63</f>
        <v/>
      </c>
      <c r="R63" s="30" t="n"/>
    </row>
    <row r="64">
      <c r="A64" s="2" t="n">
        <v>0</v>
      </c>
      <c r="B64" s="427" t="n"/>
      <c r="C64" s="384" t="n">
        <v>259</v>
      </c>
      <c r="D64" s="440">
        <f>J67*-1</f>
        <v/>
      </c>
      <c r="E64" s="441" t="n"/>
      <c r="F64" s="442" t="n"/>
      <c r="G64" s="429" t="n"/>
      <c r="H64" s="112" t="inlineStr">
        <is>
          <t xml:space="preserve">　　增加無形資產及其他資產                                      </t>
        </is>
      </c>
      <c r="I64" s="180" t="n"/>
      <c r="J64" s="73">
        <f>OFFSET(A537,0,$K$1-1)</f>
        <v/>
      </c>
      <c r="K64" s="369">
        <f>K65+K66</f>
        <v/>
      </c>
      <c r="L64" s="478" t="n"/>
      <c r="M64" s="478">
        <f>L64-G64</f>
        <v/>
      </c>
      <c r="N64" s="30" t="n"/>
      <c r="O64" s="425">
        <f>L64-B64</f>
        <v/>
      </c>
      <c r="P64" s="144">
        <f>J64-K64</f>
        <v/>
      </c>
      <c r="Q64" s="426">
        <f>D64-F64</f>
        <v/>
      </c>
      <c r="R64" s="30" t="n"/>
    </row>
    <row r="65">
      <c r="A65" s="80" t="inlineStr">
        <is>
          <t xml:space="preserve">　　什項資產                                                    </t>
        </is>
      </c>
      <c r="B65" s="427">
        <f>VLOOKUP(A65,$A$309:$AX$418,$K$1,FALSE)</f>
        <v/>
      </c>
      <c r="C65" s="384" t="n">
        <v>417</v>
      </c>
      <c r="D65" s="440">
        <f>F111</f>
        <v/>
      </c>
      <c r="E65" s="441" t="n">
        <v>108</v>
      </c>
      <c r="F65" s="442">
        <f>J22</f>
        <v/>
      </c>
      <c r="G65" s="429">
        <f>B65+SUM(D65:D67)-SUM(F65:F67)</f>
        <v/>
      </c>
      <c r="H65" s="112" t="inlineStr">
        <is>
          <t xml:space="preserve">　　　增加無形資產                                                </t>
        </is>
      </c>
      <c r="I65" s="180" t="n">
        <v>258</v>
      </c>
      <c r="J65" s="73">
        <f>OFFSET(A538,0,$K$1-1)</f>
        <v/>
      </c>
      <c r="K65" s="369">
        <f>-SUMIF($C$7:$C$127,I65,$D$7:$D$127)+SUMIF($E$7:$E$127,I65,$F$7:$F$127)</f>
        <v/>
      </c>
      <c r="L65" s="478">
        <f>VLOOKUP(A65,$A$140:$AX$249,$K$1,FALSE)</f>
        <v/>
      </c>
      <c r="M65" s="478">
        <f>L65-G65</f>
        <v/>
      </c>
      <c r="N65" s="30" t="n"/>
      <c r="O65" s="425">
        <f>L65-B65</f>
        <v/>
      </c>
      <c r="P65" s="144">
        <f>J65-K65</f>
        <v/>
      </c>
      <c r="Q65" s="426">
        <f>D65-F65</f>
        <v/>
      </c>
      <c r="R65" s="30" t="n"/>
    </row>
    <row r="66">
      <c r="A66" s="4" t="n">
        <v>0</v>
      </c>
      <c r="B66" s="427" t="n"/>
      <c r="C66" s="384" t="n"/>
      <c r="D66" s="440" t="n"/>
      <c r="E66" s="441" t="n"/>
      <c r="F66" s="442" t="n"/>
      <c r="G66" s="433" t="n"/>
      <c r="H66" s="112" t="inlineStr">
        <is>
          <t xml:space="preserve">　　　增加其他資產                                                </t>
        </is>
      </c>
      <c r="I66" s="180" t="n"/>
      <c r="J66" s="73">
        <f>OFFSET(A539,0,$K$1-1)</f>
        <v/>
      </c>
      <c r="K66" s="369">
        <f>K67</f>
        <v/>
      </c>
      <c r="L66" s="478" t="n"/>
      <c r="M66" s="478">
        <f>L66-G66</f>
        <v/>
      </c>
      <c r="N66" s="30" t="n"/>
      <c r="O66" s="425">
        <f>L66-B66</f>
        <v/>
      </c>
      <c r="P66" s="144">
        <f>J66-K66</f>
        <v/>
      </c>
      <c r="Q66" s="426">
        <f>D66-F66</f>
        <v/>
      </c>
      <c r="R66" s="30" t="n"/>
    </row>
    <row r="67">
      <c r="A67" s="3" t="n">
        <v>0</v>
      </c>
      <c r="B67" s="427" t="n"/>
      <c r="C67" s="385" t="n"/>
      <c r="D67" s="440" t="n"/>
      <c r="E67" s="443" t="n"/>
      <c r="F67" s="442" t="n"/>
      <c r="G67" s="433" t="n"/>
      <c r="H67" s="112" t="inlineStr">
        <is>
          <t xml:space="preserve">　　　　增加遞延費用                                                </t>
        </is>
      </c>
      <c r="I67" s="180" t="n">
        <v>259</v>
      </c>
      <c r="J67" s="73">
        <f>OFFSET(A540,0,$K$1-1)</f>
        <v/>
      </c>
      <c r="K67" s="369">
        <f>-SUMIF($C$7:$C$127,I67,$D$7:$D$127)+SUMIF($E$7:$E$127,I67,$F$7:$F$127)</f>
        <v/>
      </c>
      <c r="L67" s="478" t="n"/>
      <c r="M67" s="478">
        <f>L67-G67</f>
        <v/>
      </c>
      <c r="N67" s="30" t="n"/>
      <c r="O67" s="425">
        <f>L67-B67</f>
        <v/>
      </c>
      <c r="P67" s="144">
        <f>J67-K67</f>
        <v/>
      </c>
      <c r="Q67" s="426">
        <f>D67-F67</f>
        <v/>
      </c>
      <c r="R67" s="30" t="n"/>
    </row>
    <row r="68">
      <c r="A68" s="80" t="n"/>
      <c r="B68" s="427" t="n"/>
      <c r="C68" s="384" t="n"/>
      <c r="D68" s="440" t="n"/>
      <c r="E68" s="441" t="n"/>
      <c r="F68" s="442" t="n"/>
      <c r="G68" s="433">
        <f>B68+D68-F68</f>
        <v/>
      </c>
      <c r="H68" s="111" t="inlineStr">
        <is>
          <t xml:space="preserve">▼投資活動之淨現金流入（流出）                                </t>
        </is>
      </c>
      <c r="I68" s="180" t="n"/>
      <c r="J68" s="73">
        <f>OFFSET(A541,0,$K$1-1)</f>
        <v/>
      </c>
      <c r="K68" s="369">
        <f>K40</f>
        <v/>
      </c>
      <c r="L68" s="478" t="n"/>
      <c r="M68" s="478" t="n"/>
      <c r="N68" s="30" t="n"/>
      <c r="O68" s="425" t="n"/>
      <c r="P68" s="144">
        <f>J68-K68</f>
        <v/>
      </c>
      <c r="Q68" s="426">
        <f>D68-F68</f>
        <v/>
      </c>
      <c r="R68" s="30" t="n"/>
    </row>
    <row r="69">
      <c r="A69" s="4" t="inlineStr">
        <is>
          <t>合      計</t>
        </is>
      </c>
      <c r="B69" s="422">
        <f>B7+B17+B26+B54+B56+B61</f>
        <v/>
      </c>
      <c r="C69" s="384" t="n"/>
      <c r="D69" s="440" t="n"/>
      <c r="E69" s="441" t="n"/>
      <c r="F69" s="442" t="n"/>
      <c r="G69" s="458">
        <f>G7+G17+G26+G54+G56+G61</f>
        <v/>
      </c>
      <c r="H69" s="111" t="inlineStr">
        <is>
          <t xml:space="preserve">▼籌資活動之現金流量                                          </t>
        </is>
      </c>
      <c r="I69" s="180" t="n"/>
      <c r="J69" s="73">
        <f>OFFSET(A542,0,$K$1-1)</f>
        <v/>
      </c>
      <c r="K69" s="369">
        <f>K70+K72+K74+K81+K79+K83</f>
        <v/>
      </c>
      <c r="L69" s="478">
        <f>VLOOKUP(A69,$A$140:$AX$249,$K$1,FALSE)</f>
        <v/>
      </c>
      <c r="M69" s="478">
        <f>L69-G69</f>
        <v/>
      </c>
      <c r="N69" s="30" t="n"/>
      <c r="O69" s="425">
        <f>L69-B69</f>
        <v/>
      </c>
      <c r="P69" s="144">
        <f>J69-K69</f>
        <v/>
      </c>
      <c r="Q69" s="426">
        <f>D69-F69</f>
        <v/>
      </c>
      <c r="R69" s="30" t="n"/>
    </row>
    <row r="70">
      <c r="A70" s="4" t="inlineStr">
        <is>
          <t xml:space="preserve">負債                                                        </t>
        </is>
      </c>
      <c r="B70" s="422">
        <f>B71+B78+B83</f>
        <v/>
      </c>
      <c r="C70" s="384" t="n"/>
      <c r="D70" s="440" t="n"/>
      <c r="E70" s="441" t="n"/>
      <c r="F70" s="442" t="n"/>
      <c r="G70" s="423">
        <f>G71+G78+G83</f>
        <v/>
      </c>
      <c r="H70" s="112" t="inlineStr">
        <is>
          <t xml:space="preserve">　　增加短期債務、流動金融負債及其他負債                        </t>
        </is>
      </c>
      <c r="I70" s="180" t="n"/>
      <c r="J70" s="73">
        <f>OFFSET(A543,0,$K$1-1)</f>
        <v/>
      </c>
      <c r="K70" s="369">
        <f>K71</f>
        <v/>
      </c>
      <c r="L70" s="478">
        <f>VLOOKUP(A70,$A$253:$AX$305,$K$1,FALSE)</f>
        <v/>
      </c>
      <c r="M70" s="478">
        <f>L70-G70</f>
        <v/>
      </c>
      <c r="N70" s="30" t="n"/>
      <c r="O70" s="425">
        <f>L70-B70</f>
        <v/>
      </c>
      <c r="P70" s="144">
        <f>J70-K70</f>
        <v/>
      </c>
      <c r="Q70" s="426">
        <f>D70-F70</f>
        <v/>
      </c>
      <c r="R70" s="30" t="n"/>
    </row>
    <row r="71">
      <c r="A71" s="78" t="inlineStr">
        <is>
          <t xml:space="preserve">　流動負債                                                    </t>
        </is>
      </c>
      <c r="B71" s="422">
        <f>SUM(B72:B77)</f>
        <v/>
      </c>
      <c r="C71" s="384" t="n"/>
      <c r="D71" s="440" t="n"/>
      <c r="E71" s="441" t="n"/>
      <c r="F71" s="442" t="n"/>
      <c r="G71" s="423">
        <f>SUM(G72:G77)</f>
        <v/>
      </c>
      <c r="H71" s="112" t="inlineStr">
        <is>
          <t xml:space="preserve">　　　增加其他負債                                                </t>
        </is>
      </c>
      <c r="I71" s="180" t="n">
        <v>311</v>
      </c>
      <c r="J71" s="73">
        <f>OFFSET(A544,0,$K$1-1)</f>
        <v/>
      </c>
      <c r="K71" s="369">
        <f>-SUMIF($C$7:$C$127,I71,$D$7:$D$127)+SUMIF($E$7:$E$127,I71,$F$7:$F$127)</f>
        <v/>
      </c>
      <c r="L71" s="478">
        <f>VLOOKUP(A71,$A$253:$AX$305,$K$1,FALSE)</f>
        <v/>
      </c>
      <c r="M71" s="478">
        <f>L71-G71</f>
        <v/>
      </c>
      <c r="N71" s="30" t="n"/>
      <c r="O71" s="425">
        <f>L71-B71</f>
        <v/>
      </c>
      <c r="P71" s="144">
        <f>J71-K71</f>
        <v/>
      </c>
      <c r="Q71" s="426">
        <f>D71-F71</f>
        <v/>
      </c>
      <c r="R71" s="30" t="n"/>
    </row>
    <row r="72">
      <c r="A72" s="80" t="inlineStr">
        <is>
          <t xml:space="preserve">　　短期債務                                                    </t>
        </is>
      </c>
      <c r="B72" s="427">
        <f>VLOOKUP(A72,$A$423:$AX$475,$K$1,FALSE)</f>
        <v/>
      </c>
      <c r="C72" s="385" t="n">
        <v>322</v>
      </c>
      <c r="D72" s="454">
        <f>J82*-1</f>
        <v/>
      </c>
      <c r="E72" s="441" t="n">
        <v>418</v>
      </c>
      <c r="F72" s="442">
        <f>D81</f>
        <v/>
      </c>
      <c r="G72" s="429">
        <f>B72+SUM(F72:F73)-SUM(D72:D73)</f>
        <v/>
      </c>
      <c r="H72" s="112" t="inlineStr">
        <is>
          <t xml:space="preserve">　　增加長期負債                                                </t>
        </is>
      </c>
      <c r="I72" s="180" t="n"/>
      <c r="J72" s="73">
        <f>OFFSET(A545,0,$K$1-1)</f>
        <v/>
      </c>
      <c r="K72" s="369">
        <f>K73</f>
        <v/>
      </c>
      <c r="L72" s="478">
        <f>VLOOKUP(A72,$A$253:$AX$305,$K$1,FALSE)</f>
        <v/>
      </c>
      <c r="M72" s="478">
        <f>L72-G72</f>
        <v/>
      </c>
      <c r="N72" s="30" t="n"/>
      <c r="O72" s="425">
        <f>L72-B72</f>
        <v/>
      </c>
      <c r="P72" s="144">
        <f>J72-K72</f>
        <v/>
      </c>
      <c r="Q72" s="426">
        <f>D72-F72</f>
        <v/>
      </c>
      <c r="R72" s="30" t="n"/>
    </row>
    <row r="73" ht="20.25" customHeight="1" s="53">
      <c r="A73" s="3" t="n">
        <v>0</v>
      </c>
      <c r="B73" s="427" t="n"/>
      <c r="C73" s="385" t="n">
        <v>316</v>
      </c>
      <c r="D73" s="440" t="n"/>
      <c r="E73" s="443" t="n"/>
      <c r="F73" s="442" t="n"/>
      <c r="G73" s="433" t="n"/>
      <c r="H73" s="112" t="inlineStr">
        <is>
          <t xml:space="preserve">　　　增加長期債務                                                </t>
        </is>
      </c>
      <c r="I73" s="180" t="n">
        <v>312</v>
      </c>
      <c r="J73" s="73">
        <f>OFFSET(A546,0,$K$1-1)</f>
        <v/>
      </c>
      <c r="K73" s="369">
        <f>-SUMIF($C$7:$C$127,I73,$D$7:$D$127)+SUMIF($E$7:$E$127,I73,$F$7:$F$127)</f>
        <v/>
      </c>
      <c r="L73" s="478" t="n"/>
      <c r="M73" s="478">
        <f>L73-G73</f>
        <v/>
      </c>
      <c r="N73" s="30" t="n"/>
      <c r="O73" s="425">
        <f>L73-B73</f>
        <v/>
      </c>
      <c r="P73" s="144">
        <f>J73-K73</f>
        <v/>
      </c>
      <c r="Q73" s="426">
        <f>D73-F73</f>
        <v/>
      </c>
      <c r="R73" s="30" t="n"/>
    </row>
    <row r="74" ht="21" customHeight="1" s="53">
      <c r="A74" s="80" t="inlineStr">
        <is>
          <t xml:space="preserve">　　應付款項                                                    </t>
        </is>
      </c>
      <c r="B74" s="427">
        <f>VLOOKUP(A74,$A$423:$AX$475,$K$1,FALSE)</f>
        <v/>
      </c>
      <c r="C74" s="384" t="n"/>
      <c r="D74" s="440" t="n"/>
      <c r="E74" s="441" t="n">
        <v>161</v>
      </c>
      <c r="F74" s="442" t="n"/>
      <c r="G74" s="429">
        <f>B74+SUM(F74:F75)-SUM(D74:D75)</f>
        <v/>
      </c>
      <c r="H74" s="112" t="inlineStr">
        <is>
          <t xml:space="preserve">　　增加基金、公積及填補短絀                                    </t>
        </is>
      </c>
      <c r="I74" s="180" t="n"/>
      <c r="J74" s="73">
        <f>OFFSET(A547,0,$K$1-1)</f>
        <v/>
      </c>
      <c r="K74" s="369">
        <f>SUM(K75)</f>
        <v/>
      </c>
      <c r="L74" s="478">
        <f>VLOOKUP(A74,$A$253:$AX$305,$K$1,FALSE)</f>
        <v/>
      </c>
      <c r="M74" s="478">
        <f>L74-G74</f>
        <v/>
      </c>
      <c r="N74" s="30" t="n"/>
      <c r="O74" s="425">
        <f>L74-B74</f>
        <v/>
      </c>
      <c r="P74" s="144">
        <f>J74-K74</f>
        <v/>
      </c>
      <c r="Q74" s="426">
        <f>D74-F74</f>
        <v/>
      </c>
      <c r="R74" s="30" t="n"/>
    </row>
    <row r="75" ht="18.75" customHeight="1" s="53">
      <c r="A75" s="3" t="n">
        <v>0</v>
      </c>
      <c r="B75" s="427" t="n"/>
      <c r="C75" s="385" t="n"/>
      <c r="D75" s="440" t="n"/>
      <c r="E75" s="443" t="n"/>
      <c r="F75" s="442" t="n"/>
      <c r="G75" s="433" t="n"/>
      <c r="H75" s="112" t="inlineStr">
        <is>
          <t xml:space="preserve">　　　增加基金                                                    </t>
        </is>
      </c>
      <c r="I75" s="180" t="n"/>
      <c r="J75" s="73">
        <f>OFFSET(A548,0,$K$1-1)</f>
        <v/>
      </c>
      <c r="K75" s="369">
        <f>SUM(K76:K78)</f>
        <v/>
      </c>
      <c r="L75" s="478" t="n"/>
      <c r="M75" s="478">
        <f>L75-G75</f>
        <v/>
      </c>
      <c r="N75" s="30" t="n"/>
      <c r="O75" s="425">
        <f>L75-B75</f>
        <v/>
      </c>
      <c r="P75" s="144">
        <f>J75-K75</f>
        <v/>
      </c>
      <c r="Q75" s="426">
        <f>D75-F75</f>
        <v/>
      </c>
      <c r="R75" s="30" t="n"/>
    </row>
    <row r="76" ht="20.25" customHeight="1" s="53">
      <c r="A76" s="80" t="inlineStr">
        <is>
          <t xml:space="preserve">　　預收款項                                                    </t>
        </is>
      </c>
      <c r="B76" s="427">
        <f>VLOOKUP(A76,$A$423:$AX$475,$K$1,FALSE)</f>
        <v/>
      </c>
      <c r="C76" s="384" t="n"/>
      <c r="D76" s="440" t="n"/>
      <c r="E76" s="441" t="n">
        <v>161</v>
      </c>
      <c r="F76" s="442">
        <f>J34</f>
        <v/>
      </c>
      <c r="G76" s="429">
        <f>B76+SUM(F76:F77)-SUM(D76:D77)</f>
        <v/>
      </c>
      <c r="H76" s="112" t="inlineStr">
        <is>
          <t xml:space="preserve">　　　　國庫撥款增置固定資產                                        </t>
        </is>
      </c>
      <c r="I76" s="180" t="n">
        <v>313</v>
      </c>
      <c r="J76" s="73">
        <f>OFFSET(A549,0,$K$1-1)</f>
        <v/>
      </c>
      <c r="K76" s="369">
        <f>-SUMIF($C$7:$C$127,I76,$D$7:$D$127)+SUMIF($E$7:$E$127,I76,$F$7:$F$127)</f>
        <v/>
      </c>
      <c r="L76" s="478">
        <f>VLOOKUP(A76,$A$253:$AX$305,$K$1,FALSE)</f>
        <v/>
      </c>
      <c r="M76" s="478">
        <f>L76-G76</f>
        <v/>
      </c>
      <c r="N76" s="30" t="n"/>
      <c r="O76" s="425">
        <f>L76-B76</f>
        <v/>
      </c>
      <c r="P76" s="144">
        <f>J76-K76</f>
        <v/>
      </c>
      <c r="Q76" s="426">
        <f>D76-F76</f>
        <v/>
      </c>
      <c r="R76" s="30" t="n"/>
    </row>
    <row r="77">
      <c r="A77" s="3" t="n">
        <v>0</v>
      </c>
      <c r="B77" s="427" t="n"/>
      <c r="C77" s="385" t="n"/>
      <c r="D77" s="440" t="n"/>
      <c r="E77" s="443" t="n"/>
      <c r="F77" s="442" t="n"/>
      <c r="G77" s="433" t="n"/>
      <c r="H77" s="112" t="inlineStr">
        <is>
          <t xml:space="preserve">　　　　國庫增撥無形資產                                            </t>
        </is>
      </c>
      <c r="I77" s="180" t="n">
        <v>314</v>
      </c>
      <c r="J77" s="73">
        <f>OFFSET(A550,0,$K$1-1)</f>
        <v/>
      </c>
      <c r="K77" s="369">
        <f>-SUMIF($C$7:$C$127,I77,$D$7:$D$127)+SUMIF($E$7:$E$127,I77,$F$7:$F$127)</f>
        <v/>
      </c>
      <c r="L77" s="478" t="n"/>
      <c r="M77" s="478">
        <f>L77-G77</f>
        <v/>
      </c>
      <c r="N77" s="30" t="n"/>
      <c r="O77" s="425">
        <f>L77-B77</f>
        <v/>
      </c>
      <c r="P77" s="144">
        <f>J77-K77</f>
        <v/>
      </c>
      <c r="Q77" s="426">
        <f>D77-F77</f>
        <v/>
      </c>
      <c r="R77" s="30" t="n"/>
    </row>
    <row r="78">
      <c r="A78" s="78" t="inlineStr">
        <is>
          <t xml:space="preserve">　長期負債                                                    </t>
        </is>
      </c>
      <c r="B78" s="459">
        <f>SUM(B81)</f>
        <v/>
      </c>
      <c r="C78" s="384" t="n"/>
      <c r="D78" s="440" t="n"/>
      <c r="E78" s="441" t="n"/>
      <c r="F78" s="442" t="n"/>
      <c r="G78" s="460">
        <f>SUM(G81)</f>
        <v/>
      </c>
      <c r="H78" s="112" t="inlineStr">
        <is>
          <t xml:space="preserve">　　　　國庫增撥遞延資產                                            </t>
        </is>
      </c>
      <c r="I78" s="180" t="n">
        <v>315</v>
      </c>
      <c r="J78" s="73">
        <f>OFFSET(A551,0,$K$1-1)</f>
        <v/>
      </c>
      <c r="K78" s="369">
        <f>-SUMIF($C$7:$C$127,I78,$D$7:$D$127)+SUMIF($E$7:$E$127,I78,$F$7:$F$127)</f>
        <v/>
      </c>
      <c r="L78" s="478">
        <f>VLOOKUP(A78,$A$253:$AX$305,$K$1,FALSE)</f>
        <v/>
      </c>
      <c r="M78" s="478">
        <f>L78-G78</f>
        <v/>
      </c>
      <c r="N78" s="30" t="n"/>
      <c r="O78" s="425">
        <f>L78-B78</f>
        <v/>
      </c>
      <c r="P78" s="144">
        <f>J78-K78</f>
        <v/>
      </c>
      <c r="Q78" s="426">
        <f>D78-F78</f>
        <v/>
      </c>
      <c r="R78" s="30" t="n"/>
    </row>
    <row r="79">
      <c r="A79" s="169" t="n"/>
      <c r="B79" s="461" t="n"/>
      <c r="C79" s="395" t="n"/>
      <c r="D79" s="462" t="n"/>
      <c r="E79" s="463" t="n"/>
      <c r="F79" s="447" t="n"/>
      <c r="G79" s="394" t="n"/>
      <c r="H79" s="112" t="inlineStr">
        <is>
          <t xml:space="preserve">　　減少短期債務、流動金融負債及其他負債                        </t>
        </is>
      </c>
      <c r="I79" s="180" t="n"/>
      <c r="J79" s="73">
        <f>OFFSET(A552,0,$K$1-1)</f>
        <v/>
      </c>
      <c r="K79" s="387" t="n"/>
      <c r="L79" s="478" t="n"/>
      <c r="M79" s="478" t="n"/>
      <c r="N79" s="30" t="n"/>
      <c r="O79" s="425" t="n"/>
      <c r="P79" s="144" t="n"/>
      <c r="Q79" s="426" t="n"/>
      <c r="R79" s="30" t="n"/>
    </row>
    <row r="80">
      <c r="A80" s="169" t="n"/>
      <c r="B80" s="461" t="n"/>
      <c r="C80" s="395" t="n"/>
      <c r="D80" s="462" t="n"/>
      <c r="E80" s="463" t="n"/>
      <c r="F80" s="447" t="n"/>
      <c r="G80" s="394" t="n"/>
      <c r="H80" s="112" t="inlineStr">
        <is>
          <t xml:space="preserve">　　　減少短期債務                                                </t>
        </is>
      </c>
      <c r="I80" s="180" t="n">
        <v>316</v>
      </c>
      <c r="J80" s="73">
        <f>OFFSET(A553,0,$K$1-1)</f>
        <v/>
      </c>
      <c r="K80" s="369">
        <f>-SUMIF($C$7:$C$127,I80,$D$7:$D$127)+SUMIF($E$7:$E$127,I80,$F$7:$F$127)</f>
        <v/>
      </c>
      <c r="L80" s="478" t="n"/>
      <c r="M80" s="478" t="n"/>
      <c r="N80" s="30" t="n"/>
      <c r="O80" s="425" t="n"/>
      <c r="P80" s="144" t="n"/>
      <c r="Q80" s="426" t="n"/>
      <c r="R80" s="30" t="n"/>
    </row>
    <row r="81">
      <c r="A81" s="80" t="inlineStr">
        <is>
          <t xml:space="preserve">　　長期債務                                                    </t>
        </is>
      </c>
      <c r="B81" s="427">
        <f>VLOOKUP(A81,$A$423:$AX$475,$K$1,FALSE)</f>
        <v/>
      </c>
      <c r="C81" s="384" t="n">
        <v>418</v>
      </c>
      <c r="D81" s="440">
        <f>J116</f>
        <v/>
      </c>
      <c r="E81" s="441" t="n">
        <v>312</v>
      </c>
      <c r="F81" s="442">
        <f>J73</f>
        <v/>
      </c>
      <c r="G81" s="429">
        <f>B81+SUM(F81:F82)-SUM(D81:D82)</f>
        <v/>
      </c>
      <c r="H81" s="112" t="inlineStr">
        <is>
          <t xml:space="preserve">　　減少長期負債                                                </t>
        </is>
      </c>
      <c r="I81" s="180" t="n"/>
      <c r="J81" s="73">
        <f>OFFSET(A554,0,$K$1-1)</f>
        <v/>
      </c>
      <c r="K81" s="369">
        <f>K82</f>
        <v/>
      </c>
      <c r="L81" s="478">
        <f>VLOOKUP(A81,$A$253:$AX$305,$K$1,FALSE)</f>
        <v/>
      </c>
      <c r="M81" s="478">
        <f>L81-G81</f>
        <v/>
      </c>
      <c r="N81" s="30" t="n"/>
      <c r="O81" s="425">
        <f>L81-B81</f>
        <v/>
      </c>
      <c r="P81" s="144">
        <f>J81-K81</f>
        <v/>
      </c>
      <c r="Q81" s="426">
        <f>D81-F81</f>
        <v/>
      </c>
      <c r="R81" s="30" t="n"/>
    </row>
    <row r="82">
      <c r="A82" s="3" t="n">
        <v>0</v>
      </c>
      <c r="B82" s="427" t="n"/>
      <c r="C82" s="385" t="n">
        <v>322</v>
      </c>
      <c r="D82" s="440" t="n"/>
      <c r="E82" s="443" t="n"/>
      <c r="F82" s="442" t="n"/>
      <c r="G82" s="433" t="n"/>
      <c r="H82" s="112" t="inlineStr">
        <is>
          <t xml:space="preserve">　　　減少長期債務                                                </t>
        </is>
      </c>
      <c r="I82" s="180" t="n">
        <v>322</v>
      </c>
      <c r="J82" s="73">
        <f>OFFSET(A555,0,$K$1-1)</f>
        <v/>
      </c>
      <c r="K82" s="369">
        <f>-SUMIF($C$7:$C$127,I82,$D$7:$D$127)+SUMIF($E$7:$E$127,I82,$F$7:$F$127)</f>
        <v/>
      </c>
      <c r="L82" s="478" t="n"/>
      <c r="M82" s="478">
        <f>L82-G82</f>
        <v/>
      </c>
      <c r="N82" s="30" t="n"/>
      <c r="O82" s="425">
        <f>L82-B82</f>
        <v/>
      </c>
      <c r="P82" s="144">
        <f>J82-K82</f>
        <v/>
      </c>
      <c r="Q82" s="426">
        <f>D72-F82</f>
        <v/>
      </c>
      <c r="R82" s="30" t="n"/>
    </row>
    <row r="83">
      <c r="A83" s="78" t="inlineStr">
        <is>
          <t xml:space="preserve">　其他負債                                                    </t>
        </is>
      </c>
      <c r="B83" s="422">
        <f>SUM(B84,B90)</f>
        <v/>
      </c>
      <c r="C83" s="384" t="n"/>
      <c r="D83" s="440" t="n"/>
      <c r="E83" s="441" t="n"/>
      <c r="F83" s="442" t="n"/>
      <c r="G83" s="460">
        <f>SUM(G84,G90)</f>
        <v/>
      </c>
      <c r="H83" s="112" t="inlineStr">
        <is>
          <t xml:space="preserve">　　支付利息                                                    </t>
        </is>
      </c>
      <c r="I83" s="180" t="n"/>
      <c r="J83" s="73">
        <f>OFFSET(A556,0,$K$1-1)</f>
        <v/>
      </c>
      <c r="K83" s="369">
        <f>J83</f>
        <v/>
      </c>
      <c r="L83" s="478">
        <f>VLOOKUP(A83,$A$253:$AX$305,$K$1,FALSE)</f>
        <v/>
      </c>
      <c r="M83" s="478">
        <f>L83-G83</f>
        <v/>
      </c>
      <c r="N83" s="30" t="n"/>
      <c r="O83" s="425">
        <f>L83-B83</f>
        <v/>
      </c>
      <c r="P83" s="144">
        <f>J83-K83</f>
        <v/>
      </c>
      <c r="Q83" s="426">
        <f>D83-F83</f>
        <v/>
      </c>
      <c r="R83" s="30" t="n"/>
    </row>
    <row r="84">
      <c r="A84" s="80" t="inlineStr">
        <is>
          <t xml:space="preserve">　　什項負債                                                    </t>
        </is>
      </c>
      <c r="B84" s="427">
        <f>VLOOKUP(A84,$A$423:$AX$475,$K$1,FALSE)</f>
        <v/>
      </c>
      <c r="C84" s="384" t="n">
        <v>321</v>
      </c>
      <c r="D84" s="440" t="n"/>
      <c r="E84" s="441" t="n"/>
      <c r="F84" s="442" t="n"/>
      <c r="G84" s="429">
        <f>B84+SUM(F84:F89)-SUM(D84:D89)</f>
        <v/>
      </c>
      <c r="H84" s="111" t="inlineStr">
        <is>
          <t xml:space="preserve">▼籌資活動之淨現金流入（流出）                                </t>
        </is>
      </c>
      <c r="I84" s="180" t="n"/>
      <c r="J84" s="73">
        <f>OFFSET(A557,0,$K$1-1)</f>
        <v/>
      </c>
      <c r="K84" s="369">
        <f>K69</f>
        <v/>
      </c>
      <c r="L84" s="478">
        <f>VLOOKUP(A84,$A$253:$AX$305,$K$1,FALSE)</f>
        <v/>
      </c>
      <c r="M84" s="478">
        <f>L84-G84</f>
        <v/>
      </c>
      <c r="N84" s="30" t="n"/>
      <c r="O84" s="425">
        <f>L84-B84</f>
        <v/>
      </c>
      <c r="P84" s="144">
        <f>J84-K84</f>
        <v/>
      </c>
      <c r="Q84" s="426">
        <f>D84-F84</f>
        <v/>
      </c>
      <c r="R84" s="30" t="n"/>
    </row>
    <row r="85">
      <c r="A85" s="4" t="n">
        <v>0</v>
      </c>
      <c r="B85" s="427" t="n"/>
      <c r="C85" s="384" t="n">
        <v>402</v>
      </c>
      <c r="D85" s="440">
        <f>J91*-1</f>
        <v/>
      </c>
      <c r="E85" s="384" t="n">
        <v>122</v>
      </c>
      <c r="F85" s="442">
        <f>J28</f>
        <v/>
      </c>
      <c r="G85" s="433" t="n"/>
      <c r="H85" s="111" t="inlineStr">
        <is>
          <t xml:space="preserve">▼現金及約當現金之淨增（淨減）                                </t>
        </is>
      </c>
      <c r="I85" s="180" t="inlineStr">
        <is>
          <t>B</t>
        </is>
      </c>
      <c r="J85" s="73">
        <f>OFFSET(A558,0,$K$1-1)</f>
        <v/>
      </c>
      <c r="K85" s="369">
        <f>J85</f>
        <v/>
      </c>
      <c r="L85" s="478" t="n"/>
      <c r="M85" s="478">
        <f>L85-G85</f>
        <v/>
      </c>
      <c r="N85" s="30" t="n"/>
      <c r="O85" s="425">
        <f>L85-B85</f>
        <v/>
      </c>
      <c r="P85" s="144">
        <f>J85-K85</f>
        <v/>
      </c>
      <c r="Q85" s="426">
        <f>D85-F85</f>
        <v/>
      </c>
      <c r="R85" s="30" t="n"/>
    </row>
    <row r="86">
      <c r="A86" s="3" t="n">
        <v>0</v>
      </c>
      <c r="B86" s="427" t="n"/>
      <c r="C86" s="385" t="n"/>
      <c r="D86" s="440" t="n"/>
      <c r="E86" s="443" t="n">
        <v>401</v>
      </c>
      <c r="F86" s="442">
        <f>J90</f>
        <v/>
      </c>
      <c r="G86" s="433" t="n"/>
      <c r="H86" s="111" t="inlineStr">
        <is>
          <t xml:space="preserve">▼期初現金及約當現金                                          </t>
        </is>
      </c>
      <c r="I86" s="180" t="n"/>
      <c r="J86" s="73">
        <f>OFFSET(A559,0,$K$1-1)</f>
        <v/>
      </c>
      <c r="K86" s="369">
        <f>B8</f>
        <v/>
      </c>
      <c r="L86" s="478" t="n"/>
      <c r="M86" s="478">
        <f>L86-G86</f>
        <v/>
      </c>
      <c r="N86" s="30" t="n"/>
      <c r="O86" s="425">
        <f>L86-B86</f>
        <v/>
      </c>
      <c r="P86" s="144">
        <f>J86-K86</f>
        <v/>
      </c>
      <c r="Q86" s="426">
        <f>D86-F86</f>
        <v/>
      </c>
      <c r="R86" s="30" t="n"/>
    </row>
    <row r="87">
      <c r="A87" s="3" t="n">
        <v>0</v>
      </c>
      <c r="B87" s="427" t="n"/>
      <c r="C87" s="385" t="n"/>
      <c r="D87" s="440" t="n"/>
      <c r="E87" s="443" t="n"/>
      <c r="F87" s="442" t="n"/>
      <c r="G87" s="433" t="n"/>
      <c r="H87" s="111" t="inlineStr">
        <is>
          <t xml:space="preserve">▼期末現金及約當現金                                          </t>
        </is>
      </c>
      <c r="I87" s="180" t="n"/>
      <c r="J87" s="73">
        <f>OFFSET(A560,0,$K$1-1)</f>
        <v/>
      </c>
      <c r="K87" s="369">
        <f>G8</f>
        <v/>
      </c>
      <c r="L87" s="478" t="n"/>
      <c r="M87" s="478">
        <f>L87-G87</f>
        <v/>
      </c>
      <c r="N87" s="30" t="n"/>
      <c r="O87" s="425">
        <f>L87-B87</f>
        <v/>
      </c>
      <c r="P87" s="144">
        <f>J87-K87</f>
        <v/>
      </c>
      <c r="Q87" s="426">
        <f>D87-F87</f>
        <v/>
      </c>
      <c r="R87" s="30" t="n"/>
    </row>
    <row r="88">
      <c r="A88" s="3" t="n">
        <v>0</v>
      </c>
      <c r="B88" s="427" t="n"/>
      <c r="C88" s="385" t="n"/>
      <c r="D88" s="440" t="n"/>
      <c r="E88" s="443" t="n"/>
      <c r="F88" s="442" t="n"/>
      <c r="G88" s="433" t="n"/>
      <c r="H88" s="111" t="inlineStr">
        <is>
          <t xml:space="preserve">▼不影響現金流量之投資與籌資活動                              </t>
        </is>
      </c>
      <c r="J88" s="73">
        <f>OFFSET(A561,0,$K$1-1)</f>
        <v/>
      </c>
      <c r="K88" s="369" t="n"/>
      <c r="L88" s="478" t="n"/>
      <c r="M88" s="478">
        <f>L88-G88</f>
        <v/>
      </c>
      <c r="N88" s="30" t="n"/>
      <c r="O88" s="425">
        <f>L88-B88</f>
        <v/>
      </c>
      <c r="P88" s="144">
        <f>J88-K88</f>
        <v/>
      </c>
      <c r="Q88" s="426">
        <f>D88-F88</f>
        <v/>
      </c>
      <c r="R88" s="30" t="n"/>
    </row>
    <row r="89" ht="32.4" customHeight="1" s="53">
      <c r="A89" s="3" t="n">
        <v>0</v>
      </c>
      <c r="B89" s="427" t="n"/>
      <c r="C89" s="385" t="n"/>
      <c r="D89" s="440" t="n"/>
      <c r="E89" s="443" t="n"/>
      <c r="F89" s="442" t="n"/>
      <c r="G89" s="433" t="n"/>
      <c r="H89" s="112" t="inlineStr">
        <is>
          <t xml:space="preserve">　　退休離職準備金與應付退休及離職金同額增加(+)或減少(-)之金額  </t>
        </is>
      </c>
      <c r="I89" s="180" t="n"/>
      <c r="J89" s="73">
        <f>OFFSET(A562,0,$K$1-1)</f>
        <v/>
      </c>
      <c r="K89" s="369">
        <f>K90+K91</f>
        <v/>
      </c>
      <c r="L89" s="478" t="n"/>
      <c r="M89" s="478">
        <f>L89-G89</f>
        <v/>
      </c>
      <c r="N89" s="30" t="n"/>
      <c r="O89" s="425">
        <f>L89-B89</f>
        <v/>
      </c>
      <c r="P89" s="144">
        <f>J89-K89</f>
        <v/>
      </c>
      <c r="Q89" s="426">
        <f>D89-F89</f>
        <v/>
      </c>
      <c r="R89" s="30" t="n"/>
    </row>
    <row r="90">
      <c r="A90" s="80" t="inlineStr">
        <is>
          <t xml:space="preserve">　　遞延負債                                                    </t>
        </is>
      </c>
      <c r="B90" s="427">
        <f>VLOOKUP(A90,$A$423:$AX$475,$K$1,FALSE)</f>
        <v/>
      </c>
      <c r="C90" s="385" t="n">
        <v>124</v>
      </c>
      <c r="D90" s="440">
        <f>J31*-1</f>
        <v/>
      </c>
      <c r="E90" s="464" t="n">
        <v>311</v>
      </c>
      <c r="F90" s="442">
        <f>J71</f>
        <v/>
      </c>
      <c r="G90" s="429">
        <f>B90+SUM(F90:F96)-SUM(D90:D96)</f>
        <v/>
      </c>
      <c r="H90" s="112" t="inlineStr">
        <is>
          <t xml:space="preserve">　　　退休離職準備金與應付退休及離職金同額增加之金額(+)           </t>
        </is>
      </c>
      <c r="I90" s="180" t="n">
        <v>401</v>
      </c>
      <c r="J90" s="73">
        <f>OFFSET(A563,0,$K$1-1)</f>
        <v/>
      </c>
      <c r="K90" s="369">
        <f>(SUMIF($C$7:$C$127,I90,$D$7:$D$127)+SUMIF($E$7:$E$127,I90,$F$7:$F$127))/2</f>
        <v/>
      </c>
      <c r="L90" s="478">
        <f>VLOOKUP(A90,$A$253:$AX$305,$K$1,FALSE)</f>
        <v/>
      </c>
      <c r="M90" s="478">
        <f>L90-G90</f>
        <v/>
      </c>
      <c r="N90" s="30" t="n"/>
      <c r="O90" s="425">
        <f>L90-B90</f>
        <v/>
      </c>
      <c r="P90" s="144">
        <f>J90-K90</f>
        <v/>
      </c>
      <c r="Q90" s="426">
        <f>D90-F90</f>
        <v/>
      </c>
      <c r="R90" s="30" t="n"/>
    </row>
    <row r="91">
      <c r="A91" s="3" t="n">
        <v>0</v>
      </c>
      <c r="B91" s="427" t="n"/>
      <c r="C91" s="241" t="n">
        <v>123</v>
      </c>
      <c r="D91" s="440">
        <f>-J30</f>
        <v/>
      </c>
      <c r="E91" s="464" t="n">
        <v>403</v>
      </c>
      <c r="F91" s="442">
        <f>J93</f>
        <v/>
      </c>
      <c r="G91" s="433" t="n"/>
      <c r="H91" s="112" t="inlineStr">
        <is>
          <t xml:space="preserve">　　　退休離職準備金與應付退休及離職金同額減少之金額(-)           </t>
        </is>
      </c>
      <c r="I91" s="180" t="n">
        <v>402</v>
      </c>
      <c r="J91" s="73">
        <f>OFFSET(A564,0,$K$1-1)</f>
        <v/>
      </c>
      <c r="K91" s="387">
        <f>(SUMIF($C$7:$C$127,I91,$D$7:$D$127)+SUMIF($E$7:$E$127,I91,$F$7:$F$127))/2*-1</f>
        <v/>
      </c>
      <c r="L91" s="478" t="n"/>
      <c r="M91" s="478">
        <f>L91-G91</f>
        <v/>
      </c>
      <c r="N91" s="30" t="n"/>
      <c r="O91" s="425">
        <f>L91-B91</f>
        <v/>
      </c>
      <c r="P91" s="144">
        <f>J91-K91</f>
        <v/>
      </c>
      <c r="Q91" s="426">
        <f>D91-F91</f>
        <v/>
      </c>
      <c r="R91" s="30" t="n"/>
    </row>
    <row r="92">
      <c r="A92" s="3" t="n">
        <v>0</v>
      </c>
      <c r="B92" s="427" t="n"/>
      <c r="C92" s="385" t="n"/>
      <c r="D92" s="440" t="n"/>
      <c r="E92" s="325" t="n">
        <v>407</v>
      </c>
      <c r="F92" s="262">
        <f>J101</f>
        <v/>
      </c>
      <c r="G92" s="433" t="n"/>
      <c r="H92" s="112" t="inlineStr">
        <is>
          <t xml:space="preserve">　　其他準備金與遞延收入同額增加之金額                          </t>
        </is>
      </c>
      <c r="I92" s="180" t="n"/>
      <c r="J92" s="73">
        <f>OFFSET(A565,0,$K$1-1)</f>
        <v/>
      </c>
      <c r="K92" s="369">
        <f>K93</f>
        <v/>
      </c>
      <c r="L92" s="478" t="n"/>
      <c r="M92" s="478">
        <f>L92-G92</f>
        <v/>
      </c>
      <c r="N92" s="30" t="n"/>
      <c r="O92" s="425">
        <f>L92-B92</f>
        <v/>
      </c>
      <c r="P92" s="144">
        <f>J92-K92</f>
        <v/>
      </c>
      <c r="Q92" s="426">
        <f>D92-F92</f>
        <v/>
      </c>
      <c r="R92" s="30" t="n"/>
    </row>
    <row r="93">
      <c r="A93" s="3" t="n">
        <v>0</v>
      </c>
      <c r="B93" s="427" t="n"/>
      <c r="C93" s="385" t="n"/>
      <c r="D93" s="440" t="n"/>
      <c r="E93" s="464" t="n">
        <v>408</v>
      </c>
      <c r="F93" s="442">
        <f>J102</f>
        <v/>
      </c>
      <c r="G93" s="433" t="n"/>
      <c r="H93" s="112" t="inlineStr">
        <is>
          <t xml:space="preserve">　　　其他準備金與遞延收入同額增加之金額                          </t>
        </is>
      </c>
      <c r="I93" s="180" t="n">
        <v>403</v>
      </c>
      <c r="J93" s="73">
        <f>OFFSET(A566,0,$K$1-1)</f>
        <v/>
      </c>
      <c r="K93" s="369">
        <f>(SUMIF($C$7:$C$127,I93,$D$7:$D$127)+SUMIF($E$7:$E$127,I93,$F$7:$F$127))/2</f>
        <v/>
      </c>
      <c r="L93" s="478" t="n"/>
      <c r="M93" s="478">
        <f>L93-G93</f>
        <v/>
      </c>
      <c r="N93" s="30" t="n"/>
      <c r="O93" s="425">
        <f>L93-B93</f>
        <v/>
      </c>
      <c r="P93" s="144">
        <f>J93-K93</f>
        <v/>
      </c>
      <c r="Q93" s="426">
        <f>D93-F93</f>
        <v/>
      </c>
      <c r="R93" s="30" t="n"/>
    </row>
    <row r="94" ht="32.4" customHeight="1" s="53">
      <c r="A94" s="105" t="n"/>
      <c r="B94" s="465" t="n"/>
      <c r="C94" s="398" t="n"/>
      <c r="D94" s="455" t="n"/>
      <c r="E94" s="466" t="n">
        <v>410</v>
      </c>
      <c r="F94" s="467" t="n"/>
      <c r="G94" s="378" t="n"/>
      <c r="H94" s="112" t="inlineStr">
        <is>
          <t xml:space="preserve">　　以前年度購建中固定資產科目，調整轉入不動產、廠房及設備科目之</t>
        </is>
      </c>
      <c r="I94" s="180" t="n"/>
      <c r="J94" s="73">
        <f>OFFSET(A567,0,$K$1-1)</f>
        <v/>
      </c>
      <c r="K94" s="369">
        <f>K95</f>
        <v/>
      </c>
      <c r="P94" s="144">
        <f>J94-K94</f>
        <v/>
      </c>
    </row>
    <row r="95">
      <c r="A95" s="105" t="n"/>
      <c r="B95" s="465" t="n"/>
      <c r="C95" s="398" t="n"/>
      <c r="D95" s="455" t="n"/>
      <c r="E95" s="468" t="n"/>
      <c r="F95" s="447" t="n"/>
      <c r="G95" s="378" t="n"/>
      <c r="H95" s="112" t="inlineStr">
        <is>
          <t xml:space="preserve">　　　調整轉入不動產、廠房及設備科目明細                          </t>
        </is>
      </c>
      <c r="I95" s="180" t="n"/>
      <c r="J95" s="73">
        <f>OFFSET(A568,0,$K$1-1)</f>
        <v/>
      </c>
      <c r="K95" s="369">
        <f>K96+K97+K98</f>
        <v/>
      </c>
      <c r="L95" s="478" t="n"/>
      <c r="N95" s="30" t="n"/>
      <c r="O95" s="425">
        <f>L95-B96</f>
        <v/>
      </c>
      <c r="P95" s="144">
        <f>J95-K95</f>
        <v/>
      </c>
      <c r="Q95" s="426">
        <f>D96-F96</f>
        <v/>
      </c>
      <c r="R95" s="30" t="n"/>
    </row>
    <row r="96">
      <c r="A96" s="3" t="n">
        <v>0</v>
      </c>
      <c r="B96" s="427" t="n"/>
      <c r="C96" s="385" t="n"/>
      <c r="D96" s="440" t="n"/>
      <c r="E96" s="261" t="n"/>
      <c r="F96" s="186" t="n"/>
      <c r="G96" s="433" t="n"/>
      <c r="H96" s="112" t="inlineStr">
        <is>
          <t xml:space="preserve">　　　　土地改良物                                                  </t>
        </is>
      </c>
      <c r="I96" s="180" t="n">
        <v>404</v>
      </c>
      <c r="J96" s="73">
        <f>OFFSET(A569,0,$K$1-1)</f>
        <v/>
      </c>
      <c r="K96" s="369">
        <f>(SUMIF($C$7:$C$127,I96,$D$7:$D$127)+SUMIF($E$7:$E$127,I96,$F$7:$F$127))/2</f>
        <v/>
      </c>
      <c r="N96" s="30" t="n"/>
      <c r="O96" s="425">
        <f>L97-B97</f>
        <v/>
      </c>
      <c r="P96" s="144">
        <f>J96-K96</f>
        <v/>
      </c>
      <c r="Q96" s="426">
        <f>D97-F97</f>
        <v/>
      </c>
      <c r="R96" s="30" t="n"/>
    </row>
    <row r="97">
      <c r="A97" s="84" t="inlineStr">
        <is>
          <t xml:space="preserve">淨值                                                        </t>
        </is>
      </c>
      <c r="B97" s="422">
        <f>B98+B110+B116+B125</f>
        <v/>
      </c>
      <c r="C97" s="384" t="n"/>
      <c r="D97" s="440" t="n"/>
      <c r="E97" s="441" t="n"/>
      <c r="F97" s="442" t="n"/>
      <c r="G97" s="422">
        <f>G98+G110+G116+G125</f>
        <v/>
      </c>
      <c r="H97" s="112" t="inlineStr">
        <is>
          <t xml:space="preserve">　　　　房屋及建築                                                  </t>
        </is>
      </c>
      <c r="I97" s="180" t="n">
        <v>405</v>
      </c>
      <c r="J97" s="73">
        <f>OFFSET(A570,0,$K$1-1)</f>
        <v/>
      </c>
      <c r="K97" s="369">
        <f>(SUMIF($C$7:$C$127,I97,$D$7:$D$127)+SUMIF($E$7:$E$127,I97,$F$7:$F$127))/2</f>
        <v/>
      </c>
      <c r="L97" s="478">
        <f>VLOOKUP(A97,$A$253:$AX$305,$K$1,FALSE)</f>
        <v/>
      </c>
      <c r="M97" s="478">
        <f>L97-G97</f>
        <v/>
      </c>
      <c r="N97" s="30" t="n"/>
      <c r="O97" s="425">
        <f>L98-B98</f>
        <v/>
      </c>
      <c r="P97" s="144">
        <f>J97-K97</f>
        <v/>
      </c>
      <c r="Q97" s="426">
        <f>D98-F98</f>
        <v/>
      </c>
      <c r="R97" s="30" t="n"/>
    </row>
    <row r="98">
      <c r="A98" s="85" t="inlineStr">
        <is>
          <t xml:space="preserve">　基金                                                        </t>
        </is>
      </c>
      <c r="B98" s="422">
        <f>SUM(B99:B101)</f>
        <v/>
      </c>
      <c r="C98" s="384" t="n"/>
      <c r="D98" s="440" t="n"/>
      <c r="E98" s="441" t="n"/>
      <c r="F98" s="442" t="n"/>
      <c r="G98" s="422">
        <f>SUM(G99:G101)</f>
        <v/>
      </c>
      <c r="H98" s="220" t="inlineStr">
        <is>
          <t xml:space="preserve">　　　　什項設備                                                    </t>
        </is>
      </c>
      <c r="I98" s="267" t="n">
        <v>406</v>
      </c>
      <c r="J98" s="73">
        <f>OFFSET(A571,0,$K$1-1)</f>
        <v/>
      </c>
      <c r="K98" s="369">
        <f>(SUMIF($C$7:$C$127,I98,$D$7:$D$127)+SUMIF($E$7:$E$127,I98,$F$7:$F$127))/2</f>
        <v/>
      </c>
      <c r="L98" s="478">
        <f>VLOOKUP(A98,$A$253:$AX$305,$K$1,FALSE)</f>
        <v/>
      </c>
      <c r="M98" s="478">
        <f>L98-G98</f>
        <v/>
      </c>
      <c r="N98" s="30" t="n"/>
      <c r="O98" s="425">
        <f>L99-B99</f>
        <v/>
      </c>
      <c r="P98" s="144">
        <f>J98-K98</f>
        <v/>
      </c>
      <c r="Q98" s="426">
        <f>D99-F99</f>
        <v/>
      </c>
      <c r="R98" s="30" t="n"/>
    </row>
    <row r="99">
      <c r="A99" s="86" t="inlineStr">
        <is>
          <t xml:space="preserve">　　基金                                                        </t>
        </is>
      </c>
      <c r="B99" s="427">
        <f>VLOOKUP(A99,$A$423:$AX$475,$K$1,FALSE)</f>
        <v/>
      </c>
      <c r="C99" s="245" t="n"/>
      <c r="D99" s="440" t="n"/>
      <c r="E99" s="384" t="n">
        <v>313</v>
      </c>
      <c r="F99" s="442">
        <f>J76</f>
        <v/>
      </c>
      <c r="G99" s="469">
        <f>B99+SUM(F99:F109)-SUM(D99:D109)</f>
        <v/>
      </c>
      <c r="H99" s="112" t="inlineStr">
        <is>
          <t xml:space="preserve">　不動產、廠房及設備與遞延收入同額增加(+)或減少(-)之金額    </t>
        </is>
      </c>
      <c r="I99" s="180" t="n"/>
      <c r="J99" s="73">
        <f>OFFSET(A572,0,$K$1-1)</f>
        <v/>
      </c>
      <c r="K99" s="369">
        <f>K100</f>
        <v/>
      </c>
      <c r="L99" s="478">
        <f>VLOOKUP(A99,$A$253:$AX$305,$K$1,FALSE)</f>
        <v/>
      </c>
      <c r="M99" s="478">
        <f>L99-G99</f>
        <v/>
      </c>
      <c r="N99" s="30" t="n"/>
      <c r="O99" s="425">
        <f>L100-B100</f>
        <v/>
      </c>
      <c r="P99" s="144">
        <f>J99-K99</f>
        <v/>
      </c>
      <c r="Q99" s="426">
        <f>D100-F100</f>
        <v/>
      </c>
      <c r="R99" s="30" t="n"/>
    </row>
    <row r="100">
      <c r="A100" s="89" t="n">
        <v>0</v>
      </c>
      <c r="B100" s="427" t="n"/>
      <c r="C100" s="375" t="n"/>
      <c r="D100" s="428" t="n"/>
      <c r="E100" s="87" t="n">
        <v>314</v>
      </c>
      <c r="F100" s="431">
        <f>J77</f>
        <v/>
      </c>
      <c r="G100" s="427" t="n"/>
      <c r="H100" s="112" t="inlineStr">
        <is>
          <t xml:space="preserve">　　不動產、廠房及設備與遞延收入同額增加明細(+)             </t>
        </is>
      </c>
      <c r="I100" s="180" t="n"/>
      <c r="J100" s="73">
        <f>OFFSET(A573,0,$K$1-1)</f>
        <v/>
      </c>
      <c r="K100" s="369">
        <f>K101+K102</f>
        <v/>
      </c>
      <c r="L100" s="478" t="n"/>
      <c r="M100" s="478">
        <f>L100-G100</f>
        <v/>
      </c>
      <c r="N100" s="30" t="n"/>
      <c r="O100" s="425">
        <f>L101-B101</f>
        <v/>
      </c>
      <c r="P100" s="144">
        <f>J100-K100</f>
        <v/>
      </c>
      <c r="Q100" s="426">
        <f>D101-F101</f>
        <v/>
      </c>
      <c r="R100" s="30" t="n"/>
    </row>
    <row r="101">
      <c r="A101" s="50" t="n">
        <v>0</v>
      </c>
      <c r="B101" s="427" t="n"/>
      <c r="C101" s="91" t="n">
        <v>412</v>
      </c>
      <c r="D101" s="428">
        <f>-J109</f>
        <v/>
      </c>
      <c r="E101" s="87" t="n">
        <v>315</v>
      </c>
      <c r="F101" s="431">
        <f>J78</f>
        <v/>
      </c>
      <c r="G101" s="427" t="n"/>
      <c r="H101" s="211" t="inlineStr">
        <is>
          <t xml:space="preserve">　　　　機械及設備                                                  </t>
        </is>
      </c>
      <c r="I101" s="268" t="n">
        <v>407</v>
      </c>
      <c r="J101" s="73">
        <f>OFFSET(A574,0,$K$1-1)</f>
        <v/>
      </c>
      <c r="K101" s="369">
        <f>(SUMIF($C$7:$C$127,I101,$D$7:$D$127)+SUMIF($E$7:$E$127,I101,$F$7:$F$127))/2</f>
        <v/>
      </c>
      <c r="L101" s="478" t="n"/>
      <c r="M101" s="478">
        <f>L101-G101</f>
        <v/>
      </c>
      <c r="N101" s="30" t="n"/>
      <c r="O101" s="425">
        <f>L102-B102</f>
        <v/>
      </c>
      <c r="P101" s="144">
        <f>J101-K101</f>
        <v/>
      </c>
      <c r="Q101" s="426">
        <f>D102-F102</f>
        <v/>
      </c>
      <c r="R101" s="30" t="n"/>
    </row>
    <row r="102">
      <c r="A102" s="50" t="n">
        <v>0</v>
      </c>
      <c r="B102" s="427" t="n"/>
      <c r="C102" s="91" t="n">
        <v>413</v>
      </c>
      <c r="D102" s="470">
        <f>-J110</f>
        <v/>
      </c>
      <c r="E102" s="87" t="n">
        <v>409</v>
      </c>
      <c r="F102" s="432">
        <f>J105</f>
        <v/>
      </c>
      <c r="G102" s="427" t="n"/>
      <c r="H102" s="211" t="inlineStr">
        <is>
          <t xml:space="preserve">　　　　什項設備                                                    </t>
        </is>
      </c>
      <c r="I102" s="180" t="n">
        <v>408</v>
      </c>
      <c r="J102" s="73">
        <f>OFFSET(A575,0,$K$1-1)</f>
        <v/>
      </c>
      <c r="K102" s="369">
        <f>(SUMIF($C$7:$C$127,I102,$D$7:$D$127)+SUMIF($E$7:$E$127,I102,$F$7:$F$127))/2</f>
        <v/>
      </c>
      <c r="L102" s="478" t="n"/>
      <c r="M102" s="478">
        <f>L102-G102</f>
        <v/>
      </c>
      <c r="N102" s="30" t="n"/>
      <c r="O102" s="425">
        <f>L103-B103</f>
        <v/>
      </c>
      <c r="P102" s="144">
        <f>J102-K102</f>
        <v/>
      </c>
      <c r="Q102" s="426">
        <f>D103-F103</f>
        <v/>
      </c>
      <c r="R102" s="30" t="n"/>
    </row>
    <row r="103">
      <c r="A103" s="50" t="n">
        <v>0</v>
      </c>
      <c r="B103" s="427" t="n"/>
      <c r="C103" s="91" t="n">
        <v>414</v>
      </c>
      <c r="D103" s="470">
        <f>-J111</f>
        <v/>
      </c>
      <c r="E103" s="375" t="n">
        <v>410</v>
      </c>
      <c r="F103" s="431">
        <f>J106</f>
        <v/>
      </c>
      <c r="G103" s="427" t="n"/>
      <c r="H103" s="211" t="inlineStr">
        <is>
          <t xml:space="preserve">　不動產、廠房及設備與基金同額增加(+)或減少(-)之金額        </t>
        </is>
      </c>
      <c r="I103" s="180" t="n"/>
      <c r="J103" s="73">
        <f>OFFSET(A576,0,$K$1-1)</f>
        <v/>
      </c>
      <c r="K103" s="369">
        <f>K104+K108</f>
        <v/>
      </c>
      <c r="L103" s="478" t="n"/>
      <c r="M103" s="478">
        <f>L103-G103</f>
        <v/>
      </c>
      <c r="N103" s="30" t="n"/>
      <c r="O103" s="425">
        <f>L104-B104</f>
        <v/>
      </c>
      <c r="P103" s="144">
        <f>J103-K103</f>
        <v/>
      </c>
      <c r="Q103" s="426">
        <f>D104-F104</f>
        <v/>
      </c>
      <c r="R103" s="30" t="n"/>
    </row>
    <row r="104">
      <c r="A104" s="50" t="n">
        <v>0</v>
      </c>
      <c r="B104" s="427" t="n"/>
      <c r="C104" s="91" t="n">
        <v>416</v>
      </c>
      <c r="D104" s="470">
        <f>F58</f>
        <v/>
      </c>
      <c r="E104" s="375" t="n">
        <v>411</v>
      </c>
      <c r="F104" s="431">
        <f>J107</f>
        <v/>
      </c>
      <c r="G104" s="427" t="n"/>
      <c r="H104" s="211" t="inlineStr">
        <is>
          <t xml:space="preserve">　　　撥入不動產、廠房及設備明細(+)                               </t>
        </is>
      </c>
      <c r="I104" s="180" t="n"/>
      <c r="J104" s="73">
        <f>OFFSET(A577,0,$K$1-1)</f>
        <v/>
      </c>
      <c r="K104" s="369">
        <f>SUM(K105:K107)</f>
        <v/>
      </c>
      <c r="L104" s="478" t="n"/>
      <c r="M104" s="478">
        <f>L104-G104</f>
        <v/>
      </c>
      <c r="N104" s="30" t="n"/>
      <c r="O104" s="425">
        <f>L105-B105</f>
        <v/>
      </c>
      <c r="P104" s="144">
        <f>J104-K104</f>
        <v/>
      </c>
      <c r="Q104" s="426">
        <f>D105-F105</f>
        <v/>
      </c>
      <c r="R104" s="30" t="n"/>
    </row>
    <row r="105">
      <c r="A105" s="50" t="n"/>
      <c r="B105" s="50" t="n"/>
      <c r="C105" s="91" t="n"/>
      <c r="D105" s="428" t="n"/>
      <c r="E105" s="375" t="n">
        <v>415</v>
      </c>
      <c r="F105" s="90">
        <f>J113</f>
        <v/>
      </c>
      <c r="G105" s="50" t="n"/>
      <c r="H105" s="112" t="inlineStr">
        <is>
          <t xml:space="preserve">　　　　機械及設備                                                  </t>
        </is>
      </c>
      <c r="I105" s="180" t="n">
        <v>409</v>
      </c>
      <c r="J105" s="73">
        <f>OFFSET(A578,0,$K$1-1)</f>
        <v/>
      </c>
      <c r="K105" s="369">
        <f>(SUMIF($C$7:$C$127,I105,$D$7:$D$127)+SUMIF($E$7:$E$127,I105,$F$7:$F$127))/2</f>
        <v/>
      </c>
      <c r="L105" s="478" t="n"/>
      <c r="M105" s="478">
        <f>L105-G105</f>
        <v/>
      </c>
      <c r="N105" s="30" t="n"/>
      <c r="O105" s="425">
        <f>L106-B106</f>
        <v/>
      </c>
      <c r="P105" s="144">
        <f>J105-K105</f>
        <v/>
      </c>
      <c r="Q105" s="426">
        <f>D106-F106</f>
        <v/>
      </c>
      <c r="R105" s="30" t="n"/>
    </row>
    <row r="106">
      <c r="A106" s="50" t="n"/>
      <c r="B106" s="50" t="n"/>
      <c r="C106" s="375" t="n"/>
      <c r="D106" s="428" t="n"/>
      <c r="G106" s="50" t="n"/>
      <c r="H106" s="112" t="inlineStr">
        <is>
          <t xml:space="preserve">　　　　交通及運輸設備                                              </t>
        </is>
      </c>
      <c r="I106" s="180" t="n">
        <v>410</v>
      </c>
      <c r="J106" s="73">
        <f>OFFSET(A579,0,$K$1-1)</f>
        <v/>
      </c>
      <c r="K106" s="369">
        <f>(SUMIF($C$7:$C$127,I106,$D$7:$D$127)+SUMIF($E$7:$E$127,I106,$F$7:$F$127))/2</f>
        <v/>
      </c>
      <c r="L106" s="478" t="n"/>
      <c r="M106" s="478">
        <f>L106-G106</f>
        <v/>
      </c>
      <c r="N106" s="30" t="n"/>
      <c r="O106" s="425">
        <f>L107-B107</f>
        <v/>
      </c>
      <c r="P106" s="144">
        <f>J106-K106</f>
        <v/>
      </c>
      <c r="Q106" s="426">
        <f>D107-F107</f>
        <v/>
      </c>
      <c r="R106" s="30" t="n"/>
    </row>
    <row r="107">
      <c r="A107" s="50" t="n"/>
      <c r="B107" s="50" t="n"/>
      <c r="C107" s="127" t="n">
        <v>72</v>
      </c>
      <c r="D107" s="471">
        <f>IF(J119&lt;0,J119*-1,0)</f>
        <v/>
      </c>
      <c r="E107" s="472" t="n"/>
      <c r="F107" s="396" t="n"/>
      <c r="G107" s="50" t="n"/>
      <c r="H107" s="112" t="inlineStr">
        <is>
          <t xml:space="preserve">　　　　什項設備                                                    </t>
        </is>
      </c>
      <c r="I107" s="180" t="n">
        <v>411</v>
      </c>
      <c r="J107" s="73">
        <f>OFFSET(A580,0,$K$1-1)</f>
        <v/>
      </c>
      <c r="K107" s="369">
        <f>(SUMIF($C$7:$C$127,I107,$D$7:$D$127)+SUMIF($E$7:$E$127,I107,$F$7:$F$127))/2</f>
        <v/>
      </c>
      <c r="L107" s="478" t="n"/>
      <c r="M107" s="478">
        <f>L107-G107</f>
        <v/>
      </c>
      <c r="N107" s="30" t="n"/>
      <c r="O107" s="425">
        <f>L108-B108</f>
        <v/>
      </c>
      <c r="P107" s="144">
        <f>J107-K107</f>
        <v/>
      </c>
      <c r="Q107" s="426">
        <f>D108-F108</f>
        <v/>
      </c>
      <c r="R107" s="30" t="n"/>
    </row>
    <row r="108">
      <c r="A108" s="89" t="n">
        <v>0</v>
      </c>
      <c r="B108" s="427" t="n"/>
      <c r="C108" s="127" t="n"/>
      <c r="D108" s="428" t="n"/>
      <c r="E108" s="375" t="n">
        <v>72</v>
      </c>
      <c r="F108" s="396">
        <f>IF(J119&gt;0,J119,0)</f>
        <v/>
      </c>
      <c r="G108" s="427" t="n"/>
      <c r="H108" s="211" t="inlineStr">
        <is>
          <t xml:space="preserve">　　　撥出不動產、廠房及設備明細(-)                               </t>
        </is>
      </c>
      <c r="I108" s="180" t="n"/>
      <c r="J108" s="73">
        <f>OFFSET(A581,0,$K$1-1)</f>
        <v/>
      </c>
      <c r="K108" s="369">
        <f>K109+K110+K111</f>
        <v/>
      </c>
      <c r="L108" s="478" t="n"/>
      <c r="M108" s="478">
        <f>L108-G108</f>
        <v/>
      </c>
      <c r="N108" s="30" t="n"/>
      <c r="O108" s="425">
        <f>L109-B109</f>
        <v/>
      </c>
      <c r="P108" s="144">
        <f>J108-K108</f>
        <v/>
      </c>
      <c r="Q108" s="426">
        <f>D109-F109</f>
        <v/>
      </c>
      <c r="R108" s="30" t="n"/>
    </row>
    <row r="109">
      <c r="A109" s="78" t="n"/>
      <c r="B109" s="427" t="n"/>
      <c r="D109" s="428" t="n"/>
      <c r="E109" s="375" t="n"/>
      <c r="F109" s="432">
        <f>J131</f>
        <v/>
      </c>
      <c r="G109" s="427" t="n"/>
      <c r="H109" s="112" t="inlineStr">
        <is>
          <t xml:space="preserve">　　　　機械及設備                                                  </t>
        </is>
      </c>
      <c r="I109" s="180" t="n">
        <v>412</v>
      </c>
      <c r="J109" s="73">
        <f>OFFSET(A582,0,$K$1-1)</f>
        <v/>
      </c>
      <c r="K109" s="387">
        <f>(SUMIF($C$7:$C$127,I109,$D$7:$D$127)+SUMIF($E$7:$E$127,I109,$F$7:$F$127))/2*-1</f>
        <v/>
      </c>
      <c r="L109" s="478" t="n"/>
      <c r="M109" s="478">
        <f>L109-G109</f>
        <v/>
      </c>
      <c r="N109" s="30" t="n"/>
      <c r="O109" s="425">
        <f>L110-B110</f>
        <v/>
      </c>
      <c r="P109" s="144">
        <f>J109-K109</f>
        <v/>
      </c>
      <c r="Q109" s="426">
        <f>D110-F110</f>
        <v/>
      </c>
      <c r="R109" s="30" t="n"/>
    </row>
    <row r="110">
      <c r="A110" s="78" t="inlineStr">
        <is>
          <t xml:space="preserve">　公積                                                        </t>
        </is>
      </c>
      <c r="B110" s="422">
        <f>SUM(B111:B115)</f>
        <v/>
      </c>
      <c r="C110" s="375" t="n"/>
      <c r="D110" s="428" t="n"/>
      <c r="E110" s="430" t="n"/>
      <c r="F110" s="432" t="n"/>
      <c r="G110" s="423">
        <f>SUM(G111:G115)</f>
        <v/>
      </c>
      <c r="H110" s="112" t="inlineStr">
        <is>
          <t xml:space="preserve">　　　　交通及運輸設備                                              </t>
        </is>
      </c>
      <c r="I110" s="180" t="n">
        <v>413</v>
      </c>
      <c r="J110" s="73">
        <f>OFFSET(A583,0,$K$1-1)</f>
        <v/>
      </c>
      <c r="K110" s="387">
        <f>(SUMIF($C$7:$C$127,I110,$D$7:$D$127)+SUMIF($E$7:$E$127,I110,$F$7:$F$127))/2*-1</f>
        <v/>
      </c>
      <c r="L110" s="478">
        <f>VLOOKUP(A110,$A$253:$AX$305,$K$1,FALSE)</f>
        <v/>
      </c>
      <c r="M110" s="478">
        <f>L110-G110</f>
        <v/>
      </c>
      <c r="N110" s="30" t="n"/>
      <c r="O110" s="425">
        <f>L111-B111</f>
        <v/>
      </c>
      <c r="P110" s="144">
        <f>J110-K110</f>
        <v/>
      </c>
      <c r="Q110" s="426">
        <f>D111-F111</f>
        <v/>
      </c>
      <c r="R110" s="30" t="n"/>
    </row>
    <row r="111">
      <c r="A111" s="80" t="inlineStr">
        <is>
          <t xml:space="preserve">　　資本公積                                                    </t>
        </is>
      </c>
      <c r="B111" s="427">
        <f>VLOOKUP(A111,$A$423:$AX$475,$K$1,FALSE)</f>
        <v/>
      </c>
      <c r="C111" s="375" t="n"/>
      <c r="D111" s="428" t="n"/>
      <c r="E111" s="430" t="n">
        <v>417</v>
      </c>
      <c r="F111" s="432">
        <f>J115</f>
        <v/>
      </c>
      <c r="G111" s="429">
        <f>B111+SUM(F111:F113)-SUM(D111:D113)</f>
        <v/>
      </c>
      <c r="H111" s="112" t="inlineStr">
        <is>
          <t xml:space="preserve">　　　　什項設備                                                    </t>
        </is>
      </c>
      <c r="I111" s="180" t="n">
        <v>414</v>
      </c>
      <c r="J111" s="73">
        <f>OFFSET(A584,0,$K$1-1)</f>
        <v/>
      </c>
      <c r="K111" s="387">
        <f>(SUMIF($C$7:$C$127,I111,$D$7:$D$127)+SUMIF($E$7:$E$127,I111,$F$7:$F$127))/2*-1</f>
        <v/>
      </c>
      <c r="L111" s="478">
        <f>VLOOKUP(A111,$A$253:$AX$305,$K$1,FALSE)</f>
        <v/>
      </c>
      <c r="M111" s="478">
        <f>L111-G111</f>
        <v/>
      </c>
      <c r="N111" s="30" t="n"/>
      <c r="O111" s="425">
        <f>L112-B112</f>
        <v/>
      </c>
      <c r="P111" s="144">
        <f>J111-K111</f>
        <v/>
      </c>
      <c r="Q111" s="426">
        <f>D112-F112</f>
        <v/>
      </c>
      <c r="R111" s="30" t="n"/>
    </row>
    <row r="112">
      <c r="A112" s="2" t="n">
        <v>0</v>
      </c>
      <c r="B112" s="427" t="n"/>
      <c r="C112" s="473" t="n">
        <v>71</v>
      </c>
      <c r="D112" s="471">
        <f>IF(J118&lt;0,J118*-1,0)</f>
        <v/>
      </c>
      <c r="E112" s="430" t="n">
        <v>71</v>
      </c>
      <c r="F112" s="431">
        <f>IF(J133&gt;0,J133,0)</f>
        <v/>
      </c>
      <c r="G112" s="433" t="n"/>
      <c r="H112" s="211" t="inlineStr">
        <is>
          <t xml:space="preserve">　無形資產與基金同額增加(+)或減少(-)之金額                  </t>
        </is>
      </c>
      <c r="I112" s="186" t="n"/>
      <c r="J112" s="73" t="n"/>
      <c r="K112" s="369">
        <f>K113+K114</f>
        <v/>
      </c>
      <c r="L112" s="478" t="n"/>
      <c r="M112" s="478">
        <f>L112-G112</f>
        <v/>
      </c>
      <c r="N112" s="30" t="n"/>
      <c r="O112" s="425">
        <f>L113-B113</f>
        <v/>
      </c>
      <c r="P112" s="144">
        <f>J112-K112</f>
        <v/>
      </c>
      <c r="Q112" s="426">
        <f>D113-F113</f>
        <v/>
      </c>
      <c r="R112" s="30" t="n"/>
    </row>
    <row r="113">
      <c r="A113" s="3" t="n">
        <v>0</v>
      </c>
      <c r="B113" s="427" t="n"/>
      <c r="C113" s="473" t="n"/>
      <c r="D113" s="428" t="n"/>
      <c r="E113" s="439" t="n"/>
      <c r="F113" s="432" t="n"/>
      <c r="G113" s="433" t="n"/>
      <c r="H113" s="112" t="inlineStr">
        <is>
          <t xml:space="preserve">　　　無形資產與基金同額增加之金額(+)                             </t>
        </is>
      </c>
      <c r="I113" s="180" t="n">
        <v>415</v>
      </c>
      <c r="J113" s="73">
        <f>OFFSET(A585,0,$K$1-1)</f>
        <v/>
      </c>
      <c r="K113" s="369">
        <f>(SUMIF($C$7:$C$127,I113,$D$7:$D$127)+SUMIF($E$7:$E$127,I113,$F$7:$F$127))/2</f>
        <v/>
      </c>
      <c r="L113" s="478" t="n"/>
      <c r="M113" s="478">
        <f>L113-G113</f>
        <v/>
      </c>
      <c r="N113" s="30" t="n"/>
      <c r="O113" s="425">
        <f>L114-B114</f>
        <v/>
      </c>
      <c r="P113" s="144">
        <f>J113-K113</f>
        <v/>
      </c>
      <c r="Q113" s="426">
        <f>D114-F114</f>
        <v/>
      </c>
      <c r="R113" s="30" t="n"/>
    </row>
    <row r="114">
      <c r="A114" s="80" t="inlineStr">
        <is>
          <t xml:space="preserve">　　特別公積                                                    </t>
        </is>
      </c>
      <c r="B114" s="427">
        <f>VLOOKUP(A114,$A$423:$AX$475,$K$1,FALSE)</f>
        <v/>
      </c>
      <c r="C114" s="474" t="n"/>
      <c r="D114" s="428">
        <f>J131</f>
        <v/>
      </c>
      <c r="E114" s="430" t="n"/>
      <c r="F114" s="432" t="n"/>
      <c r="G114" s="429">
        <f>B114+SUM(F114:F115)-SUM(D114:D115)</f>
        <v/>
      </c>
      <c r="H114" s="112" t="inlineStr">
        <is>
          <t xml:space="preserve">　　　無形資產與基金同額減少之金額(-)                             </t>
        </is>
      </c>
      <c r="I114" s="180" t="n">
        <v>416</v>
      </c>
      <c r="J114" s="73">
        <f>OFFSET(A586,0,$K$1-1)</f>
        <v/>
      </c>
      <c r="K114" s="369">
        <f>-(SUMIF($C$7:$C$127,I114,$D$7:$D$127)+SUMIF($E$7:$E$127,I114,$F$7:$F$127))/2</f>
        <v/>
      </c>
      <c r="L114" s="478">
        <f>VLOOKUP(A114,$A$253:$AX$305,$K$1,FALSE)</f>
        <v/>
      </c>
      <c r="M114" s="478">
        <f>L114-G114</f>
        <v/>
      </c>
      <c r="N114" s="30" t="n"/>
      <c r="O114" s="425">
        <f>L115-B115</f>
        <v/>
      </c>
      <c r="P114" s="144">
        <f>J114-K114</f>
        <v/>
      </c>
      <c r="Q114" s="426">
        <f>D115-F115</f>
        <v/>
      </c>
      <c r="R114" s="30" t="n"/>
    </row>
    <row r="115">
      <c r="A115" s="3" t="n">
        <v>0</v>
      </c>
      <c r="B115" s="427" t="n"/>
      <c r="C115" s="473" t="n"/>
      <c r="D115" s="428" t="n"/>
      <c r="E115" s="439" t="n"/>
      <c r="F115" s="432" t="n"/>
      <c r="G115" s="433" t="n"/>
      <c r="H115" s="112" t="inlineStr">
        <is>
          <t xml:space="preserve">　　應付代管資產轉列受贈公積之金額                              </t>
        </is>
      </c>
      <c r="I115" s="180" t="n">
        <v>417</v>
      </c>
      <c r="J115" s="73">
        <f>OFFSET(A587,0,$K$1-1)</f>
        <v/>
      </c>
      <c r="K115" s="369">
        <f>(SUMIF($C$7:$C$127,I115,$D$7:$D$127)+SUMIF($E$7:$E$127,I115,$F$7:$F$127))/2</f>
        <v/>
      </c>
      <c r="L115" s="478" t="n"/>
      <c r="M115" s="478">
        <f>L115-G115</f>
        <v/>
      </c>
      <c r="N115" s="30" t="n"/>
      <c r="O115" s="425">
        <f>L116-B116</f>
        <v/>
      </c>
      <c r="P115" s="144">
        <f>J115-K115</f>
        <v/>
      </c>
      <c r="Q115" s="426">
        <f>D116-F116</f>
        <v/>
      </c>
      <c r="R115" s="30" t="n"/>
    </row>
    <row r="116">
      <c r="A116" s="78" t="inlineStr">
        <is>
          <t xml:space="preserve">　累積餘絀                                                    </t>
        </is>
      </c>
      <c r="B116" s="422">
        <f>SUM(B117:B121)</f>
        <v/>
      </c>
      <c r="C116" s="474" t="n"/>
      <c r="D116" s="428" t="n"/>
      <c r="E116" s="430" t="n"/>
      <c r="F116" s="432" t="n"/>
      <c r="G116" s="423">
        <f>SUM(G117:G121)</f>
        <v/>
      </c>
      <c r="H116" s="112" t="inlineStr">
        <is>
          <t xml:space="preserve">　　長期債務1年內到期部分轉列應付到期長期負債之金額             </t>
        </is>
      </c>
      <c r="I116" s="180" t="n">
        <v>418</v>
      </c>
      <c r="J116" s="73">
        <f>OFFSET(A588,0,$K$1-1)</f>
        <v/>
      </c>
      <c r="K116" s="369">
        <f>(SUMIF($C$7:$C$127,I116,$D$7:$D$127)+SUMIF($E$7:$E$127,I116,$F$7:$F$127))/2</f>
        <v/>
      </c>
      <c r="L116" s="478">
        <f>VLOOKUP(A116,$A$253:$AX$305,$K$1,FALSE)</f>
        <v/>
      </c>
      <c r="M116" s="478">
        <f>L116-G116</f>
        <v/>
      </c>
      <c r="N116" s="30" t="n"/>
      <c r="O116" s="425">
        <f>L117-B117</f>
        <v/>
      </c>
      <c r="P116" s="144">
        <f>J116-K116</f>
        <v/>
      </c>
      <c r="Q116" s="426">
        <f>D117-F117</f>
        <v/>
      </c>
      <c r="R116" s="30" t="n"/>
    </row>
    <row r="117">
      <c r="A117" s="80" t="inlineStr">
        <is>
          <t xml:space="preserve">　　累積賸餘                                                    </t>
        </is>
      </c>
      <c r="B117" s="427">
        <f>VLOOKUP(A117,$A$423:$AX$475,$K$1,FALSE)</f>
        <v/>
      </c>
      <c r="C117" s="474" t="n"/>
      <c r="D117" s="428" t="n"/>
      <c r="E117" s="375" t="inlineStr">
        <is>
          <t>A</t>
        </is>
      </c>
      <c r="F117" s="432">
        <f>IF(J7&gt;0,J7,0)</f>
        <v/>
      </c>
      <c r="G117" s="429">
        <f>B117+SUM(F117:F120)-SUM(D117:D120)</f>
        <v/>
      </c>
      <c r="H117" s="112" t="inlineStr">
        <is>
          <t xml:space="preserve">　　盈餘分配與虧損填補之金額                                    </t>
        </is>
      </c>
      <c r="I117" s="180" t="n"/>
      <c r="J117" s="73">
        <f>OFFSET(A589,0,$K$1-1)</f>
        <v/>
      </c>
      <c r="K117" s="369">
        <f>K118+K119</f>
        <v/>
      </c>
      <c r="L117" s="478">
        <f>VLOOKUP(A117,$A$253:$AX$305,$K$1,FALSE)</f>
        <v/>
      </c>
      <c r="M117" s="478">
        <f>L117-G117</f>
        <v/>
      </c>
      <c r="N117" s="30" t="n"/>
      <c r="O117" s="425">
        <f>L118-B118</f>
        <v/>
      </c>
      <c r="P117" s="144">
        <f>J117-K117</f>
        <v/>
      </c>
      <c r="Q117" s="426">
        <f>D118-F118</f>
        <v/>
      </c>
      <c r="R117" s="30" t="n"/>
    </row>
    <row r="118">
      <c r="A118" s="3" t="n">
        <v>0</v>
      </c>
      <c r="B118" s="427" t="n"/>
      <c r="C118" s="474" t="n">
        <v>71</v>
      </c>
      <c r="D118" s="428">
        <f>IF(J123&gt;0,J123,0)</f>
        <v/>
      </c>
      <c r="E118" s="375" t="n"/>
      <c r="F118" s="431" t="n"/>
      <c r="G118" s="401" t="n"/>
      <c r="H118" s="112" t="inlineStr">
        <is>
          <t xml:space="preserve">　　　提存(撥用-)公積                                             </t>
        </is>
      </c>
      <c r="I118" s="180" t="n">
        <v>71</v>
      </c>
      <c r="J118" s="73">
        <f>OFFSET(A590,0,$K$1-1)</f>
        <v/>
      </c>
      <c r="K118" s="387">
        <f>-(SUMIF($C$7:$C$127,I118,$D$7:$D$127)+SUMIF($E$7:$E$127,I118,$F$7:$F$127))/2</f>
        <v/>
      </c>
      <c r="L118" s="478" t="n"/>
      <c r="M118" s="478">
        <f>L118-G118</f>
        <v/>
      </c>
      <c r="N118" s="30" t="n"/>
      <c r="O118" s="425">
        <f>L119-B119</f>
        <v/>
      </c>
      <c r="P118" s="144">
        <f>J118-K118</f>
        <v/>
      </c>
      <c r="Q118" s="426">
        <f>D119-F119</f>
        <v/>
      </c>
      <c r="R118" s="30" t="n"/>
    </row>
    <row r="119" ht="20.4" customHeight="1" s="53" thickBot="1">
      <c r="A119" s="3" t="n"/>
      <c r="B119" s="427" t="n"/>
      <c r="C119" s="430" t="n">
        <v>72</v>
      </c>
      <c r="D119" s="471">
        <f>IF(J119&gt;0,J119,0)</f>
        <v/>
      </c>
      <c r="E119" s="434" t="n"/>
      <c r="F119" s="376" t="n"/>
      <c r="G119" s="401" t="n"/>
      <c r="H119" s="198" t="inlineStr">
        <is>
          <t xml:space="preserve">　　　賸餘撥充(折減-)基金                                         </t>
        </is>
      </c>
      <c r="I119" s="180" t="n">
        <v>72</v>
      </c>
      <c r="J119" s="73">
        <f>OFFSET(A591,0,$K$1-1)</f>
        <v/>
      </c>
      <c r="K119" s="387">
        <f>-(SUMIF($C$7:$C$127,I119,$D$7:$D$127)+SUMIF($E$7:$E$127,I119,$F$7:$F$127))/2</f>
        <v/>
      </c>
      <c r="L119" s="478" t="n"/>
      <c r="M119" s="478">
        <f>L119-G119</f>
        <v/>
      </c>
      <c r="N119" s="30" t="n"/>
      <c r="O119" s="425">
        <f>L120-B121</f>
        <v/>
      </c>
      <c r="P119" s="144">
        <f>J119-K119</f>
        <v/>
      </c>
      <c r="Q119" s="426">
        <f>D121-F121</f>
        <v/>
      </c>
      <c r="R119" s="30" t="n"/>
    </row>
    <row r="120">
      <c r="A120" s="100" t="n"/>
      <c r="B120" s="465" t="n"/>
      <c r="C120" s="430" t="n"/>
      <c r="D120" s="432" t="n"/>
      <c r="E120" s="434" t="n"/>
      <c r="F120" s="376" t="n"/>
      <c r="G120" s="401" t="n"/>
      <c r="H120" s="112" t="n"/>
      <c r="I120" s="180" t="n"/>
      <c r="J120" s="121" t="n"/>
      <c r="K120" s="369">
        <f>(SUMIF($C$7:$C$127,I120,$D$7:$D$127)+SUMIF($E$7:$E$127,I120,$F$7:$F$127))/2</f>
        <v/>
      </c>
      <c r="L120" s="478" t="n"/>
      <c r="M120" s="478">
        <f>L120-G120</f>
        <v/>
      </c>
      <c r="N120" s="30" t="n"/>
      <c r="O120" s="425">
        <f>L123-B122</f>
        <v/>
      </c>
      <c r="P120" s="144" t="n"/>
      <c r="Q120" s="426">
        <f>D122-F122</f>
        <v/>
      </c>
      <c r="R120" s="30" t="n"/>
    </row>
    <row r="121">
      <c r="A121" s="80" t="inlineStr">
        <is>
          <t xml:space="preserve">　　累積短絀                                                    </t>
        </is>
      </c>
      <c r="B121" s="427">
        <f>VLOOKUP(A121,$A$423:$AX$475,$K$1,FALSE)</f>
        <v/>
      </c>
      <c r="C121" s="375" t="inlineStr">
        <is>
          <t>A</t>
        </is>
      </c>
      <c r="D121" s="428">
        <f>IF(J7&lt;0,J7*-1,0)</f>
        <v/>
      </c>
      <c r="E121" s="430" t="n"/>
      <c r="F121" s="431" t="n"/>
      <c r="G121" s="488">
        <f>B121+SUM(F121:F124)-SUM(D121:D124)</f>
        <v/>
      </c>
      <c r="H121" s="112" t="n"/>
      <c r="I121" s="180" t="n"/>
      <c r="J121" s="121" t="n"/>
      <c r="K121" s="369">
        <f>(SUMIF($C$7:$C$127,I121,$D$7:$D$127)+SUMIF($E$7:$E$127,I121,$F$7:$F$127))/2</f>
        <v/>
      </c>
      <c r="L121" s="478">
        <f>VLOOKUP(A121,$A$253:$AX$305,$K$1,FALSE)</f>
        <v/>
      </c>
      <c r="M121" s="478">
        <f>L121-G121</f>
        <v/>
      </c>
      <c r="N121" s="30" t="n"/>
      <c r="O121" s="425">
        <f>L124-B123</f>
        <v/>
      </c>
      <c r="P121" s="144" t="n"/>
      <c r="Q121" s="426">
        <f>D123-F123</f>
        <v/>
      </c>
      <c r="R121" s="30" t="n"/>
    </row>
    <row r="122">
      <c r="A122" s="3" t="n">
        <v>0</v>
      </c>
      <c r="B122" s="427" t="n"/>
      <c r="C122" s="382" t="n"/>
      <c r="D122" s="428" t="n"/>
      <c r="E122" s="430" t="n">
        <v>71</v>
      </c>
      <c r="F122" s="432">
        <f>IF(J118&lt;0,J118*-1,0)</f>
        <v/>
      </c>
      <c r="G122" s="401" t="n"/>
      <c r="H122" s="112" t="n"/>
      <c r="I122" s="180" t="n"/>
      <c r="J122" s="121" t="n"/>
      <c r="K122" s="369">
        <f>SUM(K123:K124)</f>
        <v/>
      </c>
      <c r="L122" s="478" t="n"/>
      <c r="M122" s="478">
        <f>L122-G122</f>
        <v/>
      </c>
      <c r="N122" s="30" t="n"/>
      <c r="O122" s="425">
        <f>L125-B124</f>
        <v/>
      </c>
      <c r="P122" s="144" t="n"/>
      <c r="Q122" s="426">
        <f>D125-F125</f>
        <v/>
      </c>
      <c r="R122" s="30" t="n"/>
    </row>
    <row r="123">
      <c r="A123" s="3" t="n"/>
      <c r="B123" s="427" t="n"/>
      <c r="C123" s="382" t="n"/>
      <c r="D123" s="428" t="n"/>
      <c r="E123" s="430" t="n">
        <v>72</v>
      </c>
      <c r="F123" s="396">
        <f>IF(J119&lt;0,J119*-1,0)</f>
        <v/>
      </c>
      <c r="G123" s="401" t="n"/>
      <c r="H123" s="112" t="n"/>
      <c r="I123" s="180" t="n"/>
      <c r="J123" s="121" t="n"/>
      <c r="K123" s="369">
        <f>-(SUMIF($C$7:$C$127,I123,$D$7:$D$127)+SUMIF($E$7:$E$127,I123,$F$7:$F$127))/2</f>
        <v/>
      </c>
      <c r="L123" s="478" t="n"/>
      <c r="M123" s="478">
        <f>L123-G123</f>
        <v/>
      </c>
      <c r="N123" s="30" t="n"/>
      <c r="O123" s="425">
        <f>L126-B125</f>
        <v/>
      </c>
      <c r="P123" s="144" t="n"/>
      <c r="Q123" s="426">
        <f>D126-F126</f>
        <v/>
      </c>
    </row>
    <row r="124" ht="20.4" customHeight="1" s="53" thickBot="1">
      <c r="A124" s="100" t="n"/>
      <c r="B124" s="465" t="n"/>
      <c r="C124" s="475" t="n"/>
      <c r="D124" s="428" t="n"/>
      <c r="E124" s="434" t="n">
        <v>73</v>
      </c>
      <c r="F124" s="435">
        <f>D120</f>
        <v/>
      </c>
      <c r="G124" s="401" t="n"/>
      <c r="H124" s="198" t="n"/>
      <c r="I124" s="199" t="n"/>
      <c r="J124" s="122" t="n"/>
      <c r="K124" s="444">
        <f>-(SUMIF($C$7:$C$127,I124,$D$7:$D$127)+SUMIF($E$7:$E$127,I124,$F$7:$F$127))/2</f>
        <v/>
      </c>
      <c r="L124" s="478" t="n"/>
      <c r="M124" s="478">
        <f>L124-G124</f>
        <v/>
      </c>
      <c r="O124" s="425">
        <f>L127-B126</f>
        <v/>
      </c>
      <c r="P124" s="144" t="n"/>
      <c r="Q124" s="426">
        <f>D127-F127</f>
        <v/>
      </c>
    </row>
    <row r="125">
      <c r="A125" s="78" t="inlineStr">
        <is>
          <t xml:space="preserve">　淨值其他項目                                                </t>
        </is>
      </c>
      <c r="B125" s="422">
        <f>SUM(B126:B127)</f>
        <v/>
      </c>
      <c r="C125" s="375" t="n"/>
      <c r="D125" s="428" t="n"/>
      <c r="E125" s="430" t="n"/>
      <c r="F125" s="432" t="n"/>
      <c r="G125" s="402">
        <f>SUM(G126:G127)</f>
        <v/>
      </c>
      <c r="H125" s="220" t="n"/>
      <c r="I125" s="180" t="n"/>
      <c r="J125" s="246" t="n"/>
      <c r="K125" s="489" t="n"/>
      <c r="L125" s="478">
        <f>VLOOKUP(A125,$A$253:$AX$305,$K$1,FALSE)</f>
        <v/>
      </c>
      <c r="M125" s="478">
        <f>L124-G124</f>
        <v/>
      </c>
      <c r="O125" s="425">
        <f>L127-B128</f>
        <v/>
      </c>
      <c r="P125" s="144" t="n"/>
      <c r="Q125" s="426">
        <f>D128-F128</f>
        <v/>
      </c>
    </row>
    <row r="126">
      <c r="A126" s="81" t="inlineStr">
        <is>
          <t xml:space="preserve">　　累積其他綜合餘絀                                            </t>
        </is>
      </c>
      <c r="B126" s="427">
        <f>VLOOKUP(A126,$A$423:$AX$475,$K$1,FALSE)</f>
        <v/>
      </c>
      <c r="C126" s="375" t="n"/>
      <c r="D126" s="428" t="n"/>
      <c r="E126" s="430" t="n"/>
      <c r="F126" s="432" t="n"/>
      <c r="G126" s="488">
        <f>B126+F126-D126</f>
        <v/>
      </c>
      <c r="H126" s="220" t="n"/>
      <c r="I126" s="180" t="n"/>
      <c r="J126" s="246" t="n"/>
      <c r="K126" s="489" t="n"/>
      <c r="L126" s="478">
        <f>VLOOKUP(A126,$A$253:$AX$305,$K$1,FALSE)</f>
        <v/>
      </c>
      <c r="M126" s="478">
        <f>L125-G125</f>
        <v/>
      </c>
      <c r="P126" s="144" t="n"/>
    </row>
    <row r="127">
      <c r="A127" s="80" t="n">
        <v>0</v>
      </c>
      <c r="B127" s="427" t="n"/>
      <c r="C127" s="375" t="n"/>
      <c r="D127" s="428" t="n"/>
      <c r="E127" s="430" t="n"/>
      <c r="F127" s="432" t="n"/>
      <c r="G127" s="488" t="n"/>
      <c r="H127" s="220" t="n"/>
      <c r="I127" s="180" t="n"/>
      <c r="J127" s="246" t="n"/>
      <c r="K127" s="489" t="n"/>
      <c r="L127" s="478">
        <f>VLOOKUP(A128,$A$253:$AX$305,$K$1,FALSE)</f>
        <v/>
      </c>
      <c r="M127" s="478">
        <f>L126-G126</f>
        <v/>
      </c>
      <c r="P127" s="144" t="n"/>
    </row>
    <row r="128" ht="20.4" customHeight="1" s="53" thickBot="1">
      <c r="A128" s="83" t="inlineStr">
        <is>
          <t>合      計</t>
        </is>
      </c>
      <c r="B128" s="479">
        <f>B70+B97</f>
        <v/>
      </c>
      <c r="C128" s="480" t="n"/>
      <c r="D128" s="481" t="n"/>
      <c r="E128" s="482" t="n"/>
      <c r="F128" s="481" t="n"/>
      <c r="G128" s="490">
        <f>G70+G97</f>
        <v/>
      </c>
      <c r="H128" s="220" t="n"/>
      <c r="I128" s="180" t="n"/>
      <c r="J128" s="246" t="n"/>
      <c r="K128" s="489" t="n"/>
      <c r="M128" s="478">
        <f>L127-G128</f>
        <v/>
      </c>
      <c r="P128" s="144" t="n"/>
    </row>
    <row r="129">
      <c r="A129" s="74" t="n"/>
      <c r="B129" s="74" t="n"/>
      <c r="C129" s="74" t="n"/>
      <c r="D129" s="74" t="n"/>
      <c r="E129" s="74" t="n"/>
      <c r="F129" s="74" t="n"/>
      <c r="G129" s="74" t="n"/>
      <c r="H129" s="220" t="n"/>
      <c r="I129" s="180" t="n"/>
      <c r="J129" s="246" t="n"/>
      <c r="K129" s="489" t="n"/>
      <c r="M129" s="478">
        <f>L131-G133</f>
        <v/>
      </c>
      <c r="P129" s="144" t="n"/>
    </row>
    <row r="130">
      <c r="A130" s="74" t="n"/>
      <c r="D130" s="483">
        <f>SUM(D6:D127)</f>
        <v/>
      </c>
      <c r="E130" s="19" t="n"/>
      <c r="F130" s="483">
        <f>SUM(F6:F127)</f>
        <v/>
      </c>
      <c r="H130" s="220" t="n"/>
      <c r="I130" s="180" t="n"/>
      <c r="J130" s="246" t="n"/>
      <c r="K130" s="489" t="n"/>
      <c r="M130" s="478">
        <f>L132-G134</f>
        <v/>
      </c>
      <c r="P130" s="144" t="n"/>
    </row>
    <row r="131">
      <c r="A131" s="74" t="n"/>
      <c r="C131" s="6" t="n"/>
      <c r="D131" s="483">
        <f>D130-F130</f>
        <v/>
      </c>
      <c r="E131" s="15" t="n"/>
      <c r="F131" s="483">
        <f>F130-D130</f>
        <v/>
      </c>
      <c r="H131" s="119" t="n"/>
      <c r="I131" s="115" t="n"/>
      <c r="J131" s="116" t="n"/>
      <c r="K131" s="411" t="n"/>
      <c r="M131" s="478">
        <f>L133-G135</f>
        <v/>
      </c>
      <c r="P131" s="144" t="n"/>
    </row>
    <row r="132">
      <c r="A132" s="74" t="n"/>
      <c r="B132" s="484">
        <f>B69-B70-B97</f>
        <v/>
      </c>
      <c r="C132" s="6" t="n"/>
      <c r="E132" s="15" t="n"/>
      <c r="G132" s="484">
        <f>G69-G70-G97</f>
        <v/>
      </c>
      <c r="H132" s="119" t="n"/>
      <c r="I132" s="115" t="n"/>
      <c r="J132" s="116" t="n"/>
      <c r="K132" s="411" t="n"/>
      <c r="M132" s="478">
        <f>L134-G136</f>
        <v/>
      </c>
      <c r="P132" s="144" t="n"/>
    </row>
    <row r="133">
      <c r="A133" s="74" t="n"/>
      <c r="C133" s="30" t="n"/>
      <c r="D133" s="30" t="n"/>
      <c r="E133" s="30" t="n"/>
      <c r="F133" s="30" t="n"/>
      <c r="G133" s="30" t="n"/>
      <c r="H133" s="119" t="n"/>
      <c r="I133" s="115" t="n"/>
      <c r="J133" s="116" t="n"/>
      <c r="K133" s="411" t="n"/>
      <c r="M133" s="478">
        <f>L135-G137</f>
        <v/>
      </c>
    </row>
    <row r="134">
      <c r="A134" s="74" t="n"/>
      <c r="B134" s="74" t="n"/>
      <c r="C134" s="74" t="n"/>
      <c r="D134" s="74" t="n"/>
      <c r="E134" s="74" t="n"/>
      <c r="F134" s="74" t="n"/>
      <c r="G134" s="74" t="n"/>
      <c r="H134" s="119" t="n"/>
      <c r="I134" s="115" t="n"/>
      <c r="J134" s="116" t="n"/>
      <c r="K134" s="411" t="n"/>
      <c r="M134" s="478">
        <f>L136-G136</f>
        <v/>
      </c>
    </row>
    <row r="135">
      <c r="A135" s="74" t="n"/>
      <c r="B135" s="74" t="n"/>
      <c r="C135" s="74" t="n"/>
      <c r="D135" s="74" t="n"/>
      <c r="E135" s="74" t="n"/>
      <c r="F135" s="74" t="n"/>
      <c r="G135" s="74" t="n"/>
      <c r="H135" s="119" t="n"/>
      <c r="I135" s="115" t="n"/>
      <c r="J135" s="116" t="n"/>
      <c r="K135" s="411" t="n"/>
    </row>
    <row r="254" ht="16.2" customHeight="1" s="53"/>
    <row r="255" ht="16.2" customHeight="1" s="53"/>
    <row r="256" ht="16.2" customHeight="1" s="53"/>
    <row r="257" ht="16.2" customHeight="1" s="53"/>
    <row r="258" ht="16.2" customHeight="1" s="53"/>
    <row r="259" ht="16.2" customHeight="1" s="53"/>
    <row r="260" ht="16.2" customHeight="1" s="53"/>
    <row r="261" ht="16.2" customHeight="1" s="53"/>
    <row r="262" ht="16.2" customHeight="1" s="53"/>
    <row r="263" ht="16.2" customHeight="1" s="53"/>
    <row r="264" ht="16.2" customHeight="1" s="53"/>
    <row r="265" ht="16.2" customHeight="1" s="53"/>
    <row r="266" ht="16.2" customHeight="1" s="53"/>
    <row r="267" ht="16.2" customHeight="1" s="53"/>
    <row r="268" ht="16.2" customHeight="1" s="53"/>
    <row r="269" ht="16.2" customHeight="1" s="53"/>
    <row r="270" ht="16.2" customHeight="1" s="53"/>
    <row r="271" ht="16.2" customHeight="1" s="53"/>
    <row r="272" ht="16.2" customHeight="1" s="53"/>
    <row r="273" ht="16.2" customHeight="1" s="53"/>
    <row r="274" ht="16.2" customHeight="1" s="53"/>
    <row r="275" ht="16.2" customHeight="1" s="53"/>
    <row r="276" ht="16.2" customHeight="1" s="53"/>
    <row r="277" ht="16.2" customHeight="1" s="53"/>
    <row r="278" ht="16.2" customHeight="1" s="53"/>
    <row r="279" ht="16.2" customHeight="1" s="53"/>
    <row r="280" ht="16.2" customHeight="1" s="53"/>
    <row r="281" ht="16.2" customHeight="1" s="53"/>
    <row r="282" ht="16.2" customHeight="1" s="53"/>
    <row r="283" ht="16.2" customHeight="1" s="53"/>
    <row r="284" ht="16.2" customHeight="1" s="53"/>
    <row r="285" ht="16.2" customHeight="1" s="53"/>
    <row r="286" ht="16.2" customHeight="1" s="53"/>
    <row r="287" ht="16.2" customHeight="1" s="53"/>
    <row r="288" ht="16.2" customHeight="1" s="53"/>
    <row r="289" ht="16.2" customHeight="1" s="53"/>
    <row r="290" ht="16.2" customHeight="1" s="53"/>
    <row r="291" ht="16.2" customHeight="1" s="53"/>
    <row r="292" ht="16.2" customHeight="1" s="53"/>
    <row r="293" ht="16.2" customHeight="1" s="53"/>
    <row r="294" ht="16.2" customHeight="1" s="53"/>
    <row r="295" ht="16.2" customHeight="1" s="53"/>
    <row r="296" ht="16.2" customHeight="1" s="53"/>
    <row r="297" ht="16.2" customHeight="1" s="53"/>
    <row r="298" ht="16.2" customHeight="1" s="53"/>
    <row r="299" ht="16.2" customHeight="1" s="53"/>
    <row r="300" ht="16.2" customHeight="1" s="53"/>
    <row r="301" ht="16.2" customHeight="1" s="53"/>
    <row r="302" ht="16.2" customHeight="1" s="53"/>
    <row r="303" ht="16.2" customHeight="1" s="53"/>
    <row r="304" ht="16.2" customHeight="1" s="53"/>
    <row r="305" ht="16.2" customHeight="1" s="53"/>
    <row r="306" ht="16.2" customHeight="1" s="53"/>
    <row r="307" ht="16.2" customHeight="1" s="53"/>
    <row r="308" ht="16.2" customHeight="1" s="53"/>
    <row r="311" ht="16.2" customHeight="1" s="53"/>
    <row r="312" ht="16.2" customHeight="1" s="53"/>
    <row r="313" ht="16.2" customHeight="1" s="53"/>
    <row r="314" ht="16.2" customHeight="1" s="53"/>
    <row r="315" ht="16.2" customHeight="1" s="53"/>
    <row r="316" ht="16.2" customHeight="1" s="53"/>
    <row r="317" ht="16.2" customHeight="1" s="53"/>
    <row r="318" ht="16.2" customHeight="1" s="53"/>
    <row r="319" ht="16.2" customHeight="1" s="53"/>
    <row r="320" ht="16.2" customHeight="1" s="53"/>
    <row r="321" ht="16.2" customHeight="1" s="53"/>
    <row r="322" ht="16.2" customHeight="1" s="53"/>
    <row r="323" ht="16.2" customHeight="1" s="53"/>
    <row r="324" ht="16.2" customHeight="1" s="53"/>
    <row r="325" ht="16.2" customHeight="1" s="53"/>
    <row r="326" ht="16.2" customHeight="1" s="53"/>
    <row r="327" ht="16.2" customHeight="1" s="53"/>
    <row r="328" ht="16.2" customHeight="1" s="53"/>
    <row r="329" ht="16.2" customHeight="1" s="53"/>
    <row r="330" ht="16.2" customHeight="1" s="53"/>
    <row r="331" ht="16.2" customHeight="1" s="53"/>
    <row r="332" ht="16.2" customHeight="1" s="53"/>
    <row r="333" ht="16.2" customHeight="1" s="53"/>
    <row r="334" ht="16.2" customHeight="1" s="53"/>
    <row r="335" ht="16.2" customHeight="1" s="53"/>
    <row r="336" ht="16.2" customHeight="1" s="53"/>
    <row r="337" ht="16.2" customHeight="1" s="53"/>
    <row r="338" ht="16.2" customHeight="1" s="53"/>
    <row r="339" ht="16.2" customHeight="1" s="53"/>
    <row r="340" ht="16.2" customHeight="1" s="53"/>
    <row r="341" ht="16.2" customHeight="1" s="53"/>
    <row r="342" ht="16.2" customHeight="1" s="53"/>
    <row r="343" ht="16.2" customHeight="1" s="53"/>
    <row r="344" ht="16.2" customHeight="1" s="53"/>
    <row r="345" ht="16.2" customHeight="1" s="53"/>
    <row r="346" ht="16.2" customHeight="1" s="53"/>
    <row r="347" ht="16.2" customHeight="1" s="53"/>
    <row r="348" ht="16.2" customHeight="1" s="53"/>
    <row r="349" ht="16.2" customHeight="1" s="53"/>
    <row r="350" ht="16.2" customHeight="1" s="53"/>
    <row r="351" ht="16.2" customHeight="1" s="53"/>
    <row r="352" ht="16.2" customHeight="1" s="53"/>
    <row r="353" ht="16.2" customHeight="1" s="53"/>
    <row r="354" ht="16.2" customHeight="1" s="53"/>
    <row r="355" ht="16.2" customHeight="1" s="53"/>
    <row r="356" ht="16.2" customHeight="1" s="53"/>
    <row r="357" ht="16.2" customHeight="1" s="53"/>
    <row r="358" ht="16.2" customHeight="1" s="53"/>
    <row r="359" ht="16.2" customHeight="1" s="53"/>
    <row r="360" ht="16.2" customHeight="1" s="53"/>
    <row r="361" ht="16.2" customHeight="1" s="53"/>
    <row r="362" ht="16.2" customHeight="1" s="53"/>
    <row r="363" ht="16.2" customHeight="1" s="53"/>
    <row r="364" ht="16.2" customHeight="1" s="53"/>
    <row r="365" ht="16.2" customHeight="1" s="53"/>
    <row r="366" ht="16.2" customHeight="1" s="53"/>
    <row r="367" ht="16.2" customHeight="1" s="53"/>
    <row r="368" ht="16.2" customHeight="1" s="53"/>
    <row r="369" ht="16.2" customHeight="1" s="53"/>
    <row r="370" ht="16.2" customHeight="1" s="53"/>
    <row r="371" ht="16.2" customHeight="1" s="53"/>
    <row r="372" ht="16.2" customHeight="1" s="53"/>
    <row r="373" ht="16.2" customHeight="1" s="53"/>
    <row r="374" ht="16.2" customHeight="1" s="53"/>
    <row r="375" ht="16.2" customHeight="1" s="53"/>
    <row r="376" ht="16.2" customHeight="1" s="53"/>
    <row r="377" ht="16.2" customHeight="1" s="53"/>
    <row r="378" ht="16.2" customHeight="1" s="53"/>
    <row r="379" ht="16.2" customHeight="1" s="53"/>
    <row r="380" ht="16.2" customHeight="1" s="53"/>
    <row r="381" ht="16.2" customHeight="1" s="53"/>
    <row r="382" ht="16.2" customHeight="1" s="53"/>
    <row r="383" ht="16.2" customHeight="1" s="53"/>
    <row r="384" ht="16.2" customHeight="1" s="53"/>
    <row r="385" ht="16.2" customHeight="1" s="53"/>
    <row r="386" ht="16.2" customHeight="1" s="53"/>
    <row r="387" ht="16.2" customHeight="1" s="53"/>
    <row r="388" ht="16.2" customHeight="1" s="53"/>
    <row r="389" ht="16.2" customHeight="1" s="53"/>
    <row r="390" ht="16.2" customHeight="1" s="53"/>
    <row r="391" ht="16.2" customHeight="1" s="53"/>
    <row r="392" ht="16.2" customHeight="1" s="53"/>
    <row r="393" ht="16.2" customHeight="1" s="53"/>
    <row r="394" ht="16.2" customHeight="1" s="53"/>
    <row r="395" ht="16.2" customHeight="1" s="53"/>
    <row r="396" ht="16.2" customHeight="1" s="53"/>
    <row r="397" ht="16.2" customHeight="1" s="53"/>
    <row r="398" ht="16.2" customHeight="1" s="53"/>
    <row r="399" ht="16.2" customHeight="1" s="53"/>
    <row r="400" ht="16.2" customHeight="1" s="53"/>
    <row r="401" ht="16.2" customHeight="1" s="53"/>
    <row r="402" ht="16.2" customHeight="1" s="53"/>
    <row r="403" ht="16.2" customHeight="1" s="53"/>
    <row r="404" ht="16.2" customHeight="1" s="53"/>
    <row r="405" ht="16.2" customHeight="1" s="53"/>
    <row r="406" ht="16.2" customHeight="1" s="53"/>
    <row r="407" ht="16.2" customHeight="1" s="53"/>
    <row r="408" ht="16.2" customHeight="1" s="53"/>
    <row r="409" ht="16.2" customHeight="1" s="53"/>
    <row r="410" ht="16.2" customHeight="1" s="53"/>
    <row r="427" ht="16.2" customHeight="1" s="53"/>
    <row r="428" ht="16.2" customHeight="1" s="53"/>
    <row r="429" ht="16.2" customHeight="1" s="53"/>
    <row r="430" ht="16.2" customHeight="1" s="53"/>
    <row r="431" ht="16.2" customHeight="1" s="53"/>
    <row r="432" ht="16.2" customHeight="1" s="53"/>
    <row r="433" ht="16.2" customHeight="1" s="53"/>
    <row r="434" ht="16.2" customHeight="1" s="53"/>
    <row r="435" ht="16.2" customHeight="1" s="53"/>
    <row r="436" ht="16.2" customHeight="1" s="53"/>
    <row r="437" ht="16.2" customHeight="1" s="53"/>
    <row r="438" ht="16.2" customHeight="1" s="53"/>
    <row r="439" ht="16.2" customHeight="1" s="53"/>
    <row r="440" ht="16.2" customHeight="1" s="53"/>
    <row r="441" ht="16.2" customHeight="1" s="53"/>
    <row r="442" ht="16.2" customHeight="1" s="53"/>
    <row r="443" ht="16.2" customHeight="1" s="53"/>
    <row r="444" ht="16.2" customHeight="1" s="53"/>
    <row r="445" ht="16.2" customHeight="1" s="53"/>
    <row r="446" ht="16.2" customHeight="1" s="53"/>
    <row r="447" ht="16.2" customHeight="1" s="53"/>
    <row r="448" ht="16.2" customHeight="1" s="53"/>
    <row r="449" ht="16.2" customHeight="1" s="53"/>
    <row r="450" ht="16.2" customHeight="1" s="53"/>
    <row r="451" ht="16.2" customHeight="1" s="53"/>
    <row r="452" ht="16.2" customHeight="1" s="53"/>
    <row r="453" ht="16.2" customHeight="1" s="53"/>
    <row r="454" ht="16.2" customHeight="1" s="53"/>
    <row r="455" ht="16.2" customHeight="1" s="53"/>
    <row r="456" ht="16.2" customHeight="1" s="53"/>
    <row r="457" ht="16.2" customHeight="1" s="53"/>
    <row r="458" ht="16.2" customHeight="1" s="53"/>
    <row r="459" ht="16.2" customHeight="1" s="53"/>
    <row r="460" ht="16.2" customHeight="1" s="53"/>
    <row r="461" ht="16.2" customHeight="1" s="53"/>
    <row r="462" ht="16.2" customHeight="1" s="53"/>
    <row r="463" ht="16.2" customHeight="1" s="53"/>
    <row r="464" ht="16.2" customHeight="1" s="53"/>
    <row r="465" ht="16.2" customHeight="1" s="53"/>
    <row r="466" ht="16.2" customHeight="1" s="53"/>
    <row r="467" ht="16.2" customHeight="1" s="53"/>
    <row r="468" ht="16.2" customHeight="1" s="53"/>
    <row r="469" ht="16.2" customHeight="1" s="53"/>
    <row r="470" ht="16.2" customHeight="1" s="53"/>
    <row r="471" ht="16.2" customHeight="1" s="53"/>
    <row r="472" ht="16.2" customHeight="1" s="53"/>
    <row r="473" ht="16.2" customHeight="1" s="53"/>
    <row r="474" ht="16.2" customHeight="1" s="53"/>
    <row r="475" ht="16.2" customHeight="1" s="53"/>
    <row r="476" ht="16.2" customHeight="1" s="53"/>
    <row r="477" ht="16.2" customHeight="1" s="53"/>
    <row r="478" ht="16.2" customHeight="1" s="53"/>
    <row r="479" ht="16.2" customHeight="1" s="53"/>
    <row r="480" ht="16.2" customHeight="1" s="53"/>
    <row r="481" ht="16.2" customHeight="1" s="53"/>
    <row r="484" ht="16.2" customHeight="1" s="53"/>
    <row r="485" ht="16.2" customHeight="1" s="53"/>
    <row r="486" ht="16.2" customHeight="1" s="53"/>
    <row r="487" ht="16.2" customHeight="1" s="53"/>
    <row r="488" ht="16.2" customHeight="1" s="53"/>
    <row r="489" ht="16.2" customHeight="1" s="53"/>
    <row r="490" ht="16.2" customHeight="1" s="53"/>
    <row r="491" ht="16.2" customHeight="1" s="53"/>
    <row r="492" ht="16.2" customHeight="1" s="53"/>
    <row r="493" ht="16.2" customHeight="1" s="53"/>
    <row r="494" ht="16.2" customHeight="1" s="53"/>
    <row r="495" ht="16.2" customHeight="1" s="53"/>
    <row r="496" ht="16.2" customHeight="1" s="53"/>
    <row r="497" ht="16.2" customHeight="1" s="53"/>
    <row r="498" ht="16.2" customHeight="1" s="53"/>
    <row r="499" ht="16.2" customHeight="1" s="53"/>
    <row r="500" ht="16.2" customHeight="1" s="53"/>
    <row r="501" ht="16.2" customHeight="1" s="53"/>
    <row r="502" ht="16.2" customHeight="1" s="53"/>
    <row r="503" ht="16.2" customHeight="1" s="53"/>
    <row r="504" ht="16.2" customHeight="1" s="53"/>
    <row r="505" ht="16.2" customHeight="1" s="53"/>
    <row r="506" ht="16.2" customHeight="1" s="53"/>
    <row r="507" ht="16.2" customHeight="1" s="53"/>
    <row r="508" ht="16.2" customHeight="1" s="53"/>
    <row r="509" ht="16.2" customHeight="1" s="53"/>
    <row r="510" ht="16.2" customHeight="1" s="53"/>
    <row r="511" ht="16.2" customHeight="1" s="53"/>
    <row r="512" ht="16.2" customHeight="1" s="53"/>
    <row r="513" ht="16.2" customHeight="1" s="53"/>
    <row r="514" ht="16.2" customHeight="1" s="53"/>
    <row r="515" ht="16.2" customHeight="1" s="53"/>
    <row r="516" ht="16.2" customHeight="1" s="53"/>
    <row r="517" ht="16.2" customHeight="1" s="53"/>
    <row r="518" ht="16.2" customHeight="1" s="53"/>
    <row r="519" ht="16.2" customHeight="1" s="53"/>
    <row r="520" ht="16.2" customHeight="1" s="53"/>
    <row r="521" ht="16.2" customHeight="1" s="53"/>
    <row r="522" ht="16.2" customHeight="1" s="53"/>
    <row r="523" ht="16.2" customHeight="1" s="53"/>
    <row r="524" ht="16.2" customHeight="1" s="53"/>
    <row r="525" ht="16.2" customHeight="1" s="53"/>
    <row r="526" ht="16.2" customHeight="1" s="53"/>
    <row r="527" ht="16.2" customHeight="1" s="53"/>
    <row r="528" ht="16.2" customHeight="1" s="53"/>
    <row r="529" ht="16.2" customHeight="1" s="53"/>
    <row r="530" ht="16.2" customHeight="1" s="53"/>
    <row r="531" ht="16.2" customHeight="1" s="53"/>
    <row r="532" ht="16.2" customHeight="1" s="53"/>
    <row r="533" ht="16.2" customHeight="1" s="53"/>
    <row r="534" ht="16.2" customHeight="1" s="53"/>
    <row r="535" ht="16.2" customHeight="1" s="53"/>
    <row r="536" ht="16.2" customHeight="1" s="53"/>
    <row r="537" ht="16.2" customHeight="1" s="53"/>
    <row r="538" ht="16.2" customHeight="1" s="53"/>
    <row r="539" ht="16.2" customHeight="1" s="53"/>
    <row r="540" ht="16.2" customHeight="1" s="53"/>
    <row r="541" ht="16.2" customHeight="1" s="53"/>
    <row r="542" ht="16.2" customHeight="1" s="53"/>
    <row r="543" ht="16.2" customHeight="1" s="53"/>
    <row r="544" ht="16.2" customHeight="1" s="53"/>
    <row r="545" ht="16.2" customHeight="1" s="53"/>
    <row r="546" ht="16.2" customHeight="1" s="53"/>
    <row r="547" ht="16.2" customHeight="1" s="53"/>
    <row r="548" ht="16.2" customHeight="1" s="53"/>
    <row r="549" ht="16.2" customHeight="1" s="53"/>
    <row r="550" ht="16.2" customHeight="1" s="53"/>
    <row r="551" ht="16.2" customHeight="1" s="53"/>
    <row r="552" ht="16.2" customHeight="1" s="53"/>
    <row r="553" ht="16.2" customHeight="1" s="53"/>
    <row r="554" ht="16.2" customHeight="1" s="53"/>
    <row r="555" ht="16.2" customHeight="1" s="53"/>
    <row r="556" ht="16.2" customHeight="1" s="53"/>
    <row r="557" ht="16.2" customHeight="1" s="53"/>
    <row r="558" ht="16.2" customHeight="1" s="53"/>
    <row r="559" ht="16.2" customHeight="1" s="53"/>
    <row r="560" ht="16.2" customHeight="1" s="53"/>
    <row r="561" ht="16.2" customHeight="1" s="53"/>
    <row r="562" ht="16.2" customHeight="1" s="53"/>
    <row r="563" ht="16.2" customHeight="1" s="53"/>
    <row r="564" ht="16.2" customHeight="1" s="53"/>
    <row r="565" ht="16.2" customHeight="1" s="53"/>
    <row r="566" ht="16.2" customHeight="1" s="53"/>
    <row r="567" ht="16.2" customHeight="1" s="53"/>
    <row r="568" ht="16.2" customHeight="1" s="53"/>
    <row r="569" ht="16.2" customHeight="1" s="53"/>
    <row r="570" ht="16.2" customHeight="1" s="53"/>
    <row r="571" ht="16.2" customHeight="1" s="53"/>
    <row r="572" ht="16.2" customHeight="1" s="53"/>
    <row r="573" ht="16.2" customHeight="1" s="53"/>
    <row r="574" ht="16.2" customHeight="1" s="53"/>
    <row r="575" ht="16.2" customHeight="1" s="53"/>
    <row r="576" ht="16.2" customHeight="1" s="53"/>
    <row r="577" ht="16.2" customHeight="1" s="53"/>
    <row r="578" ht="16.2" customHeight="1" s="53"/>
    <row r="579" ht="16.2" customHeight="1" s="53"/>
    <row r="580" ht="16.2" customHeight="1" s="53"/>
    <row r="581" ht="16.2" customHeight="1" s="53"/>
    <row r="582" ht="16.2" customHeight="1" s="53"/>
    <row r="583" ht="16.2" customHeight="1" s="53"/>
    <row r="584" ht="16.2" customHeight="1" s="53"/>
    <row r="585" ht="16.2" customHeight="1" s="53"/>
    <row r="586" ht="16.2" customHeight="1" s="53"/>
    <row r="587" ht="16.2" customHeight="1" s="53"/>
    <row r="588" ht="16.2" customHeight="1" s="53"/>
    <row r="589" ht="16.2" customHeight="1" s="53"/>
    <row r="590" ht="16.2" customHeight="1" s="53"/>
    <row r="591" ht="16.2" customHeight="1" s="53"/>
    <row r="592" ht="16.2" customHeight="1" s="53"/>
  </sheetData>
  <mergeCells count="6">
    <mergeCell ref="A1:J1"/>
    <mergeCell ref="C4:F4"/>
    <mergeCell ref="A4:A5"/>
    <mergeCell ref="A3:J3"/>
    <mergeCell ref="A2:J2"/>
    <mergeCell ref="H4:J5"/>
  </mergeCells>
  <conditionalFormatting sqref="D8:D15">
    <cfRule type="expression" priority="4" dxfId="4">
      <formula>"""=if(IF(ISBLANK(c8),0, 1) *IF(ISBLANK(d8),0, 1)=1)"""</formula>
    </cfRule>
  </conditionalFormatting>
  <conditionalFormatting sqref="J7:J136">
    <cfRule type="cellIs" priority="1" operator="notEqual" dxfId="0" stopIfTrue="1">
      <formula>$K7</formula>
    </cfRule>
  </conditionalFormatting>
  <conditionalFormatting sqref="M7:M93 M97:M134">
    <cfRule type="cellIs" priority="21" operator="notEqual" dxfId="0" stopIfTrue="1">
      <formula>0</formula>
    </cfRule>
  </conditionalFormatting>
  <printOptions horizontalCentered="1"/>
  <pageMargins left="0.5511811023622047" right="0.4724409448818898" top="0.4330708661417323" bottom="0.2755905511811024" header="0.3937007874015748" footer="0.1181102362204725"/>
  <pageSetup orientation="portrait" paperSize="9" scale="38" horizontalDpi="1200" verticalDpi="1200"/>
  <headerFooter alignWithMargins="0">
    <oddHeader/>
    <oddFooter>&amp;C&amp;16 1-1</oddFooter>
    <evenHeader/>
    <evenFooter/>
    <firstHeader/>
    <firstFooter/>
  </headerFooter>
</worksheet>
</file>

<file path=xl/worksheets/sheet41.xml><?xml version="1.0" encoding="utf-8"?>
<worksheet xmlns="http://schemas.openxmlformats.org/spreadsheetml/2006/main">
  <sheetPr codeName="Sheet47">
    <tabColor theme="0" tint="-0.1499984740745262"/>
    <outlinePr summaryBelow="1" summaryRight="1"/>
    <pageSetUpPr/>
  </sheetPr>
  <dimension ref="A1:R135"/>
  <sheetViews>
    <sheetView showZeros="0" topLeftCell="A76" zoomScale="70" zoomScaleNormal="70" zoomScaleSheetLayoutView="120" workbookViewId="0">
      <selection activeCell="G14" sqref="G14"/>
    </sheetView>
  </sheetViews>
  <sheetFormatPr baseColWidth="8" defaultColWidth="9" defaultRowHeight="19.8"/>
  <cols>
    <col width="21.6640625" customWidth="1" style="5" min="1" max="1"/>
    <col width="16" customWidth="1" style="5" min="2" max="2"/>
    <col width="5.77734375" customWidth="1" style="325" min="3" max="3"/>
    <col width="11.88671875" customWidth="1" style="5" min="4" max="4"/>
    <col width="5.109375" customWidth="1" style="325" min="5" max="5"/>
    <col width="12.21875" customWidth="1" style="5" min="6" max="6"/>
    <col width="12.33203125" customWidth="1" style="5" min="7" max="7"/>
    <col width="64.44140625" customWidth="1" style="5" min="8" max="8"/>
    <col width="5.21875" customWidth="1" style="5" min="9" max="9"/>
    <col width="10.6640625" customWidth="1" style="5" min="10" max="10"/>
    <col width="9" customWidth="1" style="1" min="11" max="12"/>
    <col width="19.109375" bestFit="1" customWidth="1" style="1" min="13" max="13"/>
    <col width="9" customWidth="1" style="1" min="14" max="14"/>
    <col width="20.109375" bestFit="1" customWidth="1" style="1" min="15" max="15"/>
    <col width="9" customWidth="1" style="1" min="16" max="16"/>
    <col width="15.109375" bestFit="1" customWidth="1" style="1" min="17" max="17"/>
    <col width="9" customWidth="1" style="1" min="18" max="16384"/>
  </cols>
  <sheetData>
    <row r="1" ht="22.2" customHeight="1" s="53">
      <c r="A1" s="322">
        <f>OFFSET(A139,0,K1-1)</f>
        <v/>
      </c>
      <c r="K1" s="13">
        <f>L1+2</f>
        <v/>
      </c>
      <c r="L1" s="1" t="n">
        <v>39</v>
      </c>
    </row>
    <row r="2" ht="22.2" customHeight="1" s="53">
      <c r="A2" s="322" t="inlineStr">
        <is>
          <t>預計平衡表與現金流量表勾稽底稿</t>
        </is>
      </c>
    </row>
    <row r="3" ht="20.4" customHeight="1" s="53" thickBot="1">
      <c r="A3" s="324" t="inlineStr">
        <is>
          <t>中華民國115年度</t>
        </is>
      </c>
    </row>
    <row r="4" ht="22.2" customHeight="1" s="53">
      <c r="A4" s="348" t="inlineStr">
        <is>
          <t>科目</t>
        </is>
      </c>
      <c r="B4" s="349" t="inlineStr">
        <is>
          <t>114.12.31</t>
        </is>
      </c>
      <c r="C4" s="328" t="inlineStr">
        <is>
          <t>調整項目</t>
        </is>
      </c>
      <c r="D4" s="350" t="n"/>
      <c r="E4" s="350" t="n"/>
      <c r="F4" s="351" t="n"/>
      <c r="G4" s="349" t="inlineStr">
        <is>
          <t>115.12.31</t>
        </is>
      </c>
      <c r="H4" s="329" t="inlineStr">
        <is>
          <t>現金流量表勾稽項目</t>
        </is>
      </c>
      <c r="I4" s="352" t="n"/>
      <c r="J4" s="353" t="n"/>
    </row>
    <row r="5" ht="22.8" customHeight="1" s="53" thickBot="1">
      <c r="A5" s="354" t="n"/>
      <c r="B5" s="75" t="inlineStr">
        <is>
          <t>預計數</t>
        </is>
      </c>
      <c r="C5" s="485" t="n"/>
      <c r="D5" s="486" t="inlineStr">
        <is>
          <t>借方</t>
        </is>
      </c>
      <c r="E5" s="487" t="n"/>
      <c r="F5" s="486" t="inlineStr">
        <is>
          <t>貸方</t>
        </is>
      </c>
      <c r="G5" s="77" t="inlineStr">
        <is>
          <t>預計數</t>
        </is>
      </c>
      <c r="H5" s="358" t="n"/>
      <c r="I5" s="359" t="n"/>
      <c r="J5" s="360" t="n"/>
    </row>
    <row r="6">
      <c r="A6" s="4" t="inlineStr">
        <is>
          <t xml:space="preserve">資產                                                        </t>
        </is>
      </c>
      <c r="B6" s="419" t="n"/>
      <c r="C6" s="367" t="n"/>
      <c r="D6" s="420" t="n"/>
      <c r="E6" s="368" t="n"/>
      <c r="F6" s="420" t="n"/>
      <c r="G6" s="421" t="n"/>
      <c r="H6" s="111" t="inlineStr">
        <is>
          <t xml:space="preserve">▼業務活動之現金流量                                          </t>
        </is>
      </c>
      <c r="I6" s="129" t="n"/>
      <c r="J6" s="130" t="n"/>
      <c r="L6" s="30" t="inlineStr">
        <is>
          <t>114年12月</t>
        </is>
      </c>
      <c r="M6" s="27" t="inlineStr">
        <is>
          <t>差異數要再加(減)</t>
        </is>
      </c>
      <c r="N6" s="30" t="n"/>
      <c r="O6" s="27" t="inlineStr">
        <is>
          <t>比較增減</t>
        </is>
      </c>
      <c r="P6" s="30" t="n"/>
      <c r="Q6" s="27" t="inlineStr">
        <is>
          <t>調整項目</t>
        </is>
      </c>
      <c r="R6" s="30" t="n"/>
    </row>
    <row r="7">
      <c r="A7" s="78" t="inlineStr">
        <is>
          <t xml:space="preserve">　流動資產                                                    </t>
        </is>
      </c>
      <c r="B7" s="422">
        <f>SUM(B8:B16)</f>
        <v/>
      </c>
      <c r="C7" s="367" t="n"/>
      <c r="D7" s="420" t="n"/>
      <c r="E7" s="368" t="n"/>
      <c r="F7" s="420" t="n"/>
      <c r="G7" s="423">
        <f>SUM(G8:G16)</f>
        <v/>
      </c>
      <c r="H7" s="112" t="inlineStr">
        <is>
          <t xml:space="preserve">　　本期賸餘（短絀）                                            </t>
        </is>
      </c>
      <c r="I7" s="8" t="inlineStr">
        <is>
          <t>A</t>
        </is>
      </c>
      <c r="J7" s="73">
        <f>OFFSET(A480,0,$K$1-1)</f>
        <v/>
      </c>
      <c r="K7" s="369">
        <f>-SUMIF($C$7:$C$127,I7,$D$7:$D$127)+SUMIF($E$7:$E$127,I7,$F$7:$F$127)</f>
        <v/>
      </c>
      <c r="L7" s="478">
        <f>VLOOKUP(A7,$A$140:$AX$249,$K$1,FALSE)</f>
        <v/>
      </c>
      <c r="M7" s="478">
        <f>L7-G7</f>
        <v/>
      </c>
      <c r="N7" s="30" t="n"/>
      <c r="O7" s="425">
        <f>L7-B7</f>
        <v/>
      </c>
      <c r="P7" s="144">
        <f>J7-K7</f>
        <v/>
      </c>
      <c r="Q7" s="426">
        <f>D7-F7</f>
        <v/>
      </c>
      <c r="R7" s="30" t="n"/>
    </row>
    <row r="8">
      <c r="A8" s="79" t="inlineStr">
        <is>
          <t xml:space="preserve">　　現金                                                        </t>
        </is>
      </c>
      <c r="B8" s="427">
        <f>VLOOKUP(A8,$A$309:$AX$418,$K$1,FALSE)</f>
        <v/>
      </c>
      <c r="C8" s="367" t="inlineStr">
        <is>
          <t>B</t>
        </is>
      </c>
      <c r="D8" s="428">
        <f>IF(G8-B8&gt;0,G8-B8,"0")</f>
        <v/>
      </c>
      <c r="E8" s="375" t="inlineStr">
        <is>
          <t>B</t>
        </is>
      </c>
      <c r="F8" s="428">
        <f>IF(G8-B8&lt;0,B8-G8,"0")</f>
        <v/>
      </c>
      <c r="G8" s="429">
        <f>J87</f>
        <v/>
      </c>
      <c r="H8" s="112" t="inlineStr">
        <is>
          <t xml:space="preserve">　　利息股利之調整                                              </t>
        </is>
      </c>
      <c r="I8" s="8" t="n"/>
      <c r="J8" s="73">
        <f>OFFSET(A481,0,$K$1-1)</f>
        <v/>
      </c>
      <c r="K8" s="369">
        <f>SUM(K9:K11)</f>
        <v/>
      </c>
      <c r="L8" s="478">
        <f>VLOOKUP(A8,$A$140:$AX$249,$K$1,FALSE)</f>
        <v/>
      </c>
      <c r="M8" s="478">
        <f>L8-G8</f>
        <v/>
      </c>
      <c r="N8" s="30" t="n"/>
      <c r="O8" s="425">
        <f>L8-B8</f>
        <v/>
      </c>
      <c r="P8" s="144">
        <f>J8-K8</f>
        <v/>
      </c>
      <c r="Q8" s="426">
        <f>D8-F8</f>
        <v/>
      </c>
      <c r="R8" s="30" t="n"/>
    </row>
    <row r="9" ht="32.4" customHeight="1" s="53">
      <c r="A9" s="79" t="inlineStr">
        <is>
          <t xml:space="preserve">　　流動金融資產                                                </t>
        </is>
      </c>
      <c r="B9" s="427">
        <f>VLOOKUP(A9,$A$309:$AX$418,$K$1,FALSE)</f>
        <v/>
      </c>
      <c r="C9" s="375" t="n">
        <v>231</v>
      </c>
      <c r="D9" s="428">
        <f>J50*-1</f>
        <v/>
      </c>
      <c r="E9" s="430" t="n">
        <v>211</v>
      </c>
      <c r="F9" s="431">
        <f>J42</f>
        <v/>
      </c>
      <c r="G9" s="429">
        <f>B9+D9-F9+D10-F10</f>
        <v/>
      </c>
      <c r="H9" s="112" t="inlineStr">
        <is>
          <t xml:space="preserve">　　　利息收入                                                    </t>
        </is>
      </c>
      <c r="I9" s="8" t="n"/>
      <c r="J9" s="73">
        <f>OFFSET(A482,0,$K$1-1)</f>
        <v/>
      </c>
      <c r="K9" s="369">
        <f>J9</f>
        <v/>
      </c>
      <c r="L9" s="478">
        <f>VLOOKUP(A9,$A$140:$AX$249,$K$1,FALSE)</f>
        <v/>
      </c>
      <c r="M9" s="478">
        <f>L9-G9</f>
        <v/>
      </c>
      <c r="N9" s="30" t="n"/>
      <c r="O9" s="425">
        <f>L9-B9</f>
        <v/>
      </c>
      <c r="P9" s="144">
        <f>J9-K9</f>
        <v/>
      </c>
      <c r="Q9" s="426">
        <f>D9-F9</f>
        <v/>
      </c>
      <c r="R9" s="30" t="n"/>
    </row>
    <row r="10">
      <c r="A10" s="79" t="n"/>
      <c r="B10" s="427" t="n"/>
      <c r="C10" s="375" t="n">
        <v>125</v>
      </c>
      <c r="D10" s="428" t="n"/>
      <c r="E10" s="430" t="n"/>
      <c r="F10" s="432" t="n"/>
      <c r="G10" s="429" t="n"/>
      <c r="H10" s="112" t="inlineStr">
        <is>
          <t xml:space="preserve">　　　股利收入                                                    </t>
        </is>
      </c>
      <c r="I10" s="8" t="n"/>
      <c r="J10" s="73">
        <f>OFFSET(A483,0,$K$1-1)</f>
        <v/>
      </c>
      <c r="K10" s="369">
        <f>J10</f>
        <v/>
      </c>
      <c r="L10" s="478" t="n"/>
      <c r="M10" s="478">
        <f>L10-G10</f>
        <v/>
      </c>
      <c r="N10" s="30" t="n"/>
      <c r="O10" s="425">
        <f>L10-B10</f>
        <v/>
      </c>
      <c r="P10" s="144">
        <f>J10-K10</f>
        <v/>
      </c>
      <c r="Q10" s="426">
        <f>D10-F10</f>
        <v/>
      </c>
      <c r="R10" s="30" t="n"/>
    </row>
    <row r="11">
      <c r="A11" s="79" t="inlineStr">
        <is>
          <t xml:space="preserve">　　應收款項                                                    </t>
        </is>
      </c>
      <c r="B11" s="427">
        <f>VLOOKUP(A11,$A$309:$AX$418,$K$1,FALSE)</f>
        <v/>
      </c>
      <c r="C11" s="375" t="n">
        <v>151</v>
      </c>
      <c r="D11" s="428" t="n"/>
      <c r="E11" s="430" t="n">
        <v>151</v>
      </c>
      <c r="F11" s="432" t="n"/>
      <c r="G11" s="429">
        <f>B11+D11-F11</f>
        <v/>
      </c>
      <c r="H11" s="112" t="inlineStr">
        <is>
          <t xml:space="preserve">　　　利息費用                                                    </t>
        </is>
      </c>
      <c r="I11" s="8" t="n"/>
      <c r="J11" s="73">
        <f>OFFSET(A484,0,$K$1-1)</f>
        <v/>
      </c>
      <c r="K11" s="369">
        <f>J11</f>
        <v/>
      </c>
      <c r="L11" s="478">
        <f>VLOOKUP(A11,$A$140:$AX$249,$K$1,FALSE)</f>
        <v/>
      </c>
      <c r="M11" s="478">
        <f>L11-G11</f>
        <v/>
      </c>
      <c r="N11" s="30" t="n"/>
      <c r="O11" s="425">
        <f>L11-B11</f>
        <v/>
      </c>
      <c r="P11" s="144">
        <f>J11-K11</f>
        <v/>
      </c>
      <c r="Q11" s="426">
        <f>D11-F11</f>
        <v/>
      </c>
      <c r="R11" s="30" t="n"/>
    </row>
    <row r="12">
      <c r="A12" s="2" t="n">
        <v>0</v>
      </c>
      <c r="B12" s="427" t="n"/>
      <c r="C12" s="375" t="n"/>
      <c r="D12" s="428" t="n"/>
      <c r="E12" s="430" t="n"/>
      <c r="F12" s="432" t="n"/>
      <c r="G12" s="433" t="n"/>
      <c r="H12" s="112" t="inlineStr">
        <is>
          <t xml:space="preserve">　　未計利息股利之本期賸餘（短絀）                              </t>
        </is>
      </c>
      <c r="I12" s="8" t="n"/>
      <c r="J12" s="73">
        <f>OFFSET(A485,0,$K$1-1)</f>
        <v/>
      </c>
      <c r="K12" s="369">
        <f>K7+K8</f>
        <v/>
      </c>
      <c r="L12" s="478" t="n"/>
      <c r="M12" s="478">
        <f>L12-G12</f>
        <v/>
      </c>
      <c r="N12" s="30" t="n"/>
      <c r="O12" s="425">
        <f>L12-B12</f>
        <v/>
      </c>
      <c r="P12" s="144">
        <f>J12-K12</f>
        <v/>
      </c>
      <c r="Q12" s="426">
        <f>D12-F12</f>
        <v/>
      </c>
      <c r="R12" s="30" t="n"/>
    </row>
    <row r="13">
      <c r="A13" s="80" t="inlineStr">
        <is>
          <t xml:space="preserve">　　存貨                                                        </t>
        </is>
      </c>
      <c r="B13" s="427">
        <f>VLOOKUP(A13,$A$309:$AX$418,$K$1,FALSE)</f>
        <v/>
      </c>
      <c r="C13" s="375" t="n">
        <v>151</v>
      </c>
      <c r="D13" s="428" t="n"/>
      <c r="E13" s="430" t="n">
        <v>151</v>
      </c>
      <c r="F13" s="432" t="n"/>
      <c r="G13" s="429">
        <f>B13+D13-F13</f>
        <v/>
      </c>
      <c r="H13" s="112" t="inlineStr">
        <is>
          <t xml:space="preserve">　　調整項目                                                    </t>
        </is>
      </c>
      <c r="I13" s="8" t="n"/>
      <c r="J13" s="73">
        <f>OFFSET(A486,0,$K$1-1)</f>
        <v/>
      </c>
      <c r="K13" s="369">
        <f>SUM(K14,K24,K27,K34,K33)</f>
        <v/>
      </c>
      <c r="L13" s="478">
        <f>VLOOKUP(A13,$A$140:$AX$249,$K$1,FALSE)</f>
        <v/>
      </c>
      <c r="M13" s="478">
        <f>L13-G13</f>
        <v/>
      </c>
      <c r="N13" s="30" t="n"/>
      <c r="O13" s="425">
        <f>L13-B13</f>
        <v/>
      </c>
      <c r="P13" s="144">
        <f>J13-K13</f>
        <v/>
      </c>
      <c r="Q13" s="426">
        <f>D13-F13</f>
        <v/>
      </c>
      <c r="R13" s="30" t="n"/>
    </row>
    <row r="14">
      <c r="A14" s="81" t="inlineStr">
        <is>
          <t xml:space="preserve">　　生產性生物資產－流動                                        </t>
        </is>
      </c>
      <c r="B14" s="427">
        <f>VLOOKUP(A14,$A$309:$AX$418,$K$1,FALSE)</f>
        <v/>
      </c>
      <c r="C14" s="375" t="n">
        <v>151</v>
      </c>
      <c r="D14" s="428" t="n"/>
      <c r="E14" s="430" t="n">
        <v>151</v>
      </c>
      <c r="F14" s="432" t="n"/>
      <c r="G14" s="429">
        <f>B14+D14-F14</f>
        <v/>
      </c>
      <c r="H14" s="112" t="inlineStr">
        <is>
          <t xml:space="preserve">　　　折舊、減損及折耗                                            </t>
        </is>
      </c>
      <c r="I14" s="8" t="n"/>
      <c r="J14" s="73">
        <f>OFFSET(A487,0,$K$1-1)</f>
        <v/>
      </c>
      <c r="K14" s="369">
        <f>SUM(K15:K23)</f>
        <v/>
      </c>
      <c r="L14" s="478">
        <f>VLOOKUP(A14,$A$140:$AX$249,$K$1,FALSE)</f>
        <v/>
      </c>
      <c r="M14" s="478">
        <f>L14-G14</f>
        <v/>
      </c>
      <c r="N14" s="30" t="n"/>
      <c r="O14" s="425">
        <f>L14-B14</f>
        <v/>
      </c>
      <c r="P14" s="144">
        <f>J14-K14</f>
        <v/>
      </c>
      <c r="Q14" s="426">
        <f>D14-F14</f>
        <v/>
      </c>
      <c r="R14" s="30" t="n"/>
    </row>
    <row r="15">
      <c r="A15" s="80" t="inlineStr">
        <is>
          <t xml:space="preserve">　　預付款項                                                    </t>
        </is>
      </c>
      <c r="B15" s="427">
        <f>VLOOKUP(A15,$A$309:$AX$418,$K$1,FALSE)</f>
        <v/>
      </c>
      <c r="C15" s="375" t="n">
        <v>151</v>
      </c>
      <c r="D15" s="428" t="n"/>
      <c r="E15" s="430" t="n">
        <v>151</v>
      </c>
      <c r="F15" s="432" t="n"/>
      <c r="G15" s="429">
        <f>B15+D15-F15</f>
        <v/>
      </c>
      <c r="H15" s="112" t="inlineStr">
        <is>
          <t xml:space="preserve">　　　　土地改良物                                                  </t>
        </is>
      </c>
      <c r="I15" s="91" t="n">
        <v>101</v>
      </c>
      <c r="J15" s="121">
        <f>OFFSET(A488,0,$K$1-1)</f>
        <v/>
      </c>
      <c r="K15" s="369">
        <f>-SUMIF($C$7:$C$127,I15,$D$7:$D$127)+SUMIF($E$7:$E$127,I15,$F$7:$F$127)</f>
        <v/>
      </c>
      <c r="L15" s="478">
        <f>VLOOKUP(A15,$A$140:$AX$249,$K$1,FALSE)</f>
        <v/>
      </c>
      <c r="M15" s="478">
        <f>L15-G15</f>
        <v/>
      </c>
      <c r="N15" s="30" t="n"/>
      <c r="O15" s="425">
        <f>L15-B15</f>
        <v/>
      </c>
      <c r="P15" s="144">
        <f>J15-K15</f>
        <v/>
      </c>
      <c r="Q15" s="426">
        <f>D15-F15</f>
        <v/>
      </c>
      <c r="R15" s="30" t="n"/>
    </row>
    <row r="16">
      <c r="A16" s="80" t="inlineStr">
        <is>
          <t xml:space="preserve">　　短期貸墊款                                                  </t>
        </is>
      </c>
      <c r="B16" s="427">
        <f>VLOOKUP(A16,$A$309:$AX$418,$K$1,FALSE)</f>
        <v/>
      </c>
      <c r="C16" s="375" t="n">
        <v>151</v>
      </c>
      <c r="D16" s="428" t="n"/>
      <c r="E16" s="430" t="n">
        <v>212</v>
      </c>
      <c r="F16" s="432">
        <f>J43</f>
        <v/>
      </c>
      <c r="G16" s="429">
        <f>B16+D16-F16</f>
        <v/>
      </c>
      <c r="H16" s="112" t="inlineStr">
        <is>
          <t xml:space="preserve">　　　　房屋及建築                                                  </t>
        </is>
      </c>
      <c r="I16" s="91" t="n">
        <v>102</v>
      </c>
      <c r="J16" s="121">
        <f>OFFSET(A489,0,$K$1-1)</f>
        <v/>
      </c>
      <c r="K16" s="369">
        <f>-SUMIF($C$7:$C$127,I16,$D$7:$D$127)+SUMIF($E$7:$E$127,I16,$F$7:$F$127)</f>
        <v/>
      </c>
      <c r="L16" s="478">
        <f>VLOOKUP(A16,$A$140:$AX$249,$K$1,FALSE)</f>
        <v/>
      </c>
      <c r="M16" s="478">
        <f>L16-G16</f>
        <v/>
      </c>
      <c r="N16" s="30" t="n"/>
      <c r="O16" s="425">
        <f>L16-B16</f>
        <v/>
      </c>
      <c r="P16" s="144">
        <f>J16-K16</f>
        <v/>
      </c>
      <c r="Q16" s="426">
        <f>D16-F16</f>
        <v/>
      </c>
      <c r="R16" s="30" t="n"/>
    </row>
    <row r="17" ht="48.6" customHeight="1" s="53">
      <c r="A17" s="78" t="inlineStr">
        <is>
          <t xml:space="preserve">　投資、長期應收款、貸墊款及準備金                            </t>
        </is>
      </c>
      <c r="B17" s="422">
        <f>SUM(B18:B21)</f>
        <v/>
      </c>
      <c r="C17" s="380" t="n"/>
      <c r="D17" s="374" t="n"/>
      <c r="E17" s="434" t="n"/>
      <c r="F17" s="435" t="n"/>
      <c r="G17" s="423">
        <f>SUM(G18:G21)</f>
        <v/>
      </c>
      <c r="H17" s="112" t="inlineStr">
        <is>
          <t xml:space="preserve">　　　　機械及設備                                                  </t>
        </is>
      </c>
      <c r="I17" s="91" t="n">
        <v>103</v>
      </c>
      <c r="J17" s="121">
        <f>OFFSET(A490,0,$K$1-1)</f>
        <v/>
      </c>
      <c r="K17" s="369">
        <f>-SUMIF($C$7:$C$127,I17,$D$7:$D$127)+SUMIF($E$7:$E$127,I17,$F$7:$F$127)</f>
        <v/>
      </c>
      <c r="L17" s="478">
        <f>VLOOKUP(A17,$A$140:$AX$249,$K$1,FALSE)</f>
        <v/>
      </c>
      <c r="M17" s="478">
        <f>L17-G17</f>
        <v/>
      </c>
      <c r="N17" s="30" t="n"/>
      <c r="O17" s="425">
        <f>L17-B17</f>
        <v/>
      </c>
      <c r="P17" s="144">
        <f>J17-K17</f>
        <v/>
      </c>
      <c r="Q17" s="426">
        <f>D17-F17</f>
        <v/>
      </c>
      <c r="R17" s="30" t="n"/>
    </row>
    <row r="18" ht="32.4" customHeight="1" s="53">
      <c r="A18" s="80" t="inlineStr">
        <is>
          <t xml:space="preserve">　　採權益法之投資                                              </t>
        </is>
      </c>
      <c r="B18" s="427">
        <f>VLOOKUP(A18,$A$309:$AX$418,$K$1,FALSE)</f>
        <v/>
      </c>
      <c r="C18" s="380" t="n"/>
      <c r="D18" s="126" t="n"/>
      <c r="E18" s="127" t="n"/>
      <c r="F18" s="126" t="n"/>
      <c r="G18" s="429">
        <f>D18+F18+B18</f>
        <v/>
      </c>
      <c r="H18" s="112" t="inlineStr">
        <is>
          <t xml:space="preserve">　　　　交通及運輸設備                                              </t>
        </is>
      </c>
      <c r="I18" s="91" t="n">
        <v>104</v>
      </c>
      <c r="J18" s="121">
        <f>OFFSET(A491,0,$K$1-1)</f>
        <v/>
      </c>
      <c r="K18" s="369">
        <f>-SUMIF($C$7:$C$127,I18,$D$7:$D$127)+SUMIF($E$7:$E$127,I18,$F$7:$F$127)</f>
        <v/>
      </c>
      <c r="L18" s="478">
        <f>VLOOKUP(A18,$A$140:$AX$249,$K$1,FALSE)</f>
        <v/>
      </c>
      <c r="M18" s="478">
        <f>L18-G18</f>
        <v/>
      </c>
      <c r="N18" s="30" t="n"/>
      <c r="O18" s="425">
        <f>L18-B18</f>
        <v/>
      </c>
      <c r="P18" s="144">
        <f>J18-K18</f>
        <v/>
      </c>
      <c r="Q18" s="426">
        <f>D18-F18</f>
        <v/>
      </c>
      <c r="R18" s="30" t="n"/>
    </row>
    <row r="19" ht="32.4" customHeight="1" s="53">
      <c r="A19" s="80" t="inlineStr">
        <is>
          <t xml:space="preserve">　　非流動金融資產                                              </t>
        </is>
      </c>
      <c r="B19" s="427">
        <f>VLOOKUP(A19,$A$309:$AX$418,$K$1,FALSE)</f>
        <v/>
      </c>
      <c r="C19" s="381" t="n">
        <v>241</v>
      </c>
      <c r="D19" s="436">
        <f>J52*-1</f>
        <v/>
      </c>
      <c r="E19" s="437" t="n">
        <v>221</v>
      </c>
      <c r="F19" s="438">
        <f>J45</f>
        <v/>
      </c>
      <c r="G19" s="429">
        <f>B19+D19-F19</f>
        <v/>
      </c>
      <c r="H19" s="112" t="inlineStr">
        <is>
          <t xml:space="preserve">　　　　什項設備                                                    </t>
        </is>
      </c>
      <c r="I19" s="91" t="n">
        <v>105</v>
      </c>
      <c r="J19" s="121">
        <f>OFFSET(A492,0,$K$1-1)</f>
        <v/>
      </c>
      <c r="K19" s="369">
        <f>-SUMIF($C$7:$C$127,I19,$D$7:$D$127)+SUMIF($E$7:$E$127,I19,$F$7:$F$127)</f>
        <v/>
      </c>
      <c r="L19" s="478">
        <f>VLOOKUP(A19,$A$140:$AX$249,$K$1,FALSE)</f>
        <v/>
      </c>
      <c r="M19" s="478">
        <f>L19-G19</f>
        <v/>
      </c>
      <c r="N19" s="30" t="n"/>
      <c r="O19" s="425">
        <f>L19-B19</f>
        <v/>
      </c>
      <c r="P19" s="144">
        <f>J19-K19</f>
        <v/>
      </c>
      <c r="Q19" s="426">
        <f>D19-F19</f>
        <v/>
      </c>
      <c r="R19" s="30" t="n"/>
    </row>
    <row r="20">
      <c r="A20" s="80" t="inlineStr">
        <is>
          <t xml:space="preserve">　　長期應收款                                                  </t>
        </is>
      </c>
      <c r="B20" s="427">
        <f>VLOOKUP(A20,$A$309:$AX$418,$K$1,FALSE)</f>
        <v/>
      </c>
      <c r="C20" s="380" t="n"/>
      <c r="D20" s="374" t="n"/>
      <c r="E20" s="434" t="n"/>
      <c r="F20" s="435" t="n"/>
      <c r="G20" s="433">
        <f>B20+D20-F20</f>
        <v/>
      </c>
      <c r="H20" s="112" t="inlineStr">
        <is>
          <t xml:space="preserve">　　　　租賃資產                                                    </t>
        </is>
      </c>
      <c r="I20" s="91" t="n">
        <v>106</v>
      </c>
      <c r="J20" s="121">
        <f>OFFSET(A493,0,$K$1-1)</f>
        <v/>
      </c>
      <c r="K20" s="369">
        <f>-SUMIF($C$7:$C$127,I20,$D$7:$D$127)+SUMIF($E$7:$E$127,I20,$F$7:$F$127)</f>
        <v/>
      </c>
      <c r="L20" s="478">
        <f>VLOOKUP(A20,$A$140:$AX$249,$K$1,FALSE)</f>
        <v/>
      </c>
      <c r="M20" s="478">
        <f>L20-G20</f>
        <v/>
      </c>
      <c r="N20" s="30" t="n"/>
      <c r="O20" s="425">
        <f>L20-B20</f>
        <v/>
      </c>
      <c r="P20" s="144">
        <f>J20-K20</f>
        <v/>
      </c>
      <c r="Q20" s="426">
        <f>D20-F20</f>
        <v/>
      </c>
      <c r="R20" s="30" t="n"/>
    </row>
    <row r="21">
      <c r="A21" s="80" t="inlineStr">
        <is>
          <t xml:space="preserve">　　準備金                                                      </t>
        </is>
      </c>
      <c r="B21" s="427">
        <f>VLOOKUP(A21,$A$309:$AX$418,$K$1,FALSE)</f>
        <v/>
      </c>
      <c r="C21" s="380" t="n">
        <v>242</v>
      </c>
      <c r="D21" s="374">
        <f>J53*-1</f>
        <v/>
      </c>
      <c r="E21" s="434" t="n">
        <v>222</v>
      </c>
      <c r="F21" s="435">
        <f>J46</f>
        <v/>
      </c>
      <c r="G21" s="429">
        <f>B21+SUM(D21:D25)-SUM(F21:F25)</f>
        <v/>
      </c>
      <c r="H21" s="112" t="inlineStr">
        <is>
          <t xml:space="preserve">　　　　租賃權益改良                                                </t>
        </is>
      </c>
      <c r="I21" s="91" t="n">
        <v>107</v>
      </c>
      <c r="J21" s="121">
        <f>OFFSET(A494,0,$K$1-1)</f>
        <v/>
      </c>
      <c r="K21" s="369">
        <f>-SUMIF($C$7:$C$127,I21,$D$7:$D$127)+SUMIF($E$7:$E$127,I21,$F$7:$F$127)</f>
        <v/>
      </c>
      <c r="L21" s="478">
        <f>VLOOKUP(A21,$A$140:$AX$249,$K$1,FALSE)</f>
        <v/>
      </c>
      <c r="M21" s="478">
        <f>L21-G21</f>
        <v/>
      </c>
      <c r="N21" s="30" t="n"/>
      <c r="O21" s="425">
        <f>L21-B21</f>
        <v/>
      </c>
      <c r="P21" s="144">
        <f>J21-K21</f>
        <v/>
      </c>
      <c r="Q21" s="426">
        <f>D21-F21</f>
        <v/>
      </c>
      <c r="R21" s="30" t="n"/>
    </row>
    <row r="22">
      <c r="A22" s="3" t="n">
        <v>0</v>
      </c>
      <c r="B22" s="427" t="n"/>
      <c r="C22" s="382" t="n">
        <v>401</v>
      </c>
      <c r="D22" s="428">
        <f>J90</f>
        <v/>
      </c>
      <c r="E22" s="439" t="n">
        <v>402</v>
      </c>
      <c r="F22" s="432">
        <f>-J91</f>
        <v/>
      </c>
      <c r="G22" s="433" t="n"/>
      <c r="H22" s="112" t="inlineStr">
        <is>
          <t xml:space="preserve">　　　　代管資產                                                    </t>
        </is>
      </c>
      <c r="I22" s="91" t="n">
        <v>108</v>
      </c>
      <c r="J22" s="121">
        <f>OFFSET(A495,0,$K$1-1)</f>
        <v/>
      </c>
      <c r="K22" s="369">
        <f>-SUMIF($C$7:$C$127,I22,$D$7:$D$127)+SUMIF($E$7:$E$127,I22,$F$7:$F$127)</f>
        <v/>
      </c>
      <c r="L22" s="478" t="n"/>
      <c r="M22" s="478">
        <f>L22-G22</f>
        <v/>
      </c>
      <c r="N22" s="30" t="n"/>
      <c r="O22" s="425">
        <f>L22-B22</f>
        <v/>
      </c>
      <c r="P22" s="144">
        <f>J22-K22</f>
        <v/>
      </c>
      <c r="Q22" s="426">
        <f>D22-F22</f>
        <v/>
      </c>
      <c r="R22" s="30" t="n"/>
    </row>
    <row r="23">
      <c r="A23" s="3" t="n">
        <v>0</v>
      </c>
      <c r="B23" s="427" t="n"/>
      <c r="C23" s="382" t="n">
        <v>403</v>
      </c>
      <c r="D23" s="428">
        <f>J93</f>
        <v/>
      </c>
      <c r="E23" s="439" t="n"/>
      <c r="F23" s="431" t="n"/>
      <c r="G23" s="433" t="n"/>
      <c r="H23" s="112" t="inlineStr">
        <is>
          <t xml:space="preserve">　　　　生產性生物資產－非流動                                      </t>
        </is>
      </c>
      <c r="I23" s="91" t="n">
        <v>109</v>
      </c>
      <c r="J23" s="121">
        <f>OFFSET(A496,0,$K$1-1)</f>
        <v/>
      </c>
      <c r="K23" s="369">
        <f>-SUMIF($C$7:$C$127,I23,$D$7:$D$127)+SUMIF($E$7:$E$127,I23,$F$7:$F$127)</f>
        <v/>
      </c>
      <c r="L23" s="478" t="n"/>
      <c r="M23" s="478">
        <f>L23-G23</f>
        <v/>
      </c>
      <c r="N23" s="30" t="n"/>
      <c r="O23" s="425">
        <f>L23-B23</f>
        <v/>
      </c>
      <c r="P23" s="144">
        <f>J23-K23</f>
        <v/>
      </c>
      <c r="Q23" s="426">
        <f>D23-F23</f>
        <v/>
      </c>
      <c r="R23" s="30" t="n"/>
    </row>
    <row r="24">
      <c r="A24" s="3" t="n">
        <v>0</v>
      </c>
      <c r="B24" s="427" t="n"/>
      <c r="C24" s="382" t="n"/>
      <c r="D24" s="428" t="n"/>
      <c r="E24" s="439" t="n"/>
      <c r="F24" s="432" t="n"/>
      <c r="G24" s="433" t="n"/>
      <c r="H24" s="112" t="inlineStr">
        <is>
          <t xml:space="preserve">　　　攤銷                                                        </t>
        </is>
      </c>
      <c r="I24" s="91" t="n"/>
      <c r="J24" s="121">
        <f>OFFSET(A497,0,$K$1-1)</f>
        <v/>
      </c>
      <c r="K24" s="369">
        <f>SUM(K25:K26)</f>
        <v/>
      </c>
      <c r="L24" s="478" t="n"/>
      <c r="M24" s="478">
        <f>L24-G24</f>
        <v/>
      </c>
      <c r="N24" s="30" t="n"/>
      <c r="O24" s="425">
        <f>L24-B24</f>
        <v/>
      </c>
      <c r="P24" s="144">
        <f>J24-K24</f>
        <v/>
      </c>
      <c r="Q24" s="426">
        <f>D24-F24</f>
        <v/>
      </c>
      <c r="R24" s="30" t="n"/>
    </row>
    <row r="25">
      <c r="A25" s="78" t="n"/>
      <c r="B25" s="427" t="n"/>
      <c r="C25" s="382" t="n">
        <v>125</v>
      </c>
      <c r="D25" s="428">
        <f>J32*-1</f>
        <v/>
      </c>
      <c r="E25" s="439" t="n"/>
      <c r="F25" s="432" t="n"/>
      <c r="G25" s="433" t="n"/>
      <c r="H25" s="112" t="inlineStr">
        <is>
          <t xml:space="preserve">　　　　攤銷電腦軟體                                                </t>
        </is>
      </c>
      <c r="I25" s="8" t="n">
        <v>111</v>
      </c>
      <c r="J25" s="73">
        <f>OFFSET(A498,0,$K$1-1)</f>
        <v/>
      </c>
      <c r="K25" s="369">
        <f>-SUMIF($C$7:$C$127,I25,$D$7:$D$127)+SUMIF($E$7:$E$127,I25,$F$7:$F$127)</f>
        <v/>
      </c>
      <c r="L25" s="478" t="n"/>
      <c r="M25" s="478">
        <f>L25-G25</f>
        <v/>
      </c>
      <c r="N25" s="30" t="n"/>
      <c r="O25" s="425">
        <f>L25-B25</f>
        <v/>
      </c>
      <c r="P25" s="144">
        <f>J25-K25</f>
        <v/>
      </c>
      <c r="Q25" s="426">
        <f>D25-F25</f>
        <v/>
      </c>
      <c r="R25" s="30" t="n"/>
    </row>
    <row r="26" ht="32.4" customHeight="1" s="53">
      <c r="A26" s="78" t="inlineStr">
        <is>
          <t xml:space="preserve">　不動產、廠房及設備                                          </t>
        </is>
      </c>
      <c r="B26" s="422">
        <f>SUM(B27:B52)</f>
        <v/>
      </c>
      <c r="C26" s="375" t="n"/>
      <c r="D26" s="428" t="n"/>
      <c r="E26" s="430" t="n"/>
      <c r="F26" s="432" t="n"/>
      <c r="G26" s="423">
        <f>SUM(G27:G52)</f>
        <v/>
      </c>
      <c r="H26" s="112" t="inlineStr">
        <is>
          <t xml:space="preserve">　　　　其他攤銷費用                                                </t>
        </is>
      </c>
      <c r="I26" s="8" t="n">
        <v>112</v>
      </c>
      <c r="J26" s="73">
        <f>OFFSET(A499,0,$K$1-1)</f>
        <v/>
      </c>
      <c r="K26" s="369">
        <f>-SUMIF($C$7:$C$127,I26,$D$7:$D$127)+SUMIF($E$7:$E$127,I26,$F$7:$F$127)</f>
        <v/>
      </c>
      <c r="L26" s="478">
        <f>VLOOKUP(A26,$A$140:$AX$249,$K$1,FALSE)</f>
        <v/>
      </c>
      <c r="M26" s="478">
        <f>L26-G26</f>
        <v/>
      </c>
      <c r="N26" s="30" t="n"/>
      <c r="O26" s="425">
        <f>L26-B26</f>
        <v/>
      </c>
      <c r="P26" s="144">
        <f>J26-K26</f>
        <v/>
      </c>
      <c r="Q26" s="426">
        <f>D26-F26</f>
        <v/>
      </c>
      <c r="R26" s="30" t="n"/>
    </row>
    <row r="27">
      <c r="A27" s="80" t="inlineStr">
        <is>
          <t xml:space="preserve">　　土地                                                        </t>
        </is>
      </c>
      <c r="B27" s="427">
        <f>VLOOKUP(A27,$A$309:$AX$418,$K$1,FALSE)</f>
        <v/>
      </c>
      <c r="C27" s="384" t="n">
        <v>121</v>
      </c>
      <c r="D27" s="440" t="n"/>
      <c r="E27" s="441" t="n"/>
      <c r="F27" s="442" t="n"/>
      <c r="G27" s="429">
        <f>B27+SUM(D27)-SUM(F27)</f>
        <v/>
      </c>
      <c r="H27" s="112" t="inlineStr">
        <is>
          <t xml:space="preserve">　　　其他                                                        </t>
        </is>
      </c>
      <c r="I27" s="8" t="n"/>
      <c r="J27" s="73">
        <f>OFFSET(A500,0,$K$1-1)</f>
        <v/>
      </c>
      <c r="K27" s="369">
        <f>K28+K29+K32</f>
        <v/>
      </c>
      <c r="L27" s="478">
        <f>VLOOKUP(A27,$A$140:$AX$249,$K$1,FALSE)</f>
        <v/>
      </c>
      <c r="M27" s="478">
        <f>L27-G27</f>
        <v/>
      </c>
      <c r="N27" s="30" t="n"/>
      <c r="O27" s="425">
        <f>L27-B27</f>
        <v/>
      </c>
      <c r="P27" s="144">
        <f>J27-K27</f>
        <v/>
      </c>
      <c r="Q27" s="426">
        <f>D27-F27</f>
        <v/>
      </c>
      <c r="R27" s="30" t="n"/>
    </row>
    <row r="28">
      <c r="A28" s="2" t="n">
        <v>0</v>
      </c>
      <c r="B28" s="427" t="n"/>
      <c r="C28" s="384" t="n"/>
      <c r="D28" s="440" t="n"/>
      <c r="E28" s="441" t="n"/>
      <c r="F28" s="442" t="n"/>
      <c r="G28" s="433" t="n"/>
      <c r="H28" s="214" t="inlineStr">
        <is>
          <t xml:space="preserve">　　　　應付退休及離職金                                            </t>
        </is>
      </c>
      <c r="I28" s="215" t="n">
        <v>122</v>
      </c>
      <c r="J28" s="73">
        <f>OFFSET(A501,0,$K$1-1)</f>
        <v/>
      </c>
      <c r="K28" s="369">
        <f>-SUMIF($C$7:$C$127,I28,$D$7:$D$127)+SUMIF($E$7:$E$127,I28,$F$7:$F$127)</f>
        <v/>
      </c>
      <c r="L28" s="478" t="n"/>
      <c r="M28" s="478">
        <f>L28-G28</f>
        <v/>
      </c>
      <c r="N28" s="30" t="n"/>
      <c r="O28" s="425">
        <f>L28-B28</f>
        <v/>
      </c>
      <c r="P28" s="144">
        <f>J28-K28</f>
        <v/>
      </c>
      <c r="Q28" s="426">
        <f>D28-F28</f>
        <v/>
      </c>
      <c r="R28" s="30" t="n"/>
    </row>
    <row r="29">
      <c r="A29" s="80" t="inlineStr">
        <is>
          <t xml:space="preserve">　　土地改良物                                                  </t>
        </is>
      </c>
      <c r="B29" s="427">
        <f>VLOOKUP(A29,$A$309:$AX$418,$K$1,FALSE)</f>
        <v/>
      </c>
      <c r="C29" s="384" t="n">
        <v>251</v>
      </c>
      <c r="D29" s="440">
        <f>J57*-1</f>
        <v/>
      </c>
      <c r="E29" s="441" t="n">
        <v>101</v>
      </c>
      <c r="F29" s="442">
        <f>J15</f>
        <v/>
      </c>
      <c r="G29" s="429">
        <f>B29+SUM(D29:D32)-SUM(F29:F32)</f>
        <v/>
      </c>
      <c r="H29" s="214" t="inlineStr">
        <is>
          <t xml:space="preserve">　　　　遞延收入                                                    </t>
        </is>
      </c>
      <c r="I29" s="215" t="n"/>
      <c r="J29" s="73">
        <f>OFFSET(A502,0,$K$1-1)</f>
        <v/>
      </c>
      <c r="K29" s="369">
        <f>SUM(K30:K31)</f>
        <v/>
      </c>
      <c r="L29" s="478">
        <f>VLOOKUP(A29,$A$140:$AX$249,$K$1,FALSE)</f>
        <v/>
      </c>
      <c r="M29" s="478">
        <f>L29-G29</f>
        <v/>
      </c>
      <c r="N29" s="30" t="n"/>
      <c r="O29" s="425">
        <f>L29-B29</f>
        <v/>
      </c>
      <c r="P29" s="144">
        <f>J29-K29</f>
        <v/>
      </c>
      <c r="Q29" s="426">
        <f>D29-F29</f>
        <v/>
      </c>
      <c r="R29" s="30" t="n"/>
    </row>
    <row r="30">
      <c r="A30" s="80" t="n">
        <v>0</v>
      </c>
      <c r="B30" s="427" t="n"/>
      <c r="C30" s="384" t="n">
        <v>404</v>
      </c>
      <c r="D30" s="440">
        <f>J96</f>
        <v/>
      </c>
      <c r="E30" s="441" t="n"/>
      <c r="F30" s="442" t="n"/>
      <c r="G30" s="433" t="n"/>
      <c r="H30" s="214" t="inlineStr">
        <is>
          <t xml:space="preserve">　　　　　遞延收入-其他補助收入                                       </t>
        </is>
      </c>
      <c r="I30" s="215" t="n">
        <v>123</v>
      </c>
      <c r="J30" s="73">
        <f>OFFSET(A503,0,$K$1-1)</f>
        <v/>
      </c>
      <c r="K30" s="369">
        <f>-SUMIF($C$7:$C$127,I30,$D$7:$D$127)+SUMIF($E$7:$E$127,I30,$F$7:$F$127)</f>
        <v/>
      </c>
      <c r="L30" s="478" t="n"/>
      <c r="M30" s="478">
        <f>L30-G30</f>
        <v/>
      </c>
      <c r="N30" s="30" t="n"/>
      <c r="O30" s="425">
        <f>L30-B30</f>
        <v/>
      </c>
      <c r="P30" s="144">
        <f>J30-K30</f>
        <v/>
      </c>
      <c r="Q30" s="426">
        <f>D30-F30</f>
        <v/>
      </c>
      <c r="R30" s="30" t="n"/>
    </row>
    <row r="31">
      <c r="A31" s="2" t="n">
        <v>0</v>
      </c>
      <c r="B31" s="427" t="n"/>
      <c r="C31" s="384" t="n"/>
      <c r="D31" s="440" t="n"/>
      <c r="E31" s="441" t="n"/>
      <c r="F31" s="442" t="n"/>
      <c r="G31" s="433" t="n"/>
      <c r="H31" s="214" t="inlineStr">
        <is>
          <t xml:space="preserve">　　　　　遞延收入-受贈收入                                           </t>
        </is>
      </c>
      <c r="I31" s="215" t="n">
        <v>124</v>
      </c>
      <c r="J31" s="73">
        <f>OFFSET(A504,0,$K$1-1)</f>
        <v/>
      </c>
      <c r="K31" s="369">
        <f>-SUMIF($C$7:$C$127,I31,$D$7:$D$127)+SUMIF($E$7:$E$127,I31,$F$7:$F$127)</f>
        <v/>
      </c>
      <c r="L31" s="478" t="n"/>
      <c r="M31" s="478">
        <f>L31-G31</f>
        <v/>
      </c>
      <c r="N31" s="30" t="n"/>
      <c r="O31" s="425">
        <f>L31-B31</f>
        <v/>
      </c>
      <c r="P31" s="144">
        <f>J31-K31</f>
        <v/>
      </c>
      <c r="Q31" s="426">
        <f>D31-F31</f>
        <v/>
      </c>
      <c r="R31" s="30" t="n"/>
    </row>
    <row r="32">
      <c r="A32" s="3" t="n">
        <v>0</v>
      </c>
      <c r="B32" s="427" t="n"/>
      <c r="C32" s="385" t="n"/>
      <c r="D32" s="440" t="n"/>
      <c r="E32" s="443" t="n"/>
      <c r="F32" s="442" t="n"/>
      <c r="G32" s="433" t="n"/>
      <c r="H32" s="214" t="inlineStr">
        <is>
          <t xml:space="preserve">　　　　其他                                                        </t>
        </is>
      </c>
      <c r="I32" s="215" t="n">
        <v>125</v>
      </c>
      <c r="J32" s="73">
        <f>OFFSET(A505,0,$K$1-1)</f>
        <v/>
      </c>
      <c r="K32" s="369" t="n"/>
      <c r="L32" s="478" t="n"/>
      <c r="M32" s="478">
        <f>L32-G32</f>
        <v/>
      </c>
      <c r="N32" s="30" t="n"/>
      <c r="O32" s="425">
        <f>L32-B32</f>
        <v/>
      </c>
      <c r="P32" s="144">
        <f>J32-K32</f>
        <v/>
      </c>
      <c r="Q32" s="426">
        <f>D32-F32</f>
        <v/>
      </c>
      <c r="R32" s="30" t="n"/>
    </row>
    <row r="33">
      <c r="A33" s="80" t="inlineStr">
        <is>
          <t xml:space="preserve">　　房屋及建築                                                  </t>
        </is>
      </c>
      <c r="B33" s="427">
        <f>VLOOKUP(A33,$A$309:$AX$418,$K$1,FALSE)</f>
        <v/>
      </c>
      <c r="C33" s="384" t="n">
        <v>252</v>
      </c>
      <c r="D33" s="440">
        <f>J58*-1</f>
        <v/>
      </c>
      <c r="E33" s="441" t="n">
        <v>102</v>
      </c>
      <c r="F33" s="442">
        <f>J16</f>
        <v/>
      </c>
      <c r="G33" s="429">
        <f>B33+SUM(D33:D36)-SUM(F33:F36)</f>
        <v/>
      </c>
      <c r="H33" s="214" t="inlineStr">
        <is>
          <t xml:space="preserve">　　　流動資產淨減（淨增）                                        </t>
        </is>
      </c>
      <c r="I33" s="215" t="n">
        <v>151</v>
      </c>
      <c r="J33" s="73">
        <f>OFFSET(A506,0,$K$1-1)</f>
        <v/>
      </c>
      <c r="K33" s="369">
        <f>-SUMIF($C$7:$C$127,I33,$D$7:$D$127)+SUMIF($E$7:$E$127,I33,$F$7:$F$127)</f>
        <v/>
      </c>
      <c r="L33" s="478">
        <f>VLOOKUP(A33,$A$140:$AX$249,$K$1,FALSE)</f>
        <v/>
      </c>
      <c r="M33" s="478">
        <f>L33-G33</f>
        <v/>
      </c>
      <c r="N33" s="30" t="n"/>
      <c r="O33" s="425">
        <f>L33-B33</f>
        <v/>
      </c>
      <c r="P33" s="144">
        <f>J33-K33</f>
        <v/>
      </c>
      <c r="Q33" s="426">
        <f>D33-F33</f>
        <v/>
      </c>
      <c r="R33" s="30" t="n"/>
    </row>
    <row r="34">
      <c r="A34" s="2" t="n">
        <v>0</v>
      </c>
      <c r="B34" s="427" t="n"/>
      <c r="C34" s="384" t="n">
        <v>405</v>
      </c>
      <c r="D34" s="440">
        <f>J97</f>
        <v/>
      </c>
      <c r="E34" s="441" t="n"/>
      <c r="F34" s="442" t="n"/>
      <c r="G34" s="433" t="n"/>
      <c r="H34" s="214" t="inlineStr">
        <is>
          <t xml:space="preserve">　　　流動負債淨增（淨減）                                        </t>
        </is>
      </c>
      <c r="I34" s="215" t="n">
        <v>161</v>
      </c>
      <c r="J34" s="73">
        <f>OFFSET(A507,0,$K$1-1)</f>
        <v/>
      </c>
      <c r="K34" s="369">
        <f>-SUMIF($C$7:$C$127,I34,$D$7:$D$127)+SUMIF($E$7:$E$127,I34,$F$7:$F$127)</f>
        <v/>
      </c>
      <c r="L34" s="478" t="n"/>
      <c r="M34" s="478">
        <f>L34-G34</f>
        <v/>
      </c>
      <c r="N34" s="30" t="n"/>
      <c r="O34" s="425">
        <f>L34-B34</f>
        <v/>
      </c>
      <c r="P34" s="144">
        <f>J34-K34</f>
        <v/>
      </c>
      <c r="Q34" s="426">
        <f>D34-F34</f>
        <v/>
      </c>
      <c r="R34" s="30" t="n"/>
    </row>
    <row r="35">
      <c r="A35" s="2" t="n">
        <v>0</v>
      </c>
      <c r="B35" s="427" t="n"/>
      <c r="C35" s="384" t="n"/>
      <c r="D35" s="440" t="n"/>
      <c r="E35" s="441" t="n"/>
      <c r="F35" s="442" t="n"/>
      <c r="G35" s="433" t="n"/>
      <c r="H35" s="214" t="inlineStr">
        <is>
          <t xml:space="preserve">　　未計利息股利之現金流入（流出）                              </t>
        </is>
      </c>
      <c r="I35" s="215" t="n"/>
      <c r="J35" s="73">
        <f>OFFSET(A508,0,$K$1-1)</f>
        <v/>
      </c>
      <c r="K35" s="369">
        <f>K12+K13</f>
        <v/>
      </c>
      <c r="L35" s="478" t="n"/>
      <c r="M35" s="478">
        <f>L35-G35</f>
        <v/>
      </c>
      <c r="N35" s="30" t="n"/>
      <c r="O35" s="425">
        <f>L35-B35</f>
        <v/>
      </c>
      <c r="P35" s="144">
        <f>J35-K35</f>
        <v/>
      </c>
      <c r="Q35" s="426">
        <f>D35-F35</f>
        <v/>
      </c>
      <c r="R35" s="30" t="n"/>
    </row>
    <row r="36">
      <c r="A36" s="3" t="n">
        <v>0</v>
      </c>
      <c r="B36" s="427" t="n"/>
      <c r="C36" s="385" t="n"/>
      <c r="D36" s="440" t="n"/>
      <c r="E36" s="443" t="n"/>
      <c r="F36" s="442" t="n"/>
      <c r="G36" s="433" t="n"/>
      <c r="H36" s="112" t="inlineStr">
        <is>
          <t xml:space="preserve">　　收取利息                                                    </t>
        </is>
      </c>
      <c r="I36" s="180" t="n"/>
      <c r="J36" s="73">
        <f>OFFSET(A509,0,$K$1-1)</f>
        <v/>
      </c>
      <c r="K36" s="369">
        <f>J36</f>
        <v/>
      </c>
      <c r="L36" s="478" t="n"/>
      <c r="M36" s="478">
        <f>L36-G36</f>
        <v/>
      </c>
      <c r="N36" s="30" t="n"/>
      <c r="O36" s="425">
        <f>L36-B36</f>
        <v/>
      </c>
      <c r="P36" s="144">
        <f>J36-K36</f>
        <v/>
      </c>
      <c r="Q36" s="426">
        <f>D36-F36</f>
        <v/>
      </c>
      <c r="R36" s="30" t="n"/>
    </row>
    <row r="37">
      <c r="A37" s="80" t="inlineStr">
        <is>
          <t xml:space="preserve">　　機械及設備                                                  </t>
        </is>
      </c>
      <c r="B37" s="427">
        <f>VLOOKUP(A37,$A$309:$AX$418,$K$1,FALSE)</f>
        <v/>
      </c>
      <c r="C37" s="384" t="n">
        <v>253</v>
      </c>
      <c r="D37" s="440">
        <f>J59*-1</f>
        <v/>
      </c>
      <c r="E37" s="441" t="n">
        <v>103</v>
      </c>
      <c r="F37" s="442">
        <f>J17</f>
        <v/>
      </c>
      <c r="G37" s="429">
        <f>B37+SUM(D37:D41)-SUM(F37:F41)</f>
        <v/>
      </c>
      <c r="H37" s="112" t="inlineStr">
        <is>
          <t xml:space="preserve">　　收取股利                                                    </t>
        </is>
      </c>
      <c r="I37" s="180" t="n"/>
      <c r="J37" s="73">
        <f>OFFSET(A510,0,$K$1-1)</f>
        <v/>
      </c>
      <c r="K37" s="369">
        <f>J37</f>
        <v/>
      </c>
      <c r="L37" s="478">
        <f>VLOOKUP(A37,$A$140:$AX$249,$K$1,FALSE)</f>
        <v/>
      </c>
      <c r="M37" s="478">
        <f>L37-G37</f>
        <v/>
      </c>
      <c r="N37" s="30" t="n"/>
      <c r="O37" s="425">
        <f>L37-B37</f>
        <v/>
      </c>
      <c r="P37" s="144">
        <f>J37-K37</f>
        <v/>
      </c>
      <c r="Q37" s="426">
        <f>D37-F37</f>
        <v/>
      </c>
      <c r="R37" s="30" t="n"/>
    </row>
    <row r="38" ht="20.4" customHeight="1" s="53" thickBot="1">
      <c r="A38" s="2" t="n">
        <v>0</v>
      </c>
      <c r="B38" s="427" t="n"/>
      <c r="C38" s="385" t="n">
        <v>407</v>
      </c>
      <c r="D38" s="440">
        <f>J101</f>
        <v/>
      </c>
      <c r="E38" s="441" t="n"/>
      <c r="F38" s="442" t="n"/>
      <c r="G38" s="433" t="n"/>
      <c r="H38" s="112" t="inlineStr">
        <is>
          <t xml:space="preserve">　　支付利息                                                    </t>
        </is>
      </c>
      <c r="I38" s="180" t="n"/>
      <c r="J38" s="73">
        <f>OFFSET(A511,0,$K$1-1)</f>
        <v/>
      </c>
      <c r="K38" s="444">
        <f>J38</f>
        <v/>
      </c>
      <c r="L38" s="478" t="n"/>
      <c r="M38" s="478">
        <f>L38-G38</f>
        <v/>
      </c>
      <c r="N38" s="30" t="n"/>
      <c r="O38" s="425">
        <f>L38-B38</f>
        <v/>
      </c>
      <c r="P38" s="144">
        <f>J38-K38</f>
        <v/>
      </c>
      <c r="Q38" s="426">
        <f>D38-F38</f>
        <v/>
      </c>
      <c r="R38" s="30" t="n"/>
    </row>
    <row r="39">
      <c r="A39" s="3" t="n">
        <v>0</v>
      </c>
      <c r="B39" s="427" t="n"/>
      <c r="C39" s="385" t="n">
        <v>409</v>
      </c>
      <c r="D39" s="440">
        <f>J105</f>
        <v/>
      </c>
      <c r="E39" s="443" t="n">
        <v>412</v>
      </c>
      <c r="F39" s="442">
        <f>-J109</f>
        <v/>
      </c>
      <c r="G39" s="433" t="n"/>
      <c r="H39" s="111" t="inlineStr">
        <is>
          <t xml:space="preserve">▼業務活動之淨現金流入（流出）                                </t>
        </is>
      </c>
      <c r="I39" s="180" t="n"/>
      <c r="J39" s="73">
        <f>OFFSET(A512,0,$K$1-1)</f>
        <v/>
      </c>
      <c r="K39" s="445">
        <f>K36+K37+K38+K35</f>
        <v/>
      </c>
      <c r="L39" s="478" t="n"/>
      <c r="M39" s="478">
        <f>L39-G39</f>
        <v/>
      </c>
      <c r="N39" s="30" t="n"/>
      <c r="O39" s="425">
        <f>L39-B39</f>
        <v/>
      </c>
      <c r="P39" s="144">
        <f>J39-K39</f>
        <v/>
      </c>
      <c r="Q39" s="426">
        <f>D39-F39</f>
        <v/>
      </c>
      <c r="R39" s="30" t="n"/>
    </row>
    <row r="40">
      <c r="A40" s="3" t="n">
        <v>0</v>
      </c>
      <c r="B40" s="427" t="n"/>
      <c r="C40" s="261" t="n"/>
      <c r="D40" s="186" t="n"/>
      <c r="E40" s="446" t="n"/>
      <c r="F40" s="447" t="n"/>
      <c r="G40" s="433" t="n"/>
      <c r="H40" s="111" t="inlineStr">
        <is>
          <t xml:space="preserve">▼投資活動之現金流量                                          </t>
        </is>
      </c>
      <c r="I40" s="180" t="n"/>
      <c r="J40" s="73">
        <f>OFFSET(A513,0,$K$1-1)</f>
        <v/>
      </c>
      <c r="K40" s="448">
        <f>SUM(K41,K44,K47,K48,K49,K51,K54,K64)</f>
        <v/>
      </c>
      <c r="L40" s="478" t="n"/>
      <c r="M40" s="478">
        <f>L40-G40</f>
        <v/>
      </c>
      <c r="N40" s="30" t="n"/>
      <c r="O40" s="425">
        <f>L40-B40</f>
        <v/>
      </c>
      <c r="P40" s="144">
        <f>J40-K40</f>
        <v/>
      </c>
      <c r="Q40" s="426">
        <f>D40-F40</f>
        <v/>
      </c>
      <c r="R40" s="30" t="n"/>
    </row>
    <row r="41">
      <c r="A41" s="50" t="n"/>
      <c r="B41" s="50" t="n"/>
      <c r="C41" s="232" t="n"/>
      <c r="D41" s="440" t="n"/>
      <c r="E41" s="232" t="n"/>
      <c r="F41" s="233" t="n"/>
      <c r="H41" s="112" t="inlineStr">
        <is>
          <t xml:space="preserve">　　減少流動金融資產及短期貸墊款                                </t>
        </is>
      </c>
      <c r="I41" s="180" t="n"/>
      <c r="J41" s="73">
        <f>OFFSET(A514,0,$K$1-1)</f>
        <v/>
      </c>
      <c r="K41" s="449">
        <f>K42+K43</f>
        <v/>
      </c>
      <c r="L41" s="478" t="n"/>
      <c r="M41" s="478">
        <f>L41-G41</f>
        <v/>
      </c>
      <c r="N41" s="30" t="n"/>
      <c r="O41" s="425">
        <f>L41-B41</f>
        <v/>
      </c>
      <c r="P41" s="144">
        <f>J41-K41</f>
        <v/>
      </c>
      <c r="Q41" s="426">
        <f>D41-F41</f>
        <v/>
      </c>
      <c r="R41" s="30" t="n"/>
    </row>
    <row r="42" ht="20.4" customHeight="1" s="53" thickBot="1">
      <c r="A42" s="50" t="inlineStr">
        <is>
          <t xml:space="preserve">　　交通及運輸設備                                              </t>
        </is>
      </c>
      <c r="B42" s="427">
        <f>VLOOKUP(A42,$A$309:$AX$418,$K$1,FALSE)</f>
        <v/>
      </c>
      <c r="C42" s="384" t="n">
        <v>254</v>
      </c>
      <c r="D42" s="440">
        <f>J60*-1</f>
        <v/>
      </c>
      <c r="E42" s="441" t="n">
        <v>104</v>
      </c>
      <c r="F42" s="442">
        <f>J18</f>
        <v/>
      </c>
      <c r="G42" s="450">
        <f>B42+SUM(D42:D44)-SUM(F42:F44)</f>
        <v/>
      </c>
      <c r="H42" s="214" t="inlineStr">
        <is>
          <t xml:space="preserve">　　　減少流動金融資產                                            </t>
        </is>
      </c>
      <c r="I42" s="215" t="n">
        <v>211</v>
      </c>
      <c r="J42" s="73">
        <f>OFFSET(A515,0,$K$1-1)</f>
        <v/>
      </c>
      <c r="K42" s="451">
        <f>-SUMIF($C$7:$C$127,I42,$D$7:$D$127)+SUMIF($E$7:$E$135,I42,$F$7:$F$127)</f>
        <v/>
      </c>
      <c r="L42" s="478">
        <f>VLOOKUP(A42,$A$140:$AX$249,$K$1,FALSE)</f>
        <v/>
      </c>
      <c r="M42" s="478">
        <f>L42-G42</f>
        <v/>
      </c>
      <c r="N42" s="30" t="n"/>
      <c r="O42" s="425">
        <f>L42-B42</f>
        <v/>
      </c>
      <c r="P42" s="144">
        <f>J42-K42</f>
        <v/>
      </c>
      <c r="Q42" s="426">
        <f>D42-F42</f>
        <v/>
      </c>
      <c r="R42" s="30" t="n"/>
    </row>
    <row r="43">
      <c r="A43" s="50" t="n"/>
      <c r="B43" s="427" t="n"/>
      <c r="C43" s="385" t="n">
        <v>410</v>
      </c>
      <c r="D43" s="440">
        <f>J106</f>
        <v/>
      </c>
      <c r="E43" s="443" t="n">
        <v>413</v>
      </c>
      <c r="F43" s="442">
        <f>J110*-1</f>
        <v/>
      </c>
      <c r="G43" s="452" t="n"/>
      <c r="H43" s="216" t="inlineStr">
        <is>
          <t xml:space="preserve">　　　減少短期墊款                                                </t>
        </is>
      </c>
      <c r="I43" s="217" t="n">
        <v>212</v>
      </c>
      <c r="J43" s="73">
        <f>OFFSET(A516,0,$K$1-1)</f>
        <v/>
      </c>
      <c r="K43" s="453">
        <f>-SUMIF($C$7:$C$127,I43,$D$7:$D$127)+SUMIF($E$7:$E$135,I43,$F$7:$F$127)</f>
        <v/>
      </c>
      <c r="L43" s="478" t="n"/>
      <c r="M43" s="478">
        <f>L43-G43</f>
        <v/>
      </c>
      <c r="N43" s="30" t="n"/>
      <c r="O43" s="425">
        <f>L43-B43</f>
        <v/>
      </c>
      <c r="P43" s="144">
        <f>J43-K43</f>
        <v/>
      </c>
      <c r="Q43" s="426">
        <f>D43-F43</f>
        <v/>
      </c>
      <c r="R43" s="30" t="n"/>
    </row>
    <row r="44">
      <c r="A44" s="50" t="n"/>
      <c r="B44" s="427" t="n"/>
      <c r="C44" s="385" t="n"/>
      <c r="D44" s="440" t="n"/>
      <c r="E44" s="443" t="n"/>
      <c r="F44" s="442" t="n"/>
      <c r="G44" s="452" t="n"/>
      <c r="H44" s="112" t="inlineStr">
        <is>
          <t xml:space="preserve">　　減少投資、長期應收款、貸墊款及準備金                        </t>
        </is>
      </c>
      <c r="I44" s="180" t="n"/>
      <c r="J44" s="73">
        <f>OFFSET(A517,0,$K$1-1)</f>
        <v/>
      </c>
      <c r="K44" s="369">
        <f>SUM(K45:K46)</f>
        <v/>
      </c>
      <c r="L44" s="478" t="n"/>
      <c r="M44" s="478">
        <f>L44-G44</f>
        <v/>
      </c>
      <c r="N44" s="30" t="n"/>
      <c r="O44" s="425">
        <f>L44-B44</f>
        <v/>
      </c>
      <c r="P44" s="144">
        <f>J44-K44</f>
        <v/>
      </c>
      <c r="Q44" s="426">
        <f>D44-F44</f>
        <v/>
      </c>
      <c r="R44" s="30" t="n"/>
    </row>
    <row r="45">
      <c r="A45" s="80" t="inlineStr">
        <is>
          <t xml:space="preserve">　　什項設備                                                    </t>
        </is>
      </c>
      <c r="B45" s="427">
        <f>VLOOKUP(A45,$A$309:$AX$418,$K$1,FALSE)</f>
        <v/>
      </c>
      <c r="C45" s="384" t="n">
        <v>255</v>
      </c>
      <c r="D45" s="440">
        <f>J61*-1</f>
        <v/>
      </c>
      <c r="E45" s="441" t="n">
        <v>105</v>
      </c>
      <c r="F45" s="442">
        <f>J19</f>
        <v/>
      </c>
      <c r="G45" s="429">
        <f>B45+SUM(D45:D48)-SUM(F45:F48)</f>
        <v/>
      </c>
      <c r="H45" s="112" t="inlineStr">
        <is>
          <t xml:space="preserve">　　　減少投資                                                    </t>
        </is>
      </c>
      <c r="I45" s="180" t="n">
        <v>221</v>
      </c>
      <c r="J45" s="73">
        <f>OFFSET(A518,0,$K$1-1)</f>
        <v/>
      </c>
      <c r="K45" s="369">
        <f>-SUMIF($C$7:$C$127,I45,$D$7:$D$127)+SUMIF($E$7:$E$135,I45,$F$7:$F$127)</f>
        <v/>
      </c>
      <c r="L45" s="478">
        <f>VLOOKUP(A45,$A$140:$AX$249,$K$1,FALSE)</f>
        <v/>
      </c>
      <c r="M45" s="478">
        <f>L45-G45</f>
        <v/>
      </c>
      <c r="N45" s="30" t="n"/>
      <c r="O45" s="425">
        <f>L45-B45</f>
        <v/>
      </c>
      <c r="P45" s="144">
        <f>J45-K45</f>
        <v/>
      </c>
      <c r="Q45" s="426">
        <f>D45-F45</f>
        <v/>
      </c>
      <c r="R45" s="30" t="n"/>
    </row>
    <row r="46">
      <c r="A46" s="3" t="n">
        <v>0</v>
      </c>
      <c r="B46" s="427" t="n"/>
      <c r="C46" s="385" t="n">
        <v>408</v>
      </c>
      <c r="D46" s="440">
        <f>J102</f>
        <v/>
      </c>
      <c r="E46" s="443" t="n"/>
      <c r="F46" s="442" t="n"/>
      <c r="G46" s="433" t="n"/>
      <c r="H46" s="112" t="inlineStr">
        <is>
          <t xml:space="preserve">　　　減少準備金                                                  </t>
        </is>
      </c>
      <c r="I46" s="180" t="n">
        <v>222</v>
      </c>
      <c r="J46" s="73">
        <f>OFFSET(A519,0,$K$1-1)</f>
        <v/>
      </c>
      <c r="K46" s="369">
        <f>-SUMIF($C$7:$C$127,I46,$D$7:$D$127)+SUMIF($E$7:$E$135,I46,$F$7:$F$127)</f>
        <v/>
      </c>
      <c r="L46" s="478" t="n"/>
      <c r="M46" s="478">
        <f>L46-G46</f>
        <v/>
      </c>
      <c r="N46" s="30" t="n"/>
      <c r="O46" s="425">
        <f>L46-B46</f>
        <v/>
      </c>
      <c r="P46" s="144">
        <f>J46-K46</f>
        <v/>
      </c>
      <c r="Q46" s="426">
        <f>D46-F46</f>
        <v/>
      </c>
      <c r="R46" s="30" t="n"/>
    </row>
    <row r="47">
      <c r="A47" s="3" t="n">
        <v>0</v>
      </c>
      <c r="B47" s="427" t="n"/>
      <c r="C47" s="385" t="n">
        <v>411</v>
      </c>
      <c r="D47" s="440">
        <f>J107</f>
        <v/>
      </c>
      <c r="E47" s="443" t="n">
        <v>414</v>
      </c>
      <c r="F47" s="442">
        <f>-J111</f>
        <v/>
      </c>
      <c r="G47" s="433" t="n"/>
      <c r="H47" s="112" t="inlineStr">
        <is>
          <t xml:space="preserve">　　收取利息                                                    </t>
        </is>
      </c>
      <c r="I47" s="180" t="n"/>
      <c r="J47" s="73">
        <f>OFFSET(A520,0,$K$1-1)</f>
        <v/>
      </c>
      <c r="K47" s="369">
        <f>J47</f>
        <v/>
      </c>
      <c r="L47" s="478" t="n"/>
      <c r="M47" s="478">
        <f>L47-G47</f>
        <v/>
      </c>
      <c r="N47" s="30" t="n"/>
      <c r="O47" s="425">
        <f>L47-B47</f>
        <v/>
      </c>
      <c r="P47" s="144">
        <f>J47-K47</f>
        <v/>
      </c>
      <c r="Q47" s="426">
        <f>D47-F47</f>
        <v/>
      </c>
      <c r="R47" s="30" t="n"/>
    </row>
    <row r="48">
      <c r="A48" s="3" t="n">
        <v>0</v>
      </c>
      <c r="B48" s="427" t="n"/>
      <c r="C48" s="385" t="n">
        <v>406</v>
      </c>
      <c r="D48" s="440">
        <f>J98</f>
        <v/>
      </c>
      <c r="E48" s="443" t="n"/>
      <c r="F48" s="442" t="n"/>
      <c r="G48" s="433" t="n"/>
      <c r="H48" s="112" t="inlineStr">
        <is>
          <t xml:space="preserve">　　收取股利                                                    </t>
        </is>
      </c>
      <c r="I48" s="186" t="n"/>
      <c r="J48" s="73">
        <f>OFFSET(A521,0,$K$1-1)</f>
        <v/>
      </c>
      <c r="K48" s="369">
        <f>J48</f>
        <v/>
      </c>
      <c r="L48" s="478" t="n"/>
      <c r="M48" s="478">
        <f>L48-G48</f>
        <v/>
      </c>
      <c r="N48" s="30" t="n"/>
      <c r="O48" s="425">
        <f>L48-B48</f>
        <v/>
      </c>
      <c r="P48" s="144">
        <f>J48-K48</f>
        <v/>
      </c>
      <c r="Q48" s="426">
        <f>D48-F48</f>
        <v/>
      </c>
      <c r="R48" s="30" t="n"/>
    </row>
    <row r="49">
      <c r="A49" s="80" t="inlineStr">
        <is>
          <t xml:space="preserve">　　租賃資產                                                    </t>
        </is>
      </c>
      <c r="B49" s="427">
        <f>VLOOKUP(A49,$A$309:$AX$413,$K$1,FALSE)</f>
        <v/>
      </c>
      <c r="C49" s="384" t="n"/>
      <c r="D49" s="440" t="n"/>
      <c r="E49" s="441" t="n">
        <v>106</v>
      </c>
      <c r="F49" s="442">
        <f>J20</f>
        <v/>
      </c>
      <c r="G49" s="433">
        <f>B49+D49-F49</f>
        <v/>
      </c>
      <c r="H49" s="112" t="inlineStr">
        <is>
          <t xml:space="preserve">　　增加流動金融資產及短期貸墊款                                </t>
        </is>
      </c>
      <c r="I49" s="186" t="n"/>
      <c r="J49" s="121">
        <f>OFFSET(A522,0,$K$1-1)</f>
        <v/>
      </c>
      <c r="K49" s="369">
        <f>K50</f>
        <v/>
      </c>
      <c r="L49" s="478">
        <f>VLOOKUP(A49,$A$140:$AX$249,$K$1,FALSE)</f>
        <v/>
      </c>
      <c r="M49" s="478">
        <f>L49-G49</f>
        <v/>
      </c>
      <c r="N49" s="30" t="n"/>
      <c r="O49" s="425">
        <f>L49-B49</f>
        <v/>
      </c>
      <c r="P49" s="144">
        <f>J49-K49</f>
        <v/>
      </c>
      <c r="Q49" s="426">
        <f>D49-F49</f>
        <v/>
      </c>
      <c r="R49" s="30" t="n"/>
    </row>
    <row r="50" ht="32.4" customHeight="1" s="53">
      <c r="A50" s="80" t="inlineStr">
        <is>
          <t xml:space="preserve">　　租賃權益改良                                                </t>
        </is>
      </c>
      <c r="B50" s="427">
        <f>VLOOKUP(A50,$A$309:$AX$418,$K$1,FALSE)</f>
        <v/>
      </c>
      <c r="C50" s="384" t="n">
        <v>257</v>
      </c>
      <c r="D50" s="454">
        <f>J63*-1</f>
        <v/>
      </c>
      <c r="E50" s="441" t="n">
        <v>107</v>
      </c>
      <c r="F50" s="442">
        <f>J21</f>
        <v/>
      </c>
      <c r="G50" s="433">
        <f>B50+D50-F50</f>
        <v/>
      </c>
      <c r="H50" s="112" t="inlineStr">
        <is>
          <t xml:space="preserve">　　　增加流動金融資產                                            </t>
        </is>
      </c>
      <c r="I50" s="181" t="n">
        <v>231</v>
      </c>
      <c r="J50" s="121">
        <f>OFFSET(A523,0,$K$1-1)</f>
        <v/>
      </c>
      <c r="K50" s="369">
        <f>-SUMIF($C$7:$C$127,I50,$D$7:$D$127)+SUMIF($E$7:$E$135,I50,$F$7:$F$127)</f>
        <v/>
      </c>
      <c r="L50" s="478">
        <f>VLOOKUP(A50,$A$140:$AX$249,$K$1,FALSE)</f>
        <v/>
      </c>
      <c r="M50" s="478">
        <f>L50-G50</f>
        <v/>
      </c>
      <c r="N50" s="30" t="n"/>
      <c r="O50" s="425">
        <f>L50-B49</f>
        <v/>
      </c>
      <c r="P50" s="144">
        <f>J50-K50</f>
        <v/>
      </c>
      <c r="Q50" s="426">
        <f>D49-F49</f>
        <v/>
      </c>
      <c r="R50" s="30" t="n"/>
    </row>
    <row r="51" ht="32.4" customHeight="1" s="53">
      <c r="A51" s="79" t="inlineStr">
        <is>
          <t xml:space="preserve">　　購建中固定資產                                              </t>
        </is>
      </c>
      <c r="B51" s="427">
        <f>VLOOKUP(A51,$A$309:$AX$418,$K$1,FALSE)</f>
        <v/>
      </c>
      <c r="C51" s="384" t="n">
        <v>256</v>
      </c>
      <c r="D51" s="440">
        <f>J62*-1</f>
        <v/>
      </c>
      <c r="E51" s="441" t="n">
        <v>404</v>
      </c>
      <c r="F51" s="442">
        <f>J96</f>
        <v/>
      </c>
      <c r="G51" s="429">
        <f>B51+SUM(D51:D53)-SUM(F51:F53)</f>
        <v/>
      </c>
      <c r="H51" s="112" t="inlineStr">
        <is>
          <t xml:space="preserve">　　增加投資、長期應收款、貸墊款及準備金                        </t>
        </is>
      </c>
      <c r="I51" s="180" t="n"/>
      <c r="J51" s="73">
        <f>OFFSET(A524,0,$K$1-1)</f>
        <v/>
      </c>
      <c r="K51" s="369">
        <f>SUM(K52:K53)</f>
        <v/>
      </c>
      <c r="L51" s="478">
        <f>VLOOKUP(A51,$A$140:$AX$249,$K$1,FALSE)</f>
        <v/>
      </c>
      <c r="M51" s="478">
        <f>L51-G51</f>
        <v/>
      </c>
      <c r="N51" s="30" t="n"/>
      <c r="O51" s="425">
        <f>L51-B50</f>
        <v/>
      </c>
      <c r="P51" s="144">
        <f>J51-K51</f>
        <v/>
      </c>
      <c r="Q51" s="426">
        <f>D50-F50</f>
        <v/>
      </c>
      <c r="R51" s="30" t="n"/>
    </row>
    <row r="52">
      <c r="A52" s="3" t="n"/>
      <c r="B52" s="427" t="n"/>
      <c r="C52" s="385" t="n"/>
      <c r="D52" s="440" t="n"/>
      <c r="E52" s="441" t="n">
        <v>405</v>
      </c>
      <c r="F52" s="442">
        <f>J97</f>
        <v/>
      </c>
      <c r="G52" s="433" t="n"/>
      <c r="H52" s="112" t="inlineStr">
        <is>
          <t xml:space="preserve">　　　增加投資                                                    </t>
        </is>
      </c>
      <c r="I52" s="180" t="n">
        <v>241</v>
      </c>
      <c r="J52" s="73">
        <f>OFFSET(A525,0,$K$1-1)</f>
        <v/>
      </c>
      <c r="K52" s="369">
        <f>-SUMIF($C$7:$C$127,I52,$D$7:$D$127)+SUMIF($E$7:$E$135,I52,$F$7:$F$127)</f>
        <v/>
      </c>
      <c r="L52" s="478" t="n"/>
      <c r="M52" s="478">
        <f>L52-G52</f>
        <v/>
      </c>
      <c r="N52" s="30" t="n"/>
      <c r="O52" s="425">
        <f>L52-B51</f>
        <v/>
      </c>
      <c r="P52" s="144">
        <f>J52-K52</f>
        <v/>
      </c>
      <c r="Q52" s="426">
        <f>D51-F51</f>
        <v/>
      </c>
      <c r="R52" s="30" t="n"/>
    </row>
    <row r="53">
      <c r="A53" s="126" t="n"/>
      <c r="B53" s="126" t="n"/>
      <c r="C53" s="236" t="n"/>
      <c r="D53" s="455" t="n"/>
      <c r="E53" s="236" t="n">
        <v>406</v>
      </c>
      <c r="F53" s="238">
        <f>J98</f>
        <v/>
      </c>
      <c r="G53" s="126" t="n"/>
      <c r="H53" s="112" t="inlineStr">
        <is>
          <t xml:space="preserve">　　　增加準備金                                                  </t>
        </is>
      </c>
      <c r="I53" s="180" t="n">
        <v>242</v>
      </c>
      <c r="J53" s="73">
        <f>OFFSET(A526,0,$K$1-1)</f>
        <v/>
      </c>
      <c r="K53" s="369">
        <f>-SUMIF($C$7:$C$127,I53,$D$7:$D$127)+SUMIF($E$7:$E$135,I53,$F$7:$F$127)</f>
        <v/>
      </c>
      <c r="L53" s="478" t="n"/>
      <c r="M53" s="478">
        <f>L53-G52</f>
        <v/>
      </c>
      <c r="N53" s="30" t="n"/>
      <c r="O53" s="425">
        <f>L53-B52</f>
        <v/>
      </c>
      <c r="P53" s="144">
        <f>J53-K53</f>
        <v/>
      </c>
      <c r="Q53" s="426">
        <f>D52-F52</f>
        <v/>
      </c>
      <c r="R53" s="30" t="n"/>
    </row>
    <row r="54" ht="32.4" customHeight="1" s="53">
      <c r="A54" s="78" t="inlineStr">
        <is>
          <t xml:space="preserve">　生物資產－非流動                                            </t>
        </is>
      </c>
      <c r="B54" s="422">
        <f>SUM(B55)</f>
        <v/>
      </c>
      <c r="C54" s="384" t="n"/>
      <c r="D54" s="440" t="n"/>
      <c r="E54" s="441" t="n"/>
      <c r="F54" s="442" t="n"/>
      <c r="G54" s="423">
        <f>SUM(G55)</f>
        <v/>
      </c>
      <c r="H54" s="112" t="inlineStr">
        <is>
          <t xml:space="preserve">　　增加不動產、廠房及設備、礦產資源                            </t>
        </is>
      </c>
      <c r="I54" s="180" t="n"/>
      <c r="J54" s="73">
        <f>OFFSET(A527,0,$K$1-1)</f>
        <v/>
      </c>
      <c r="K54" s="369">
        <f>K55</f>
        <v/>
      </c>
      <c r="L54" s="478">
        <f>VLOOKUP(A54,$A$140:$AX$249,$K$1,FALSE)</f>
        <v/>
      </c>
      <c r="M54" s="478">
        <f>L54-G54</f>
        <v/>
      </c>
      <c r="N54" s="30" t="n"/>
      <c r="O54" s="425">
        <f>L54-B54</f>
        <v/>
      </c>
      <c r="P54" s="144">
        <f>J54-K54</f>
        <v/>
      </c>
      <c r="Q54" s="426">
        <f>D54-F54</f>
        <v/>
      </c>
      <c r="R54" s="30" t="n"/>
    </row>
    <row r="55" ht="27.6" customHeight="1" s="53">
      <c r="A55" s="82" t="inlineStr">
        <is>
          <t xml:space="preserve">　　生產性生物資產－非流動                                      </t>
        </is>
      </c>
      <c r="B55" s="427">
        <f>VLOOKUP(A55,$A$309:$AX$418,$K$1,FALSE)</f>
        <v/>
      </c>
      <c r="C55" s="384" t="n"/>
      <c r="D55" s="440" t="n"/>
      <c r="E55" s="441" t="n">
        <v>109</v>
      </c>
      <c r="F55" s="442">
        <f>J23</f>
        <v/>
      </c>
      <c r="G55" s="429">
        <f>B55+SUM(D55:D55)-SUM(F55:F55)</f>
        <v/>
      </c>
      <c r="H55" s="112" t="inlineStr">
        <is>
          <t xml:space="preserve">　　　增加不動產、廠房及設備                                      </t>
        </is>
      </c>
      <c r="I55" s="180" t="n"/>
      <c r="J55" s="73">
        <f>OFFSET(A528,0,$K$1-1)</f>
        <v/>
      </c>
      <c r="K55" s="369">
        <f>K56</f>
        <v/>
      </c>
      <c r="L55" s="478">
        <f>VLOOKUP(A55,$A$140:$AX$249,$K$1,FALSE)</f>
        <v/>
      </c>
      <c r="M55" s="478">
        <f>L55-G55</f>
        <v/>
      </c>
      <c r="N55" s="30" t="n"/>
      <c r="O55" s="425">
        <f>L55-B55</f>
        <v/>
      </c>
      <c r="P55" s="144">
        <f>J55-K55</f>
        <v/>
      </c>
      <c r="Q55" s="426">
        <f>D55-F55</f>
        <v/>
      </c>
      <c r="R55" s="30" t="n"/>
    </row>
    <row r="56">
      <c r="A56" s="78" t="inlineStr">
        <is>
          <t xml:space="preserve">　無形資產                                                    </t>
        </is>
      </c>
      <c r="B56" s="422">
        <f>SUM(B57)</f>
        <v/>
      </c>
      <c r="C56" s="384" t="n"/>
      <c r="D56" s="440" t="n"/>
      <c r="E56" s="441" t="n"/>
      <c r="F56" s="442" t="n"/>
      <c r="G56" s="423">
        <f>SUM(G57)</f>
        <v/>
      </c>
      <c r="H56" s="112" t="inlineStr">
        <is>
          <t xml:space="preserve">　　　　固定資產之增置                                              </t>
        </is>
      </c>
      <c r="I56" s="180" t="n"/>
      <c r="J56" s="73">
        <f>OFFSET(A529,0,$K$1-1)</f>
        <v/>
      </c>
      <c r="K56" s="369">
        <f>SUM(K57:K63)</f>
        <v/>
      </c>
      <c r="L56" s="478">
        <f>VLOOKUP(A56,$A$140:$AX$249,$K$1,FALSE)</f>
        <v/>
      </c>
      <c r="M56" s="478">
        <f>L56-G56</f>
        <v/>
      </c>
      <c r="N56" s="30" t="n"/>
      <c r="O56" s="425">
        <f>L56-B56</f>
        <v/>
      </c>
      <c r="P56" s="144">
        <f>J56-K56</f>
        <v/>
      </c>
      <c r="Q56" s="426">
        <f>D56-F56</f>
        <v/>
      </c>
      <c r="R56" s="30" t="n"/>
    </row>
    <row r="57">
      <c r="A57" s="80" t="inlineStr">
        <is>
          <t xml:space="preserve">　　無形資產                                                    </t>
        </is>
      </c>
      <c r="B57" s="427">
        <f>VLOOKUP(A57,$A$309:$AX$418,$K$1,FALSE)</f>
        <v/>
      </c>
      <c r="C57" s="384" t="n"/>
      <c r="D57" s="440" t="n"/>
      <c r="E57" s="441" t="n">
        <v>111</v>
      </c>
      <c r="F57" s="442">
        <f>J25</f>
        <v/>
      </c>
      <c r="G57" s="429">
        <f>B57+SUM(D57:D59)-SUM(F57:F59)</f>
        <v/>
      </c>
      <c r="H57" s="112" t="inlineStr">
        <is>
          <t xml:space="preserve">　　　　　土地改良物                                                  </t>
        </is>
      </c>
      <c r="I57" s="180" t="n">
        <v>251</v>
      </c>
      <c r="J57" s="73">
        <f>OFFSET(A530,0,$K$1-1)</f>
        <v/>
      </c>
      <c r="K57" s="369">
        <f>-SUMIF($C$7:$C$127,I57,$D$7:$D$127)+SUMIF($E$7:$E$127,I57,$F$7:$F$127)</f>
        <v/>
      </c>
      <c r="L57" s="478">
        <f>VLOOKUP(A57,$A$140:$AX$249,$K$1,FALSE)</f>
        <v/>
      </c>
      <c r="M57" s="478">
        <f>L57-G57</f>
        <v/>
      </c>
      <c r="N57" s="30" t="n"/>
      <c r="O57" s="425">
        <f>L57-B57</f>
        <v/>
      </c>
      <c r="P57" s="144">
        <f>J57-K57</f>
        <v/>
      </c>
      <c r="Q57" s="426">
        <f>D57-F57</f>
        <v/>
      </c>
      <c r="R57" s="30" t="n"/>
    </row>
    <row r="58">
      <c r="A58" s="2" t="n">
        <v>0</v>
      </c>
      <c r="B58" s="427" t="n"/>
      <c r="C58" s="384" t="n">
        <v>415</v>
      </c>
      <c r="D58" s="440">
        <f>J113</f>
        <v/>
      </c>
      <c r="E58" s="441" t="n">
        <v>416</v>
      </c>
      <c r="F58" s="442">
        <f>J114*-1</f>
        <v/>
      </c>
      <c r="G58" s="433" t="n"/>
      <c r="H58" s="112" t="inlineStr">
        <is>
          <t xml:space="preserve">　　　　　房屋及建築                                                  </t>
        </is>
      </c>
      <c r="I58" s="180" t="n">
        <v>252</v>
      </c>
      <c r="J58" s="73">
        <f>OFFSET(A531,0,$K$1-1)</f>
        <v/>
      </c>
      <c r="K58" s="369">
        <f>-SUMIF($C$7:$C$127,I58,$D$7:$D$127)+SUMIF($E$7:$E$127,I58,$F$7:$F$127)</f>
        <v/>
      </c>
      <c r="L58" s="478" t="n"/>
      <c r="M58" s="478">
        <f>L58-G58</f>
        <v/>
      </c>
      <c r="N58" s="30" t="n"/>
      <c r="O58" s="425">
        <f>L58-B58</f>
        <v/>
      </c>
      <c r="P58" s="144">
        <f>J58-K58</f>
        <v/>
      </c>
      <c r="Q58" s="426">
        <f>D58-F58</f>
        <v/>
      </c>
      <c r="R58" s="30" t="n"/>
    </row>
    <row r="59">
      <c r="A59" s="3" t="n">
        <v>0</v>
      </c>
      <c r="B59" s="427" t="n"/>
      <c r="C59" s="385" t="n">
        <v>258</v>
      </c>
      <c r="D59" s="440">
        <f>J65*-1</f>
        <v/>
      </c>
      <c r="E59" s="443" t="n">
        <v>112</v>
      </c>
      <c r="F59" s="456" t="n"/>
      <c r="G59" s="433" t="n"/>
      <c r="H59" s="112" t="inlineStr">
        <is>
          <t xml:space="preserve">　　　　　機械及設備                                                  </t>
        </is>
      </c>
      <c r="I59" s="180" t="n">
        <v>253</v>
      </c>
      <c r="J59" s="73">
        <f>OFFSET(A532,0,$K$1-1)</f>
        <v/>
      </c>
      <c r="K59" s="369">
        <f>-SUMIF($C$7:$C$127,I59,$D$7:$D$127)+SUMIF($E$7:$E$127,I59,$F$7:$F$127)</f>
        <v/>
      </c>
      <c r="L59" s="478" t="n"/>
      <c r="M59" s="478">
        <f>L59-G59</f>
        <v/>
      </c>
      <c r="N59" s="30" t="n"/>
      <c r="O59" s="425">
        <f>L59-B59</f>
        <v/>
      </c>
      <c r="P59" s="144">
        <f>J59-K59</f>
        <v/>
      </c>
      <c r="Q59" s="426">
        <f>D59-F59</f>
        <v/>
      </c>
      <c r="R59" s="30" t="n"/>
    </row>
    <row r="60">
      <c r="A60" s="3" t="n">
        <v>0</v>
      </c>
      <c r="B60" s="427" t="n"/>
      <c r="C60" s="385" t="n"/>
      <c r="D60" s="440" t="n"/>
      <c r="E60" s="443" t="n"/>
      <c r="F60" s="442" t="n"/>
      <c r="G60" s="433" t="n"/>
      <c r="H60" s="112" t="inlineStr">
        <is>
          <t xml:space="preserve">　　　　　交通及運輸設備                                              </t>
        </is>
      </c>
      <c r="I60" s="180" t="n">
        <v>254</v>
      </c>
      <c r="J60" s="73">
        <f>OFFSET(A533,0,$K$1-1)</f>
        <v/>
      </c>
      <c r="K60" s="369">
        <f>-SUMIF($C$7:$C$127,I60,$D$7:$D$127)+SUMIF($E$7:$E$127,I60,$F$7:$F$127)</f>
        <v/>
      </c>
      <c r="L60" s="478" t="n"/>
      <c r="M60" s="478">
        <f>L60-G60</f>
        <v/>
      </c>
      <c r="N60" s="30" t="n"/>
      <c r="O60" s="425">
        <f>L60-B60</f>
        <v/>
      </c>
      <c r="P60" s="144">
        <f>J60-K60</f>
        <v/>
      </c>
      <c r="Q60" s="426">
        <f>D60-F60</f>
        <v/>
      </c>
      <c r="R60" s="30" t="n"/>
    </row>
    <row r="61" ht="20.4" customHeight="1" s="53">
      <c r="A61" s="78" t="inlineStr">
        <is>
          <t xml:space="preserve">　其他資產                                                    </t>
        </is>
      </c>
      <c r="B61" s="457">
        <f>SUM(B62,B65,B68)</f>
        <v/>
      </c>
      <c r="C61" s="384" t="n"/>
      <c r="D61" s="440" t="n"/>
      <c r="E61" s="441" t="n"/>
      <c r="F61" s="442" t="n"/>
      <c r="G61" s="457">
        <f>SUM(G62,G65,G68)</f>
        <v/>
      </c>
      <c r="H61" s="112" t="inlineStr">
        <is>
          <t xml:space="preserve">　　　　　什項設備                                                    </t>
        </is>
      </c>
      <c r="I61" s="180" t="n">
        <v>255</v>
      </c>
      <c r="J61" s="73">
        <f>OFFSET(A534,0,$K$1-1)</f>
        <v/>
      </c>
      <c r="K61" s="369">
        <f>-SUMIF($C$7:$C$127,I61,$D$7:$D$127)+SUMIF($E$7:$E$127,I61,$F$7:$F$127)</f>
        <v/>
      </c>
      <c r="L61" s="478">
        <f>VLOOKUP(A61,$A$140:$AX$249,$K$1,FALSE)</f>
        <v/>
      </c>
      <c r="M61" s="478">
        <f>L61-G61</f>
        <v/>
      </c>
      <c r="N61" s="30" t="n"/>
      <c r="O61" s="425">
        <f>L61-B61</f>
        <v/>
      </c>
      <c r="P61" s="144">
        <f>J61-K61</f>
        <v/>
      </c>
      <c r="Q61" s="426">
        <f>D61-F61</f>
        <v/>
      </c>
      <c r="R61" s="30" t="n"/>
    </row>
    <row r="62">
      <c r="A62" s="80" t="inlineStr">
        <is>
          <t xml:space="preserve">　　遞延資產                                                    </t>
        </is>
      </c>
      <c r="B62" s="427">
        <f>VLOOKUP(A62,$A$309:$AX$418,$K$1,FALSE)</f>
        <v/>
      </c>
      <c r="C62" s="384" t="n"/>
      <c r="D62" s="440" t="n"/>
      <c r="E62" s="441" t="n">
        <v>112</v>
      </c>
      <c r="F62" s="442">
        <f>J26-F59</f>
        <v/>
      </c>
      <c r="G62" s="429">
        <f>B62+SUM(D62:D64)-SUM(F62:F64)</f>
        <v/>
      </c>
      <c r="H62" s="112" t="inlineStr">
        <is>
          <t xml:space="preserve">　　　　　購建中固定資產                                              </t>
        </is>
      </c>
      <c r="I62" s="180" t="n">
        <v>256</v>
      </c>
      <c r="J62" s="73">
        <f>OFFSET(A535,0,$K$1-1)</f>
        <v/>
      </c>
      <c r="K62" s="369">
        <f>-SUMIF($C$7:$C$127,I62,$D$7:$D$127)+SUMIF($E$7:$E$127,I62,$F$7:$F$127)</f>
        <v/>
      </c>
      <c r="L62" s="478">
        <f>VLOOKUP(A62,$A$140:$AX$249,$K$1,FALSE)</f>
        <v/>
      </c>
      <c r="M62" s="478">
        <f>L62-G62</f>
        <v/>
      </c>
      <c r="N62" s="30" t="n"/>
      <c r="O62" s="425">
        <f>L62-B62</f>
        <v/>
      </c>
      <c r="P62" s="144">
        <f>J62-K62</f>
        <v/>
      </c>
      <c r="Q62" s="426">
        <f>D62-F62</f>
        <v/>
      </c>
      <c r="R62" s="30" t="n"/>
    </row>
    <row r="63">
      <c r="A63" s="2" t="n">
        <v>0</v>
      </c>
      <c r="B63" s="427" t="n"/>
      <c r="C63" s="384" t="n"/>
      <c r="D63" s="440">
        <f>J126</f>
        <v/>
      </c>
      <c r="E63" s="441" t="n"/>
      <c r="F63" s="442">
        <f>J127*-1</f>
        <v/>
      </c>
      <c r="G63" s="429" t="n"/>
      <c r="H63" s="112" t="inlineStr">
        <is>
          <t xml:space="preserve">　　　　　租賃權益改良                                                </t>
        </is>
      </c>
      <c r="I63" s="180" t="n">
        <v>257</v>
      </c>
      <c r="J63" s="73">
        <f>OFFSET(A536,0,$K$1-1)</f>
        <v/>
      </c>
      <c r="K63" s="369">
        <f>-SUMIF($C$7:$C$127,I63,$D$7:$D$127)+SUMIF($E$7:$E$127,I63,$F$7:$F$127)</f>
        <v/>
      </c>
      <c r="L63" s="478" t="n"/>
      <c r="M63" s="478">
        <f>L63-G63</f>
        <v/>
      </c>
      <c r="N63" s="30" t="n"/>
      <c r="O63" s="425">
        <f>L63-B63</f>
        <v/>
      </c>
      <c r="P63" s="144">
        <f>J63-K63</f>
        <v/>
      </c>
      <c r="Q63" s="426">
        <f>D63-F63</f>
        <v/>
      </c>
      <c r="R63" s="30" t="n"/>
    </row>
    <row r="64">
      <c r="A64" s="2" t="n">
        <v>0</v>
      </c>
      <c r="B64" s="427" t="n"/>
      <c r="C64" s="384" t="n">
        <v>259</v>
      </c>
      <c r="D64" s="440">
        <f>J67*-1</f>
        <v/>
      </c>
      <c r="E64" s="441" t="n"/>
      <c r="F64" s="442" t="n"/>
      <c r="G64" s="429" t="n"/>
      <c r="H64" s="112" t="inlineStr">
        <is>
          <t xml:space="preserve">　　增加無形資產及其他資產                                      </t>
        </is>
      </c>
      <c r="I64" s="180" t="n"/>
      <c r="J64" s="73">
        <f>OFFSET(A537,0,$K$1-1)</f>
        <v/>
      </c>
      <c r="K64" s="369">
        <f>K65+K66</f>
        <v/>
      </c>
      <c r="L64" s="478" t="n"/>
      <c r="M64" s="478">
        <f>L64-G64</f>
        <v/>
      </c>
      <c r="N64" s="30" t="n"/>
      <c r="O64" s="425">
        <f>L64-B64</f>
        <v/>
      </c>
      <c r="P64" s="144">
        <f>J64-K64</f>
        <v/>
      </c>
      <c r="Q64" s="426">
        <f>D64-F64</f>
        <v/>
      </c>
      <c r="R64" s="30" t="n"/>
    </row>
    <row r="65">
      <c r="A65" s="80" t="inlineStr">
        <is>
          <t xml:space="preserve">　　什項資產                                                    </t>
        </is>
      </c>
      <c r="B65" s="427">
        <f>VLOOKUP(A65,$A$309:$AX$418,$K$1,FALSE)</f>
        <v/>
      </c>
      <c r="C65" s="384" t="n">
        <v>417</v>
      </c>
      <c r="D65" s="440">
        <f>F111</f>
        <v/>
      </c>
      <c r="E65" s="441" t="n">
        <v>108</v>
      </c>
      <c r="F65" s="442">
        <f>J22</f>
        <v/>
      </c>
      <c r="G65" s="429">
        <f>B65+SUM(D65:D67)-SUM(F65:F67)</f>
        <v/>
      </c>
      <c r="H65" s="112" t="inlineStr">
        <is>
          <t xml:space="preserve">　　　增加無形資產                                                </t>
        </is>
      </c>
      <c r="I65" s="180" t="n">
        <v>258</v>
      </c>
      <c r="J65" s="73">
        <f>OFFSET(A538,0,$K$1-1)</f>
        <v/>
      </c>
      <c r="K65" s="369">
        <f>-SUMIF($C$7:$C$127,I65,$D$7:$D$127)+SUMIF($E$7:$E$127,I65,$F$7:$F$127)</f>
        <v/>
      </c>
      <c r="L65" s="478">
        <f>VLOOKUP(A65,$A$140:$AX$249,$K$1,FALSE)</f>
        <v/>
      </c>
      <c r="M65" s="478">
        <f>L65-G65</f>
        <v/>
      </c>
      <c r="N65" s="30" t="n"/>
      <c r="O65" s="425">
        <f>L65-B65</f>
        <v/>
      </c>
      <c r="P65" s="144">
        <f>J65-K65</f>
        <v/>
      </c>
      <c r="Q65" s="426">
        <f>D65-F65</f>
        <v/>
      </c>
      <c r="R65" s="30" t="n"/>
    </row>
    <row r="66">
      <c r="A66" s="4" t="n">
        <v>0</v>
      </c>
      <c r="B66" s="427" t="n"/>
      <c r="C66" s="384" t="n"/>
      <c r="D66" s="440" t="n"/>
      <c r="E66" s="441" t="n"/>
      <c r="F66" s="442" t="n"/>
      <c r="G66" s="433" t="n"/>
      <c r="H66" s="112" t="inlineStr">
        <is>
          <t xml:space="preserve">　　　增加其他資產                                                </t>
        </is>
      </c>
      <c r="I66" s="180" t="n"/>
      <c r="J66" s="73">
        <f>OFFSET(A539,0,$K$1-1)</f>
        <v/>
      </c>
      <c r="K66" s="369">
        <f>K67</f>
        <v/>
      </c>
      <c r="L66" s="478" t="n"/>
      <c r="M66" s="478">
        <f>L66-G66</f>
        <v/>
      </c>
      <c r="N66" s="30" t="n"/>
      <c r="O66" s="425">
        <f>L66-B66</f>
        <v/>
      </c>
      <c r="P66" s="144">
        <f>J66-K66</f>
        <v/>
      </c>
      <c r="Q66" s="426">
        <f>D66-F66</f>
        <v/>
      </c>
      <c r="R66" s="30" t="n"/>
    </row>
    <row r="67">
      <c r="A67" s="3" t="n">
        <v>0</v>
      </c>
      <c r="B67" s="427" t="n"/>
      <c r="C67" s="385" t="n"/>
      <c r="D67" s="440" t="n"/>
      <c r="E67" s="443" t="n"/>
      <c r="F67" s="442" t="n"/>
      <c r="G67" s="433" t="n"/>
      <c r="H67" s="112" t="inlineStr">
        <is>
          <t xml:space="preserve">　　　　增加遞延費用                                                </t>
        </is>
      </c>
      <c r="I67" s="180" t="n">
        <v>259</v>
      </c>
      <c r="J67" s="73">
        <f>OFFSET(A540,0,$K$1-1)</f>
        <v/>
      </c>
      <c r="K67" s="369">
        <f>-SUMIF($C$7:$C$127,I67,$D$7:$D$127)+SUMIF($E$7:$E$127,I67,$F$7:$F$127)</f>
        <v/>
      </c>
      <c r="L67" s="478" t="n"/>
      <c r="M67" s="478">
        <f>L67-G67</f>
        <v/>
      </c>
      <c r="N67" s="30" t="n"/>
      <c r="O67" s="425">
        <f>L67-B67</f>
        <v/>
      </c>
      <c r="P67" s="144">
        <f>J67-K67</f>
        <v/>
      </c>
      <c r="Q67" s="426">
        <f>D67-F67</f>
        <v/>
      </c>
      <c r="R67" s="30" t="n"/>
    </row>
    <row r="68">
      <c r="A68" s="80" t="n"/>
      <c r="B68" s="427" t="n"/>
      <c r="C68" s="384" t="n"/>
      <c r="D68" s="440" t="n"/>
      <c r="E68" s="441" t="n"/>
      <c r="F68" s="442" t="n"/>
      <c r="G68" s="433">
        <f>B68+D68-F68</f>
        <v/>
      </c>
      <c r="H68" s="111" t="inlineStr">
        <is>
          <t xml:space="preserve">▼投資活動之淨現金流入（流出）                                </t>
        </is>
      </c>
      <c r="I68" s="180" t="n"/>
      <c r="J68" s="73">
        <f>OFFSET(A541,0,$K$1-1)</f>
        <v/>
      </c>
      <c r="K68" s="369">
        <f>K40</f>
        <v/>
      </c>
      <c r="L68" s="478" t="n"/>
      <c r="M68" s="478" t="n"/>
      <c r="N68" s="30" t="n"/>
      <c r="O68" s="425" t="n"/>
      <c r="P68" s="144">
        <f>J68-K68</f>
        <v/>
      </c>
      <c r="Q68" s="426">
        <f>D68-F68</f>
        <v/>
      </c>
      <c r="R68" s="30" t="n"/>
    </row>
    <row r="69">
      <c r="A69" s="4" t="inlineStr">
        <is>
          <t>合      計</t>
        </is>
      </c>
      <c r="B69" s="422">
        <f>B7+B17+B26+B54+B56+B61</f>
        <v/>
      </c>
      <c r="C69" s="384" t="n"/>
      <c r="D69" s="440" t="n"/>
      <c r="E69" s="441" t="n"/>
      <c r="F69" s="442" t="n"/>
      <c r="G69" s="458">
        <f>G7+G17+G26+G54+G56+G61</f>
        <v/>
      </c>
      <c r="H69" s="111" t="inlineStr">
        <is>
          <t xml:space="preserve">▼籌資活動之現金流量                                          </t>
        </is>
      </c>
      <c r="I69" s="180" t="n"/>
      <c r="J69" s="73">
        <f>OFFSET(A542,0,$K$1-1)</f>
        <v/>
      </c>
      <c r="K69" s="369">
        <f>K70+K72+K74+K81+K79+K83</f>
        <v/>
      </c>
      <c r="L69" s="478">
        <f>VLOOKUP(A69,$A$140:$AX$249,$K$1,FALSE)</f>
        <v/>
      </c>
      <c r="M69" s="478">
        <f>L69-G69</f>
        <v/>
      </c>
      <c r="N69" s="30" t="n"/>
      <c r="O69" s="425">
        <f>L69-B69</f>
        <v/>
      </c>
      <c r="P69" s="144">
        <f>J69-K69</f>
        <v/>
      </c>
      <c r="Q69" s="426">
        <f>D69-F69</f>
        <v/>
      </c>
      <c r="R69" s="30" t="n"/>
    </row>
    <row r="70">
      <c r="A70" s="4" t="inlineStr">
        <is>
          <t xml:space="preserve">負債                                                        </t>
        </is>
      </c>
      <c r="B70" s="422">
        <f>B71+B78+B83</f>
        <v/>
      </c>
      <c r="C70" s="384" t="n"/>
      <c r="D70" s="440" t="n"/>
      <c r="E70" s="441" t="n"/>
      <c r="F70" s="442" t="n"/>
      <c r="G70" s="423">
        <f>G71+G78+G83</f>
        <v/>
      </c>
      <c r="H70" s="112" t="inlineStr">
        <is>
          <t xml:space="preserve">　　增加短期債務、流動金融負債及其他負債                        </t>
        </is>
      </c>
      <c r="I70" s="180" t="n"/>
      <c r="J70" s="73">
        <f>OFFSET(A543,0,$K$1-1)</f>
        <v/>
      </c>
      <c r="K70" s="369">
        <f>K71</f>
        <v/>
      </c>
      <c r="L70" s="478">
        <f>VLOOKUP(A70,$A$253:$AX$305,$K$1,FALSE)</f>
        <v/>
      </c>
      <c r="M70" s="478">
        <f>L70-G70</f>
        <v/>
      </c>
      <c r="N70" s="30" t="n"/>
      <c r="O70" s="425">
        <f>L70-B70</f>
        <v/>
      </c>
      <c r="P70" s="144">
        <f>J70-K70</f>
        <v/>
      </c>
      <c r="Q70" s="426">
        <f>D70-F70</f>
        <v/>
      </c>
      <c r="R70" s="30" t="n"/>
    </row>
    <row r="71">
      <c r="A71" s="78" t="inlineStr">
        <is>
          <t xml:space="preserve">　流動負債                                                    </t>
        </is>
      </c>
      <c r="B71" s="422">
        <f>SUM(B72:B77)</f>
        <v/>
      </c>
      <c r="C71" s="384" t="n"/>
      <c r="D71" s="440" t="n"/>
      <c r="E71" s="441" t="n"/>
      <c r="F71" s="442" t="n"/>
      <c r="G71" s="423">
        <f>SUM(G72:G77)</f>
        <v/>
      </c>
      <c r="H71" s="112" t="inlineStr">
        <is>
          <t xml:space="preserve">　　　增加其他負債                                                </t>
        </is>
      </c>
      <c r="I71" s="180" t="n">
        <v>311</v>
      </c>
      <c r="J71" s="73">
        <f>OFFSET(A544,0,$K$1-1)</f>
        <v/>
      </c>
      <c r="K71" s="369">
        <f>-SUMIF($C$7:$C$127,I71,$D$7:$D$127)+SUMIF($E$7:$E$127,I71,$F$7:$F$127)</f>
        <v/>
      </c>
      <c r="L71" s="478">
        <f>VLOOKUP(A71,$A$253:$AX$305,$K$1,FALSE)</f>
        <v/>
      </c>
      <c r="M71" s="478">
        <f>L71-G71</f>
        <v/>
      </c>
      <c r="N71" s="30" t="n"/>
      <c r="O71" s="425">
        <f>L71-B71</f>
        <v/>
      </c>
      <c r="P71" s="144">
        <f>J71-K71</f>
        <v/>
      </c>
      <c r="Q71" s="426">
        <f>D71-F71</f>
        <v/>
      </c>
      <c r="R71" s="30" t="n"/>
    </row>
    <row r="72">
      <c r="A72" s="80" t="inlineStr">
        <is>
          <t xml:space="preserve">　　短期債務                                                    </t>
        </is>
      </c>
      <c r="B72" s="427">
        <f>VLOOKUP(A72,$A$423:$AX$475,$K$1,FALSE)</f>
        <v/>
      </c>
      <c r="C72" s="385" t="n">
        <v>322</v>
      </c>
      <c r="D72" s="454">
        <f>J82*-1</f>
        <v/>
      </c>
      <c r="E72" s="441" t="n">
        <v>418</v>
      </c>
      <c r="F72" s="442">
        <f>D81</f>
        <v/>
      </c>
      <c r="G72" s="429">
        <f>B72+SUM(F72:F73)-SUM(D72:D73)</f>
        <v/>
      </c>
      <c r="H72" s="112" t="inlineStr">
        <is>
          <t xml:space="preserve">　　增加長期負債                                                </t>
        </is>
      </c>
      <c r="I72" s="180" t="n"/>
      <c r="J72" s="73">
        <f>OFFSET(A545,0,$K$1-1)</f>
        <v/>
      </c>
      <c r="K72" s="369">
        <f>K73</f>
        <v/>
      </c>
      <c r="L72" s="478">
        <f>VLOOKUP(A72,$A$253:$AX$305,$K$1,FALSE)</f>
        <v/>
      </c>
      <c r="M72" s="478">
        <f>L72-G72</f>
        <v/>
      </c>
      <c r="N72" s="30" t="n"/>
      <c r="O72" s="425">
        <f>L72-B72</f>
        <v/>
      </c>
      <c r="P72" s="144">
        <f>J72-K72</f>
        <v/>
      </c>
      <c r="Q72" s="426">
        <f>D72-F72</f>
        <v/>
      </c>
      <c r="R72" s="30" t="n"/>
    </row>
    <row r="73" ht="20.25" customHeight="1" s="53">
      <c r="A73" s="3" t="n">
        <v>0</v>
      </c>
      <c r="B73" s="427" t="n"/>
      <c r="C73" s="385" t="n">
        <v>316</v>
      </c>
      <c r="D73" s="440" t="n"/>
      <c r="E73" s="443" t="n"/>
      <c r="F73" s="442" t="n"/>
      <c r="G73" s="433" t="n"/>
      <c r="H73" s="112" t="inlineStr">
        <is>
          <t xml:space="preserve">　　　增加長期債務                                                </t>
        </is>
      </c>
      <c r="I73" s="180" t="n">
        <v>312</v>
      </c>
      <c r="J73" s="73">
        <f>OFFSET(A546,0,$K$1-1)</f>
        <v/>
      </c>
      <c r="K73" s="369">
        <f>-SUMIF($C$7:$C$127,I73,$D$7:$D$127)+SUMIF($E$7:$E$127,I73,$F$7:$F$127)</f>
        <v/>
      </c>
      <c r="L73" s="478" t="n"/>
      <c r="M73" s="478">
        <f>L73-G73</f>
        <v/>
      </c>
      <c r="N73" s="30" t="n"/>
      <c r="O73" s="425">
        <f>L73-B73</f>
        <v/>
      </c>
      <c r="P73" s="144">
        <f>J73-K73</f>
        <v/>
      </c>
      <c r="Q73" s="426">
        <f>D73-F73</f>
        <v/>
      </c>
      <c r="R73" s="30" t="n"/>
    </row>
    <row r="74" ht="21" customHeight="1" s="53">
      <c r="A74" s="80" t="inlineStr">
        <is>
          <t xml:space="preserve">　　應付款項                                                    </t>
        </is>
      </c>
      <c r="B74" s="427">
        <f>VLOOKUP(A74,$A$423:$AX$475,$K$1,FALSE)</f>
        <v/>
      </c>
      <c r="C74" s="384" t="n"/>
      <c r="D74" s="440" t="n"/>
      <c r="E74" s="441" t="n">
        <v>161</v>
      </c>
      <c r="F74" s="442" t="n"/>
      <c r="G74" s="429">
        <f>B74+SUM(F74:F75)-SUM(D74:D75)</f>
        <v/>
      </c>
      <c r="H74" s="112" t="inlineStr">
        <is>
          <t xml:space="preserve">　　增加基金、公積及填補短絀                                    </t>
        </is>
      </c>
      <c r="I74" s="180" t="n"/>
      <c r="J74" s="73">
        <f>OFFSET(A547,0,$K$1-1)</f>
        <v/>
      </c>
      <c r="K74" s="369">
        <f>SUM(K75)</f>
        <v/>
      </c>
      <c r="L74" s="478">
        <f>VLOOKUP(A74,$A$253:$AX$305,$K$1,FALSE)</f>
        <v/>
      </c>
      <c r="M74" s="478">
        <f>L74-G74</f>
        <v/>
      </c>
      <c r="N74" s="30" t="n"/>
      <c r="O74" s="425">
        <f>L74-B74</f>
        <v/>
      </c>
      <c r="P74" s="144">
        <f>J74-K74</f>
        <v/>
      </c>
      <c r="Q74" s="426">
        <f>D74-F74</f>
        <v/>
      </c>
      <c r="R74" s="30" t="n"/>
    </row>
    <row r="75" ht="18.75" customHeight="1" s="53">
      <c r="A75" s="3" t="n">
        <v>0</v>
      </c>
      <c r="B75" s="427" t="n"/>
      <c r="C75" s="385" t="n"/>
      <c r="D75" s="440" t="n"/>
      <c r="E75" s="443" t="n"/>
      <c r="F75" s="442" t="n"/>
      <c r="G75" s="433" t="n"/>
      <c r="H75" s="112" t="inlineStr">
        <is>
          <t xml:space="preserve">　　　增加基金                                                    </t>
        </is>
      </c>
      <c r="I75" s="180" t="n"/>
      <c r="J75" s="73">
        <f>OFFSET(A548,0,$K$1-1)</f>
        <v/>
      </c>
      <c r="K75" s="369">
        <f>SUM(K76:K78)</f>
        <v/>
      </c>
      <c r="L75" s="478" t="n"/>
      <c r="M75" s="478">
        <f>L75-G75</f>
        <v/>
      </c>
      <c r="N75" s="30" t="n"/>
      <c r="O75" s="425">
        <f>L75-B75</f>
        <v/>
      </c>
      <c r="P75" s="144">
        <f>J75-K75</f>
        <v/>
      </c>
      <c r="Q75" s="426">
        <f>D75-F75</f>
        <v/>
      </c>
      <c r="R75" s="30" t="n"/>
    </row>
    <row r="76" ht="20.25" customHeight="1" s="53">
      <c r="A76" s="80" t="inlineStr">
        <is>
          <t xml:space="preserve">　　預收款項                                                    </t>
        </is>
      </c>
      <c r="B76" s="427">
        <f>VLOOKUP(A76,$A$423:$AX$475,$K$1,FALSE)</f>
        <v/>
      </c>
      <c r="C76" s="384" t="n"/>
      <c r="D76" s="440" t="n"/>
      <c r="E76" s="441" t="n">
        <v>161</v>
      </c>
      <c r="F76" s="442">
        <f>J34</f>
        <v/>
      </c>
      <c r="G76" s="429">
        <f>B76+SUM(F76:F77)-SUM(D76:D77)</f>
        <v/>
      </c>
      <c r="H76" s="112" t="inlineStr">
        <is>
          <t xml:space="preserve">　　　　國庫撥款增置固定資產                                        </t>
        </is>
      </c>
      <c r="I76" s="180" t="n">
        <v>313</v>
      </c>
      <c r="J76" s="73">
        <f>OFFSET(A549,0,$K$1-1)</f>
        <v/>
      </c>
      <c r="K76" s="369">
        <f>-SUMIF($C$7:$C$127,I76,$D$7:$D$127)+SUMIF($E$7:$E$127,I76,$F$7:$F$127)</f>
        <v/>
      </c>
      <c r="L76" s="478">
        <f>VLOOKUP(A76,$A$253:$AX$305,$K$1,FALSE)</f>
        <v/>
      </c>
      <c r="M76" s="478">
        <f>L76-G76</f>
        <v/>
      </c>
      <c r="N76" s="30" t="n"/>
      <c r="O76" s="425">
        <f>L76-B76</f>
        <v/>
      </c>
      <c r="P76" s="144">
        <f>J76-K76</f>
        <v/>
      </c>
      <c r="Q76" s="426">
        <f>D76-F76</f>
        <v/>
      </c>
      <c r="R76" s="30" t="n"/>
    </row>
    <row r="77">
      <c r="A77" s="3" t="n">
        <v>0</v>
      </c>
      <c r="B77" s="427" t="n"/>
      <c r="C77" s="385" t="n"/>
      <c r="D77" s="440" t="n"/>
      <c r="E77" s="443" t="n"/>
      <c r="F77" s="442" t="n"/>
      <c r="G77" s="433" t="n"/>
      <c r="H77" s="112" t="inlineStr">
        <is>
          <t xml:space="preserve">　　　　國庫增撥無形資產                                            </t>
        </is>
      </c>
      <c r="I77" s="180" t="n">
        <v>314</v>
      </c>
      <c r="J77" s="73">
        <f>OFFSET(A550,0,$K$1-1)</f>
        <v/>
      </c>
      <c r="K77" s="369">
        <f>-SUMIF($C$7:$C$127,I77,$D$7:$D$127)+SUMIF($E$7:$E$127,I77,$F$7:$F$127)</f>
        <v/>
      </c>
      <c r="L77" s="478" t="n"/>
      <c r="M77" s="478">
        <f>L77-G77</f>
        <v/>
      </c>
      <c r="N77" s="30" t="n"/>
      <c r="O77" s="425">
        <f>L77-B77</f>
        <v/>
      </c>
      <c r="P77" s="144">
        <f>J77-K77</f>
        <v/>
      </c>
      <c r="Q77" s="426">
        <f>D77-F77</f>
        <v/>
      </c>
      <c r="R77" s="30" t="n"/>
    </row>
    <row r="78">
      <c r="A78" s="78" t="inlineStr">
        <is>
          <t xml:space="preserve">　長期負債                                                    </t>
        </is>
      </c>
      <c r="B78" s="459">
        <f>SUM(B81)</f>
        <v/>
      </c>
      <c r="C78" s="384" t="n"/>
      <c r="D78" s="440" t="n"/>
      <c r="E78" s="441" t="n"/>
      <c r="F78" s="442" t="n"/>
      <c r="G78" s="460">
        <f>SUM(G81)</f>
        <v/>
      </c>
      <c r="H78" s="112" t="inlineStr">
        <is>
          <t xml:space="preserve">　　　　國庫增撥遞延資產                                            </t>
        </is>
      </c>
      <c r="I78" s="180" t="n">
        <v>315</v>
      </c>
      <c r="J78" s="73">
        <f>OFFSET(A551,0,$K$1-1)</f>
        <v/>
      </c>
      <c r="K78" s="369">
        <f>-SUMIF($C$7:$C$127,I78,$D$7:$D$127)+SUMIF($E$7:$E$127,I78,$F$7:$F$127)</f>
        <v/>
      </c>
      <c r="L78" s="478">
        <f>VLOOKUP(A78,$A$253:$AX$305,$K$1,FALSE)</f>
        <v/>
      </c>
      <c r="M78" s="478">
        <f>L78-G78</f>
        <v/>
      </c>
      <c r="N78" s="30" t="n"/>
      <c r="O78" s="425">
        <f>L78-B78</f>
        <v/>
      </c>
      <c r="P78" s="144">
        <f>J78-K78</f>
        <v/>
      </c>
      <c r="Q78" s="426">
        <f>D78-F78</f>
        <v/>
      </c>
      <c r="R78" s="30" t="n"/>
    </row>
    <row r="79">
      <c r="A79" s="169" t="n"/>
      <c r="B79" s="461" t="n"/>
      <c r="C79" s="395" t="n"/>
      <c r="D79" s="462" t="n"/>
      <c r="E79" s="463" t="n"/>
      <c r="F79" s="447" t="n"/>
      <c r="G79" s="394" t="n"/>
      <c r="H79" s="112" t="inlineStr">
        <is>
          <t xml:space="preserve">　　減少短期債務、流動金融負債及其他負債                        </t>
        </is>
      </c>
      <c r="I79" s="180" t="n"/>
      <c r="J79" s="73">
        <f>OFFSET(A552,0,$K$1-1)</f>
        <v/>
      </c>
      <c r="K79" s="387" t="n"/>
      <c r="L79" s="478" t="n"/>
      <c r="M79" s="478" t="n"/>
      <c r="N79" s="30" t="n"/>
      <c r="O79" s="425" t="n"/>
      <c r="P79" s="144" t="n"/>
      <c r="Q79" s="426" t="n"/>
      <c r="R79" s="30" t="n"/>
    </row>
    <row r="80">
      <c r="A80" s="169" t="n"/>
      <c r="B80" s="461" t="n"/>
      <c r="C80" s="395" t="n"/>
      <c r="D80" s="462" t="n"/>
      <c r="E80" s="463" t="n"/>
      <c r="F80" s="447" t="n"/>
      <c r="G80" s="394" t="n"/>
      <c r="H80" s="112" t="inlineStr">
        <is>
          <t xml:space="preserve">　　　減少短期債務                                                </t>
        </is>
      </c>
      <c r="I80" s="180" t="n">
        <v>316</v>
      </c>
      <c r="J80" s="73">
        <f>OFFSET(A553,0,$K$1-1)</f>
        <v/>
      </c>
      <c r="K80" s="369">
        <f>-SUMIF($C$7:$C$127,I80,$D$7:$D$127)+SUMIF($E$7:$E$127,I80,$F$7:$F$127)</f>
        <v/>
      </c>
      <c r="L80" s="478" t="n"/>
      <c r="M80" s="478" t="n"/>
      <c r="N80" s="30" t="n"/>
      <c r="O80" s="425" t="n"/>
      <c r="P80" s="144" t="n"/>
      <c r="Q80" s="426" t="n"/>
      <c r="R80" s="30" t="n"/>
    </row>
    <row r="81">
      <c r="A81" s="80" t="inlineStr">
        <is>
          <t xml:space="preserve">　　長期債務                                                    </t>
        </is>
      </c>
      <c r="B81" s="427">
        <f>VLOOKUP(A81,$A$423:$AX$475,$K$1,FALSE)</f>
        <v/>
      </c>
      <c r="C81" s="384" t="n">
        <v>418</v>
      </c>
      <c r="D81" s="440">
        <f>J116</f>
        <v/>
      </c>
      <c r="E81" s="441" t="n">
        <v>312</v>
      </c>
      <c r="F81" s="442">
        <f>J73</f>
        <v/>
      </c>
      <c r="G81" s="429">
        <f>B81+SUM(F81:F82)-SUM(D81:D82)</f>
        <v/>
      </c>
      <c r="H81" s="112" t="inlineStr">
        <is>
          <t xml:space="preserve">　　減少長期負債                                                </t>
        </is>
      </c>
      <c r="I81" s="180" t="n"/>
      <c r="J81" s="73">
        <f>OFFSET(A554,0,$K$1-1)</f>
        <v/>
      </c>
      <c r="K81" s="369">
        <f>K82</f>
        <v/>
      </c>
      <c r="L81" s="478">
        <f>VLOOKUP(A81,$A$253:$AX$305,$K$1,FALSE)</f>
        <v/>
      </c>
      <c r="M81" s="478">
        <f>L81-G81</f>
        <v/>
      </c>
      <c r="N81" s="30" t="n"/>
      <c r="O81" s="425">
        <f>L81-B81</f>
        <v/>
      </c>
      <c r="P81" s="144">
        <f>J81-K81</f>
        <v/>
      </c>
      <c r="Q81" s="426">
        <f>D81-F81</f>
        <v/>
      </c>
      <c r="R81" s="30" t="n"/>
    </row>
    <row r="82">
      <c r="A82" s="3" t="n">
        <v>0</v>
      </c>
      <c r="B82" s="427" t="n"/>
      <c r="C82" s="385" t="n">
        <v>322</v>
      </c>
      <c r="D82" s="494" t="n"/>
      <c r="E82" s="443" t="n"/>
      <c r="F82" s="442" t="n"/>
      <c r="G82" s="433" t="n"/>
      <c r="H82" s="112" t="inlineStr">
        <is>
          <t xml:space="preserve">　　　減少長期債務                                                </t>
        </is>
      </c>
      <c r="I82" s="180" t="n">
        <v>322</v>
      </c>
      <c r="J82" s="73">
        <f>OFFSET(A555,0,$K$1-1)</f>
        <v/>
      </c>
      <c r="K82" s="369">
        <f>-SUMIF($C$7:$C$127,I82,$D$7:$D$127)+SUMIF($E$7:$E$127,I82,$F$7:$F$127)</f>
        <v/>
      </c>
      <c r="L82" s="478" t="n"/>
      <c r="M82" s="478">
        <f>L82-G82</f>
        <v/>
      </c>
      <c r="N82" s="30" t="n"/>
      <c r="O82" s="425">
        <f>L82-B82</f>
        <v/>
      </c>
      <c r="P82" s="144">
        <f>J82-K82</f>
        <v/>
      </c>
      <c r="Q82" s="426">
        <f>D72-F82</f>
        <v/>
      </c>
      <c r="R82" s="30" t="n"/>
    </row>
    <row r="83">
      <c r="A83" s="78" t="inlineStr">
        <is>
          <t xml:space="preserve">　其他負債                                                    </t>
        </is>
      </c>
      <c r="B83" s="422">
        <f>SUM(B84,B90)</f>
        <v/>
      </c>
      <c r="C83" s="384" t="n"/>
      <c r="D83" s="440" t="n"/>
      <c r="E83" s="441" t="n"/>
      <c r="F83" s="442" t="n"/>
      <c r="G83" s="460">
        <f>SUM(G84,G90)</f>
        <v/>
      </c>
      <c r="H83" s="112" t="inlineStr">
        <is>
          <t xml:space="preserve">　　支付利息                                                    </t>
        </is>
      </c>
      <c r="I83" s="180" t="n"/>
      <c r="J83" s="73">
        <f>OFFSET(A556,0,$K$1-1)</f>
        <v/>
      </c>
      <c r="K83" s="369">
        <f>J83</f>
        <v/>
      </c>
      <c r="L83" s="478">
        <f>VLOOKUP(A83,$A$253:$AX$305,$K$1,FALSE)</f>
        <v/>
      </c>
      <c r="M83" s="478">
        <f>L83-G83</f>
        <v/>
      </c>
      <c r="N83" s="30" t="n"/>
      <c r="O83" s="425">
        <f>L83-B83</f>
        <v/>
      </c>
      <c r="P83" s="144">
        <f>J83-K83</f>
        <v/>
      </c>
      <c r="Q83" s="426">
        <f>D83-F83</f>
        <v/>
      </c>
      <c r="R83" s="30" t="n"/>
    </row>
    <row r="84">
      <c r="A84" s="80" t="inlineStr">
        <is>
          <t xml:space="preserve">　　什項負債                                                    </t>
        </is>
      </c>
      <c r="B84" s="427">
        <f>VLOOKUP(A84,$A$423:$AX$475,$K$1,FALSE)</f>
        <v/>
      </c>
      <c r="C84" s="384" t="n">
        <v>321</v>
      </c>
      <c r="D84" s="440" t="n"/>
      <c r="E84" s="441" t="n"/>
      <c r="F84" s="442" t="n"/>
      <c r="G84" s="429">
        <f>B84+SUM(F84:F89)-SUM(D84:D89)</f>
        <v/>
      </c>
      <c r="H84" s="111" t="inlineStr">
        <is>
          <t xml:space="preserve">▼籌資活動之淨現金流入（流出）                                </t>
        </is>
      </c>
      <c r="I84" s="180" t="n"/>
      <c r="J84" s="73">
        <f>OFFSET(A557,0,$K$1-1)</f>
        <v/>
      </c>
      <c r="K84" s="369">
        <f>K69</f>
        <v/>
      </c>
      <c r="L84" s="478">
        <f>VLOOKUP(A84,$A$253:$AX$305,$K$1,FALSE)</f>
        <v/>
      </c>
      <c r="M84" s="478">
        <f>L84-G84</f>
        <v/>
      </c>
      <c r="N84" s="30" t="n"/>
      <c r="O84" s="425">
        <f>L84-B84</f>
        <v/>
      </c>
      <c r="P84" s="144">
        <f>J84-K84</f>
        <v/>
      </c>
      <c r="Q84" s="426">
        <f>D84-F84</f>
        <v/>
      </c>
      <c r="R84" s="30" t="n"/>
    </row>
    <row r="85">
      <c r="A85" s="4" t="n">
        <v>0</v>
      </c>
      <c r="B85" s="427" t="n"/>
      <c r="C85" s="384" t="n">
        <v>402</v>
      </c>
      <c r="D85" s="440">
        <f>J91*-1</f>
        <v/>
      </c>
      <c r="E85" s="384" t="n">
        <v>122</v>
      </c>
      <c r="F85" s="442">
        <f>J28</f>
        <v/>
      </c>
      <c r="G85" s="433" t="n"/>
      <c r="H85" s="111" t="inlineStr">
        <is>
          <t xml:space="preserve">▼現金及約當現金之淨增（淨減）                                </t>
        </is>
      </c>
      <c r="I85" s="180" t="inlineStr">
        <is>
          <t>B</t>
        </is>
      </c>
      <c r="J85" s="73">
        <f>OFFSET(A558,0,$K$1-1)</f>
        <v/>
      </c>
      <c r="K85" s="369">
        <f>J85</f>
        <v/>
      </c>
      <c r="L85" s="478" t="n"/>
      <c r="M85" s="478">
        <f>L85-G85</f>
        <v/>
      </c>
      <c r="N85" s="30" t="n"/>
      <c r="O85" s="425">
        <f>L85-B85</f>
        <v/>
      </c>
      <c r="P85" s="144">
        <f>J85-K85</f>
        <v/>
      </c>
      <c r="Q85" s="426">
        <f>D85-F85</f>
        <v/>
      </c>
      <c r="R85" s="30" t="n"/>
    </row>
    <row r="86">
      <c r="A86" s="3" t="n">
        <v>0</v>
      </c>
      <c r="B86" s="427" t="n"/>
      <c r="C86" s="385" t="n"/>
      <c r="D86" s="440" t="n"/>
      <c r="E86" s="443" t="n">
        <v>401</v>
      </c>
      <c r="F86" s="442">
        <f>J90</f>
        <v/>
      </c>
      <c r="G86" s="433" t="n"/>
      <c r="H86" s="111" t="inlineStr">
        <is>
          <t xml:space="preserve">▼期初現金及約當現金                                          </t>
        </is>
      </c>
      <c r="I86" s="180" t="n"/>
      <c r="J86" s="73">
        <f>OFFSET(A559,0,$K$1-1)</f>
        <v/>
      </c>
      <c r="K86" s="369">
        <f>B8</f>
        <v/>
      </c>
      <c r="L86" s="478" t="n"/>
      <c r="M86" s="478">
        <f>L86-G86</f>
        <v/>
      </c>
      <c r="N86" s="30" t="n"/>
      <c r="O86" s="425">
        <f>L86-B86</f>
        <v/>
      </c>
      <c r="P86" s="144">
        <f>J86-K86</f>
        <v/>
      </c>
      <c r="Q86" s="426">
        <f>D86-F86</f>
        <v/>
      </c>
      <c r="R86" s="30" t="n"/>
    </row>
    <row r="87">
      <c r="A87" s="3" t="n">
        <v>0</v>
      </c>
      <c r="B87" s="427" t="n"/>
      <c r="C87" s="385" t="n"/>
      <c r="D87" s="440" t="n"/>
      <c r="E87" s="443" t="n"/>
      <c r="F87" s="442" t="n"/>
      <c r="G87" s="433" t="n"/>
      <c r="H87" s="111" t="inlineStr">
        <is>
          <t xml:space="preserve">▼期末現金及約當現金                                          </t>
        </is>
      </c>
      <c r="I87" s="180" t="n"/>
      <c r="J87" s="73">
        <f>OFFSET(A560,0,$K$1-1)</f>
        <v/>
      </c>
      <c r="K87" s="369">
        <f>G8</f>
        <v/>
      </c>
      <c r="L87" s="478" t="n"/>
      <c r="M87" s="478">
        <f>L87-G87</f>
        <v/>
      </c>
      <c r="N87" s="30" t="n"/>
      <c r="O87" s="425">
        <f>L87-B87</f>
        <v/>
      </c>
      <c r="P87" s="144">
        <f>J87-K87</f>
        <v/>
      </c>
      <c r="Q87" s="426">
        <f>D87-F87</f>
        <v/>
      </c>
      <c r="R87" s="30" t="n"/>
    </row>
    <row r="88">
      <c r="A88" s="3" t="n">
        <v>0</v>
      </c>
      <c r="B88" s="427" t="n"/>
      <c r="C88" s="385" t="n"/>
      <c r="D88" s="440" t="n"/>
      <c r="E88" s="443" t="n"/>
      <c r="F88" s="442" t="n"/>
      <c r="G88" s="433" t="n"/>
      <c r="H88" s="111" t="inlineStr">
        <is>
          <t xml:space="preserve">▼不影響現金流量之投資與籌資活動                              </t>
        </is>
      </c>
      <c r="J88" s="73">
        <f>OFFSET(A561,0,$K$1-1)</f>
        <v/>
      </c>
      <c r="K88" s="369" t="n"/>
      <c r="L88" s="478" t="n"/>
      <c r="M88" s="478">
        <f>L88-G88</f>
        <v/>
      </c>
      <c r="N88" s="30" t="n"/>
      <c r="O88" s="425">
        <f>L88-B88</f>
        <v/>
      </c>
      <c r="P88" s="144">
        <f>J88-K88</f>
        <v/>
      </c>
      <c r="Q88" s="426">
        <f>D88-F88</f>
        <v/>
      </c>
      <c r="R88" s="30" t="n"/>
    </row>
    <row r="89" ht="32.4" customHeight="1" s="53">
      <c r="A89" s="3" t="n">
        <v>0</v>
      </c>
      <c r="B89" s="427" t="n"/>
      <c r="C89" s="385" t="n"/>
      <c r="D89" s="440" t="n"/>
      <c r="E89" s="443" t="n"/>
      <c r="F89" s="442" t="n"/>
      <c r="G89" s="433" t="n"/>
      <c r="H89" s="112" t="inlineStr">
        <is>
          <t xml:space="preserve">　　退休離職準備金與應付退休及離職金同額增加(+)或減少(-)之金額  </t>
        </is>
      </c>
      <c r="I89" s="180" t="n"/>
      <c r="J89" s="73">
        <f>OFFSET(A562,0,$K$1-1)</f>
        <v/>
      </c>
      <c r="K89" s="369">
        <f>K90+K91</f>
        <v/>
      </c>
      <c r="L89" s="478" t="n"/>
      <c r="M89" s="478">
        <f>L89-G89</f>
        <v/>
      </c>
      <c r="N89" s="30" t="n"/>
      <c r="O89" s="425">
        <f>L89-B89</f>
        <v/>
      </c>
      <c r="P89" s="144">
        <f>J89-K89</f>
        <v/>
      </c>
      <c r="Q89" s="426">
        <f>D89-F89</f>
        <v/>
      </c>
      <c r="R89" s="30" t="n"/>
    </row>
    <row r="90">
      <c r="A90" s="80" t="inlineStr">
        <is>
          <t xml:space="preserve">　　遞延負債                                                    </t>
        </is>
      </c>
      <c r="B90" s="427">
        <f>VLOOKUP(A90,$A$423:$AX$475,$K$1,FALSE)</f>
        <v/>
      </c>
      <c r="C90" s="385" t="n">
        <v>124</v>
      </c>
      <c r="D90" s="440">
        <f>J31*-1</f>
        <v/>
      </c>
      <c r="E90" s="464" t="n">
        <v>311</v>
      </c>
      <c r="F90" s="442">
        <f>J71</f>
        <v/>
      </c>
      <c r="G90" s="429">
        <f>B90+SUM(F90:F96)-SUM(D90:D96)</f>
        <v/>
      </c>
      <c r="H90" s="112" t="inlineStr">
        <is>
          <t xml:space="preserve">　　　退休離職準備金與應付退休及離職金同額增加之金額(+)           </t>
        </is>
      </c>
      <c r="I90" s="180" t="n">
        <v>401</v>
      </c>
      <c r="J90" s="73">
        <f>OFFSET(A563,0,$K$1-1)</f>
        <v/>
      </c>
      <c r="K90" s="369">
        <f>(SUMIF($C$7:$C$127,I90,$D$7:$D$127)+SUMIF($E$7:$E$127,I90,$F$7:$F$127))/2</f>
        <v/>
      </c>
      <c r="L90" s="478">
        <f>VLOOKUP(A90,$A$253:$AX$305,$K$1,FALSE)</f>
        <v/>
      </c>
      <c r="M90" s="478">
        <f>L90-G90</f>
        <v/>
      </c>
      <c r="N90" s="30" t="n"/>
      <c r="O90" s="425">
        <f>L90-B90</f>
        <v/>
      </c>
      <c r="P90" s="144">
        <f>J90-K90</f>
        <v/>
      </c>
      <c r="Q90" s="426">
        <f>D90-F90</f>
        <v/>
      </c>
      <c r="R90" s="30" t="n"/>
    </row>
    <row r="91">
      <c r="A91" s="3" t="n">
        <v>0</v>
      </c>
      <c r="B91" s="427" t="n"/>
      <c r="C91" s="241" t="n">
        <v>123</v>
      </c>
      <c r="D91" s="440">
        <f>-J30</f>
        <v/>
      </c>
      <c r="E91" s="464" t="n">
        <v>403</v>
      </c>
      <c r="F91" s="442">
        <f>J93</f>
        <v/>
      </c>
      <c r="G91" s="433" t="n"/>
      <c r="H91" s="112" t="inlineStr">
        <is>
          <t xml:space="preserve">　　　退休離職準備金與應付退休及離職金同額減少之金額(-)           </t>
        </is>
      </c>
      <c r="I91" s="180" t="n">
        <v>402</v>
      </c>
      <c r="J91" s="73">
        <f>OFFSET(A564,0,$K$1-1)</f>
        <v/>
      </c>
      <c r="K91" s="387">
        <f>(SUMIF($C$7:$C$127,I91,$D$7:$D$127)+SUMIF($E$7:$E$127,I91,$F$7:$F$127))/2*-1</f>
        <v/>
      </c>
      <c r="L91" s="478" t="n"/>
      <c r="M91" s="478">
        <f>L91-G91</f>
        <v/>
      </c>
      <c r="N91" s="30" t="n"/>
      <c r="O91" s="425">
        <f>L91-B91</f>
        <v/>
      </c>
      <c r="P91" s="144">
        <f>J91-K91</f>
        <v/>
      </c>
      <c r="Q91" s="426">
        <f>D91-F91</f>
        <v/>
      </c>
      <c r="R91" s="30" t="n"/>
    </row>
    <row r="92">
      <c r="A92" s="3" t="n">
        <v>0</v>
      </c>
      <c r="B92" s="427" t="n"/>
      <c r="C92" s="385" t="n"/>
      <c r="D92" s="440" t="n"/>
      <c r="E92" s="325" t="n">
        <v>407</v>
      </c>
      <c r="F92" s="262">
        <f>J101</f>
        <v/>
      </c>
      <c r="G92" s="433" t="n"/>
      <c r="H92" s="112" t="inlineStr">
        <is>
          <t xml:space="preserve">　　其他準備金與遞延收入同額增加之金額                          </t>
        </is>
      </c>
      <c r="I92" s="180" t="n"/>
      <c r="J92" s="73">
        <f>OFFSET(A565,0,$K$1-1)</f>
        <v/>
      </c>
      <c r="K92" s="369">
        <f>K93</f>
        <v/>
      </c>
      <c r="L92" s="478" t="n"/>
      <c r="M92" s="478">
        <f>L92-G92</f>
        <v/>
      </c>
      <c r="N92" s="30" t="n"/>
      <c r="O92" s="425">
        <f>L92-B92</f>
        <v/>
      </c>
      <c r="P92" s="144">
        <f>J92-K92</f>
        <v/>
      </c>
      <c r="Q92" s="426">
        <f>D92-F92</f>
        <v/>
      </c>
      <c r="R92" s="30" t="n"/>
    </row>
    <row r="93">
      <c r="A93" s="3" t="n">
        <v>0</v>
      </c>
      <c r="B93" s="427" t="n"/>
      <c r="C93" s="385" t="n"/>
      <c r="D93" s="440" t="n"/>
      <c r="E93" s="464" t="n">
        <v>408</v>
      </c>
      <c r="F93" s="442">
        <f>J102</f>
        <v/>
      </c>
      <c r="G93" s="433" t="n"/>
      <c r="H93" s="112" t="inlineStr">
        <is>
          <t xml:space="preserve">　　　其他準備金與遞延收入同額增加之金額                          </t>
        </is>
      </c>
      <c r="I93" s="180" t="n">
        <v>403</v>
      </c>
      <c r="J93" s="73">
        <f>OFFSET(A566,0,$K$1-1)</f>
        <v/>
      </c>
      <c r="K93" s="369">
        <f>(SUMIF($C$7:$C$127,I93,$D$7:$D$127)+SUMIF($E$7:$E$127,I93,$F$7:$F$127))/2</f>
        <v/>
      </c>
      <c r="L93" s="478" t="n"/>
      <c r="M93" s="478">
        <f>L93-G93</f>
        <v/>
      </c>
      <c r="N93" s="30" t="n"/>
      <c r="O93" s="425">
        <f>L93-B93</f>
        <v/>
      </c>
      <c r="P93" s="144">
        <f>J93-K93</f>
        <v/>
      </c>
      <c r="Q93" s="426">
        <f>D93-F93</f>
        <v/>
      </c>
      <c r="R93" s="30" t="n"/>
    </row>
    <row r="94" ht="32.4" customHeight="1" s="53">
      <c r="A94" s="105" t="n"/>
      <c r="B94" s="465" t="n"/>
      <c r="C94" s="398" t="n"/>
      <c r="D94" s="455" t="n"/>
      <c r="E94" s="466" t="n">
        <v>410</v>
      </c>
      <c r="F94" s="467" t="n"/>
      <c r="G94" s="378" t="n"/>
      <c r="H94" s="112" t="inlineStr">
        <is>
          <t xml:space="preserve">　　以前年度購建中固定資產科目，調整轉入不動產、廠房及設備科目之</t>
        </is>
      </c>
      <c r="I94" s="180" t="n"/>
      <c r="J94" s="73">
        <f>OFFSET(A567,0,$K$1-1)</f>
        <v/>
      </c>
      <c r="K94" s="369">
        <f>K95</f>
        <v/>
      </c>
      <c r="P94" s="144">
        <f>J94-K94</f>
        <v/>
      </c>
    </row>
    <row r="95">
      <c r="A95" s="105" t="n"/>
      <c r="B95" s="465" t="n"/>
      <c r="C95" s="398" t="n"/>
      <c r="D95" s="455" t="n"/>
      <c r="E95" s="468" t="n"/>
      <c r="F95" s="447" t="n"/>
      <c r="G95" s="378" t="n"/>
      <c r="H95" s="112" t="inlineStr">
        <is>
          <t xml:space="preserve">　　　調整轉入不動產、廠房及設備科目明細                          </t>
        </is>
      </c>
      <c r="I95" s="180" t="n"/>
      <c r="J95" s="73">
        <f>OFFSET(A568,0,$K$1-1)</f>
        <v/>
      </c>
      <c r="K95" s="369">
        <f>K96+K97+K98</f>
        <v/>
      </c>
      <c r="L95" s="478" t="n"/>
      <c r="N95" s="30" t="n"/>
      <c r="O95" s="425">
        <f>L95-B96</f>
        <v/>
      </c>
      <c r="P95" s="144">
        <f>J95-K95</f>
        <v/>
      </c>
      <c r="Q95" s="426">
        <f>D96-F96</f>
        <v/>
      </c>
      <c r="R95" s="30" t="n"/>
    </row>
    <row r="96">
      <c r="A96" s="3" t="n">
        <v>0</v>
      </c>
      <c r="B96" s="427" t="n"/>
      <c r="C96" s="385" t="n"/>
      <c r="D96" s="440" t="n"/>
      <c r="E96" s="261" t="n"/>
      <c r="F96" s="186" t="n"/>
      <c r="G96" s="433" t="n"/>
      <c r="H96" s="112" t="inlineStr">
        <is>
          <t xml:space="preserve">　　　　土地改良物                                                  </t>
        </is>
      </c>
      <c r="I96" s="180" t="n">
        <v>404</v>
      </c>
      <c r="J96" s="73">
        <f>OFFSET(A569,0,$K$1-1)</f>
        <v/>
      </c>
      <c r="K96" s="369">
        <f>(SUMIF($C$7:$C$127,I96,$D$7:$D$127)+SUMIF($E$7:$E$127,I96,$F$7:$F$127))/2</f>
        <v/>
      </c>
      <c r="N96" s="30" t="n"/>
      <c r="O96" s="425">
        <f>L97-B97</f>
        <v/>
      </c>
      <c r="P96" s="144">
        <f>J96-K96</f>
        <v/>
      </c>
      <c r="Q96" s="426">
        <f>D97-F97</f>
        <v/>
      </c>
      <c r="R96" s="30" t="n"/>
    </row>
    <row r="97">
      <c r="A97" s="84" t="inlineStr">
        <is>
          <t xml:space="preserve">淨值                                                        </t>
        </is>
      </c>
      <c r="B97" s="422">
        <f>B98+B110+B116+B125</f>
        <v/>
      </c>
      <c r="C97" s="384" t="n"/>
      <c r="D97" s="440" t="n"/>
      <c r="E97" s="441" t="n"/>
      <c r="F97" s="442" t="n"/>
      <c r="G97" s="422">
        <f>G98+G110+G116+G125</f>
        <v/>
      </c>
      <c r="H97" s="112" t="inlineStr">
        <is>
          <t xml:space="preserve">　　　　房屋及建築                                                  </t>
        </is>
      </c>
      <c r="I97" s="180" t="n">
        <v>405</v>
      </c>
      <c r="J97" s="73">
        <f>OFFSET(A570,0,$K$1-1)</f>
        <v/>
      </c>
      <c r="K97" s="369">
        <f>(SUMIF($C$7:$C$127,I97,$D$7:$D$127)+SUMIF($E$7:$E$127,I97,$F$7:$F$127))/2</f>
        <v/>
      </c>
      <c r="L97" s="478">
        <f>VLOOKUP(A97,$A$253:$AX$305,$K$1,FALSE)</f>
        <v/>
      </c>
      <c r="M97" s="478">
        <f>L97-G97</f>
        <v/>
      </c>
      <c r="N97" s="30" t="n"/>
      <c r="O97" s="425">
        <f>L98-B98</f>
        <v/>
      </c>
      <c r="P97" s="144">
        <f>J97-K97</f>
        <v/>
      </c>
      <c r="Q97" s="426">
        <f>D98-F98</f>
        <v/>
      </c>
      <c r="R97" s="30" t="n"/>
    </row>
    <row r="98">
      <c r="A98" s="85" t="inlineStr">
        <is>
          <t xml:space="preserve">　基金                                                        </t>
        </is>
      </c>
      <c r="B98" s="422">
        <f>SUM(B99:B101)</f>
        <v/>
      </c>
      <c r="C98" s="384" t="n"/>
      <c r="D98" s="440" t="n"/>
      <c r="E98" s="441" t="n"/>
      <c r="F98" s="442" t="n"/>
      <c r="G98" s="422">
        <f>SUM(G99:G101)</f>
        <v/>
      </c>
      <c r="H98" s="220" t="inlineStr">
        <is>
          <t xml:space="preserve">　　　　什項設備                                                    </t>
        </is>
      </c>
      <c r="I98" s="267" t="n">
        <v>406</v>
      </c>
      <c r="J98" s="73">
        <f>OFFSET(A571,0,$K$1-1)</f>
        <v/>
      </c>
      <c r="K98" s="369">
        <f>(SUMIF($C$7:$C$127,I98,$D$7:$D$127)+SUMIF($E$7:$E$127,I98,$F$7:$F$127))/2</f>
        <v/>
      </c>
      <c r="L98" s="478">
        <f>VLOOKUP(A98,$A$253:$AX$305,$K$1,FALSE)</f>
        <v/>
      </c>
      <c r="M98" s="478">
        <f>L98-G98</f>
        <v/>
      </c>
      <c r="N98" s="30" t="n"/>
      <c r="O98" s="425">
        <f>L99-B99</f>
        <v/>
      </c>
      <c r="P98" s="144">
        <f>J98-K98</f>
        <v/>
      </c>
      <c r="Q98" s="426">
        <f>D99-F99</f>
        <v/>
      </c>
      <c r="R98" s="30" t="n"/>
    </row>
    <row r="99">
      <c r="A99" s="86" t="inlineStr">
        <is>
          <t xml:space="preserve">　　基金                                                        </t>
        </is>
      </c>
      <c r="B99" s="427">
        <f>VLOOKUP(A99,$A$423:$AX$475,$K$1,FALSE)</f>
        <v/>
      </c>
      <c r="C99" s="245" t="n"/>
      <c r="D99" s="440" t="n"/>
      <c r="E99" s="384" t="n">
        <v>313</v>
      </c>
      <c r="F99" s="442">
        <f>J76</f>
        <v/>
      </c>
      <c r="G99" s="469">
        <f>B99+SUM(F99:F109)-SUM(D99:D109)</f>
        <v/>
      </c>
      <c r="H99" s="112" t="inlineStr">
        <is>
          <t xml:space="preserve">　不動產、廠房及設備與遞延收入同額增加(+)或減少(-)之金額    </t>
        </is>
      </c>
      <c r="I99" s="180" t="n"/>
      <c r="J99" s="73">
        <f>OFFSET(A572,0,$K$1-1)</f>
        <v/>
      </c>
      <c r="K99" s="369">
        <f>K100</f>
        <v/>
      </c>
      <c r="L99" s="478">
        <f>VLOOKUP(A99,$A$253:$AX$305,$K$1,FALSE)</f>
        <v/>
      </c>
      <c r="M99" s="478">
        <f>L99-G99</f>
        <v/>
      </c>
      <c r="N99" s="30" t="n"/>
      <c r="O99" s="425">
        <f>L100-B100</f>
        <v/>
      </c>
      <c r="P99" s="144">
        <f>J99-K99</f>
        <v/>
      </c>
      <c r="Q99" s="426">
        <f>D100-F100</f>
        <v/>
      </c>
      <c r="R99" s="30" t="n"/>
    </row>
    <row r="100">
      <c r="A100" s="89" t="n">
        <v>0</v>
      </c>
      <c r="B100" s="427" t="n"/>
      <c r="C100" s="375" t="n"/>
      <c r="D100" s="428" t="n"/>
      <c r="E100" s="87" t="n">
        <v>314</v>
      </c>
      <c r="F100" s="431">
        <f>J77</f>
        <v/>
      </c>
      <c r="G100" s="427" t="n"/>
      <c r="H100" s="112" t="inlineStr">
        <is>
          <t xml:space="preserve">　　不動產、廠房及設備與遞延收入同額增加明細(+)             </t>
        </is>
      </c>
      <c r="I100" s="180" t="n"/>
      <c r="J100" s="73">
        <f>OFFSET(A573,0,$K$1-1)</f>
        <v/>
      </c>
      <c r="K100" s="369">
        <f>K101+K102</f>
        <v/>
      </c>
      <c r="L100" s="478" t="n"/>
      <c r="M100" s="478">
        <f>L100-G100</f>
        <v/>
      </c>
      <c r="N100" s="30" t="n"/>
      <c r="O100" s="425">
        <f>L101-B101</f>
        <v/>
      </c>
      <c r="P100" s="144">
        <f>J100-K100</f>
        <v/>
      </c>
      <c r="Q100" s="426">
        <f>D101-F101</f>
        <v/>
      </c>
      <c r="R100" s="30" t="n"/>
    </row>
    <row r="101">
      <c r="A101" s="50" t="n">
        <v>0</v>
      </c>
      <c r="B101" s="427" t="n"/>
      <c r="C101" s="91" t="n">
        <v>412</v>
      </c>
      <c r="D101" s="428">
        <f>-J109</f>
        <v/>
      </c>
      <c r="E101" s="87" t="n">
        <v>315</v>
      </c>
      <c r="F101" s="431">
        <f>J78</f>
        <v/>
      </c>
      <c r="G101" s="427" t="n"/>
      <c r="H101" s="211" t="inlineStr">
        <is>
          <t xml:space="preserve">　　　　機械及設備                                                  </t>
        </is>
      </c>
      <c r="I101" s="268" t="n">
        <v>407</v>
      </c>
      <c r="J101" s="73">
        <f>OFFSET(A574,0,$K$1-1)</f>
        <v/>
      </c>
      <c r="K101" s="369">
        <f>(SUMIF($C$7:$C$127,I101,$D$7:$D$127)+SUMIF($E$7:$E$127,I101,$F$7:$F$127))/2</f>
        <v/>
      </c>
      <c r="L101" s="478" t="n"/>
      <c r="M101" s="478">
        <f>L101-G101</f>
        <v/>
      </c>
      <c r="N101" s="30" t="n"/>
      <c r="O101" s="425">
        <f>L102-B102</f>
        <v/>
      </c>
      <c r="P101" s="144">
        <f>J101-K101</f>
        <v/>
      </c>
      <c r="Q101" s="426">
        <f>D102-F102</f>
        <v/>
      </c>
      <c r="R101" s="30" t="n"/>
    </row>
    <row r="102">
      <c r="A102" s="50" t="n">
        <v>0</v>
      </c>
      <c r="B102" s="427" t="n"/>
      <c r="C102" s="91" t="n">
        <v>413</v>
      </c>
      <c r="D102" s="470">
        <f>-J110</f>
        <v/>
      </c>
      <c r="E102" s="87" t="n">
        <v>409</v>
      </c>
      <c r="F102" s="432">
        <f>J105</f>
        <v/>
      </c>
      <c r="G102" s="427" t="n"/>
      <c r="H102" s="211" t="inlineStr">
        <is>
          <t xml:space="preserve">　　　　什項設備                                                    </t>
        </is>
      </c>
      <c r="I102" s="180" t="n">
        <v>408</v>
      </c>
      <c r="J102" s="73">
        <f>OFFSET(A575,0,$K$1-1)</f>
        <v/>
      </c>
      <c r="K102" s="369">
        <f>(SUMIF($C$7:$C$127,I102,$D$7:$D$127)+SUMIF($E$7:$E$127,I102,$F$7:$F$127))/2</f>
        <v/>
      </c>
      <c r="L102" s="478" t="n"/>
      <c r="M102" s="478">
        <f>L102-G102</f>
        <v/>
      </c>
      <c r="N102" s="30" t="n"/>
      <c r="O102" s="425">
        <f>L103-B103</f>
        <v/>
      </c>
      <c r="P102" s="144">
        <f>J102-K102</f>
        <v/>
      </c>
      <c r="Q102" s="426">
        <f>D103-F103</f>
        <v/>
      </c>
      <c r="R102" s="30" t="n"/>
    </row>
    <row r="103">
      <c r="A103" s="50" t="n">
        <v>0</v>
      </c>
      <c r="B103" s="427" t="n"/>
      <c r="C103" s="91" t="n">
        <v>414</v>
      </c>
      <c r="D103" s="470">
        <f>-J111</f>
        <v/>
      </c>
      <c r="E103" s="375" t="n">
        <v>410</v>
      </c>
      <c r="F103" s="431">
        <f>J106</f>
        <v/>
      </c>
      <c r="G103" s="427" t="n"/>
      <c r="H103" s="211" t="inlineStr">
        <is>
          <t xml:space="preserve">　不動產、廠房及設備與基金同額增加(+)或減少(-)之金額        </t>
        </is>
      </c>
      <c r="I103" s="180" t="n"/>
      <c r="J103" s="73">
        <f>OFFSET(A576,0,$K$1-1)</f>
        <v/>
      </c>
      <c r="K103" s="369">
        <f>K104+K108</f>
        <v/>
      </c>
      <c r="L103" s="478" t="n"/>
      <c r="M103" s="478">
        <f>L103-G103</f>
        <v/>
      </c>
      <c r="N103" s="30" t="n"/>
      <c r="O103" s="425">
        <f>L104-B104</f>
        <v/>
      </c>
      <c r="P103" s="144">
        <f>J103-K103</f>
        <v/>
      </c>
      <c r="Q103" s="426">
        <f>D104-F104</f>
        <v/>
      </c>
      <c r="R103" s="30" t="n"/>
    </row>
    <row r="104">
      <c r="A104" s="50" t="n">
        <v>0</v>
      </c>
      <c r="B104" s="427" t="n"/>
      <c r="C104" s="91" t="n">
        <v>416</v>
      </c>
      <c r="D104" s="470">
        <f>F58</f>
        <v/>
      </c>
      <c r="E104" s="375" t="n">
        <v>411</v>
      </c>
      <c r="F104" s="431">
        <f>J107</f>
        <v/>
      </c>
      <c r="G104" s="427" t="n"/>
      <c r="H104" s="211" t="inlineStr">
        <is>
          <t xml:space="preserve">　　　撥入不動產、廠房及設備明細(+)                               </t>
        </is>
      </c>
      <c r="I104" s="180" t="n"/>
      <c r="J104" s="73">
        <f>OFFSET(A577,0,$K$1-1)</f>
        <v/>
      </c>
      <c r="K104" s="369">
        <f>SUM(K105:K107)</f>
        <v/>
      </c>
      <c r="L104" s="478" t="n"/>
      <c r="M104" s="478">
        <f>L104-G104</f>
        <v/>
      </c>
      <c r="N104" s="30" t="n"/>
      <c r="O104" s="425">
        <f>L105-B105</f>
        <v/>
      </c>
      <c r="P104" s="144">
        <f>J104-K104</f>
        <v/>
      </c>
      <c r="Q104" s="426">
        <f>D105-F105</f>
        <v/>
      </c>
      <c r="R104" s="30" t="n"/>
    </row>
    <row r="105">
      <c r="A105" s="50" t="n"/>
      <c r="B105" s="50" t="n"/>
      <c r="C105" s="91" t="n"/>
      <c r="D105" s="428" t="n"/>
      <c r="E105" s="375" t="n">
        <v>415</v>
      </c>
      <c r="F105" s="90">
        <f>J113</f>
        <v/>
      </c>
      <c r="G105" s="50" t="n"/>
      <c r="H105" s="112" t="inlineStr">
        <is>
          <t xml:space="preserve">　　　　機械及設備                                                  </t>
        </is>
      </c>
      <c r="I105" s="180" t="n">
        <v>409</v>
      </c>
      <c r="J105" s="73">
        <f>OFFSET(A578,0,$K$1-1)</f>
        <v/>
      </c>
      <c r="K105" s="369">
        <f>(SUMIF($C$7:$C$127,I105,$D$7:$D$127)+SUMIF($E$7:$E$127,I105,$F$7:$F$127))/2</f>
        <v/>
      </c>
      <c r="L105" s="478" t="n"/>
      <c r="M105" s="478">
        <f>L105-G105</f>
        <v/>
      </c>
      <c r="N105" s="30" t="n"/>
      <c r="O105" s="425">
        <f>L106-B106</f>
        <v/>
      </c>
      <c r="P105" s="144">
        <f>J105-K105</f>
        <v/>
      </c>
      <c r="Q105" s="426">
        <f>D106-F106</f>
        <v/>
      </c>
      <c r="R105" s="30" t="n"/>
    </row>
    <row r="106">
      <c r="A106" s="50" t="n"/>
      <c r="B106" s="50" t="n"/>
      <c r="C106" s="375" t="n"/>
      <c r="D106" s="428" t="n"/>
      <c r="G106" s="50" t="n"/>
      <c r="H106" s="112" t="inlineStr">
        <is>
          <t xml:space="preserve">　　　　交通及運輸設備                                              </t>
        </is>
      </c>
      <c r="I106" s="180" t="n">
        <v>410</v>
      </c>
      <c r="J106" s="73">
        <f>OFFSET(A579,0,$K$1-1)</f>
        <v/>
      </c>
      <c r="K106" s="369">
        <f>(SUMIF($C$7:$C$127,I106,$D$7:$D$127)+SUMIF($E$7:$E$127,I106,$F$7:$F$127))/2</f>
        <v/>
      </c>
      <c r="L106" s="478" t="n"/>
      <c r="M106" s="478">
        <f>L106-G106</f>
        <v/>
      </c>
      <c r="N106" s="30" t="n"/>
      <c r="O106" s="425">
        <f>L107-B107</f>
        <v/>
      </c>
      <c r="P106" s="144">
        <f>J106-K106</f>
        <v/>
      </c>
      <c r="Q106" s="426">
        <f>D107-F107</f>
        <v/>
      </c>
      <c r="R106" s="30" t="n"/>
    </row>
    <row r="107">
      <c r="A107" s="50" t="n"/>
      <c r="B107" s="50" t="n"/>
      <c r="C107" s="127" t="n">
        <v>72</v>
      </c>
      <c r="D107" s="471">
        <f>IF(J119&lt;0,J119*-1,0)</f>
        <v/>
      </c>
      <c r="E107" s="472" t="n"/>
      <c r="F107" s="396" t="n"/>
      <c r="G107" s="50" t="n"/>
      <c r="H107" s="112" t="inlineStr">
        <is>
          <t xml:space="preserve">　　　　什項設備                                                    </t>
        </is>
      </c>
      <c r="I107" s="180" t="n">
        <v>411</v>
      </c>
      <c r="J107" s="73">
        <f>OFFSET(A580,0,$K$1-1)</f>
        <v/>
      </c>
      <c r="K107" s="369">
        <f>(SUMIF($C$7:$C$127,I107,$D$7:$D$127)+SUMIF($E$7:$E$127,I107,$F$7:$F$127))/2</f>
        <v/>
      </c>
      <c r="L107" s="478" t="n"/>
      <c r="M107" s="478">
        <f>L107-G107</f>
        <v/>
      </c>
      <c r="N107" s="30" t="n"/>
      <c r="O107" s="425">
        <f>L108-B108</f>
        <v/>
      </c>
      <c r="P107" s="144">
        <f>J107-K107</f>
        <v/>
      </c>
      <c r="Q107" s="426">
        <f>D108-F108</f>
        <v/>
      </c>
      <c r="R107" s="30" t="n"/>
    </row>
    <row r="108">
      <c r="A108" s="89" t="n">
        <v>0</v>
      </c>
      <c r="B108" s="427" t="n"/>
      <c r="C108" s="127" t="n"/>
      <c r="D108" s="428" t="n"/>
      <c r="E108" s="375" t="n">
        <v>72</v>
      </c>
      <c r="F108" s="396">
        <f>IF(J119&gt;0,J119,0)</f>
        <v/>
      </c>
      <c r="G108" s="427" t="n"/>
      <c r="H108" s="211" t="inlineStr">
        <is>
          <t xml:space="preserve">　　　撥出不動產、廠房及設備明細(-)                               </t>
        </is>
      </c>
      <c r="I108" s="180" t="n"/>
      <c r="J108" s="73">
        <f>OFFSET(A581,0,$K$1-1)</f>
        <v/>
      </c>
      <c r="K108" s="369">
        <f>K109+K110+K111</f>
        <v/>
      </c>
      <c r="L108" s="478" t="n"/>
      <c r="M108" s="478">
        <f>L108-G108</f>
        <v/>
      </c>
      <c r="N108" s="30" t="n"/>
      <c r="O108" s="425">
        <f>L109-B109</f>
        <v/>
      </c>
      <c r="P108" s="144">
        <f>J108-K108</f>
        <v/>
      </c>
      <c r="Q108" s="426">
        <f>D109-F109</f>
        <v/>
      </c>
      <c r="R108" s="30" t="n"/>
    </row>
    <row r="109">
      <c r="A109" s="78" t="n"/>
      <c r="B109" s="427" t="n"/>
      <c r="D109" s="428" t="n"/>
      <c r="E109" s="375" t="n"/>
      <c r="F109" s="432">
        <f>J131</f>
        <v/>
      </c>
      <c r="G109" s="427" t="n"/>
      <c r="H109" s="112" t="inlineStr">
        <is>
          <t xml:space="preserve">　　　　機械及設備                                                  </t>
        </is>
      </c>
      <c r="I109" s="180" t="n">
        <v>412</v>
      </c>
      <c r="J109" s="73">
        <f>OFFSET(A582,0,$K$1-1)</f>
        <v/>
      </c>
      <c r="K109" s="387">
        <f>(SUMIF($C$7:$C$127,I109,$D$7:$D$127)+SUMIF($E$7:$E$127,I109,$F$7:$F$127))/2*-1</f>
        <v/>
      </c>
      <c r="L109" s="478" t="n"/>
      <c r="M109" s="478">
        <f>L109-G109</f>
        <v/>
      </c>
      <c r="N109" s="30" t="n"/>
      <c r="O109" s="425">
        <f>L110-B110</f>
        <v/>
      </c>
      <c r="P109" s="144">
        <f>J109-K109</f>
        <v/>
      </c>
      <c r="Q109" s="426">
        <f>D110-F110</f>
        <v/>
      </c>
      <c r="R109" s="30" t="n"/>
    </row>
    <row r="110">
      <c r="A110" s="78" t="inlineStr">
        <is>
          <t xml:space="preserve">　公積                                                        </t>
        </is>
      </c>
      <c r="B110" s="422">
        <f>SUM(B111:B115)</f>
        <v/>
      </c>
      <c r="C110" s="375" t="n"/>
      <c r="D110" s="428" t="n"/>
      <c r="E110" s="430" t="n"/>
      <c r="F110" s="432" t="n"/>
      <c r="G110" s="423">
        <f>SUM(G111:G115)</f>
        <v/>
      </c>
      <c r="H110" s="112" t="inlineStr">
        <is>
          <t xml:space="preserve">　　　　交通及運輸設備                                              </t>
        </is>
      </c>
      <c r="I110" s="180" t="n">
        <v>413</v>
      </c>
      <c r="J110" s="73">
        <f>OFFSET(A583,0,$K$1-1)</f>
        <v/>
      </c>
      <c r="K110" s="387">
        <f>(SUMIF($C$7:$C$127,I110,$D$7:$D$127)+SUMIF($E$7:$E$127,I110,$F$7:$F$127))/2*-1</f>
        <v/>
      </c>
      <c r="L110" s="478">
        <f>VLOOKUP(A110,$A$253:$AX$305,$K$1,FALSE)</f>
        <v/>
      </c>
      <c r="M110" s="478">
        <f>L110-G110</f>
        <v/>
      </c>
      <c r="N110" s="30" t="n"/>
      <c r="O110" s="425">
        <f>L111-B111</f>
        <v/>
      </c>
      <c r="P110" s="144">
        <f>J110-K110</f>
        <v/>
      </c>
      <c r="Q110" s="426">
        <f>D111-F111</f>
        <v/>
      </c>
      <c r="R110" s="30" t="n"/>
    </row>
    <row r="111">
      <c r="A111" s="80" t="inlineStr">
        <is>
          <t xml:space="preserve">　　資本公積                                                    </t>
        </is>
      </c>
      <c r="B111" s="427">
        <f>VLOOKUP(A111,$A$423:$AX$475,$K$1,FALSE)</f>
        <v/>
      </c>
      <c r="C111" s="375" t="n"/>
      <c r="D111" s="428" t="n"/>
      <c r="E111" s="430" t="n">
        <v>417</v>
      </c>
      <c r="F111" s="432">
        <f>J115</f>
        <v/>
      </c>
      <c r="G111" s="429">
        <f>B111+SUM(F111:F113)-SUM(D111:D113)</f>
        <v/>
      </c>
      <c r="H111" s="112" t="inlineStr">
        <is>
          <t xml:space="preserve">　　　　什項設備                                                    </t>
        </is>
      </c>
      <c r="I111" s="180" t="n">
        <v>414</v>
      </c>
      <c r="J111" s="73">
        <f>OFFSET(A584,0,$K$1-1)</f>
        <v/>
      </c>
      <c r="K111" s="387">
        <f>(SUMIF($C$7:$C$127,I111,$D$7:$D$127)+SUMIF($E$7:$E$127,I111,$F$7:$F$127))/2*-1</f>
        <v/>
      </c>
      <c r="L111" s="478">
        <f>VLOOKUP(A111,$A$253:$AX$305,$K$1,FALSE)</f>
        <v/>
      </c>
      <c r="M111" s="478">
        <f>L111-G111</f>
        <v/>
      </c>
      <c r="N111" s="30" t="n"/>
      <c r="O111" s="425">
        <f>L112-B112</f>
        <v/>
      </c>
      <c r="P111" s="144">
        <f>J111-K111</f>
        <v/>
      </c>
      <c r="Q111" s="426">
        <f>D112-F112</f>
        <v/>
      </c>
      <c r="R111" s="30" t="n"/>
    </row>
    <row r="112">
      <c r="A112" s="2" t="n">
        <v>0</v>
      </c>
      <c r="B112" s="427" t="n"/>
      <c r="C112" s="473" t="n">
        <v>71</v>
      </c>
      <c r="D112" s="471">
        <f>IF(J118&lt;0,J118*-1,0)</f>
        <v/>
      </c>
      <c r="E112" s="430" t="n">
        <v>71</v>
      </c>
      <c r="F112" s="431">
        <f>IF(J133&gt;0,J133,0)</f>
        <v/>
      </c>
      <c r="G112" s="433" t="n"/>
      <c r="H112" s="211" t="inlineStr">
        <is>
          <t xml:space="preserve">　無形資產與基金同額增加(+)或減少(-)之金額                  </t>
        </is>
      </c>
      <c r="I112" s="186" t="n"/>
      <c r="J112" s="73" t="n"/>
      <c r="K112" s="369">
        <f>K113+K114</f>
        <v/>
      </c>
      <c r="L112" s="478" t="n"/>
      <c r="M112" s="478">
        <f>L112-G112</f>
        <v/>
      </c>
      <c r="N112" s="30" t="n"/>
      <c r="O112" s="425">
        <f>L113-B113</f>
        <v/>
      </c>
      <c r="P112" s="144">
        <f>J112-K112</f>
        <v/>
      </c>
      <c r="Q112" s="426">
        <f>D113-F113</f>
        <v/>
      </c>
      <c r="R112" s="30" t="n"/>
    </row>
    <row r="113">
      <c r="A113" s="3" t="n">
        <v>0</v>
      </c>
      <c r="B113" s="427" t="n"/>
      <c r="C113" s="473" t="n"/>
      <c r="D113" s="428" t="n"/>
      <c r="E113" s="439" t="n"/>
      <c r="F113" s="432" t="n"/>
      <c r="G113" s="433" t="n"/>
      <c r="H113" s="112" t="inlineStr">
        <is>
          <t xml:space="preserve">　　　無形資產與基金同額增加之金額(+)                             </t>
        </is>
      </c>
      <c r="I113" s="180" t="n">
        <v>415</v>
      </c>
      <c r="J113" s="73">
        <f>OFFSET(A585,0,$K$1-1)</f>
        <v/>
      </c>
      <c r="K113" s="369">
        <f>(SUMIF($C$7:$C$127,I113,$D$7:$D$127)+SUMIF($E$7:$E$127,I113,$F$7:$F$127))/2</f>
        <v/>
      </c>
      <c r="L113" s="478" t="n"/>
      <c r="M113" s="478">
        <f>L113-G113</f>
        <v/>
      </c>
      <c r="N113" s="30" t="n"/>
      <c r="O113" s="425">
        <f>L114-B114</f>
        <v/>
      </c>
      <c r="P113" s="144">
        <f>J113-K113</f>
        <v/>
      </c>
      <c r="Q113" s="426">
        <f>D114-F114</f>
        <v/>
      </c>
      <c r="R113" s="30" t="n"/>
    </row>
    <row r="114">
      <c r="A114" s="80" t="inlineStr">
        <is>
          <t xml:space="preserve">　　特別公積                                                    </t>
        </is>
      </c>
      <c r="B114" s="427">
        <f>VLOOKUP(A114,$A$423:$AX$475,$K$1,FALSE)</f>
        <v/>
      </c>
      <c r="C114" s="474" t="n"/>
      <c r="D114" s="428">
        <f>J131</f>
        <v/>
      </c>
      <c r="E114" s="430" t="n"/>
      <c r="F114" s="432" t="n"/>
      <c r="G114" s="429">
        <f>B114+SUM(F114:F115)-SUM(D114:D115)</f>
        <v/>
      </c>
      <c r="H114" s="112" t="inlineStr">
        <is>
          <t xml:space="preserve">　　　無形資產與基金同額減少之金額(-)                             </t>
        </is>
      </c>
      <c r="I114" s="180" t="n">
        <v>416</v>
      </c>
      <c r="J114" s="73">
        <f>OFFSET(A586,0,$K$1-1)</f>
        <v/>
      </c>
      <c r="K114" s="369">
        <f>-(SUMIF($C$7:$C$127,I114,$D$7:$D$127)+SUMIF($E$7:$E$127,I114,$F$7:$F$127))/2</f>
        <v/>
      </c>
      <c r="L114" s="478">
        <f>VLOOKUP(A114,$A$253:$AX$305,$K$1,FALSE)</f>
        <v/>
      </c>
      <c r="M114" s="478">
        <f>L114-G114</f>
        <v/>
      </c>
      <c r="N114" s="30" t="n"/>
      <c r="O114" s="425">
        <f>L115-B115</f>
        <v/>
      </c>
      <c r="P114" s="144">
        <f>J114-K114</f>
        <v/>
      </c>
      <c r="Q114" s="426">
        <f>D115-F115</f>
        <v/>
      </c>
      <c r="R114" s="30" t="n"/>
    </row>
    <row r="115">
      <c r="A115" s="3" t="n">
        <v>0</v>
      </c>
      <c r="B115" s="427" t="n"/>
      <c r="C115" s="473" t="n"/>
      <c r="D115" s="428" t="n"/>
      <c r="E115" s="439" t="n"/>
      <c r="F115" s="432" t="n"/>
      <c r="G115" s="433" t="n"/>
      <c r="H115" s="112" t="inlineStr">
        <is>
          <t xml:space="preserve">　　應付代管資產轉列受贈公積之金額                              </t>
        </is>
      </c>
      <c r="I115" s="180" t="n">
        <v>417</v>
      </c>
      <c r="J115" s="73">
        <f>OFFSET(A587,0,$K$1-1)</f>
        <v/>
      </c>
      <c r="K115" s="369">
        <f>(SUMIF($C$7:$C$127,I115,$D$7:$D$127)+SUMIF($E$7:$E$127,I115,$F$7:$F$127))/2</f>
        <v/>
      </c>
      <c r="L115" s="478" t="n"/>
      <c r="M115" s="478">
        <f>L115-G115</f>
        <v/>
      </c>
      <c r="N115" s="30" t="n"/>
      <c r="O115" s="425">
        <f>L116-B116</f>
        <v/>
      </c>
      <c r="P115" s="144">
        <f>J115-K115</f>
        <v/>
      </c>
      <c r="Q115" s="426">
        <f>D116-F116</f>
        <v/>
      </c>
      <c r="R115" s="30" t="n"/>
    </row>
    <row r="116">
      <c r="A116" s="78" t="inlineStr">
        <is>
          <t xml:space="preserve">　累積餘絀                                                    </t>
        </is>
      </c>
      <c r="B116" s="422">
        <f>SUM(B117:B121)</f>
        <v/>
      </c>
      <c r="C116" s="474" t="n"/>
      <c r="D116" s="428" t="n"/>
      <c r="E116" s="430" t="n"/>
      <c r="F116" s="432" t="n"/>
      <c r="G116" s="423">
        <f>SUM(G117:G121)</f>
        <v/>
      </c>
      <c r="H116" s="112" t="inlineStr">
        <is>
          <t xml:space="preserve">　　長期債務1年內到期部分轉列應付到期長期負債之金額             </t>
        </is>
      </c>
      <c r="I116" s="180" t="n">
        <v>418</v>
      </c>
      <c r="J116" s="73">
        <f>OFFSET(A588,0,$K$1-1)</f>
        <v/>
      </c>
      <c r="K116" s="369">
        <f>(SUMIF($C$7:$C$127,I116,$D$7:$D$127)+SUMIF($E$7:$E$127,I116,$F$7:$F$127))/2</f>
        <v/>
      </c>
      <c r="L116" s="478">
        <f>VLOOKUP(A116,$A$253:$AX$305,$K$1,FALSE)</f>
        <v/>
      </c>
      <c r="M116" s="478">
        <f>L116-G116</f>
        <v/>
      </c>
      <c r="N116" s="30" t="n"/>
      <c r="O116" s="425">
        <f>L117-B117</f>
        <v/>
      </c>
      <c r="P116" s="144">
        <f>J116-K116</f>
        <v/>
      </c>
      <c r="Q116" s="426">
        <f>D117-F117</f>
        <v/>
      </c>
      <c r="R116" s="30" t="n"/>
    </row>
    <row r="117">
      <c r="A117" s="80" t="inlineStr">
        <is>
          <t xml:space="preserve">　　累積賸餘                                                    </t>
        </is>
      </c>
      <c r="B117" s="427">
        <f>VLOOKUP(A117,$A$423:$AX$475,$K$1,FALSE)</f>
        <v/>
      </c>
      <c r="C117" s="474" t="n"/>
      <c r="D117" s="428" t="n"/>
      <c r="E117" s="375" t="inlineStr">
        <is>
          <t>A</t>
        </is>
      </c>
      <c r="F117" s="432">
        <f>IF(J7&gt;0,J7,0)</f>
        <v/>
      </c>
      <c r="G117" s="429">
        <f>B117+SUM(F117:F120)-SUM(D117:D120)</f>
        <v/>
      </c>
      <c r="H117" s="112" t="inlineStr">
        <is>
          <t xml:space="preserve">　　盈餘分配與虧損填補之金額                                    </t>
        </is>
      </c>
      <c r="I117" s="180" t="n"/>
      <c r="J117" s="73">
        <f>OFFSET(A589,0,$K$1-1)</f>
        <v/>
      </c>
      <c r="K117" s="369">
        <f>K118+K119</f>
        <v/>
      </c>
      <c r="L117" s="478">
        <f>VLOOKUP(A117,$A$253:$AX$305,$K$1,FALSE)</f>
        <v/>
      </c>
      <c r="M117" s="478">
        <f>L117-G117</f>
        <v/>
      </c>
      <c r="N117" s="30" t="n"/>
      <c r="O117" s="425">
        <f>L118-B118</f>
        <v/>
      </c>
      <c r="P117" s="144">
        <f>J117-K117</f>
        <v/>
      </c>
      <c r="Q117" s="426">
        <f>D118-F118</f>
        <v/>
      </c>
      <c r="R117" s="30" t="n"/>
    </row>
    <row r="118">
      <c r="A118" s="3" t="n">
        <v>0</v>
      </c>
      <c r="B118" s="427" t="n"/>
      <c r="C118" s="474" t="n">
        <v>71</v>
      </c>
      <c r="D118" s="428">
        <f>IF(J123&gt;0,J123,0)</f>
        <v/>
      </c>
      <c r="E118" s="375" t="n"/>
      <c r="F118" s="431" t="n"/>
      <c r="G118" s="401" t="n"/>
      <c r="H118" s="112" t="inlineStr">
        <is>
          <t xml:space="preserve">　　　提存(撥用-)公積                                             </t>
        </is>
      </c>
      <c r="I118" s="180" t="n">
        <v>71</v>
      </c>
      <c r="J118" s="73">
        <f>OFFSET(A590,0,$K$1-1)</f>
        <v/>
      </c>
      <c r="K118" s="387">
        <f>-(SUMIF($C$7:$C$127,I118,$D$7:$D$127)+SUMIF($E$7:$E$127,I118,$F$7:$F$127))/2</f>
        <v/>
      </c>
      <c r="L118" s="478" t="n"/>
      <c r="M118" s="478">
        <f>L118-G118</f>
        <v/>
      </c>
      <c r="N118" s="30" t="n"/>
      <c r="O118" s="425">
        <f>L119-B119</f>
        <v/>
      </c>
      <c r="P118" s="144">
        <f>J118-K118</f>
        <v/>
      </c>
      <c r="Q118" s="426">
        <f>D119-F119</f>
        <v/>
      </c>
      <c r="R118" s="30" t="n"/>
    </row>
    <row r="119" ht="20.4" customHeight="1" s="53" thickBot="1">
      <c r="A119" s="3" t="n"/>
      <c r="B119" s="427" t="n"/>
      <c r="C119" s="430" t="n">
        <v>72</v>
      </c>
      <c r="D119" s="471">
        <f>IF(J119&gt;0,J119,0)</f>
        <v/>
      </c>
      <c r="E119" s="434" t="n"/>
      <c r="F119" s="376" t="n"/>
      <c r="G119" s="401" t="n"/>
      <c r="H119" s="198" t="inlineStr">
        <is>
          <t xml:space="preserve">　　　賸餘撥充(折減-)基金                                         </t>
        </is>
      </c>
      <c r="I119" s="180" t="n">
        <v>72</v>
      </c>
      <c r="J119" s="73">
        <f>OFFSET(A591,0,$K$1-1)</f>
        <v/>
      </c>
      <c r="K119" s="387">
        <f>-(SUMIF($C$7:$C$127,I119,$D$7:$D$127)+SUMIF($E$7:$E$127,I119,$F$7:$F$127))/2</f>
        <v/>
      </c>
      <c r="L119" s="478" t="n"/>
      <c r="M119" s="478">
        <f>L119-G119</f>
        <v/>
      </c>
      <c r="N119" s="30" t="n"/>
      <c r="O119" s="425">
        <f>L120-B121</f>
        <v/>
      </c>
      <c r="P119" s="144">
        <f>J119-K119</f>
        <v/>
      </c>
      <c r="Q119" s="426">
        <f>D121-F121</f>
        <v/>
      </c>
      <c r="R119" s="30" t="n"/>
    </row>
    <row r="120">
      <c r="A120" s="100" t="n"/>
      <c r="B120" s="465" t="n"/>
      <c r="C120" s="430" t="n"/>
      <c r="D120" s="432" t="n"/>
      <c r="E120" s="434" t="n"/>
      <c r="F120" s="376" t="n"/>
      <c r="G120" s="401" t="n"/>
      <c r="H120" s="112" t="n"/>
      <c r="I120" s="180" t="n"/>
      <c r="J120" s="121" t="n"/>
      <c r="K120" s="369">
        <f>(SUMIF($C$7:$C$127,I120,$D$7:$D$127)+SUMIF($E$7:$E$127,I120,$F$7:$F$127))/2</f>
        <v/>
      </c>
      <c r="L120" s="478" t="n"/>
      <c r="M120" s="478">
        <f>L120-G120</f>
        <v/>
      </c>
      <c r="N120" s="30" t="n"/>
      <c r="O120" s="425">
        <f>L123-B122</f>
        <v/>
      </c>
      <c r="P120" s="144" t="n"/>
      <c r="Q120" s="426">
        <f>D122-F122</f>
        <v/>
      </c>
      <c r="R120" s="30" t="n"/>
    </row>
    <row r="121">
      <c r="A121" s="80" t="inlineStr">
        <is>
          <t xml:space="preserve">　　累積短絀                                                    </t>
        </is>
      </c>
      <c r="B121" s="427">
        <f>VLOOKUP(A121,$A$423:$AX$475,$K$1,FALSE)</f>
        <v/>
      </c>
      <c r="C121" s="375" t="inlineStr">
        <is>
          <t>A</t>
        </is>
      </c>
      <c r="D121" s="428">
        <f>IF(J7&lt;0,J7*-1,0)</f>
        <v/>
      </c>
      <c r="E121" s="430" t="n"/>
      <c r="F121" s="431" t="n"/>
      <c r="G121" s="488">
        <f>B121+SUM(F121:F124)-SUM(D121:D124)</f>
        <v/>
      </c>
      <c r="H121" s="112" t="n"/>
      <c r="I121" s="180" t="n"/>
      <c r="J121" s="121" t="n"/>
      <c r="K121" s="369">
        <f>(SUMIF($C$7:$C$127,I121,$D$7:$D$127)+SUMIF($E$7:$E$127,I121,$F$7:$F$127))/2</f>
        <v/>
      </c>
      <c r="L121" s="478">
        <f>VLOOKUP(A121,$A$253:$AX$305,$K$1,FALSE)</f>
        <v/>
      </c>
      <c r="M121" s="478">
        <f>L121-G121</f>
        <v/>
      </c>
      <c r="N121" s="30" t="n"/>
      <c r="O121" s="425">
        <f>L124-B123</f>
        <v/>
      </c>
      <c r="P121" s="144" t="n"/>
      <c r="Q121" s="426">
        <f>D123-F123</f>
        <v/>
      </c>
      <c r="R121" s="30" t="n"/>
    </row>
    <row r="122">
      <c r="A122" s="3" t="n">
        <v>0</v>
      </c>
      <c r="B122" s="427" t="n"/>
      <c r="C122" s="382" t="n"/>
      <c r="D122" s="428" t="n"/>
      <c r="E122" s="430" t="n">
        <v>71</v>
      </c>
      <c r="F122" s="432">
        <f>IF(J118&lt;0,J118*-1,0)</f>
        <v/>
      </c>
      <c r="G122" s="401" t="n"/>
      <c r="H122" s="112" t="n"/>
      <c r="I122" s="180" t="n"/>
      <c r="J122" s="121" t="n"/>
      <c r="K122" s="369">
        <f>SUM(K123:K124)</f>
        <v/>
      </c>
      <c r="L122" s="478" t="n"/>
      <c r="M122" s="478">
        <f>L122-G122</f>
        <v/>
      </c>
      <c r="N122" s="30" t="n"/>
      <c r="O122" s="425">
        <f>L125-B124</f>
        <v/>
      </c>
      <c r="P122" s="144" t="n"/>
      <c r="Q122" s="426">
        <f>D125-F125</f>
        <v/>
      </c>
      <c r="R122" s="30" t="n"/>
    </row>
    <row r="123">
      <c r="A123" s="3" t="n"/>
      <c r="B123" s="427" t="n"/>
      <c r="C123" s="382" t="n"/>
      <c r="D123" s="428" t="n"/>
      <c r="E123" s="430" t="n">
        <v>72</v>
      </c>
      <c r="F123" s="396">
        <f>IF(J119&lt;0,J119*-1,0)</f>
        <v/>
      </c>
      <c r="G123" s="401" t="n"/>
      <c r="H123" s="112" t="n"/>
      <c r="I123" s="180" t="n"/>
      <c r="J123" s="121" t="n"/>
      <c r="K123" s="369">
        <f>-(SUMIF($C$7:$C$127,I123,$D$7:$D$127)+SUMIF($E$7:$E$127,I123,$F$7:$F$127))/2</f>
        <v/>
      </c>
      <c r="L123" s="478" t="n"/>
      <c r="M123" s="478">
        <f>L123-G123</f>
        <v/>
      </c>
      <c r="N123" s="30" t="n"/>
      <c r="O123" s="425">
        <f>L126-B125</f>
        <v/>
      </c>
      <c r="P123" s="144" t="n"/>
      <c r="Q123" s="426">
        <f>D126-F126</f>
        <v/>
      </c>
    </row>
    <row r="124" ht="20.4" customHeight="1" s="53" thickBot="1">
      <c r="A124" s="100" t="n"/>
      <c r="B124" s="465" t="n"/>
      <c r="C124" s="475" t="n"/>
      <c r="D124" s="428" t="n"/>
      <c r="E124" s="434" t="n">
        <v>73</v>
      </c>
      <c r="F124" s="435">
        <f>D120</f>
        <v/>
      </c>
      <c r="G124" s="401" t="n"/>
      <c r="H124" s="198" t="n"/>
      <c r="I124" s="199" t="n"/>
      <c r="J124" s="122" t="n"/>
      <c r="K124" s="444">
        <f>-(SUMIF($C$7:$C$127,I124,$D$7:$D$127)+SUMIF($E$7:$E$127,I124,$F$7:$F$127))/2</f>
        <v/>
      </c>
      <c r="L124" s="478" t="n"/>
      <c r="M124" s="478">
        <f>L124-G124</f>
        <v/>
      </c>
      <c r="O124" s="425">
        <f>L127-B126</f>
        <v/>
      </c>
      <c r="P124" s="144" t="n"/>
      <c r="Q124" s="426">
        <f>D127-F127</f>
        <v/>
      </c>
    </row>
    <row r="125">
      <c r="A125" s="78" t="inlineStr">
        <is>
          <t xml:space="preserve">　淨值其他項目                                                </t>
        </is>
      </c>
      <c r="B125" s="422">
        <f>SUM(B126:B127)</f>
        <v/>
      </c>
      <c r="C125" s="375" t="n"/>
      <c r="D125" s="428" t="n"/>
      <c r="E125" s="430" t="n"/>
      <c r="F125" s="432" t="n"/>
      <c r="G125" s="402">
        <f>SUM(G126:G127)</f>
        <v/>
      </c>
      <c r="H125" s="220" t="n"/>
      <c r="I125" s="180" t="n"/>
      <c r="J125" s="246" t="n"/>
      <c r="K125" s="489" t="n"/>
      <c r="L125" s="478">
        <f>VLOOKUP(A125,$A$253:$AX$305,$K$1,FALSE)</f>
        <v/>
      </c>
      <c r="M125" s="478">
        <f>L124-G124</f>
        <v/>
      </c>
      <c r="O125" s="425">
        <f>L127-B128</f>
        <v/>
      </c>
      <c r="P125" s="144" t="n"/>
      <c r="Q125" s="426">
        <f>D128-F128</f>
        <v/>
      </c>
    </row>
    <row r="126">
      <c r="A126" s="81" t="inlineStr">
        <is>
          <t xml:space="preserve">　　累積其他綜合餘絀                                            </t>
        </is>
      </c>
      <c r="B126" s="427">
        <f>VLOOKUP(A126,$A$423:$AX$475,$K$1,FALSE)</f>
        <v/>
      </c>
      <c r="C126" s="375" t="n"/>
      <c r="D126" s="428" t="n"/>
      <c r="E126" s="430" t="n"/>
      <c r="F126" s="432" t="n"/>
      <c r="G126" s="488">
        <f>B126+F126-D126</f>
        <v/>
      </c>
      <c r="H126" s="220" t="n"/>
      <c r="I126" s="180" t="n"/>
      <c r="J126" s="246" t="n"/>
      <c r="K126" s="489" t="n"/>
      <c r="L126" s="478">
        <f>VLOOKUP(A126,$A$253:$AX$305,$K$1,FALSE)</f>
        <v/>
      </c>
      <c r="M126" s="478">
        <f>L125-G125</f>
        <v/>
      </c>
      <c r="P126" s="144" t="n"/>
    </row>
    <row r="127">
      <c r="A127" s="80" t="n">
        <v>0</v>
      </c>
      <c r="B127" s="427" t="n"/>
      <c r="C127" s="375" t="n"/>
      <c r="D127" s="428" t="n"/>
      <c r="E127" s="430" t="n"/>
      <c r="F127" s="432" t="n"/>
      <c r="G127" s="488" t="n"/>
      <c r="H127" s="220" t="n"/>
      <c r="I127" s="180" t="n"/>
      <c r="J127" s="246" t="n"/>
      <c r="K127" s="489" t="n"/>
      <c r="L127" s="478">
        <f>VLOOKUP(A128,$A$253:$AX$305,$K$1,FALSE)</f>
        <v/>
      </c>
      <c r="M127" s="478">
        <f>L126-G126</f>
        <v/>
      </c>
      <c r="P127" s="144" t="n"/>
    </row>
    <row r="128" ht="20.4" customHeight="1" s="53" thickBot="1">
      <c r="A128" s="83" t="inlineStr">
        <is>
          <t>合      計</t>
        </is>
      </c>
      <c r="B128" s="479">
        <f>B70+B97</f>
        <v/>
      </c>
      <c r="C128" s="480" t="n"/>
      <c r="D128" s="481" t="n"/>
      <c r="E128" s="482" t="n"/>
      <c r="F128" s="481" t="n"/>
      <c r="G128" s="490">
        <f>G70+G97</f>
        <v/>
      </c>
      <c r="H128" s="220" t="n"/>
      <c r="I128" s="180" t="n"/>
      <c r="J128" s="246" t="n"/>
      <c r="K128" s="489" t="n"/>
      <c r="M128" s="478">
        <f>L127-G128</f>
        <v/>
      </c>
      <c r="P128" s="144" t="n"/>
    </row>
    <row r="129">
      <c r="A129" s="74" t="n"/>
      <c r="B129" s="74" t="n"/>
      <c r="C129" s="74" t="n"/>
      <c r="D129" s="74" t="n"/>
      <c r="E129" s="74" t="n"/>
      <c r="F129" s="74" t="n"/>
      <c r="G129" s="74" t="n"/>
      <c r="H129" s="220" t="n"/>
      <c r="I129" s="180" t="n"/>
      <c r="J129" s="246" t="n"/>
      <c r="K129" s="489" t="n"/>
      <c r="M129" s="478">
        <f>L131-G133</f>
        <v/>
      </c>
      <c r="P129" s="144" t="n"/>
    </row>
    <row r="130">
      <c r="A130" s="74" t="n"/>
      <c r="D130" s="483">
        <f>SUM(D6:D127)</f>
        <v/>
      </c>
      <c r="E130" s="19" t="n"/>
      <c r="F130" s="483">
        <f>SUM(F6:F127)</f>
        <v/>
      </c>
      <c r="H130" s="220" t="n"/>
      <c r="I130" s="180" t="n"/>
      <c r="J130" s="246" t="n"/>
      <c r="K130" s="489" t="n"/>
      <c r="M130" s="478">
        <f>L132-G134</f>
        <v/>
      </c>
    </row>
    <row r="131">
      <c r="A131" s="74" t="n"/>
      <c r="C131" s="6" t="n"/>
      <c r="D131" s="483">
        <f>D130-F130</f>
        <v/>
      </c>
      <c r="E131" s="15" t="n"/>
      <c r="F131" s="483">
        <f>F130-D130</f>
        <v/>
      </c>
      <c r="H131" s="119" t="n"/>
      <c r="I131" s="115" t="n"/>
      <c r="J131" s="116" t="n"/>
      <c r="K131" s="411" t="n"/>
      <c r="M131" s="478">
        <f>L133-G135</f>
        <v/>
      </c>
    </row>
    <row r="132">
      <c r="A132" s="74" t="n"/>
      <c r="B132" s="484">
        <f>B69-B70-B97</f>
        <v/>
      </c>
      <c r="C132" s="6" t="n"/>
      <c r="E132" s="15" t="n"/>
      <c r="G132" s="484">
        <f>G69-G70-G97</f>
        <v/>
      </c>
      <c r="H132" s="119" t="n"/>
      <c r="I132" s="115" t="n"/>
      <c r="J132" s="116" t="n"/>
      <c r="K132" s="411" t="n"/>
      <c r="M132" s="478">
        <f>L134-G136</f>
        <v/>
      </c>
    </row>
    <row r="133">
      <c r="A133" s="74" t="n"/>
      <c r="C133" s="30" t="n"/>
      <c r="D133" s="30" t="n"/>
      <c r="E133" s="30" t="n"/>
      <c r="F133" s="30" t="n"/>
      <c r="G133" s="30" t="n"/>
      <c r="H133" s="119" t="n"/>
      <c r="I133" s="115" t="n"/>
      <c r="J133" s="116" t="n"/>
      <c r="K133" s="411" t="n"/>
      <c r="M133" s="478">
        <f>L135-G137</f>
        <v/>
      </c>
    </row>
    <row r="134">
      <c r="A134" s="74" t="n"/>
      <c r="B134" s="74" t="n"/>
      <c r="C134" s="74" t="n"/>
      <c r="D134" s="74" t="n"/>
      <c r="E134" s="74" t="n"/>
      <c r="F134" s="74" t="n"/>
      <c r="G134" s="74" t="n"/>
      <c r="H134" s="119" t="n"/>
      <c r="I134" s="115" t="n"/>
      <c r="J134" s="116" t="n"/>
      <c r="K134" s="411" t="n"/>
      <c r="M134" s="478">
        <f>L136-G136</f>
        <v/>
      </c>
    </row>
    <row r="135">
      <c r="A135" s="74" t="n"/>
      <c r="B135" s="74" t="n"/>
      <c r="C135" s="74" t="n"/>
      <c r="D135" s="74" t="n"/>
      <c r="E135" s="74" t="n"/>
      <c r="F135" s="74" t="n"/>
      <c r="G135" s="74" t="n"/>
      <c r="H135" s="119" t="n"/>
      <c r="I135" s="115" t="n"/>
      <c r="J135" s="116" t="n"/>
      <c r="K135" s="411" t="n"/>
    </row>
    <row r="254" ht="16.2" customHeight="1" s="53"/>
    <row r="255" ht="16.2" customHeight="1" s="53"/>
    <row r="256" ht="16.2" customHeight="1" s="53"/>
    <row r="257" ht="16.2" customHeight="1" s="53"/>
    <row r="258" ht="16.2" customHeight="1" s="53"/>
    <row r="259" ht="16.2" customHeight="1" s="53"/>
    <row r="260" ht="16.2" customHeight="1" s="53"/>
    <row r="261" ht="16.2" customHeight="1" s="53"/>
    <row r="262" ht="16.2" customHeight="1" s="53"/>
    <row r="263" ht="16.2" customHeight="1" s="53"/>
    <row r="264" ht="16.2" customHeight="1" s="53"/>
    <row r="265" ht="16.2" customHeight="1" s="53"/>
    <row r="266" ht="16.2" customHeight="1" s="53"/>
    <row r="267" ht="16.2" customHeight="1" s="53"/>
    <row r="268" ht="16.2" customHeight="1" s="53"/>
    <row r="269" ht="16.2" customHeight="1" s="53"/>
    <row r="270" ht="16.2" customHeight="1" s="53"/>
    <row r="271" ht="16.2" customHeight="1" s="53"/>
    <row r="272" ht="16.2" customHeight="1" s="53"/>
    <row r="273" ht="16.2" customHeight="1" s="53"/>
    <row r="274" ht="16.2" customHeight="1" s="53"/>
    <row r="275" ht="16.2" customHeight="1" s="53"/>
    <row r="276" ht="16.2" customHeight="1" s="53"/>
    <row r="277" ht="16.2" customHeight="1" s="53"/>
    <row r="278" ht="16.2" customHeight="1" s="53"/>
    <row r="279" ht="16.2" customHeight="1" s="53"/>
    <row r="280" ht="16.2" customHeight="1" s="53"/>
    <row r="281" ht="16.2" customHeight="1" s="53"/>
    <row r="282" ht="16.2" customHeight="1" s="53"/>
    <row r="283" ht="16.2" customHeight="1" s="53"/>
    <row r="284" ht="16.2" customHeight="1" s="53"/>
    <row r="285" ht="16.2" customHeight="1" s="53"/>
    <row r="286" ht="16.2" customHeight="1" s="53"/>
    <row r="287" ht="16.2" customHeight="1" s="53"/>
    <row r="288" ht="16.2" customHeight="1" s="53"/>
    <row r="289" ht="16.2" customHeight="1" s="53"/>
    <row r="290" ht="16.2" customHeight="1" s="53"/>
    <row r="291" ht="16.2" customHeight="1" s="53"/>
    <row r="292" ht="16.2" customHeight="1" s="53"/>
    <row r="293" ht="16.2" customHeight="1" s="53"/>
    <row r="294" ht="16.2" customHeight="1" s="53"/>
    <row r="295" ht="16.2" customHeight="1" s="53"/>
    <row r="296" ht="16.2" customHeight="1" s="53"/>
    <row r="297" ht="16.2" customHeight="1" s="53"/>
    <row r="298" ht="16.2" customHeight="1" s="53"/>
    <row r="299" ht="16.2" customHeight="1" s="53"/>
    <row r="300" ht="16.2" customHeight="1" s="53"/>
    <row r="301" ht="16.2" customHeight="1" s="53"/>
    <row r="302" ht="16.2" customHeight="1" s="53"/>
    <row r="303" ht="16.2" customHeight="1" s="53"/>
    <row r="304" ht="16.2" customHeight="1" s="53"/>
    <row r="305" ht="16.2" customHeight="1" s="53"/>
    <row r="306" ht="16.2" customHeight="1" s="53"/>
    <row r="307" ht="16.2" customHeight="1" s="53"/>
    <row r="308" ht="16.2" customHeight="1" s="53"/>
    <row r="311" ht="16.2" customHeight="1" s="53"/>
    <row r="312" ht="16.2" customHeight="1" s="53"/>
    <row r="313" ht="16.2" customHeight="1" s="53"/>
    <row r="314" ht="16.2" customHeight="1" s="53"/>
    <row r="315" ht="16.2" customHeight="1" s="53"/>
    <row r="316" ht="16.2" customHeight="1" s="53"/>
    <row r="317" ht="16.2" customHeight="1" s="53"/>
    <row r="318" ht="16.2" customHeight="1" s="53"/>
    <row r="319" ht="16.2" customHeight="1" s="53"/>
    <row r="320" ht="16.2" customHeight="1" s="53"/>
    <row r="321" ht="16.2" customHeight="1" s="53"/>
    <row r="322" ht="16.2" customHeight="1" s="53"/>
    <row r="323" ht="16.2" customHeight="1" s="53"/>
    <row r="324" ht="16.2" customHeight="1" s="53"/>
    <row r="325" ht="16.2" customHeight="1" s="53"/>
    <row r="326" ht="16.2" customHeight="1" s="53"/>
    <row r="327" ht="16.2" customHeight="1" s="53"/>
    <row r="328" ht="16.2" customHeight="1" s="53"/>
    <row r="329" ht="16.2" customHeight="1" s="53"/>
    <row r="330" ht="16.2" customHeight="1" s="53"/>
    <row r="331" ht="16.2" customHeight="1" s="53"/>
    <row r="332" ht="16.2" customHeight="1" s="53"/>
    <row r="333" ht="16.2" customHeight="1" s="53"/>
    <row r="334" ht="16.2" customHeight="1" s="53"/>
    <row r="335" ht="16.2" customHeight="1" s="53"/>
    <row r="336" ht="16.2" customHeight="1" s="53"/>
    <row r="337" ht="16.2" customHeight="1" s="53"/>
    <row r="338" ht="16.2" customHeight="1" s="53"/>
    <row r="339" ht="16.2" customHeight="1" s="53"/>
    <row r="340" ht="16.2" customHeight="1" s="53"/>
    <row r="341" ht="16.2" customHeight="1" s="53"/>
    <row r="342" ht="16.2" customHeight="1" s="53"/>
    <row r="343" ht="16.2" customHeight="1" s="53"/>
    <row r="344" ht="16.2" customHeight="1" s="53"/>
    <row r="345" ht="16.2" customHeight="1" s="53"/>
    <row r="346" ht="16.2" customHeight="1" s="53"/>
    <row r="347" ht="16.2" customHeight="1" s="53"/>
    <row r="348" ht="16.2" customHeight="1" s="53"/>
    <row r="349" ht="16.2" customHeight="1" s="53"/>
    <row r="350" ht="16.2" customHeight="1" s="53"/>
    <row r="351" ht="16.2" customHeight="1" s="53"/>
    <row r="352" ht="16.2" customHeight="1" s="53"/>
    <row r="353" ht="16.2" customHeight="1" s="53"/>
    <row r="354" ht="16.2" customHeight="1" s="53"/>
    <row r="355" ht="16.2" customHeight="1" s="53"/>
    <row r="356" ht="16.2" customHeight="1" s="53"/>
    <row r="357" ht="16.2" customHeight="1" s="53"/>
    <row r="358" ht="16.2" customHeight="1" s="53"/>
    <row r="359" ht="16.2" customHeight="1" s="53"/>
    <row r="360" ht="16.2" customHeight="1" s="53"/>
    <row r="361" ht="16.2" customHeight="1" s="53"/>
    <row r="362" ht="16.2" customHeight="1" s="53"/>
    <row r="363" ht="16.2" customHeight="1" s="53"/>
    <row r="364" ht="16.2" customHeight="1" s="53"/>
    <row r="365" ht="16.2" customHeight="1" s="53"/>
    <row r="366" ht="16.2" customHeight="1" s="53"/>
    <row r="367" ht="16.2" customHeight="1" s="53"/>
    <row r="368" ht="16.2" customHeight="1" s="53"/>
    <row r="369" ht="16.2" customHeight="1" s="53"/>
    <row r="370" ht="16.2" customHeight="1" s="53"/>
    <row r="371" ht="16.2" customHeight="1" s="53"/>
    <row r="372" ht="16.2" customHeight="1" s="53"/>
    <row r="373" ht="16.2" customHeight="1" s="53"/>
    <row r="374" ht="16.2" customHeight="1" s="53"/>
    <row r="375" ht="16.2" customHeight="1" s="53"/>
    <row r="376" ht="16.2" customHeight="1" s="53"/>
    <row r="377" ht="16.2" customHeight="1" s="53"/>
    <row r="378" ht="16.2" customHeight="1" s="53"/>
    <row r="379" ht="16.2" customHeight="1" s="53"/>
    <row r="380" ht="16.2" customHeight="1" s="53"/>
    <row r="381" ht="16.2" customHeight="1" s="53"/>
    <row r="382" ht="16.2" customHeight="1" s="53"/>
    <row r="383" ht="16.2" customHeight="1" s="53"/>
    <row r="384" ht="16.2" customHeight="1" s="53"/>
    <row r="385" ht="16.2" customHeight="1" s="53"/>
    <row r="386" ht="16.2" customHeight="1" s="53"/>
    <row r="387" ht="16.2" customHeight="1" s="53"/>
    <row r="388" ht="16.2" customHeight="1" s="53"/>
    <row r="389" ht="16.2" customHeight="1" s="53"/>
    <row r="390" ht="16.2" customHeight="1" s="53"/>
    <row r="391" ht="16.2" customHeight="1" s="53"/>
    <row r="392" ht="16.2" customHeight="1" s="53"/>
    <row r="393" ht="16.2" customHeight="1" s="53"/>
    <row r="394" ht="16.2" customHeight="1" s="53"/>
    <row r="395" ht="16.2" customHeight="1" s="53"/>
    <row r="396" ht="16.2" customHeight="1" s="53"/>
    <row r="397" ht="16.2" customHeight="1" s="53"/>
    <row r="398" ht="16.2" customHeight="1" s="53"/>
    <row r="399" ht="16.2" customHeight="1" s="53"/>
    <row r="400" ht="16.2" customHeight="1" s="53"/>
    <row r="401" ht="16.2" customHeight="1" s="53"/>
    <row r="402" ht="16.2" customHeight="1" s="53"/>
    <row r="403" ht="16.2" customHeight="1" s="53"/>
    <row r="404" ht="16.2" customHeight="1" s="53"/>
    <row r="405" ht="16.2" customHeight="1" s="53"/>
    <row r="406" ht="16.2" customHeight="1" s="53"/>
    <row r="407" ht="16.2" customHeight="1" s="53"/>
    <row r="408" ht="16.2" customHeight="1" s="53"/>
    <row r="409" ht="16.2" customHeight="1" s="53"/>
    <row r="410" ht="16.2" customHeight="1" s="53"/>
    <row r="427" ht="16.2" customHeight="1" s="53"/>
    <row r="428" ht="16.2" customHeight="1" s="53"/>
    <row r="429" ht="16.2" customHeight="1" s="53"/>
    <row r="430" ht="16.2" customHeight="1" s="53"/>
    <row r="431" ht="16.2" customHeight="1" s="53"/>
    <row r="432" ht="16.2" customHeight="1" s="53"/>
    <row r="433" ht="16.2" customHeight="1" s="53"/>
    <row r="434" ht="16.2" customHeight="1" s="53"/>
    <row r="435" ht="16.2" customHeight="1" s="53"/>
    <row r="436" ht="16.2" customHeight="1" s="53"/>
    <row r="437" ht="16.2" customHeight="1" s="53"/>
    <row r="438" ht="16.2" customHeight="1" s="53"/>
    <row r="439" ht="16.2" customHeight="1" s="53"/>
    <row r="440" ht="16.2" customHeight="1" s="53"/>
    <row r="441" ht="16.2" customHeight="1" s="53"/>
    <row r="442" ht="16.2" customHeight="1" s="53"/>
    <row r="443" ht="16.2" customHeight="1" s="53"/>
    <row r="444" ht="16.2" customHeight="1" s="53"/>
    <row r="445" ht="16.2" customHeight="1" s="53"/>
    <row r="446" ht="16.2" customHeight="1" s="53"/>
    <row r="447" ht="16.2" customHeight="1" s="53"/>
    <row r="448" ht="16.2" customHeight="1" s="53"/>
    <row r="449" ht="16.2" customHeight="1" s="53"/>
    <row r="450" ht="16.2" customHeight="1" s="53"/>
    <row r="451" ht="16.2" customHeight="1" s="53"/>
    <row r="452" ht="16.2" customHeight="1" s="53"/>
    <row r="453" ht="16.2" customHeight="1" s="53"/>
    <row r="454" ht="16.2" customHeight="1" s="53"/>
    <row r="455" ht="16.2" customHeight="1" s="53"/>
    <row r="456" ht="16.2" customHeight="1" s="53"/>
    <row r="457" ht="16.2" customHeight="1" s="53"/>
    <row r="458" ht="16.2" customHeight="1" s="53"/>
    <row r="459" ht="16.2" customHeight="1" s="53"/>
    <row r="460" ht="16.2" customHeight="1" s="53"/>
    <row r="461" ht="16.2" customHeight="1" s="53"/>
    <row r="462" ht="16.2" customHeight="1" s="53"/>
    <row r="463" ht="16.2" customHeight="1" s="53"/>
    <row r="464" ht="16.2" customHeight="1" s="53"/>
    <row r="465" ht="16.2" customHeight="1" s="53"/>
    <row r="466" ht="16.2" customHeight="1" s="53"/>
    <row r="467" ht="16.2" customHeight="1" s="53"/>
    <row r="468" ht="16.2" customHeight="1" s="53"/>
    <row r="469" ht="16.2" customHeight="1" s="53"/>
    <row r="470" ht="16.2" customHeight="1" s="53"/>
    <row r="471" ht="16.2" customHeight="1" s="53"/>
    <row r="472" ht="16.2" customHeight="1" s="53"/>
    <row r="473" ht="16.2" customHeight="1" s="53"/>
    <row r="474" ht="16.2" customHeight="1" s="53"/>
    <row r="475" ht="16.2" customHeight="1" s="53"/>
    <row r="476" ht="16.2" customHeight="1" s="53"/>
    <row r="477" ht="16.2" customHeight="1" s="53"/>
    <row r="478" ht="16.2" customHeight="1" s="53"/>
    <row r="479" ht="16.2" customHeight="1" s="53"/>
    <row r="480" ht="16.2" customHeight="1" s="53"/>
    <row r="481" ht="16.2" customHeight="1" s="53"/>
    <row r="484" ht="16.2" customHeight="1" s="53"/>
    <row r="485" ht="16.2" customHeight="1" s="53"/>
    <row r="486" ht="16.2" customHeight="1" s="53"/>
    <row r="487" ht="16.2" customHeight="1" s="53"/>
    <row r="488" ht="16.2" customHeight="1" s="53"/>
    <row r="489" ht="16.2" customHeight="1" s="53"/>
    <row r="490" ht="16.2" customHeight="1" s="53"/>
    <row r="491" ht="16.2" customHeight="1" s="53"/>
    <row r="492" ht="16.2" customHeight="1" s="53"/>
    <row r="493" ht="16.2" customHeight="1" s="53"/>
    <row r="494" ht="16.2" customHeight="1" s="53"/>
    <row r="495" ht="16.2" customHeight="1" s="53"/>
    <row r="496" ht="16.2" customHeight="1" s="53"/>
    <row r="497" ht="16.2" customHeight="1" s="53"/>
    <row r="498" ht="16.2" customHeight="1" s="53"/>
    <row r="499" ht="16.2" customHeight="1" s="53"/>
    <row r="500" ht="16.2" customHeight="1" s="53"/>
    <row r="501" ht="16.2" customHeight="1" s="53"/>
    <row r="502" ht="16.2" customHeight="1" s="53"/>
    <row r="503" ht="16.2" customHeight="1" s="53"/>
    <row r="504" ht="16.2" customHeight="1" s="53"/>
    <row r="505" ht="16.2" customHeight="1" s="53"/>
    <row r="506" ht="16.2" customHeight="1" s="53"/>
    <row r="507" ht="16.2" customHeight="1" s="53"/>
    <row r="508" ht="16.2" customHeight="1" s="53"/>
    <row r="509" ht="16.2" customHeight="1" s="53"/>
    <row r="510" ht="16.2" customHeight="1" s="53"/>
    <row r="511" ht="16.2" customHeight="1" s="53"/>
    <row r="512" ht="16.2" customHeight="1" s="53"/>
    <row r="513" ht="16.2" customHeight="1" s="53"/>
    <row r="514" ht="16.2" customHeight="1" s="53"/>
    <row r="515" ht="16.2" customHeight="1" s="53"/>
    <row r="516" ht="16.2" customHeight="1" s="53"/>
    <row r="517" ht="16.2" customHeight="1" s="53"/>
    <row r="518" ht="16.2" customHeight="1" s="53"/>
    <row r="519" ht="16.2" customHeight="1" s="53"/>
    <row r="520" ht="16.2" customHeight="1" s="53"/>
    <row r="521" ht="16.2" customHeight="1" s="53"/>
    <row r="522" ht="16.2" customHeight="1" s="53"/>
    <row r="523" ht="16.2" customHeight="1" s="53"/>
    <row r="524" ht="16.2" customHeight="1" s="53"/>
    <row r="525" ht="16.2" customHeight="1" s="53"/>
    <row r="526" ht="16.2" customHeight="1" s="53"/>
    <row r="527" ht="16.2" customHeight="1" s="53"/>
    <row r="528" ht="16.2" customHeight="1" s="53"/>
    <row r="529" ht="16.2" customHeight="1" s="53"/>
    <row r="530" ht="16.2" customHeight="1" s="53"/>
    <row r="531" ht="16.2" customHeight="1" s="53"/>
    <row r="532" ht="16.2" customHeight="1" s="53"/>
    <row r="533" ht="16.2" customHeight="1" s="53"/>
    <row r="534" ht="16.2" customHeight="1" s="53"/>
    <row r="535" ht="16.2" customHeight="1" s="53"/>
    <row r="536" ht="16.2" customHeight="1" s="53"/>
    <row r="537" ht="16.2" customHeight="1" s="53"/>
    <row r="538" ht="16.2" customHeight="1" s="53"/>
    <row r="539" ht="16.2" customHeight="1" s="53"/>
    <row r="540" ht="16.2" customHeight="1" s="53"/>
    <row r="541" ht="16.2" customHeight="1" s="53"/>
    <row r="542" ht="16.2" customHeight="1" s="53"/>
    <row r="543" ht="16.2" customHeight="1" s="53"/>
    <row r="544" ht="16.2" customHeight="1" s="53"/>
    <row r="545" ht="16.2" customHeight="1" s="53"/>
    <row r="546" ht="16.2" customHeight="1" s="53"/>
    <row r="547" ht="16.2" customHeight="1" s="53"/>
    <row r="548" ht="16.2" customHeight="1" s="53"/>
    <row r="549" ht="16.2" customHeight="1" s="53"/>
    <row r="550" ht="16.2" customHeight="1" s="53"/>
    <row r="551" ht="16.2" customHeight="1" s="53"/>
    <row r="552" ht="16.2" customHeight="1" s="53"/>
    <row r="553" ht="16.2" customHeight="1" s="53"/>
    <row r="554" ht="16.2" customHeight="1" s="53"/>
    <row r="555" ht="16.2" customHeight="1" s="53"/>
    <row r="556" ht="16.2" customHeight="1" s="53"/>
    <row r="557" ht="16.2" customHeight="1" s="53"/>
    <row r="558" ht="16.2" customHeight="1" s="53"/>
    <row r="559" ht="16.2" customHeight="1" s="53"/>
    <row r="560" ht="16.2" customHeight="1" s="53"/>
    <row r="561" ht="16.2" customHeight="1" s="53"/>
    <row r="562" ht="16.2" customHeight="1" s="53"/>
    <row r="563" ht="16.2" customHeight="1" s="53"/>
    <row r="564" ht="16.2" customHeight="1" s="53"/>
    <row r="565" ht="16.2" customHeight="1" s="53"/>
    <row r="566" ht="16.2" customHeight="1" s="53"/>
    <row r="567" ht="16.2" customHeight="1" s="53"/>
    <row r="568" ht="16.2" customHeight="1" s="53"/>
    <row r="569" ht="16.2" customHeight="1" s="53"/>
    <row r="570" ht="16.2" customHeight="1" s="53"/>
    <row r="571" ht="16.2" customHeight="1" s="53"/>
    <row r="572" ht="16.2" customHeight="1" s="53"/>
    <row r="573" ht="16.2" customHeight="1" s="53"/>
    <row r="574" ht="16.2" customHeight="1" s="53"/>
    <row r="575" ht="16.2" customHeight="1" s="53"/>
    <row r="576" ht="16.2" customHeight="1" s="53"/>
    <row r="577" ht="16.2" customHeight="1" s="53"/>
    <row r="578" ht="16.2" customHeight="1" s="53"/>
    <row r="579" ht="16.2" customHeight="1" s="53"/>
    <row r="580" ht="16.2" customHeight="1" s="53"/>
    <row r="581" ht="16.2" customHeight="1" s="53"/>
    <row r="582" ht="16.2" customHeight="1" s="53"/>
    <row r="583" ht="16.2" customHeight="1" s="53"/>
    <row r="584" ht="16.2" customHeight="1" s="53"/>
    <row r="585" ht="16.2" customHeight="1" s="53"/>
    <row r="586" ht="16.2" customHeight="1" s="53"/>
    <row r="587" ht="16.2" customHeight="1" s="53"/>
    <row r="588" ht="16.2" customHeight="1" s="53"/>
    <row r="589" ht="16.2" customHeight="1" s="53"/>
    <row r="590" ht="16.2" customHeight="1" s="53"/>
    <row r="591" ht="16.2" customHeight="1" s="53"/>
    <row r="592" ht="16.2" customHeight="1" s="53"/>
  </sheetData>
  <mergeCells count="6">
    <mergeCell ref="A1:J1"/>
    <mergeCell ref="C4:F4"/>
    <mergeCell ref="A4:A5"/>
    <mergeCell ref="A3:J3"/>
    <mergeCell ref="A2:J2"/>
    <mergeCell ref="H4:J5"/>
  </mergeCells>
  <conditionalFormatting sqref="D8:D15">
    <cfRule type="expression" priority="4" dxfId="4">
      <formula>"""=if(IF(ISBLANK(c8),0, 1) *IF(ISBLANK(d8),0, 1)=1)"""</formula>
    </cfRule>
  </conditionalFormatting>
  <conditionalFormatting sqref="J7:J136">
    <cfRule type="cellIs" priority="1" operator="notEqual" dxfId="0" stopIfTrue="1">
      <formula>$K7</formula>
    </cfRule>
  </conditionalFormatting>
  <conditionalFormatting sqref="M7:M93 M97:M134">
    <cfRule type="cellIs" priority="21" operator="notEqual" dxfId="0" stopIfTrue="1">
      <formula>0</formula>
    </cfRule>
  </conditionalFormatting>
  <printOptions horizontalCentered="1"/>
  <pageMargins left="0.5511811023622047" right="0.4724409448818898" top="0.4330708661417323" bottom="0.2755905511811024" header="0.3937007874015748" footer="0.1181102362204725"/>
  <pageSetup orientation="portrait" paperSize="9" scale="38" horizontalDpi="1200" verticalDpi="1200"/>
  <headerFooter alignWithMargins="0">
    <oddHeader/>
    <oddFooter>&amp;C&amp;16 1-1</oddFooter>
    <evenHeader/>
    <evenFooter/>
    <firstHeader/>
    <firstFooter/>
  </headerFooter>
  <legacyDrawing xmlns:r="http://schemas.openxmlformats.org/officeDocument/2006/relationships" r:id="anysvml"/>
</worksheet>
</file>

<file path=xl/worksheets/sheet42.xml><?xml version="1.0" encoding="utf-8"?>
<worksheet xmlns="http://schemas.openxmlformats.org/spreadsheetml/2006/main">
  <sheetPr codeName="Sheet48">
    <tabColor theme="0" tint="-0.0499893185216834"/>
    <outlinePr summaryBelow="1" summaryRight="1"/>
    <pageSetUpPr/>
  </sheetPr>
  <dimension ref="A1:R135"/>
  <sheetViews>
    <sheetView showZeros="0" topLeftCell="A112" zoomScale="70" zoomScaleNormal="70" zoomScaleSheetLayoutView="120" workbookViewId="0">
      <selection activeCell="G14" sqref="G14"/>
    </sheetView>
  </sheetViews>
  <sheetFormatPr baseColWidth="8" defaultColWidth="9" defaultRowHeight="19.8"/>
  <cols>
    <col width="21.6640625" customWidth="1" style="5" min="1" max="1"/>
    <col width="16" customWidth="1" style="5" min="2" max="2"/>
    <col width="5.21875" customWidth="1" style="325" min="3" max="3"/>
    <col width="11.88671875" customWidth="1" style="5" min="4" max="4"/>
    <col width="5.21875" customWidth="1" style="325" min="5" max="5"/>
    <col width="12.21875" customWidth="1" style="5" min="6" max="6"/>
    <col width="12.33203125" customWidth="1" style="5" min="7" max="7"/>
    <col width="64.44140625" customWidth="1" style="5" min="8" max="8"/>
    <col width="5.21875" customWidth="1" style="5" min="9" max="9"/>
    <col width="10.6640625" customWidth="1" style="5" min="10" max="10"/>
    <col width="11.5546875" customWidth="1" style="1" min="11" max="12"/>
    <col width="19.109375" bestFit="1" customWidth="1" style="1" min="13" max="13"/>
    <col width="9" customWidth="1" style="1" min="14" max="14"/>
    <col width="20.109375" bestFit="1" customWidth="1" style="1" min="15" max="15"/>
    <col width="9" customWidth="1" style="1" min="16" max="16"/>
    <col width="15.109375" bestFit="1" customWidth="1" style="1" min="17" max="17"/>
    <col width="9" customWidth="1" style="1" min="18" max="16384"/>
  </cols>
  <sheetData>
    <row r="1" ht="22.2" customHeight="1" s="53">
      <c r="A1" s="322">
        <f>OFFSET(A139,0,K1-1)</f>
        <v/>
      </c>
      <c r="K1" s="13">
        <f>L1+2</f>
        <v/>
      </c>
      <c r="L1" s="1" t="n">
        <v>40</v>
      </c>
    </row>
    <row r="2" ht="22.2" customHeight="1" s="53">
      <c r="A2" s="322" t="inlineStr">
        <is>
          <t>預計平衡表與現金流量表勾稽底稿</t>
        </is>
      </c>
    </row>
    <row r="3">
      <c r="A3" s="324" t="inlineStr">
        <is>
          <t>中華民國115年度</t>
        </is>
      </c>
    </row>
    <row r="4" ht="22.2" customHeight="1" s="53">
      <c r="A4" s="348" t="inlineStr">
        <is>
          <t>科目</t>
        </is>
      </c>
      <c r="B4" s="349" t="inlineStr">
        <is>
          <t>114.12.31</t>
        </is>
      </c>
      <c r="C4" s="328" t="inlineStr">
        <is>
          <t>調整項目</t>
        </is>
      </c>
      <c r="D4" s="350" t="n"/>
      <c r="E4" s="350" t="n"/>
      <c r="F4" s="351" t="n"/>
      <c r="G4" s="349" t="inlineStr">
        <is>
          <t>115.12.31</t>
        </is>
      </c>
      <c r="H4" s="329" t="inlineStr">
        <is>
          <t>現金流量表勾稽項目</t>
        </is>
      </c>
      <c r="I4" s="352" t="n"/>
      <c r="J4" s="353" t="n"/>
    </row>
    <row r="5" ht="22.8" customHeight="1" s="53" thickBot="1">
      <c r="A5" s="354" t="n"/>
      <c r="B5" s="75" t="inlineStr">
        <is>
          <t>預計數</t>
        </is>
      </c>
      <c r="C5" s="485" t="n"/>
      <c r="D5" s="486" t="inlineStr">
        <is>
          <t>借方</t>
        </is>
      </c>
      <c r="E5" s="487" t="n"/>
      <c r="F5" s="486" t="inlineStr">
        <is>
          <t>貸方</t>
        </is>
      </c>
      <c r="G5" s="77" t="inlineStr">
        <is>
          <t>預計數</t>
        </is>
      </c>
      <c r="H5" s="358" t="n"/>
      <c r="I5" s="359" t="n"/>
      <c r="J5" s="360" t="n"/>
    </row>
    <row r="6">
      <c r="A6" s="4" t="inlineStr">
        <is>
          <t xml:space="preserve">資產                                                        </t>
        </is>
      </c>
      <c r="B6" s="419" t="n"/>
      <c r="C6" s="367" t="n"/>
      <c r="D6" s="420" t="n"/>
      <c r="E6" s="368" t="n"/>
      <c r="F6" s="420" t="n"/>
      <c r="G6" s="421" t="n"/>
      <c r="H6" s="111" t="inlineStr">
        <is>
          <t xml:space="preserve">▼業務活動之現金流量                                          </t>
        </is>
      </c>
      <c r="I6" s="129" t="n"/>
      <c r="J6" s="130" t="n"/>
      <c r="L6" s="30" t="inlineStr">
        <is>
          <t>114年12月</t>
        </is>
      </c>
      <c r="M6" s="27" t="inlineStr">
        <is>
          <t>差異數要再加(減)</t>
        </is>
      </c>
      <c r="N6" s="30" t="n"/>
      <c r="O6" s="27" t="inlineStr">
        <is>
          <t>比較增減</t>
        </is>
      </c>
      <c r="P6" s="30" t="n"/>
      <c r="Q6" s="27" t="inlineStr">
        <is>
          <t>調整項目</t>
        </is>
      </c>
      <c r="R6" s="30" t="n"/>
    </row>
    <row r="7">
      <c r="A7" s="78" t="inlineStr">
        <is>
          <t xml:space="preserve">　流動資產                                                    </t>
        </is>
      </c>
      <c r="B7" s="422">
        <f>SUM(B8:B16)</f>
        <v/>
      </c>
      <c r="C7" s="367" t="n"/>
      <c r="D7" s="420" t="n"/>
      <c r="E7" s="368" t="n"/>
      <c r="F7" s="420" t="n"/>
      <c r="G7" s="423">
        <f>SUM(G8:G16)</f>
        <v/>
      </c>
      <c r="H7" s="112" t="inlineStr">
        <is>
          <t xml:space="preserve">　　本期賸餘（短絀）                                            </t>
        </is>
      </c>
      <c r="I7" s="8" t="inlineStr">
        <is>
          <t>A</t>
        </is>
      </c>
      <c r="J7" s="73">
        <f>OFFSET(A480,0,$K$1-1)</f>
        <v/>
      </c>
      <c r="K7" s="369">
        <f>-SUMIF($C$7:$C$127,I7,$D$7:$D$127)+SUMIF($E$7:$E$127,I7,$F$7:$F$127)</f>
        <v/>
      </c>
      <c r="L7" s="478">
        <f>VLOOKUP(A7,$A$140:$AX$249,$K$1,FALSE)</f>
        <v/>
      </c>
      <c r="M7" s="478">
        <f>L7-G7</f>
        <v/>
      </c>
      <c r="N7" s="30" t="n"/>
      <c r="O7" s="425">
        <f>L7-B7</f>
        <v/>
      </c>
      <c r="P7" s="426">
        <f>J7-K7</f>
        <v/>
      </c>
      <c r="Q7" s="426">
        <f>D7-F7</f>
        <v/>
      </c>
      <c r="R7" s="30" t="n"/>
    </row>
    <row r="8">
      <c r="A8" s="79" t="inlineStr">
        <is>
          <t xml:space="preserve">　　現金                                                        </t>
        </is>
      </c>
      <c r="B8" s="427">
        <f>VLOOKUP(A8,$A$309:$AX$418,$K$1,FALSE)</f>
        <v/>
      </c>
      <c r="C8" s="367" t="inlineStr">
        <is>
          <t>B</t>
        </is>
      </c>
      <c r="D8" s="428">
        <f>IF(G8-B8&gt;0,G8-B8,"0")</f>
        <v/>
      </c>
      <c r="E8" s="375" t="inlineStr">
        <is>
          <t>B</t>
        </is>
      </c>
      <c r="F8" s="428">
        <f>IF(G8-B8&lt;0,B8-G8,"0")</f>
        <v/>
      </c>
      <c r="G8" s="429">
        <f>J87</f>
        <v/>
      </c>
      <c r="H8" s="112" t="inlineStr">
        <is>
          <t xml:space="preserve">　　利息股利之調整                                              </t>
        </is>
      </c>
      <c r="I8" s="8" t="n"/>
      <c r="J8" s="73">
        <f>OFFSET(A481,0,$K$1-1)</f>
        <v/>
      </c>
      <c r="K8" s="369">
        <f>SUM(K9:K11)</f>
        <v/>
      </c>
      <c r="L8" s="478">
        <f>VLOOKUP(A8,$A$140:$AX$249,$K$1,FALSE)</f>
        <v/>
      </c>
      <c r="M8" s="478">
        <f>L8-G8</f>
        <v/>
      </c>
      <c r="N8" s="30" t="n"/>
      <c r="O8" s="425">
        <f>L8-B8</f>
        <v/>
      </c>
      <c r="P8" s="426">
        <f>J8-K8</f>
        <v/>
      </c>
      <c r="Q8" s="426">
        <f>D8-F8</f>
        <v/>
      </c>
      <c r="R8" s="30" t="n"/>
    </row>
    <row r="9" ht="32.4" customHeight="1" s="53">
      <c r="A9" s="79" t="inlineStr">
        <is>
          <t xml:space="preserve">　　流動金融資產                                                </t>
        </is>
      </c>
      <c r="B9" s="427">
        <f>VLOOKUP(A9,$A$309:$AX$418,$K$1,FALSE)</f>
        <v/>
      </c>
      <c r="C9" s="375" t="n">
        <v>231</v>
      </c>
      <c r="D9" s="428">
        <f>J50*-1</f>
        <v/>
      </c>
      <c r="E9" s="430" t="n">
        <v>211</v>
      </c>
      <c r="F9" s="431">
        <f>J42</f>
        <v/>
      </c>
      <c r="G9" s="429">
        <f>B9+D9-F9+D10-F10</f>
        <v/>
      </c>
      <c r="H9" s="112" t="inlineStr">
        <is>
          <t xml:space="preserve">　　　利息收入                                                    </t>
        </is>
      </c>
      <c r="I9" s="8" t="n"/>
      <c r="J9" s="73">
        <f>OFFSET(A482,0,$K$1-1)</f>
        <v/>
      </c>
      <c r="K9" s="369">
        <f>J9</f>
        <v/>
      </c>
      <c r="L9" s="478">
        <f>VLOOKUP(A9,$A$140:$AX$249,$K$1,FALSE)</f>
        <v/>
      </c>
      <c r="M9" s="478">
        <f>L9-G9</f>
        <v/>
      </c>
      <c r="N9" s="30" t="n"/>
      <c r="O9" s="425">
        <f>L9-B9</f>
        <v/>
      </c>
      <c r="P9" s="426">
        <f>J9-K9</f>
        <v/>
      </c>
      <c r="Q9" s="426">
        <f>D9-F9</f>
        <v/>
      </c>
      <c r="R9" s="30" t="n"/>
    </row>
    <row r="10">
      <c r="A10" s="79" t="n"/>
      <c r="B10" s="427" t="n"/>
      <c r="C10" s="375" t="n">
        <v>125</v>
      </c>
      <c r="D10" s="428" t="n"/>
      <c r="E10" s="430" t="n"/>
      <c r="F10" s="432" t="n"/>
      <c r="G10" s="429" t="n"/>
      <c r="H10" s="112" t="inlineStr">
        <is>
          <t xml:space="preserve">　　　股利收入                                                    </t>
        </is>
      </c>
      <c r="I10" s="8" t="n"/>
      <c r="J10" s="73">
        <f>OFFSET(A483,0,$K$1-1)</f>
        <v/>
      </c>
      <c r="K10" s="369">
        <f>J10</f>
        <v/>
      </c>
      <c r="L10" s="478" t="n"/>
      <c r="M10" s="478">
        <f>L10-G10</f>
        <v/>
      </c>
      <c r="N10" s="30" t="n"/>
      <c r="O10" s="425">
        <f>L10-B10</f>
        <v/>
      </c>
      <c r="P10" s="426">
        <f>J10-K10</f>
        <v/>
      </c>
      <c r="Q10" s="426">
        <f>D10-F10</f>
        <v/>
      </c>
      <c r="R10" s="30" t="n"/>
    </row>
    <row r="11">
      <c r="A11" s="79" t="inlineStr">
        <is>
          <t xml:space="preserve">　　應收款項                                                    </t>
        </is>
      </c>
      <c r="B11" s="427">
        <f>VLOOKUP(A11,$A$309:$AX$418,$K$1,FALSE)</f>
        <v/>
      </c>
      <c r="C11" s="375" t="n">
        <v>151</v>
      </c>
      <c r="D11" s="428" t="n"/>
      <c r="E11" s="430" t="n">
        <v>151</v>
      </c>
      <c r="F11" s="432" t="n"/>
      <c r="G11" s="429">
        <f>B11+D11-F11</f>
        <v/>
      </c>
      <c r="H11" s="112" t="inlineStr">
        <is>
          <t xml:space="preserve">　　　利息費用                                                    </t>
        </is>
      </c>
      <c r="I11" s="8" t="n"/>
      <c r="J11" s="73">
        <f>OFFSET(A484,0,$K$1-1)</f>
        <v/>
      </c>
      <c r="K11" s="369">
        <f>J11</f>
        <v/>
      </c>
      <c r="L11" s="478">
        <f>VLOOKUP(A11,$A$140:$AX$249,$K$1,FALSE)</f>
        <v/>
      </c>
      <c r="M11" s="478">
        <f>L11-G11</f>
        <v/>
      </c>
      <c r="N11" s="30" t="n"/>
      <c r="O11" s="425">
        <f>L11-B11</f>
        <v/>
      </c>
      <c r="P11" s="426">
        <f>J11-K11</f>
        <v/>
      </c>
      <c r="Q11" s="426">
        <f>D11-F11</f>
        <v/>
      </c>
      <c r="R11" s="30" t="n"/>
    </row>
    <row r="12">
      <c r="A12" s="2" t="n">
        <v>0</v>
      </c>
      <c r="B12" s="427" t="n"/>
      <c r="C12" s="375" t="n"/>
      <c r="D12" s="428" t="n"/>
      <c r="E12" s="430" t="n"/>
      <c r="F12" s="432" t="n"/>
      <c r="G12" s="433" t="n"/>
      <c r="H12" s="112" t="inlineStr">
        <is>
          <t xml:space="preserve">　　未計利息股利之本期賸餘（短絀）                              </t>
        </is>
      </c>
      <c r="I12" s="8" t="n"/>
      <c r="J12" s="73">
        <f>OFFSET(A485,0,$K$1-1)</f>
        <v/>
      </c>
      <c r="K12" s="369">
        <f>K7+K8</f>
        <v/>
      </c>
      <c r="L12" s="478" t="n"/>
      <c r="M12" s="478">
        <f>L12-G12</f>
        <v/>
      </c>
      <c r="N12" s="30" t="n"/>
      <c r="O12" s="425">
        <f>L12-B12</f>
        <v/>
      </c>
      <c r="P12" s="426">
        <f>J12-K12</f>
        <v/>
      </c>
      <c r="Q12" s="426">
        <f>D12-F12</f>
        <v/>
      </c>
      <c r="R12" s="30" t="n"/>
    </row>
    <row r="13">
      <c r="A13" s="80" t="inlineStr">
        <is>
          <t xml:space="preserve">　　存貨                                                        </t>
        </is>
      </c>
      <c r="B13" s="427">
        <f>VLOOKUP(A13,$A$309:$AX$418,$K$1,FALSE)</f>
        <v/>
      </c>
      <c r="C13" s="375" t="n">
        <v>151</v>
      </c>
      <c r="D13" s="428" t="n"/>
      <c r="E13" s="430" t="n">
        <v>151</v>
      </c>
      <c r="F13" s="432" t="n"/>
      <c r="G13" s="429">
        <f>B13+D13-F13</f>
        <v/>
      </c>
      <c r="H13" s="112" t="inlineStr">
        <is>
          <t xml:space="preserve">　　調整項目                                                    </t>
        </is>
      </c>
      <c r="I13" s="8" t="n"/>
      <c r="J13" s="73">
        <f>OFFSET(A486,0,$K$1-1)</f>
        <v/>
      </c>
      <c r="K13" s="369">
        <f>SUM(K14,K24,K27,K34,K33)</f>
        <v/>
      </c>
      <c r="L13" s="478">
        <f>VLOOKUP(A13,$A$140:$AX$249,$K$1,FALSE)</f>
        <v/>
      </c>
      <c r="M13" s="478">
        <f>L13-G13</f>
        <v/>
      </c>
      <c r="N13" s="30" t="n"/>
      <c r="O13" s="425">
        <f>L13-B13</f>
        <v/>
      </c>
      <c r="P13" s="426">
        <f>J13-K13</f>
        <v/>
      </c>
      <c r="Q13" s="426">
        <f>D13-F13</f>
        <v/>
      </c>
      <c r="R13" s="30" t="n"/>
    </row>
    <row r="14">
      <c r="A14" s="81" t="inlineStr">
        <is>
          <t xml:space="preserve">　　生產性生物資產－流動                                        </t>
        </is>
      </c>
      <c r="B14" s="427">
        <f>VLOOKUP(A14,$A$309:$AX$418,$K$1,FALSE)</f>
        <v/>
      </c>
      <c r="C14" s="375" t="n">
        <v>151</v>
      </c>
      <c r="D14" s="428" t="n"/>
      <c r="E14" s="430" t="n">
        <v>151</v>
      </c>
      <c r="F14" s="432" t="n"/>
      <c r="G14" s="429">
        <f>B14+D14-F14</f>
        <v/>
      </c>
      <c r="H14" s="112" t="inlineStr">
        <is>
          <t xml:space="preserve">　　　折舊、減損及折耗                                            </t>
        </is>
      </c>
      <c r="I14" s="8" t="n"/>
      <c r="J14" s="73">
        <f>OFFSET(A487,0,$K$1-1)</f>
        <v/>
      </c>
      <c r="K14" s="369">
        <f>SUM(K15:K23)</f>
        <v/>
      </c>
      <c r="L14" s="478">
        <f>VLOOKUP(A14,$A$140:$AX$249,$K$1,FALSE)</f>
        <v/>
      </c>
      <c r="M14" s="478">
        <f>L14-G14</f>
        <v/>
      </c>
      <c r="N14" s="30" t="n"/>
      <c r="O14" s="425">
        <f>L14-B14</f>
        <v/>
      </c>
      <c r="P14" s="426">
        <f>J14-K14</f>
        <v/>
      </c>
      <c r="Q14" s="426">
        <f>D14-F14</f>
        <v/>
      </c>
      <c r="R14" s="30" t="n"/>
    </row>
    <row r="15">
      <c r="A15" s="80" t="inlineStr">
        <is>
          <t xml:space="preserve">　　預付款項                                                    </t>
        </is>
      </c>
      <c r="B15" s="427">
        <f>VLOOKUP(A15,$A$309:$AX$418,$K$1,FALSE)</f>
        <v/>
      </c>
      <c r="C15" s="375" t="n">
        <v>151</v>
      </c>
      <c r="D15" s="428" t="n"/>
      <c r="E15" s="430" t="n">
        <v>151</v>
      </c>
      <c r="F15" s="432" t="n"/>
      <c r="G15" s="429">
        <f>B15+D15-F15</f>
        <v/>
      </c>
      <c r="H15" s="112" t="inlineStr">
        <is>
          <t xml:space="preserve">　　　　土地改良物                                                  </t>
        </is>
      </c>
      <c r="I15" s="91" t="n">
        <v>101</v>
      </c>
      <c r="J15" s="121">
        <f>OFFSET(A488,0,$K$1-1)</f>
        <v/>
      </c>
      <c r="K15" s="369">
        <f>-SUMIF($C$7:$C$127,I15,$D$7:$D$127)+SUMIF($E$7:$E$127,I15,$F$7:$F$127)</f>
        <v/>
      </c>
      <c r="L15" s="478">
        <f>VLOOKUP(A15,$A$140:$AX$249,$K$1,FALSE)</f>
        <v/>
      </c>
      <c r="M15" s="478">
        <f>L15-G15</f>
        <v/>
      </c>
      <c r="N15" s="30" t="n"/>
      <c r="O15" s="425">
        <f>L15-B15</f>
        <v/>
      </c>
      <c r="P15" s="426">
        <f>J15-K15</f>
        <v/>
      </c>
      <c r="Q15" s="426">
        <f>D15-F15</f>
        <v/>
      </c>
      <c r="R15" s="30" t="n"/>
    </row>
    <row r="16">
      <c r="A16" s="80" t="inlineStr">
        <is>
          <t xml:space="preserve">　　短期貸墊款                                                  </t>
        </is>
      </c>
      <c r="B16" s="427">
        <f>VLOOKUP(A16,$A$309:$AX$418,$K$1,FALSE)</f>
        <v/>
      </c>
      <c r="C16" s="375" t="n">
        <v>151</v>
      </c>
      <c r="D16" s="428" t="n"/>
      <c r="E16" s="430" t="n">
        <v>212</v>
      </c>
      <c r="F16" s="432">
        <f>J43</f>
        <v/>
      </c>
      <c r="G16" s="429">
        <f>B16+D16-F16</f>
        <v/>
      </c>
      <c r="H16" s="112" t="inlineStr">
        <is>
          <t xml:space="preserve">　　　　房屋及建築                                                  </t>
        </is>
      </c>
      <c r="I16" s="91" t="n">
        <v>102</v>
      </c>
      <c r="J16" s="121">
        <f>OFFSET(A489,0,$K$1-1)</f>
        <v/>
      </c>
      <c r="K16" s="369">
        <f>-SUMIF($C$7:$C$127,I16,$D$7:$D$127)+SUMIF($E$7:$E$127,I16,$F$7:$F$127)</f>
        <v/>
      </c>
      <c r="L16" s="478">
        <f>VLOOKUP(A16,$A$140:$AX$249,$K$1,FALSE)</f>
        <v/>
      </c>
      <c r="M16" s="478">
        <f>L16-G16</f>
        <v/>
      </c>
      <c r="N16" s="30" t="n"/>
      <c r="O16" s="425">
        <f>L16-B16</f>
        <v/>
      </c>
      <c r="P16" s="426">
        <f>J16-K16</f>
        <v/>
      </c>
      <c r="Q16" s="426">
        <f>D16-F16</f>
        <v/>
      </c>
      <c r="R16" s="30" t="n"/>
    </row>
    <row r="17" ht="48.6" customHeight="1" s="53">
      <c r="A17" s="78" t="inlineStr">
        <is>
          <t xml:space="preserve">　投資、長期應收款、貸墊款及準備金                            </t>
        </is>
      </c>
      <c r="B17" s="422">
        <f>SUM(B18:B21)</f>
        <v/>
      </c>
      <c r="C17" s="380" t="n"/>
      <c r="D17" s="374" t="n"/>
      <c r="E17" s="434" t="n"/>
      <c r="F17" s="435" t="n"/>
      <c r="G17" s="423">
        <f>SUM(G18:G21)</f>
        <v/>
      </c>
      <c r="H17" s="112" t="inlineStr">
        <is>
          <t xml:space="preserve">　　　　機械及設備                                                  </t>
        </is>
      </c>
      <c r="I17" s="91" t="n">
        <v>103</v>
      </c>
      <c r="J17" s="121">
        <f>OFFSET(A490,0,$K$1-1)</f>
        <v/>
      </c>
      <c r="K17" s="369">
        <f>-SUMIF($C$7:$C$127,I17,$D$7:$D$127)+SUMIF($E$7:$E$127,I17,$F$7:$F$127)</f>
        <v/>
      </c>
      <c r="L17" s="478">
        <f>VLOOKUP(A17,$A$140:$AX$249,$K$1,FALSE)</f>
        <v/>
      </c>
      <c r="M17" s="478">
        <f>L17-G17</f>
        <v/>
      </c>
      <c r="N17" s="30" t="n"/>
      <c r="O17" s="425">
        <f>L17-B17</f>
        <v/>
      </c>
      <c r="P17" s="426">
        <f>J17-K17</f>
        <v/>
      </c>
      <c r="Q17" s="426">
        <f>D17-F17</f>
        <v/>
      </c>
      <c r="R17" s="30" t="n"/>
    </row>
    <row r="18" ht="32.4" customHeight="1" s="53">
      <c r="A18" s="80" t="inlineStr">
        <is>
          <t xml:space="preserve">　　採權益法之投資                                              </t>
        </is>
      </c>
      <c r="B18" s="427">
        <f>VLOOKUP(A18,$A$309:$AX$418,$K$1,FALSE)</f>
        <v/>
      </c>
      <c r="C18" s="380" t="n"/>
      <c r="D18" s="126" t="n"/>
      <c r="E18" s="127" t="n"/>
      <c r="F18" s="126" t="n"/>
      <c r="G18" s="429">
        <f>D18+F18+B18</f>
        <v/>
      </c>
      <c r="H18" s="112" t="inlineStr">
        <is>
          <t xml:space="preserve">　　　　交通及運輸設備                                              </t>
        </is>
      </c>
      <c r="I18" s="91" t="n">
        <v>104</v>
      </c>
      <c r="J18" s="121">
        <f>OFFSET(A491,0,$K$1-1)</f>
        <v/>
      </c>
      <c r="K18" s="369">
        <f>-SUMIF($C$7:$C$127,I18,$D$7:$D$127)+SUMIF($E$7:$E$127,I18,$F$7:$F$127)</f>
        <v/>
      </c>
      <c r="L18" s="478">
        <f>VLOOKUP(A18,$A$140:$AX$249,$K$1,FALSE)</f>
        <v/>
      </c>
      <c r="M18" s="478">
        <f>L18-G18</f>
        <v/>
      </c>
      <c r="N18" s="30" t="n"/>
      <c r="O18" s="425">
        <f>L18-B18</f>
        <v/>
      </c>
      <c r="P18" s="426">
        <f>J18-K18</f>
        <v/>
      </c>
      <c r="Q18" s="426">
        <f>D18-F18</f>
        <v/>
      </c>
      <c r="R18" s="30" t="n"/>
    </row>
    <row r="19" ht="32.4" customHeight="1" s="53">
      <c r="A19" s="80" t="inlineStr">
        <is>
          <t xml:space="preserve">　　非流動金融資產                                              </t>
        </is>
      </c>
      <c r="B19" s="427">
        <f>VLOOKUP(A19,$A$309:$AX$418,$K$1,FALSE)</f>
        <v/>
      </c>
      <c r="C19" s="381" t="n">
        <v>241</v>
      </c>
      <c r="D19" s="436">
        <f>J52*-1</f>
        <v/>
      </c>
      <c r="E19" s="437" t="n">
        <v>221</v>
      </c>
      <c r="F19" s="438">
        <f>J45</f>
        <v/>
      </c>
      <c r="G19" s="429">
        <f>B19+D19-F19</f>
        <v/>
      </c>
      <c r="H19" s="112" t="inlineStr">
        <is>
          <t xml:space="preserve">　　　　什項設備                                                    </t>
        </is>
      </c>
      <c r="I19" s="91" t="n">
        <v>105</v>
      </c>
      <c r="J19" s="121">
        <f>OFFSET(A492,0,$K$1-1)</f>
        <v/>
      </c>
      <c r="K19" s="369">
        <f>-SUMIF($C$7:$C$127,I19,$D$7:$D$127)+SUMIF($E$7:$E$127,I19,$F$7:$F$127)</f>
        <v/>
      </c>
      <c r="L19" s="478">
        <f>VLOOKUP(A19,$A$140:$AX$249,$K$1,FALSE)</f>
        <v/>
      </c>
      <c r="M19" s="478">
        <f>L19-G19</f>
        <v/>
      </c>
      <c r="N19" s="30" t="n"/>
      <c r="O19" s="425">
        <f>L19-B19</f>
        <v/>
      </c>
      <c r="P19" s="426">
        <f>J19-K19</f>
        <v/>
      </c>
      <c r="Q19" s="426">
        <f>D19-F19</f>
        <v/>
      </c>
      <c r="R19" s="30" t="n"/>
    </row>
    <row r="20">
      <c r="A20" s="80" t="inlineStr">
        <is>
          <t xml:space="preserve">　　長期應收款                                                  </t>
        </is>
      </c>
      <c r="B20" s="427">
        <f>VLOOKUP(A20,$A$309:$AX$418,$K$1,FALSE)</f>
        <v/>
      </c>
      <c r="C20" s="380" t="n"/>
      <c r="D20" s="374" t="n"/>
      <c r="E20" s="434" t="n"/>
      <c r="F20" s="435" t="n"/>
      <c r="G20" s="433">
        <f>B20+D20-F20</f>
        <v/>
      </c>
      <c r="H20" s="112" t="inlineStr">
        <is>
          <t xml:space="preserve">　　　　租賃資產                                                    </t>
        </is>
      </c>
      <c r="I20" s="91" t="n">
        <v>106</v>
      </c>
      <c r="J20" s="121">
        <f>OFFSET(A493,0,$K$1-1)</f>
        <v/>
      </c>
      <c r="K20" s="369">
        <f>-SUMIF($C$7:$C$127,I20,$D$7:$D$127)+SUMIF($E$7:$E$127,I20,$F$7:$F$127)</f>
        <v/>
      </c>
      <c r="L20" s="478">
        <f>VLOOKUP(A20,$A$140:$AX$249,$K$1,FALSE)</f>
        <v/>
      </c>
      <c r="M20" s="478">
        <f>L20-G20</f>
        <v/>
      </c>
      <c r="N20" s="30" t="n"/>
      <c r="O20" s="425">
        <f>L20-B20</f>
        <v/>
      </c>
      <c r="P20" s="426">
        <f>J20-K20</f>
        <v/>
      </c>
      <c r="Q20" s="426">
        <f>D20-F20</f>
        <v/>
      </c>
      <c r="R20" s="30" t="n"/>
    </row>
    <row r="21">
      <c r="A21" s="80" t="inlineStr">
        <is>
          <t xml:space="preserve">　　準備金                                                      </t>
        </is>
      </c>
      <c r="B21" s="427">
        <f>VLOOKUP(A21,$A$309:$AX$418,$K$1,FALSE)</f>
        <v/>
      </c>
      <c r="C21" s="380" t="n">
        <v>242</v>
      </c>
      <c r="D21" s="374">
        <f>J53*-1</f>
        <v/>
      </c>
      <c r="E21" s="434" t="n">
        <v>222</v>
      </c>
      <c r="F21" s="435">
        <f>J46</f>
        <v/>
      </c>
      <c r="G21" s="429">
        <f>B21+SUM(D21:D25)-SUM(F21:F25)</f>
        <v/>
      </c>
      <c r="H21" s="112" t="inlineStr">
        <is>
          <t xml:space="preserve">　　　　租賃權益改良                                                </t>
        </is>
      </c>
      <c r="I21" s="91" t="n">
        <v>107</v>
      </c>
      <c r="J21" s="121">
        <f>OFFSET(A494,0,$K$1-1)</f>
        <v/>
      </c>
      <c r="K21" s="369">
        <f>-SUMIF($C$7:$C$127,I21,$D$7:$D$127)+SUMIF($E$7:$E$127,I21,$F$7:$F$127)</f>
        <v/>
      </c>
      <c r="L21" s="478">
        <f>VLOOKUP(A21,$A$140:$AX$249,$K$1,FALSE)</f>
        <v/>
      </c>
      <c r="M21" s="478">
        <f>L21-G21</f>
        <v/>
      </c>
      <c r="N21" s="30" t="n"/>
      <c r="O21" s="425">
        <f>L21-B21</f>
        <v/>
      </c>
      <c r="P21" s="426">
        <f>J21-K21</f>
        <v/>
      </c>
      <c r="Q21" s="426">
        <f>D21-F21</f>
        <v/>
      </c>
      <c r="R21" s="30" t="n"/>
    </row>
    <row r="22">
      <c r="A22" s="3" t="n">
        <v>0</v>
      </c>
      <c r="B22" s="427" t="n"/>
      <c r="C22" s="382" t="n">
        <v>401</v>
      </c>
      <c r="D22" s="428">
        <f>J90</f>
        <v/>
      </c>
      <c r="E22" s="439" t="n">
        <v>402</v>
      </c>
      <c r="F22" s="432">
        <f>-J91</f>
        <v/>
      </c>
      <c r="G22" s="433" t="n"/>
      <c r="H22" s="112" t="inlineStr">
        <is>
          <t xml:space="preserve">　　　　代管資產                                                    </t>
        </is>
      </c>
      <c r="I22" s="91" t="n">
        <v>108</v>
      </c>
      <c r="J22" s="121">
        <f>OFFSET(A495,0,$K$1-1)</f>
        <v/>
      </c>
      <c r="K22" s="369">
        <f>-SUMIF($C$7:$C$127,I22,$D$7:$D$127)+SUMIF($E$7:$E$127,I22,$F$7:$F$127)</f>
        <v/>
      </c>
      <c r="L22" s="478" t="n"/>
      <c r="M22" s="478">
        <f>L22-G22</f>
        <v/>
      </c>
      <c r="N22" s="30" t="n"/>
      <c r="O22" s="425">
        <f>L22-B22</f>
        <v/>
      </c>
      <c r="P22" s="426">
        <f>J22-K22</f>
        <v/>
      </c>
      <c r="Q22" s="426">
        <f>D22-F22</f>
        <v/>
      </c>
      <c r="R22" s="30" t="n"/>
    </row>
    <row r="23">
      <c r="A23" s="3" t="n">
        <v>0</v>
      </c>
      <c r="B23" s="427" t="n"/>
      <c r="C23" s="382" t="n">
        <v>403</v>
      </c>
      <c r="D23" s="428">
        <f>J93</f>
        <v/>
      </c>
      <c r="E23" s="439" t="n"/>
      <c r="F23" s="431" t="n"/>
      <c r="G23" s="433" t="n"/>
      <c r="H23" s="112" t="inlineStr">
        <is>
          <t xml:space="preserve">　　　　生產性生物資產－非流動                                      </t>
        </is>
      </c>
      <c r="I23" s="91" t="n">
        <v>109</v>
      </c>
      <c r="J23" s="121">
        <f>OFFSET(A496,0,$K$1-1)</f>
        <v/>
      </c>
      <c r="K23" s="369">
        <f>-SUMIF($C$7:$C$127,I23,$D$7:$D$127)+SUMIF($E$7:$E$127,I23,$F$7:$F$127)</f>
        <v/>
      </c>
      <c r="L23" s="478" t="n"/>
      <c r="M23" s="478">
        <f>L23-G23</f>
        <v/>
      </c>
      <c r="N23" s="30" t="n"/>
      <c r="O23" s="425">
        <f>L23-B23</f>
        <v/>
      </c>
      <c r="P23" s="426">
        <f>J23-K23</f>
        <v/>
      </c>
      <c r="Q23" s="426">
        <f>D23-F23</f>
        <v/>
      </c>
      <c r="R23" s="30" t="n"/>
    </row>
    <row r="24">
      <c r="A24" s="3" t="n">
        <v>0</v>
      </c>
      <c r="B24" s="427" t="n"/>
      <c r="C24" s="382" t="n"/>
      <c r="D24" s="428" t="n"/>
      <c r="E24" s="439" t="n"/>
      <c r="F24" s="432" t="n"/>
      <c r="G24" s="433" t="n"/>
      <c r="H24" s="112" t="inlineStr">
        <is>
          <t xml:space="preserve">　　　攤銷                                                        </t>
        </is>
      </c>
      <c r="I24" s="91" t="n"/>
      <c r="J24" s="121">
        <f>OFFSET(A497,0,$K$1-1)</f>
        <v/>
      </c>
      <c r="K24" s="369">
        <f>SUM(K25:K26)</f>
        <v/>
      </c>
      <c r="L24" s="478" t="n"/>
      <c r="M24" s="478">
        <f>L24-G24</f>
        <v/>
      </c>
      <c r="N24" s="30" t="n"/>
      <c r="O24" s="425">
        <f>L24-B24</f>
        <v/>
      </c>
      <c r="P24" s="426">
        <f>J24-K24</f>
        <v/>
      </c>
      <c r="Q24" s="426">
        <f>D24-F24</f>
        <v/>
      </c>
      <c r="R24" s="30" t="n"/>
    </row>
    <row r="25">
      <c r="A25" s="78" t="n"/>
      <c r="B25" s="427" t="n"/>
      <c r="C25" s="382" t="n">
        <v>125</v>
      </c>
      <c r="D25" s="428">
        <f>J32*-1</f>
        <v/>
      </c>
      <c r="E25" s="439" t="n"/>
      <c r="F25" s="432" t="n"/>
      <c r="G25" s="433" t="n"/>
      <c r="H25" s="112" t="inlineStr">
        <is>
          <t xml:space="preserve">　　　　攤銷電腦軟體                                                </t>
        </is>
      </c>
      <c r="I25" s="8" t="n">
        <v>111</v>
      </c>
      <c r="J25" s="73">
        <f>OFFSET(A498,0,$K$1-1)</f>
        <v/>
      </c>
      <c r="K25" s="369">
        <f>-SUMIF($C$7:$C$127,I25,$D$7:$D$127)+SUMIF($E$7:$E$127,I25,$F$7:$F$127)</f>
        <v/>
      </c>
      <c r="L25" s="478" t="n"/>
      <c r="M25" s="478">
        <f>L25-G25</f>
        <v/>
      </c>
      <c r="N25" s="30" t="n"/>
      <c r="O25" s="425">
        <f>L25-B25</f>
        <v/>
      </c>
      <c r="P25" s="426">
        <f>J25-K25</f>
        <v/>
      </c>
      <c r="Q25" s="426">
        <f>D25-F25</f>
        <v/>
      </c>
      <c r="R25" s="30" t="n"/>
    </row>
    <row r="26" ht="32.4" customHeight="1" s="53">
      <c r="A26" s="78" t="inlineStr">
        <is>
          <t xml:space="preserve">　不動產、廠房及設備                                          </t>
        </is>
      </c>
      <c r="B26" s="422">
        <f>SUM(B27:B52)</f>
        <v/>
      </c>
      <c r="C26" s="375" t="n"/>
      <c r="D26" s="428" t="n"/>
      <c r="E26" s="430" t="n"/>
      <c r="F26" s="432" t="n"/>
      <c r="G26" s="423">
        <f>SUM(G27:G52)</f>
        <v/>
      </c>
      <c r="H26" s="112" t="inlineStr">
        <is>
          <t xml:space="preserve">　　　　其他攤銷費用                                                </t>
        </is>
      </c>
      <c r="I26" s="8" t="n">
        <v>112</v>
      </c>
      <c r="J26" s="73">
        <f>OFFSET(A499,0,$K$1-1)</f>
        <v/>
      </c>
      <c r="K26" s="369">
        <f>-SUMIF($C$7:$C$127,I26,$D$7:$D$127)+SUMIF($E$7:$E$127,I26,$F$7:$F$127)</f>
        <v/>
      </c>
      <c r="L26" s="478">
        <f>VLOOKUP(A26,$A$140:$AX$249,$K$1,FALSE)</f>
        <v/>
      </c>
      <c r="M26" s="478">
        <f>L26-G26</f>
        <v/>
      </c>
      <c r="N26" s="30" t="n"/>
      <c r="O26" s="425">
        <f>L26-B26</f>
        <v/>
      </c>
      <c r="P26" s="426">
        <f>J26-K26</f>
        <v/>
      </c>
      <c r="Q26" s="426">
        <f>D26-F26</f>
        <v/>
      </c>
      <c r="R26" s="30" t="n"/>
    </row>
    <row r="27">
      <c r="A27" s="80" t="inlineStr">
        <is>
          <t xml:space="preserve">　　土地                                                        </t>
        </is>
      </c>
      <c r="B27" s="427">
        <f>VLOOKUP(A27,$A$309:$AX$418,$K$1,FALSE)</f>
        <v/>
      </c>
      <c r="C27" s="384" t="n">
        <v>121</v>
      </c>
      <c r="D27" s="440" t="n"/>
      <c r="E27" s="441" t="n"/>
      <c r="F27" s="442" t="n"/>
      <c r="G27" s="429">
        <f>B27+SUM(D27)-SUM(F27)</f>
        <v/>
      </c>
      <c r="H27" s="112" t="inlineStr">
        <is>
          <t xml:space="preserve">　　　其他                                                        </t>
        </is>
      </c>
      <c r="I27" s="8" t="n"/>
      <c r="J27" s="73">
        <f>OFFSET(A500,0,$K$1-1)</f>
        <v/>
      </c>
      <c r="K27" s="369">
        <f>K28+K29+K32</f>
        <v/>
      </c>
      <c r="L27" s="478">
        <f>VLOOKUP(A27,$A$140:$AX$249,$K$1,FALSE)</f>
        <v/>
      </c>
      <c r="M27" s="478">
        <f>L27-G27</f>
        <v/>
      </c>
      <c r="N27" s="30" t="n"/>
      <c r="O27" s="425">
        <f>L27-B27</f>
        <v/>
      </c>
      <c r="P27" s="426">
        <f>J27-K27</f>
        <v/>
      </c>
      <c r="Q27" s="426">
        <f>D27-F27</f>
        <v/>
      </c>
      <c r="R27" s="30" t="n"/>
    </row>
    <row r="28">
      <c r="A28" s="2" t="n">
        <v>0</v>
      </c>
      <c r="B28" s="427" t="n"/>
      <c r="C28" s="384" t="n"/>
      <c r="D28" s="440" t="n"/>
      <c r="E28" s="441" t="n"/>
      <c r="F28" s="442" t="n"/>
      <c r="G28" s="433" t="n"/>
      <c r="H28" s="214" t="inlineStr">
        <is>
          <t xml:space="preserve">　　　　應付退休及離職金                                            </t>
        </is>
      </c>
      <c r="I28" s="215" t="n">
        <v>122</v>
      </c>
      <c r="J28" s="73">
        <f>OFFSET(A501,0,$K$1-1)</f>
        <v/>
      </c>
      <c r="K28" s="369">
        <f>-SUMIF($C$7:$C$127,I28,$D$7:$D$127)+SUMIF($E$7:$E$127,I28,$F$7:$F$127)</f>
        <v/>
      </c>
      <c r="L28" s="478" t="n"/>
      <c r="M28" s="478">
        <f>L28-G28</f>
        <v/>
      </c>
      <c r="N28" s="30" t="n"/>
      <c r="O28" s="425">
        <f>L28-B28</f>
        <v/>
      </c>
      <c r="P28" s="426">
        <f>J28-K28</f>
        <v/>
      </c>
      <c r="Q28" s="426">
        <f>D28-F28</f>
        <v/>
      </c>
      <c r="R28" s="30" t="n"/>
    </row>
    <row r="29">
      <c r="A29" s="80" t="inlineStr">
        <is>
          <t xml:space="preserve">　　土地改良物                                                  </t>
        </is>
      </c>
      <c r="B29" s="427">
        <f>VLOOKUP(A29,$A$309:$AX$418,$K$1,FALSE)</f>
        <v/>
      </c>
      <c r="C29" s="384" t="n">
        <v>251</v>
      </c>
      <c r="D29" s="440">
        <f>J57*-1</f>
        <v/>
      </c>
      <c r="E29" s="441" t="n">
        <v>101</v>
      </c>
      <c r="F29" s="442">
        <f>J15</f>
        <v/>
      </c>
      <c r="G29" s="429">
        <f>B29+SUM(D29:D32)-SUM(F29:F32)</f>
        <v/>
      </c>
      <c r="H29" s="214" t="inlineStr">
        <is>
          <t xml:space="preserve">　　　　遞延收入                                                    </t>
        </is>
      </c>
      <c r="I29" s="215" t="n"/>
      <c r="J29" s="73">
        <f>OFFSET(A502,0,$K$1-1)</f>
        <v/>
      </c>
      <c r="K29" s="369">
        <f>SUM(K30:K31)</f>
        <v/>
      </c>
      <c r="L29" s="478">
        <f>VLOOKUP(A29,$A$140:$AX$249,$K$1,FALSE)</f>
        <v/>
      </c>
      <c r="M29" s="478">
        <f>L29-G29</f>
        <v/>
      </c>
      <c r="N29" s="30" t="n"/>
      <c r="O29" s="425">
        <f>L29-B29</f>
        <v/>
      </c>
      <c r="P29" s="426">
        <f>J29-K29</f>
        <v/>
      </c>
      <c r="Q29" s="426">
        <f>D29-F29</f>
        <v/>
      </c>
      <c r="R29" s="30" t="n"/>
    </row>
    <row r="30">
      <c r="A30" s="80" t="n">
        <v>0</v>
      </c>
      <c r="B30" s="427" t="n"/>
      <c r="C30" s="384" t="n">
        <v>404</v>
      </c>
      <c r="D30" s="440">
        <f>J96</f>
        <v/>
      </c>
      <c r="E30" s="441" t="n"/>
      <c r="F30" s="442" t="n"/>
      <c r="G30" s="433" t="n"/>
      <c r="H30" s="214" t="inlineStr">
        <is>
          <t xml:space="preserve">　　　　　遞延收入-其他補助收入                                       </t>
        </is>
      </c>
      <c r="I30" s="215" t="n">
        <v>123</v>
      </c>
      <c r="J30" s="73">
        <f>OFFSET(A503,0,$K$1-1)</f>
        <v/>
      </c>
      <c r="K30" s="369">
        <f>-SUMIF($C$7:$C$127,I30,$D$7:$D$127)+SUMIF($E$7:$E$127,I30,$F$7:$F$127)</f>
        <v/>
      </c>
      <c r="L30" s="478" t="n"/>
      <c r="M30" s="478">
        <f>L30-G30</f>
        <v/>
      </c>
      <c r="N30" s="30" t="n"/>
      <c r="O30" s="425">
        <f>L30-B30</f>
        <v/>
      </c>
      <c r="P30" s="426">
        <f>J30-K30</f>
        <v/>
      </c>
      <c r="Q30" s="426">
        <f>D30-F30</f>
        <v/>
      </c>
      <c r="R30" s="30" t="n"/>
    </row>
    <row r="31">
      <c r="A31" s="2" t="n">
        <v>0</v>
      </c>
      <c r="B31" s="427" t="n"/>
      <c r="C31" s="384" t="n"/>
      <c r="D31" s="440" t="n"/>
      <c r="E31" s="441" t="n"/>
      <c r="F31" s="442" t="n"/>
      <c r="G31" s="433" t="n"/>
      <c r="H31" s="214" t="inlineStr">
        <is>
          <t xml:space="preserve">　　　　　遞延收入-受贈收入                                           </t>
        </is>
      </c>
      <c r="I31" s="215" t="n">
        <v>124</v>
      </c>
      <c r="J31" s="73">
        <f>OFFSET(A504,0,$K$1-1)</f>
        <v/>
      </c>
      <c r="K31" s="369">
        <f>-SUMIF($C$7:$C$127,I31,$D$7:$D$127)+SUMIF($E$7:$E$127,I31,$F$7:$F$127)</f>
        <v/>
      </c>
      <c r="L31" s="478" t="n"/>
      <c r="M31" s="478">
        <f>L31-G31</f>
        <v/>
      </c>
      <c r="N31" s="30" t="n"/>
      <c r="O31" s="425">
        <f>L31-B31</f>
        <v/>
      </c>
      <c r="P31" s="426">
        <f>J31-K31</f>
        <v/>
      </c>
      <c r="Q31" s="426">
        <f>D31-F31</f>
        <v/>
      </c>
      <c r="R31" s="30" t="n"/>
    </row>
    <row r="32">
      <c r="A32" s="3" t="n">
        <v>0</v>
      </c>
      <c r="B32" s="427" t="n"/>
      <c r="C32" s="385" t="n"/>
      <c r="D32" s="440" t="n"/>
      <c r="E32" s="443" t="n"/>
      <c r="F32" s="442" t="n"/>
      <c r="G32" s="433" t="n"/>
      <c r="H32" s="214" t="inlineStr">
        <is>
          <t xml:space="preserve">　　　　其他                                                        </t>
        </is>
      </c>
      <c r="I32" s="215" t="n">
        <v>125</v>
      </c>
      <c r="J32" s="73">
        <f>OFFSET(A505,0,$K$1-1)</f>
        <v/>
      </c>
      <c r="K32" s="369" t="n"/>
      <c r="L32" s="478" t="n"/>
      <c r="M32" s="478">
        <f>L32-G32</f>
        <v/>
      </c>
      <c r="N32" s="30" t="n"/>
      <c r="O32" s="425">
        <f>L32-B32</f>
        <v/>
      </c>
      <c r="P32" s="426">
        <f>J32-K32</f>
        <v/>
      </c>
      <c r="Q32" s="426">
        <f>D32-F32</f>
        <v/>
      </c>
      <c r="R32" s="30" t="n"/>
    </row>
    <row r="33">
      <c r="A33" s="80" t="inlineStr">
        <is>
          <t xml:space="preserve">　　房屋及建築                                                  </t>
        </is>
      </c>
      <c r="B33" s="427">
        <f>VLOOKUP(A33,$A$309:$AX$418,$K$1,FALSE)</f>
        <v/>
      </c>
      <c r="C33" s="384" t="n">
        <v>252</v>
      </c>
      <c r="D33" s="440">
        <f>J58*-1</f>
        <v/>
      </c>
      <c r="E33" s="441" t="n">
        <v>102</v>
      </c>
      <c r="F33" s="442">
        <f>J16</f>
        <v/>
      </c>
      <c r="G33" s="429">
        <f>B33+SUM(D33:D36)-SUM(F33:F36)</f>
        <v/>
      </c>
      <c r="H33" s="214" t="inlineStr">
        <is>
          <t xml:space="preserve">　　　流動資產淨減（淨增）                                        </t>
        </is>
      </c>
      <c r="I33" s="215" t="n">
        <v>151</v>
      </c>
      <c r="J33" s="73">
        <f>OFFSET(A506,0,$K$1-1)</f>
        <v/>
      </c>
      <c r="K33" s="369">
        <f>-SUMIF($C$7:$C$127,I33,$D$7:$D$127)+SUMIF($E$7:$E$127,I33,$F$7:$F$127)</f>
        <v/>
      </c>
      <c r="L33" s="478">
        <f>VLOOKUP(A33,$A$140:$AX$249,$K$1,FALSE)</f>
        <v/>
      </c>
      <c r="M33" s="478">
        <f>L33-G33</f>
        <v/>
      </c>
      <c r="N33" s="30" t="n"/>
      <c r="O33" s="425">
        <f>L33-B33</f>
        <v/>
      </c>
      <c r="P33" s="426">
        <f>J33-K33</f>
        <v/>
      </c>
      <c r="Q33" s="426">
        <f>D33-F33</f>
        <v/>
      </c>
      <c r="R33" s="30" t="n"/>
    </row>
    <row r="34">
      <c r="A34" s="2" t="n">
        <v>0</v>
      </c>
      <c r="B34" s="427" t="n"/>
      <c r="C34" s="384" t="n">
        <v>405</v>
      </c>
      <c r="D34" s="440">
        <f>J97</f>
        <v/>
      </c>
      <c r="E34" s="441" t="n"/>
      <c r="F34" s="442" t="n"/>
      <c r="G34" s="433" t="n"/>
      <c r="H34" s="214" t="inlineStr">
        <is>
          <t xml:space="preserve">　　　流動負債淨增（淨減）                                        </t>
        </is>
      </c>
      <c r="I34" s="215" t="n">
        <v>161</v>
      </c>
      <c r="J34" s="73">
        <f>OFFSET(A507,0,$K$1-1)</f>
        <v/>
      </c>
      <c r="K34" s="369">
        <f>-SUMIF($C$7:$C$127,I34,$D$7:$D$127)+SUMIF($E$7:$E$127,I34,$F$7:$F$127)</f>
        <v/>
      </c>
      <c r="L34" s="478" t="n"/>
      <c r="M34" s="478">
        <f>L34-G34</f>
        <v/>
      </c>
      <c r="N34" s="30" t="n"/>
      <c r="O34" s="425">
        <f>L34-B34</f>
        <v/>
      </c>
      <c r="P34" s="426">
        <f>J34-K34</f>
        <v/>
      </c>
      <c r="Q34" s="426">
        <f>D34-F34</f>
        <v/>
      </c>
      <c r="R34" s="30" t="n"/>
    </row>
    <row r="35">
      <c r="A35" s="2" t="n">
        <v>0</v>
      </c>
      <c r="B35" s="427" t="n"/>
      <c r="C35" s="384" t="n"/>
      <c r="D35" s="440" t="n"/>
      <c r="E35" s="441" t="n"/>
      <c r="F35" s="442" t="n"/>
      <c r="G35" s="433" t="n"/>
      <c r="H35" s="214" t="inlineStr">
        <is>
          <t xml:space="preserve">　　未計利息股利之現金流入（流出）                              </t>
        </is>
      </c>
      <c r="I35" s="215" t="n"/>
      <c r="J35" s="73">
        <f>OFFSET(A508,0,$K$1-1)</f>
        <v/>
      </c>
      <c r="K35" s="369">
        <f>K12+K13</f>
        <v/>
      </c>
      <c r="L35" s="478" t="n"/>
      <c r="M35" s="478">
        <f>L35-G35</f>
        <v/>
      </c>
      <c r="N35" s="30" t="n"/>
      <c r="O35" s="425">
        <f>L35-B35</f>
        <v/>
      </c>
      <c r="P35" s="426">
        <f>J35-K35</f>
        <v/>
      </c>
      <c r="Q35" s="426">
        <f>D35-F35</f>
        <v/>
      </c>
      <c r="R35" s="30" t="n"/>
    </row>
    <row r="36">
      <c r="A36" s="3" t="n">
        <v>0</v>
      </c>
      <c r="B36" s="427" t="n"/>
      <c r="C36" s="385" t="n"/>
      <c r="D36" s="440" t="n"/>
      <c r="E36" s="443" t="n"/>
      <c r="F36" s="442" t="n"/>
      <c r="G36" s="433" t="n"/>
      <c r="H36" s="112" t="inlineStr">
        <is>
          <t xml:space="preserve">　　收取利息                                                    </t>
        </is>
      </c>
      <c r="I36" s="180" t="n"/>
      <c r="J36" s="73">
        <f>OFFSET(A509,0,$K$1-1)</f>
        <v/>
      </c>
      <c r="K36" s="369">
        <f>J36</f>
        <v/>
      </c>
      <c r="L36" s="478" t="n"/>
      <c r="M36" s="478">
        <f>L36-G36</f>
        <v/>
      </c>
      <c r="N36" s="30" t="n"/>
      <c r="O36" s="425">
        <f>L36-B36</f>
        <v/>
      </c>
      <c r="P36" s="426">
        <f>J36-K36</f>
        <v/>
      </c>
      <c r="Q36" s="426">
        <f>D36-F36</f>
        <v/>
      </c>
      <c r="R36" s="30" t="n"/>
    </row>
    <row r="37">
      <c r="A37" s="80" t="inlineStr">
        <is>
          <t xml:space="preserve">　　機械及設備                                                  </t>
        </is>
      </c>
      <c r="B37" s="427">
        <f>VLOOKUP(A37,$A$309:$AX$418,$K$1,FALSE)</f>
        <v/>
      </c>
      <c r="C37" s="384" t="n">
        <v>253</v>
      </c>
      <c r="D37" s="440">
        <f>J59*-1</f>
        <v/>
      </c>
      <c r="E37" s="441" t="n">
        <v>103</v>
      </c>
      <c r="F37" s="442">
        <f>J17</f>
        <v/>
      </c>
      <c r="G37" s="429">
        <f>B37+SUM(D37:D41)-SUM(F37:F41)</f>
        <v/>
      </c>
      <c r="H37" s="112" t="inlineStr">
        <is>
          <t xml:space="preserve">　　收取股利                                                    </t>
        </is>
      </c>
      <c r="I37" s="180" t="n"/>
      <c r="J37" s="73">
        <f>OFFSET(A510,0,$K$1-1)</f>
        <v/>
      </c>
      <c r="K37" s="369">
        <f>J37</f>
        <v/>
      </c>
      <c r="L37" s="478">
        <f>VLOOKUP(A37,$A$140:$AX$249,$K$1,FALSE)</f>
        <v/>
      </c>
      <c r="M37" s="478">
        <f>L37-G37</f>
        <v/>
      </c>
      <c r="N37" s="30" t="n"/>
      <c r="O37" s="425">
        <f>L37-B37</f>
        <v/>
      </c>
      <c r="P37" s="426">
        <f>J37-K37</f>
        <v/>
      </c>
      <c r="Q37" s="426">
        <f>D37-F37</f>
        <v/>
      </c>
      <c r="R37" s="30" t="n"/>
    </row>
    <row r="38">
      <c r="A38" s="2" t="n">
        <v>0</v>
      </c>
      <c r="B38" s="427" t="n"/>
      <c r="C38" s="385" t="n">
        <v>407</v>
      </c>
      <c r="D38" s="440">
        <f>J101</f>
        <v/>
      </c>
      <c r="E38" s="441" t="n"/>
      <c r="F38" s="442" t="n"/>
      <c r="G38" s="433" t="n"/>
      <c r="H38" s="112" t="inlineStr">
        <is>
          <t xml:space="preserve">　　支付利息                                                    </t>
        </is>
      </c>
      <c r="I38" s="180" t="n"/>
      <c r="J38" s="73">
        <f>OFFSET(A511,0,$K$1-1)</f>
        <v/>
      </c>
      <c r="K38" s="444">
        <f>J38</f>
        <v/>
      </c>
      <c r="L38" s="478" t="n"/>
      <c r="M38" s="478">
        <f>L38-G38</f>
        <v/>
      </c>
      <c r="N38" s="30" t="n"/>
      <c r="O38" s="425">
        <f>L38-B38</f>
        <v/>
      </c>
      <c r="P38" s="426">
        <f>J38-K38</f>
        <v/>
      </c>
      <c r="Q38" s="426">
        <f>D38-F38</f>
        <v/>
      </c>
      <c r="R38" s="30" t="n"/>
    </row>
    <row r="39">
      <c r="A39" s="3" t="n">
        <v>0</v>
      </c>
      <c r="B39" s="427" t="n"/>
      <c r="C39" s="385" t="n">
        <v>409</v>
      </c>
      <c r="D39" s="440">
        <f>J105</f>
        <v/>
      </c>
      <c r="E39" s="443" t="n">
        <v>412</v>
      </c>
      <c r="F39" s="442">
        <f>-J109</f>
        <v/>
      </c>
      <c r="G39" s="433" t="n"/>
      <c r="H39" s="111" t="inlineStr">
        <is>
          <t xml:space="preserve">▼業務活動之淨現金流入（流出）                                </t>
        </is>
      </c>
      <c r="I39" s="180" t="n"/>
      <c r="J39" s="248">
        <f>OFFSET(A512,0,$K$1-1)</f>
        <v/>
      </c>
      <c r="K39" s="445">
        <f>K36+K37+K38+K35</f>
        <v/>
      </c>
      <c r="L39" s="478" t="n"/>
      <c r="M39" s="478">
        <f>L39-G39</f>
        <v/>
      </c>
      <c r="N39" s="30" t="n"/>
      <c r="O39" s="425">
        <f>L39-B39</f>
        <v/>
      </c>
      <c r="P39" s="426">
        <f>J39-K39</f>
        <v/>
      </c>
      <c r="Q39" s="426">
        <f>D39-F39</f>
        <v/>
      </c>
      <c r="R39" s="30" t="n"/>
    </row>
    <row r="40">
      <c r="A40" s="3" t="n">
        <v>0</v>
      </c>
      <c r="B40" s="427" t="n"/>
      <c r="C40" s="261" t="n"/>
      <c r="D40" s="186" t="n"/>
      <c r="E40" s="446" t="n"/>
      <c r="F40" s="447" t="n"/>
      <c r="G40" s="433" t="n"/>
      <c r="H40" s="111" t="inlineStr">
        <is>
          <t xml:space="preserve">▼投資活動之現金流量                                          </t>
        </is>
      </c>
      <c r="I40" s="180" t="n"/>
      <c r="J40" s="73">
        <f>OFFSET(A513,0,$K$1-1)</f>
        <v/>
      </c>
      <c r="K40" s="448">
        <f>SUM(K41,K44,K47,K48,K49,K51,K54,K64)</f>
        <v/>
      </c>
      <c r="L40" s="478" t="n"/>
      <c r="M40" s="478">
        <f>L40-G40</f>
        <v/>
      </c>
      <c r="N40" s="30" t="n"/>
      <c r="O40" s="425">
        <f>L40-B40</f>
        <v/>
      </c>
      <c r="P40" s="426">
        <f>J40-K40</f>
        <v/>
      </c>
      <c r="Q40" s="426">
        <f>D40-F40</f>
        <v/>
      </c>
      <c r="R40" s="30" t="n"/>
    </row>
    <row r="41">
      <c r="A41" s="50" t="n"/>
      <c r="B41" s="50" t="n"/>
      <c r="C41" s="232" t="n"/>
      <c r="D41" s="440" t="n"/>
      <c r="E41" s="232" t="n"/>
      <c r="F41" s="233" t="n"/>
      <c r="H41" s="112" t="inlineStr">
        <is>
          <t xml:space="preserve">　　減少流動金融資產及短期貸墊款                                </t>
        </is>
      </c>
      <c r="I41" s="180" t="n"/>
      <c r="J41" s="73">
        <f>OFFSET(A514,0,$K$1-1)</f>
        <v/>
      </c>
      <c r="K41" s="449">
        <f>K42+K43</f>
        <v/>
      </c>
      <c r="L41" s="478" t="n"/>
      <c r="M41" s="478">
        <f>L41-G41</f>
        <v/>
      </c>
      <c r="N41" s="30" t="n"/>
      <c r="O41" s="425">
        <f>L41-B41</f>
        <v/>
      </c>
      <c r="P41" s="426">
        <f>J41-K41</f>
        <v/>
      </c>
      <c r="Q41" s="426">
        <f>D41-F41</f>
        <v/>
      </c>
      <c r="R41" s="30" t="n"/>
    </row>
    <row r="42" ht="20.4" customHeight="1" s="53" thickBot="1">
      <c r="A42" s="50" t="inlineStr">
        <is>
          <t xml:space="preserve">　　交通及運輸設備                                              </t>
        </is>
      </c>
      <c r="B42" s="427">
        <f>VLOOKUP(A42,$A$309:$AX$418,$K$1,FALSE)</f>
        <v/>
      </c>
      <c r="C42" s="384" t="n">
        <v>254</v>
      </c>
      <c r="D42" s="440">
        <f>J60*-1</f>
        <v/>
      </c>
      <c r="E42" s="441" t="n">
        <v>104</v>
      </c>
      <c r="F42" s="442">
        <f>J18</f>
        <v/>
      </c>
      <c r="G42" s="450">
        <f>B42+SUM(D42:D44)-SUM(F42:F44)</f>
        <v/>
      </c>
      <c r="H42" s="214" t="inlineStr">
        <is>
          <t xml:space="preserve">　　　減少流動金融資產                                            </t>
        </is>
      </c>
      <c r="I42" s="215" t="n">
        <v>211</v>
      </c>
      <c r="J42" s="248">
        <f>OFFSET(A515,0,$K$1-1)</f>
        <v/>
      </c>
      <c r="K42" s="451">
        <f>-SUMIF($C$7:$C$127,I42,$D$7:$D$127)+SUMIF($E$7:$E$135,I42,$F$7:$F$127)</f>
        <v/>
      </c>
      <c r="L42" s="478">
        <f>VLOOKUP(A42,$A$140:$AX$249,$K$1,FALSE)</f>
        <v/>
      </c>
      <c r="M42" s="478">
        <f>L42-G42</f>
        <v/>
      </c>
      <c r="N42" s="30" t="n"/>
      <c r="O42" s="425">
        <f>L42-B42</f>
        <v/>
      </c>
      <c r="P42" s="426">
        <f>J42-K42</f>
        <v/>
      </c>
      <c r="Q42" s="426">
        <f>D42-F42</f>
        <v/>
      </c>
      <c r="R42" s="30" t="n"/>
    </row>
    <row r="43">
      <c r="A43" s="50" t="n"/>
      <c r="B43" s="427" t="n"/>
      <c r="C43" s="385" t="n">
        <v>410</v>
      </c>
      <c r="D43" s="440">
        <f>J106</f>
        <v/>
      </c>
      <c r="E43" s="443" t="n">
        <v>413</v>
      </c>
      <c r="F43" s="442">
        <f>J110*-1</f>
        <v/>
      </c>
      <c r="G43" s="452" t="n"/>
      <c r="H43" s="216" t="inlineStr">
        <is>
          <t xml:space="preserve">　　　減少短期墊款                                                </t>
        </is>
      </c>
      <c r="I43" s="217" t="n">
        <v>212</v>
      </c>
      <c r="J43" s="73">
        <f>OFFSET(A516,0,$K$1-1)</f>
        <v/>
      </c>
      <c r="K43" s="453">
        <f>-SUMIF($C$7:$C$127,I43,$D$7:$D$127)+SUMIF($E$7:$E$135,I43,$F$7:$F$127)</f>
        <v/>
      </c>
      <c r="L43" s="478" t="n"/>
      <c r="M43" s="478">
        <f>L43-G43</f>
        <v/>
      </c>
      <c r="N43" s="30" t="n"/>
      <c r="O43" s="425">
        <f>L43-B43</f>
        <v/>
      </c>
      <c r="P43" s="426">
        <f>J43-K43</f>
        <v/>
      </c>
      <c r="Q43" s="426">
        <f>D43-F43</f>
        <v/>
      </c>
      <c r="R43" s="30" t="n"/>
    </row>
    <row r="44">
      <c r="A44" s="50" t="n"/>
      <c r="B44" s="427" t="n"/>
      <c r="C44" s="385" t="n"/>
      <c r="D44" s="440" t="n"/>
      <c r="E44" s="443" t="n"/>
      <c r="F44" s="442" t="n"/>
      <c r="G44" s="452" t="n"/>
      <c r="H44" s="112" t="inlineStr">
        <is>
          <t xml:space="preserve">　　減少投資、長期應收款、貸墊款及準備金                        </t>
        </is>
      </c>
      <c r="I44" s="180" t="n"/>
      <c r="J44" s="73">
        <f>OFFSET(A517,0,$K$1-1)</f>
        <v/>
      </c>
      <c r="K44" s="369">
        <f>SUM(K45:K46)</f>
        <v/>
      </c>
      <c r="L44" s="478" t="n"/>
      <c r="M44" s="478">
        <f>L44-G44</f>
        <v/>
      </c>
      <c r="N44" s="30" t="n"/>
      <c r="O44" s="425">
        <f>L44-B44</f>
        <v/>
      </c>
      <c r="P44" s="426">
        <f>J44-K44</f>
        <v/>
      </c>
      <c r="Q44" s="426">
        <f>D44-F44</f>
        <v/>
      </c>
      <c r="R44" s="30" t="n"/>
    </row>
    <row r="45">
      <c r="A45" s="80" t="inlineStr">
        <is>
          <t xml:space="preserve">　　什項設備                                                    </t>
        </is>
      </c>
      <c r="B45" s="427">
        <f>VLOOKUP(A45,$A$309:$AX$418,$K$1,FALSE)</f>
        <v/>
      </c>
      <c r="C45" s="384" t="n">
        <v>255</v>
      </c>
      <c r="D45" s="440">
        <f>J61*-1</f>
        <v/>
      </c>
      <c r="E45" s="441" t="n">
        <v>105</v>
      </c>
      <c r="F45" s="442">
        <f>J19</f>
        <v/>
      </c>
      <c r="G45" s="429">
        <f>B45+SUM(D45:D48)-SUM(F45:F48)</f>
        <v/>
      </c>
      <c r="H45" s="112" t="inlineStr">
        <is>
          <t xml:space="preserve">　　　減少投資                                                    </t>
        </is>
      </c>
      <c r="I45" s="180" t="n">
        <v>221</v>
      </c>
      <c r="J45" s="73">
        <f>OFFSET(A518,0,$K$1-1)</f>
        <v/>
      </c>
      <c r="K45" s="369">
        <f>-SUMIF($C$7:$C$127,I45,$D$7:$D$127)+SUMIF($E$7:$E$135,I45,$F$7:$F$127)</f>
        <v/>
      </c>
      <c r="L45" s="478">
        <f>VLOOKUP(A45,$A$140:$AX$249,$K$1,FALSE)</f>
        <v/>
      </c>
      <c r="M45" s="478">
        <f>L45-G45</f>
        <v/>
      </c>
      <c r="N45" s="30" t="n"/>
      <c r="O45" s="425">
        <f>L45-B45</f>
        <v/>
      </c>
      <c r="P45" s="426">
        <f>J45-K45</f>
        <v/>
      </c>
      <c r="Q45" s="426">
        <f>D45-F45</f>
        <v/>
      </c>
      <c r="R45" s="30" t="n"/>
    </row>
    <row r="46">
      <c r="A46" s="3" t="n">
        <v>0</v>
      </c>
      <c r="B46" s="427" t="n"/>
      <c r="C46" s="385" t="n">
        <v>408</v>
      </c>
      <c r="D46" s="440">
        <f>J102</f>
        <v/>
      </c>
      <c r="E46" s="443" t="n"/>
      <c r="F46" s="442" t="n"/>
      <c r="G46" s="433" t="n"/>
      <c r="H46" s="112" t="inlineStr">
        <is>
          <t xml:space="preserve">　　　減少準備金                                                  </t>
        </is>
      </c>
      <c r="I46" s="180" t="n">
        <v>222</v>
      </c>
      <c r="J46" s="73">
        <f>OFFSET(A519,0,$K$1-1)</f>
        <v/>
      </c>
      <c r="K46" s="369">
        <f>-SUMIF($C$7:$C$127,I46,$D$7:$D$127)+SUMIF($E$7:$E$135,I46,$F$7:$F$127)</f>
        <v/>
      </c>
      <c r="L46" s="478" t="n"/>
      <c r="M46" s="478">
        <f>L46-G46</f>
        <v/>
      </c>
      <c r="N46" s="30" t="n"/>
      <c r="O46" s="425">
        <f>L46-B46</f>
        <v/>
      </c>
      <c r="P46" s="426">
        <f>J46-K46</f>
        <v/>
      </c>
      <c r="Q46" s="426">
        <f>D46-F46</f>
        <v/>
      </c>
      <c r="R46" s="30" t="n"/>
    </row>
    <row r="47">
      <c r="A47" s="3" t="n">
        <v>0</v>
      </c>
      <c r="B47" s="427" t="n"/>
      <c r="C47" s="385" t="n">
        <v>411</v>
      </c>
      <c r="D47" s="440">
        <f>J107</f>
        <v/>
      </c>
      <c r="E47" s="443" t="n">
        <v>414</v>
      </c>
      <c r="F47" s="442">
        <f>-J111</f>
        <v/>
      </c>
      <c r="G47" s="433" t="n"/>
      <c r="H47" s="112" t="inlineStr">
        <is>
          <t xml:space="preserve">　　收取利息                                                    </t>
        </is>
      </c>
      <c r="I47" s="180" t="n"/>
      <c r="J47" s="73">
        <f>OFFSET(A520,0,$K$1-1)</f>
        <v/>
      </c>
      <c r="K47" s="369">
        <f>J47</f>
        <v/>
      </c>
      <c r="L47" s="478" t="n"/>
      <c r="M47" s="478">
        <f>L47-G47</f>
        <v/>
      </c>
      <c r="N47" s="30" t="n"/>
      <c r="O47" s="425">
        <f>L47-B47</f>
        <v/>
      </c>
      <c r="P47" s="426">
        <f>J47-K47</f>
        <v/>
      </c>
      <c r="Q47" s="426">
        <f>D47-F47</f>
        <v/>
      </c>
      <c r="R47" s="30" t="n"/>
    </row>
    <row r="48">
      <c r="A48" s="3" t="n">
        <v>0</v>
      </c>
      <c r="B48" s="427" t="n"/>
      <c r="C48" s="385" t="n">
        <v>406</v>
      </c>
      <c r="D48" s="440">
        <f>J98</f>
        <v/>
      </c>
      <c r="E48" s="443" t="n"/>
      <c r="F48" s="442" t="n"/>
      <c r="G48" s="433" t="n"/>
      <c r="H48" s="112" t="inlineStr">
        <is>
          <t xml:space="preserve">　　收取股利                                                    </t>
        </is>
      </c>
      <c r="I48" s="186" t="n"/>
      <c r="J48" s="73">
        <f>OFFSET(A521,0,$K$1-1)</f>
        <v/>
      </c>
      <c r="K48" s="369">
        <f>J48</f>
        <v/>
      </c>
      <c r="L48" s="478" t="n"/>
      <c r="M48" s="478">
        <f>L48-G48</f>
        <v/>
      </c>
      <c r="N48" s="30" t="n"/>
      <c r="O48" s="425">
        <f>L48-B48</f>
        <v/>
      </c>
      <c r="P48" s="426">
        <f>J48-K48</f>
        <v/>
      </c>
      <c r="Q48" s="426">
        <f>D48-F48</f>
        <v/>
      </c>
      <c r="R48" s="30" t="n"/>
    </row>
    <row r="49">
      <c r="A49" s="80" t="inlineStr">
        <is>
          <t xml:space="preserve">　　租賃資產                                                    </t>
        </is>
      </c>
      <c r="B49" s="427">
        <f>VLOOKUP(A49,$A$309:$AX$413,$K$1,FALSE)</f>
        <v/>
      </c>
      <c r="C49" s="384" t="n"/>
      <c r="D49" s="440" t="n"/>
      <c r="E49" s="441" t="n">
        <v>106</v>
      </c>
      <c r="F49" s="442">
        <f>J20</f>
        <v/>
      </c>
      <c r="G49" s="433">
        <f>B49+D49-F49</f>
        <v/>
      </c>
      <c r="H49" s="112" t="inlineStr">
        <is>
          <t xml:space="preserve">　　增加流動金融資產及短期貸墊款                                </t>
        </is>
      </c>
      <c r="I49" s="186" t="n"/>
      <c r="J49" s="121">
        <f>OFFSET(A522,0,$K$1-1)</f>
        <v/>
      </c>
      <c r="K49" s="369">
        <f>K50</f>
        <v/>
      </c>
      <c r="L49" s="478">
        <f>VLOOKUP(A49,$A$140:$AX$249,$K$1,FALSE)</f>
        <v/>
      </c>
      <c r="M49" s="478">
        <f>L49-G49</f>
        <v/>
      </c>
      <c r="N49" s="30" t="n"/>
      <c r="O49" s="425">
        <f>L49-B49</f>
        <v/>
      </c>
      <c r="P49" s="426">
        <f>J49-K49</f>
        <v/>
      </c>
      <c r="Q49" s="426">
        <f>D49-F49</f>
        <v/>
      </c>
      <c r="R49" s="30" t="n"/>
    </row>
    <row r="50" ht="32.4" customHeight="1" s="53">
      <c r="A50" s="80" t="inlineStr">
        <is>
          <t xml:space="preserve">　　租賃權益改良                                                </t>
        </is>
      </c>
      <c r="B50" s="427">
        <f>VLOOKUP(A50,$A$309:$AX$418,$K$1,FALSE)</f>
        <v/>
      </c>
      <c r="C50" s="384" t="n">
        <v>257</v>
      </c>
      <c r="D50" s="454">
        <f>J63*-1</f>
        <v/>
      </c>
      <c r="E50" s="441" t="n">
        <v>107</v>
      </c>
      <c r="F50" s="442">
        <f>J21</f>
        <v/>
      </c>
      <c r="G50" s="433">
        <f>B50+D50-F50</f>
        <v/>
      </c>
      <c r="H50" s="112" t="inlineStr">
        <is>
          <t xml:space="preserve">　　　增加流動金融資產                                            </t>
        </is>
      </c>
      <c r="I50" s="181" t="n">
        <v>231</v>
      </c>
      <c r="J50" s="121">
        <f>OFFSET(A523,0,$K$1-1)</f>
        <v/>
      </c>
      <c r="K50" s="369">
        <f>-SUMIF($C$7:$C$127,I50,$D$7:$D$127)+SUMIF($E$7:$E$135,I50,$F$7:$F$127)</f>
        <v/>
      </c>
      <c r="L50" s="478">
        <f>VLOOKUP(A50,$A$140:$AX$249,$K$1,FALSE)</f>
        <v/>
      </c>
      <c r="M50" s="478">
        <f>L50-G50</f>
        <v/>
      </c>
      <c r="N50" s="30" t="n"/>
      <c r="O50" s="425">
        <f>L50-B49</f>
        <v/>
      </c>
      <c r="P50" s="426">
        <f>J50-K50</f>
        <v/>
      </c>
      <c r="Q50" s="426">
        <f>D49-F49</f>
        <v/>
      </c>
      <c r="R50" s="30" t="n"/>
    </row>
    <row r="51" ht="32.4" customHeight="1" s="53">
      <c r="A51" s="79" t="inlineStr">
        <is>
          <t xml:space="preserve">　　購建中固定資產                                              </t>
        </is>
      </c>
      <c r="B51" s="427">
        <f>VLOOKUP(A51,$A$309:$AX$418,$K$1,FALSE)</f>
        <v/>
      </c>
      <c r="C51" s="384" t="n">
        <v>256</v>
      </c>
      <c r="D51" s="440">
        <f>J62*-1</f>
        <v/>
      </c>
      <c r="E51" s="441" t="n">
        <v>404</v>
      </c>
      <c r="F51" s="442">
        <f>J96</f>
        <v/>
      </c>
      <c r="G51" s="429">
        <f>B51+SUM(D51:D53)-SUM(F51:F53)</f>
        <v/>
      </c>
      <c r="H51" s="112" t="inlineStr">
        <is>
          <t xml:space="preserve">　　增加投資、長期應收款、貸墊款及準備金                        </t>
        </is>
      </c>
      <c r="I51" s="180" t="n"/>
      <c r="J51" s="73">
        <f>OFFSET(A524,0,$K$1-1)</f>
        <v/>
      </c>
      <c r="K51" s="369">
        <f>SUM(K52:K53)</f>
        <v/>
      </c>
      <c r="L51" s="478">
        <f>VLOOKUP(A51,$A$140:$AX$249,$K$1,FALSE)</f>
        <v/>
      </c>
      <c r="M51" s="478">
        <f>L51-G51</f>
        <v/>
      </c>
      <c r="N51" s="30" t="n"/>
      <c r="O51" s="425">
        <f>L51-B50</f>
        <v/>
      </c>
      <c r="P51" s="426">
        <f>J51-K51</f>
        <v/>
      </c>
      <c r="Q51" s="426">
        <f>D50-F50</f>
        <v/>
      </c>
      <c r="R51" s="30" t="n"/>
    </row>
    <row r="52">
      <c r="A52" s="3" t="n"/>
      <c r="B52" s="427" t="n"/>
      <c r="C52" s="385" t="n"/>
      <c r="D52" s="440" t="n"/>
      <c r="E52" s="441" t="n">
        <v>405</v>
      </c>
      <c r="F52" s="442">
        <f>J97</f>
        <v/>
      </c>
      <c r="G52" s="433" t="n"/>
      <c r="H52" s="112" t="inlineStr">
        <is>
          <t xml:space="preserve">　　　增加投資                                                    </t>
        </is>
      </c>
      <c r="I52" s="180" t="n">
        <v>241</v>
      </c>
      <c r="J52" s="73">
        <f>OFFSET(A525,0,$K$1-1)</f>
        <v/>
      </c>
      <c r="K52" s="369">
        <f>-SUMIF($C$7:$C$127,I52,$D$7:$D$127)+SUMIF($E$7:$E$135,I52,$F$7:$F$127)</f>
        <v/>
      </c>
      <c r="L52" s="478" t="n"/>
      <c r="M52" s="478">
        <f>L52-G52</f>
        <v/>
      </c>
      <c r="N52" s="30" t="n"/>
      <c r="O52" s="425">
        <f>L52-B51</f>
        <v/>
      </c>
      <c r="P52" s="426">
        <f>J52-K52</f>
        <v/>
      </c>
      <c r="Q52" s="426">
        <f>D51-F51</f>
        <v/>
      </c>
      <c r="R52" s="30" t="n"/>
    </row>
    <row r="53">
      <c r="A53" s="126" t="n"/>
      <c r="B53" s="126" t="n"/>
      <c r="C53" s="236" t="n"/>
      <c r="D53" s="455" t="n"/>
      <c r="E53" s="236" t="n">
        <v>406</v>
      </c>
      <c r="F53" s="238">
        <f>J98</f>
        <v/>
      </c>
      <c r="G53" s="126" t="n"/>
      <c r="H53" s="112" t="inlineStr">
        <is>
          <t xml:space="preserve">　　　增加準備金                                                  </t>
        </is>
      </c>
      <c r="I53" s="180" t="n">
        <v>242</v>
      </c>
      <c r="J53" s="73">
        <f>OFFSET(A526,0,$K$1-1)</f>
        <v/>
      </c>
      <c r="K53" s="369">
        <f>-SUMIF($C$7:$C$127,I53,$D$7:$D$127)+SUMIF($E$7:$E$135,I53,$F$7:$F$127)</f>
        <v/>
      </c>
      <c r="L53" s="478" t="n"/>
      <c r="M53" s="478">
        <f>L53-G52</f>
        <v/>
      </c>
      <c r="N53" s="30" t="n"/>
      <c r="O53" s="425">
        <f>L53-B52</f>
        <v/>
      </c>
      <c r="P53" s="426">
        <f>J53-K53</f>
        <v/>
      </c>
      <c r="Q53" s="426">
        <f>D52-F52</f>
        <v/>
      </c>
      <c r="R53" s="30" t="n"/>
    </row>
    <row r="54" ht="32.4" customHeight="1" s="53">
      <c r="A54" s="78" t="inlineStr">
        <is>
          <t xml:space="preserve">　生物資產－非流動                                            </t>
        </is>
      </c>
      <c r="B54" s="422">
        <f>SUM(B55)</f>
        <v/>
      </c>
      <c r="C54" s="384" t="n"/>
      <c r="D54" s="440" t="n"/>
      <c r="E54" s="441" t="n"/>
      <c r="F54" s="442" t="n"/>
      <c r="G54" s="423">
        <f>SUM(G55)</f>
        <v/>
      </c>
      <c r="H54" s="112" t="inlineStr">
        <is>
          <t xml:space="preserve">　　增加不動產、廠房及設備、礦產資源                            </t>
        </is>
      </c>
      <c r="I54" s="180" t="n"/>
      <c r="J54" s="73">
        <f>OFFSET(A527,0,$K$1-1)</f>
        <v/>
      </c>
      <c r="K54" s="369">
        <f>K55</f>
        <v/>
      </c>
      <c r="L54" s="478">
        <f>VLOOKUP(A54,$A$140:$AX$249,$K$1,FALSE)</f>
        <v/>
      </c>
      <c r="M54" s="478">
        <f>L54-G54</f>
        <v/>
      </c>
      <c r="N54" s="30" t="n"/>
      <c r="O54" s="425">
        <f>L54-B54</f>
        <v/>
      </c>
      <c r="P54" s="426">
        <f>J54-K54</f>
        <v/>
      </c>
      <c r="Q54" s="426">
        <f>D54-F54</f>
        <v/>
      </c>
      <c r="R54" s="30" t="n"/>
    </row>
    <row r="55" ht="27.6" customHeight="1" s="53">
      <c r="A55" s="82" t="inlineStr">
        <is>
          <t xml:space="preserve">　　生產性生物資產－非流動                                      </t>
        </is>
      </c>
      <c r="B55" s="427">
        <f>VLOOKUP(A55,$A$309:$AX$418,$K$1,FALSE)</f>
        <v/>
      </c>
      <c r="C55" s="384" t="n"/>
      <c r="D55" s="440" t="n"/>
      <c r="E55" s="441" t="n">
        <v>109</v>
      </c>
      <c r="F55" s="442">
        <f>J23</f>
        <v/>
      </c>
      <c r="G55" s="429">
        <f>B55+SUM(D55:D55)-SUM(F55:F55)</f>
        <v/>
      </c>
      <c r="H55" s="112" t="inlineStr">
        <is>
          <t xml:space="preserve">　　　增加不動產、廠房及設備                                      </t>
        </is>
      </c>
      <c r="I55" s="180" t="n"/>
      <c r="J55" s="73">
        <f>OFFSET(A528,0,$K$1-1)</f>
        <v/>
      </c>
      <c r="K55" s="369">
        <f>K56</f>
        <v/>
      </c>
      <c r="L55" s="478">
        <f>VLOOKUP(A55,$A$140:$AX$249,$K$1,FALSE)</f>
        <v/>
      </c>
      <c r="M55" s="478">
        <f>L55-G55</f>
        <v/>
      </c>
      <c r="N55" s="30" t="n"/>
      <c r="O55" s="425">
        <f>L55-B55</f>
        <v/>
      </c>
      <c r="P55" s="426">
        <f>J55-K55</f>
        <v/>
      </c>
      <c r="Q55" s="426">
        <f>D55-F55</f>
        <v/>
      </c>
      <c r="R55" s="30" t="n"/>
    </row>
    <row r="56">
      <c r="A56" s="78" t="inlineStr">
        <is>
          <t xml:space="preserve">　無形資產                                                    </t>
        </is>
      </c>
      <c r="B56" s="422">
        <f>SUM(B57)</f>
        <v/>
      </c>
      <c r="C56" s="384" t="n"/>
      <c r="D56" s="440" t="n"/>
      <c r="E56" s="441" t="n"/>
      <c r="F56" s="442" t="n"/>
      <c r="G56" s="423">
        <f>SUM(G57)</f>
        <v/>
      </c>
      <c r="H56" s="112" t="inlineStr">
        <is>
          <t xml:space="preserve">　　　　固定資產之增置                                              </t>
        </is>
      </c>
      <c r="I56" s="180" t="n"/>
      <c r="J56" s="73">
        <f>OFFSET(A529,0,$K$1-1)</f>
        <v/>
      </c>
      <c r="K56" s="369">
        <f>SUM(K57:K63)</f>
        <v/>
      </c>
      <c r="L56" s="478">
        <f>VLOOKUP(A56,$A$140:$AX$249,$K$1,FALSE)</f>
        <v/>
      </c>
      <c r="M56" s="478">
        <f>L56-G56</f>
        <v/>
      </c>
      <c r="N56" s="30" t="n"/>
      <c r="O56" s="425">
        <f>L56-B56</f>
        <v/>
      </c>
      <c r="P56" s="426">
        <f>J56-K56</f>
        <v/>
      </c>
      <c r="Q56" s="426">
        <f>D56-F56</f>
        <v/>
      </c>
      <c r="R56" s="30" t="n"/>
    </row>
    <row r="57">
      <c r="A57" s="80" t="inlineStr">
        <is>
          <t xml:space="preserve">　　無形資產                                                    </t>
        </is>
      </c>
      <c r="B57" s="427">
        <f>VLOOKUP(A57,$A$309:$AX$418,$K$1,FALSE)</f>
        <v/>
      </c>
      <c r="C57" s="384" t="n"/>
      <c r="D57" s="440" t="n"/>
      <c r="E57" s="441" t="n">
        <v>111</v>
      </c>
      <c r="F57" s="442">
        <f>J25</f>
        <v/>
      </c>
      <c r="G57" s="429">
        <f>B57+SUM(D57:D59)-SUM(F57:F59)</f>
        <v/>
      </c>
      <c r="H57" s="112" t="inlineStr">
        <is>
          <t xml:space="preserve">　　　　　土地改良物                                                  </t>
        </is>
      </c>
      <c r="I57" s="180" t="n">
        <v>251</v>
      </c>
      <c r="J57" s="73">
        <f>OFFSET(A530,0,$K$1-1)</f>
        <v/>
      </c>
      <c r="K57" s="369">
        <f>-SUMIF($C$7:$C$127,I57,$D$7:$D$127)+SUMIF($E$7:$E$127,I57,$F$7:$F$127)</f>
        <v/>
      </c>
      <c r="L57" s="478">
        <f>VLOOKUP(A57,$A$140:$AX$249,$K$1,FALSE)</f>
        <v/>
      </c>
      <c r="M57" s="478">
        <f>L57-G57</f>
        <v/>
      </c>
      <c r="N57" s="30" t="n"/>
      <c r="O57" s="425">
        <f>L57-B57</f>
        <v/>
      </c>
      <c r="P57" s="426">
        <f>J57-K57</f>
        <v/>
      </c>
      <c r="Q57" s="426">
        <f>D57-F57</f>
        <v/>
      </c>
      <c r="R57" s="30" t="n"/>
    </row>
    <row r="58">
      <c r="A58" s="2" t="n">
        <v>0</v>
      </c>
      <c r="B58" s="427" t="n"/>
      <c r="C58" s="384" t="n">
        <v>415</v>
      </c>
      <c r="D58" s="440">
        <f>J113</f>
        <v/>
      </c>
      <c r="E58" s="441" t="n">
        <v>416</v>
      </c>
      <c r="F58" s="442">
        <f>J114*-1</f>
        <v/>
      </c>
      <c r="G58" s="433" t="n"/>
      <c r="H58" s="112" t="inlineStr">
        <is>
          <t xml:space="preserve">　　　　　房屋及建築                                                  </t>
        </is>
      </c>
      <c r="I58" s="180" t="n">
        <v>252</v>
      </c>
      <c r="J58" s="73">
        <f>OFFSET(A531,0,$K$1-1)</f>
        <v/>
      </c>
      <c r="K58" s="369">
        <f>-SUMIF($C$7:$C$127,I58,$D$7:$D$127)+SUMIF($E$7:$E$127,I58,$F$7:$F$127)</f>
        <v/>
      </c>
      <c r="L58" s="478" t="n"/>
      <c r="M58" s="478">
        <f>L58-G58</f>
        <v/>
      </c>
      <c r="N58" s="30" t="n"/>
      <c r="O58" s="425">
        <f>L58-B58</f>
        <v/>
      </c>
      <c r="P58" s="426">
        <f>J58-K58</f>
        <v/>
      </c>
      <c r="Q58" s="426">
        <f>D58-F58</f>
        <v/>
      </c>
      <c r="R58" s="30" t="n"/>
    </row>
    <row r="59">
      <c r="A59" s="3" t="n">
        <v>0</v>
      </c>
      <c r="B59" s="427" t="n"/>
      <c r="C59" s="385" t="n">
        <v>258</v>
      </c>
      <c r="D59" s="440">
        <f>J65*-1</f>
        <v/>
      </c>
      <c r="E59" s="443" t="n">
        <v>112</v>
      </c>
      <c r="F59" s="456" t="n"/>
      <c r="G59" s="433" t="n"/>
      <c r="H59" s="112" t="inlineStr">
        <is>
          <t xml:space="preserve">　　　　　機械及設備                                                  </t>
        </is>
      </c>
      <c r="I59" s="180" t="n">
        <v>253</v>
      </c>
      <c r="J59" s="73">
        <f>OFFSET(A532,0,$K$1-1)</f>
        <v/>
      </c>
      <c r="K59" s="369">
        <f>-SUMIF($C$7:$C$127,I59,$D$7:$D$127)+SUMIF($E$7:$E$127,I59,$F$7:$F$127)</f>
        <v/>
      </c>
      <c r="L59" s="478" t="n"/>
      <c r="M59" s="478">
        <f>L59-G59</f>
        <v/>
      </c>
      <c r="N59" s="30" t="n"/>
      <c r="O59" s="425">
        <f>L59-B59</f>
        <v/>
      </c>
      <c r="P59" s="426">
        <f>J59-K59</f>
        <v/>
      </c>
      <c r="Q59" s="426">
        <f>D59-F59</f>
        <v/>
      </c>
      <c r="R59" s="30" t="n"/>
    </row>
    <row r="60">
      <c r="A60" s="3" t="n">
        <v>0</v>
      </c>
      <c r="B60" s="427" t="n"/>
      <c r="C60" s="385" t="n"/>
      <c r="D60" s="440" t="n"/>
      <c r="E60" s="443" t="n"/>
      <c r="F60" s="442" t="n"/>
      <c r="G60" s="433" t="n"/>
      <c r="H60" s="112" t="inlineStr">
        <is>
          <t xml:space="preserve">　　　　　交通及運輸設備                                              </t>
        </is>
      </c>
      <c r="I60" s="180" t="n">
        <v>254</v>
      </c>
      <c r="J60" s="73">
        <f>OFFSET(A533,0,$K$1-1)</f>
        <v/>
      </c>
      <c r="K60" s="369">
        <f>-SUMIF($C$7:$C$127,I60,$D$7:$D$127)+SUMIF($E$7:$E$127,I60,$F$7:$F$127)</f>
        <v/>
      </c>
      <c r="L60" s="478" t="n"/>
      <c r="M60" s="478">
        <f>L60-G60</f>
        <v/>
      </c>
      <c r="N60" s="30" t="n"/>
      <c r="O60" s="425">
        <f>L60-B60</f>
        <v/>
      </c>
      <c r="P60" s="426">
        <f>J60-K60</f>
        <v/>
      </c>
      <c r="Q60" s="426">
        <f>D60-F60</f>
        <v/>
      </c>
      <c r="R60" s="30" t="n"/>
    </row>
    <row r="61" ht="20.4" customHeight="1" s="53">
      <c r="A61" s="78" t="inlineStr">
        <is>
          <t xml:space="preserve">　其他資產                                                    </t>
        </is>
      </c>
      <c r="B61" s="457">
        <f>SUM(B62,B65,B68)</f>
        <v/>
      </c>
      <c r="C61" s="384" t="n"/>
      <c r="D61" s="440" t="n"/>
      <c r="E61" s="441" t="n"/>
      <c r="F61" s="442" t="n"/>
      <c r="G61" s="457">
        <f>SUM(G62,G65,G68)</f>
        <v/>
      </c>
      <c r="H61" s="112" t="inlineStr">
        <is>
          <t xml:space="preserve">　　　　　什項設備                                                    </t>
        </is>
      </c>
      <c r="I61" s="180" t="n">
        <v>255</v>
      </c>
      <c r="J61" s="73">
        <f>OFFSET(A534,0,$K$1-1)</f>
        <v/>
      </c>
      <c r="K61" s="369">
        <f>-SUMIF($C$7:$C$127,I61,$D$7:$D$127)+SUMIF($E$7:$E$127,I61,$F$7:$F$127)</f>
        <v/>
      </c>
      <c r="L61" s="478">
        <f>VLOOKUP(A61,$A$140:$AX$249,$K$1,FALSE)</f>
        <v/>
      </c>
      <c r="M61" s="478">
        <f>L61-G61</f>
        <v/>
      </c>
      <c r="N61" s="30" t="n"/>
      <c r="O61" s="425">
        <f>L61-B61</f>
        <v/>
      </c>
      <c r="P61" s="426">
        <f>J61-K61</f>
        <v/>
      </c>
      <c r="Q61" s="426">
        <f>D61-F61</f>
        <v/>
      </c>
      <c r="R61" s="30" t="n"/>
    </row>
    <row r="62">
      <c r="A62" s="80" t="inlineStr">
        <is>
          <t xml:space="preserve">　　遞延資產                                                    </t>
        </is>
      </c>
      <c r="B62" s="427">
        <f>VLOOKUP(A62,$A$309:$AX$418,$K$1,FALSE)</f>
        <v/>
      </c>
      <c r="C62" s="384" t="n"/>
      <c r="D62" s="440" t="n"/>
      <c r="E62" s="441" t="n">
        <v>112</v>
      </c>
      <c r="F62" s="442">
        <f>J26-F59</f>
        <v/>
      </c>
      <c r="G62" s="429">
        <f>B62+SUM(D62:D64)-SUM(F62:F64)</f>
        <v/>
      </c>
      <c r="H62" s="112" t="inlineStr">
        <is>
          <t xml:space="preserve">　　　　　購建中固定資產                                              </t>
        </is>
      </c>
      <c r="I62" s="180" t="n">
        <v>256</v>
      </c>
      <c r="J62" s="73">
        <f>OFFSET(A535,0,$K$1-1)</f>
        <v/>
      </c>
      <c r="K62" s="369">
        <f>-SUMIF($C$7:$C$127,I62,$D$7:$D$127)+SUMIF($E$7:$E$127,I62,$F$7:$F$127)</f>
        <v/>
      </c>
      <c r="L62" s="478">
        <f>VLOOKUP(A62,$A$140:$AX$249,$K$1,FALSE)</f>
        <v/>
      </c>
      <c r="M62" s="478">
        <f>L62-G62</f>
        <v/>
      </c>
      <c r="N62" s="30" t="n"/>
      <c r="O62" s="425">
        <f>L62-B62</f>
        <v/>
      </c>
      <c r="P62" s="426">
        <f>J62-K62</f>
        <v/>
      </c>
      <c r="Q62" s="426">
        <f>D62-F62</f>
        <v/>
      </c>
      <c r="R62" s="30" t="n"/>
    </row>
    <row r="63">
      <c r="A63" s="2" t="n">
        <v>0</v>
      </c>
      <c r="B63" s="427" t="n"/>
      <c r="C63" s="384" t="n"/>
      <c r="D63" s="440">
        <f>J126</f>
        <v/>
      </c>
      <c r="E63" s="441" t="n"/>
      <c r="F63" s="442">
        <f>J127*-1</f>
        <v/>
      </c>
      <c r="G63" s="429" t="n"/>
      <c r="H63" s="112" t="inlineStr">
        <is>
          <t xml:space="preserve">　　　　　租賃權益改良                                                </t>
        </is>
      </c>
      <c r="I63" s="180" t="n">
        <v>257</v>
      </c>
      <c r="J63" s="73">
        <f>OFFSET(A536,0,$K$1-1)</f>
        <v/>
      </c>
      <c r="K63" s="369">
        <f>-SUMIF($C$7:$C$127,I63,$D$7:$D$127)+SUMIF($E$7:$E$127,I63,$F$7:$F$127)</f>
        <v/>
      </c>
      <c r="L63" s="478" t="n"/>
      <c r="M63" s="478">
        <f>L63-G63</f>
        <v/>
      </c>
      <c r="N63" s="30" t="n"/>
      <c r="O63" s="425">
        <f>L63-B63</f>
        <v/>
      </c>
      <c r="P63" s="426">
        <f>J63-K63</f>
        <v/>
      </c>
      <c r="Q63" s="426">
        <f>D63-F63</f>
        <v/>
      </c>
      <c r="R63" s="30" t="n"/>
    </row>
    <row r="64">
      <c r="A64" s="2" t="n">
        <v>0</v>
      </c>
      <c r="B64" s="427" t="n"/>
      <c r="C64" s="384" t="n">
        <v>259</v>
      </c>
      <c r="D64" s="440">
        <f>J67*-1</f>
        <v/>
      </c>
      <c r="E64" s="441" t="n"/>
      <c r="F64" s="442" t="n"/>
      <c r="G64" s="429" t="n"/>
      <c r="H64" s="112" t="inlineStr">
        <is>
          <t xml:space="preserve">　　增加無形資產及其他資產                                      </t>
        </is>
      </c>
      <c r="I64" s="180" t="n"/>
      <c r="J64" s="73">
        <f>OFFSET(A537,0,$K$1-1)</f>
        <v/>
      </c>
      <c r="K64" s="369">
        <f>K65+K66</f>
        <v/>
      </c>
      <c r="L64" s="478" t="n"/>
      <c r="M64" s="478">
        <f>L64-G64</f>
        <v/>
      </c>
      <c r="N64" s="30" t="n"/>
      <c r="O64" s="425">
        <f>L64-B64</f>
        <v/>
      </c>
      <c r="P64" s="426">
        <f>J64-K64</f>
        <v/>
      </c>
      <c r="Q64" s="426">
        <f>D64-F64</f>
        <v/>
      </c>
      <c r="R64" s="30" t="n"/>
    </row>
    <row r="65">
      <c r="A65" s="80" t="inlineStr">
        <is>
          <t xml:space="preserve">　　什項資產                                                    </t>
        </is>
      </c>
      <c r="B65" s="427">
        <f>VLOOKUP(A65,$A$309:$AX$418,$K$1,FALSE)</f>
        <v/>
      </c>
      <c r="C65" s="384" t="n">
        <v>417</v>
      </c>
      <c r="D65" s="440">
        <f>F111</f>
        <v/>
      </c>
      <c r="E65" s="441" t="n">
        <v>108</v>
      </c>
      <c r="F65" s="442">
        <f>J22</f>
        <v/>
      </c>
      <c r="G65" s="429">
        <f>B65+SUM(D65:D67)-SUM(F65:F67)</f>
        <v/>
      </c>
      <c r="H65" s="112" t="inlineStr">
        <is>
          <t xml:space="preserve">　　　增加無形資產                                                </t>
        </is>
      </c>
      <c r="I65" s="180" t="n">
        <v>258</v>
      </c>
      <c r="J65" s="73">
        <f>OFFSET(A538,0,$K$1-1)</f>
        <v/>
      </c>
      <c r="K65" s="369">
        <f>-SUMIF($C$7:$C$127,I65,$D$7:$D$127)+SUMIF($E$7:$E$127,I65,$F$7:$F$127)</f>
        <v/>
      </c>
      <c r="L65" s="478">
        <f>VLOOKUP(A65,$A$140:$AX$249,$K$1,FALSE)</f>
        <v/>
      </c>
      <c r="M65" s="478">
        <f>L65-G65</f>
        <v/>
      </c>
      <c r="N65" s="30" t="n"/>
      <c r="O65" s="425">
        <f>L65-B65</f>
        <v/>
      </c>
      <c r="P65" s="426">
        <f>J65-K65</f>
        <v/>
      </c>
      <c r="Q65" s="426">
        <f>D65-F65</f>
        <v/>
      </c>
      <c r="R65" s="30" t="n"/>
    </row>
    <row r="66">
      <c r="A66" s="4" t="n">
        <v>0</v>
      </c>
      <c r="B66" s="427" t="n"/>
      <c r="C66" s="384" t="n"/>
      <c r="D66" s="440" t="n"/>
      <c r="E66" s="441" t="n"/>
      <c r="F66" s="442" t="n"/>
      <c r="G66" s="433" t="n"/>
      <c r="H66" s="112" t="inlineStr">
        <is>
          <t xml:space="preserve">　　　增加其他資產                                                </t>
        </is>
      </c>
      <c r="I66" s="180" t="n"/>
      <c r="J66" s="73">
        <f>OFFSET(A539,0,$K$1-1)</f>
        <v/>
      </c>
      <c r="K66" s="369">
        <f>K67</f>
        <v/>
      </c>
      <c r="L66" s="478" t="n"/>
      <c r="M66" s="478">
        <f>L66-G66</f>
        <v/>
      </c>
      <c r="N66" s="30" t="n"/>
      <c r="O66" s="425">
        <f>L66-B66</f>
        <v/>
      </c>
      <c r="P66" s="426">
        <f>J66-K66</f>
        <v/>
      </c>
      <c r="Q66" s="426">
        <f>D66-F66</f>
        <v/>
      </c>
      <c r="R66" s="30" t="n"/>
    </row>
    <row r="67">
      <c r="A67" s="3" t="n">
        <v>0</v>
      </c>
      <c r="B67" s="427" t="n"/>
      <c r="C67" s="385" t="n"/>
      <c r="D67" s="440" t="n"/>
      <c r="E67" s="443" t="n"/>
      <c r="F67" s="442" t="n"/>
      <c r="G67" s="433" t="n"/>
      <c r="H67" s="112" t="inlineStr">
        <is>
          <t xml:space="preserve">　　　　增加遞延費用                                                </t>
        </is>
      </c>
      <c r="I67" s="180" t="n">
        <v>259</v>
      </c>
      <c r="J67" s="73">
        <f>OFFSET(A540,0,$K$1-1)</f>
        <v/>
      </c>
      <c r="K67" s="369">
        <f>-SUMIF($C$7:$C$127,I67,$D$7:$D$127)+SUMIF($E$7:$E$127,I67,$F$7:$F$127)</f>
        <v/>
      </c>
      <c r="L67" s="478" t="n"/>
      <c r="M67" s="478">
        <f>L67-G67</f>
        <v/>
      </c>
      <c r="N67" s="30" t="n"/>
      <c r="O67" s="425">
        <f>L67-B67</f>
        <v/>
      </c>
      <c r="P67" s="426">
        <f>J67-K67</f>
        <v/>
      </c>
      <c r="Q67" s="426">
        <f>D67-F67</f>
        <v/>
      </c>
      <c r="R67" s="30" t="n"/>
    </row>
    <row r="68">
      <c r="A68" s="80" t="n"/>
      <c r="B68" s="427" t="n"/>
      <c r="C68" s="384" t="n"/>
      <c r="D68" s="440" t="n"/>
      <c r="E68" s="441" t="n"/>
      <c r="F68" s="442" t="n"/>
      <c r="G68" s="433">
        <f>B68+D68-F68</f>
        <v/>
      </c>
      <c r="H68" s="111" t="inlineStr">
        <is>
          <t xml:space="preserve">▼投資活動之淨現金流入（流出）                                </t>
        </is>
      </c>
      <c r="I68" s="180" t="n"/>
      <c r="J68" s="73">
        <f>OFFSET(A541,0,$K$1-1)</f>
        <v/>
      </c>
      <c r="K68" s="369">
        <f>K40</f>
        <v/>
      </c>
      <c r="L68" s="478" t="n"/>
      <c r="M68" s="478" t="n"/>
      <c r="N68" s="30" t="n"/>
      <c r="O68" s="425" t="n"/>
      <c r="P68" s="426">
        <f>J68-K68</f>
        <v/>
      </c>
      <c r="Q68" s="426">
        <f>D68-F68</f>
        <v/>
      </c>
      <c r="R68" s="30" t="n"/>
    </row>
    <row r="69">
      <c r="A69" s="4" t="inlineStr">
        <is>
          <t>合      計</t>
        </is>
      </c>
      <c r="B69" s="422">
        <f>B7+B17+B26+B54+B56+B61</f>
        <v/>
      </c>
      <c r="C69" s="384" t="n"/>
      <c r="D69" s="440" t="n"/>
      <c r="E69" s="441" t="n"/>
      <c r="F69" s="442" t="n"/>
      <c r="G69" s="458">
        <f>G7+G17+G26+G54+G56+G61</f>
        <v/>
      </c>
      <c r="H69" s="111" t="inlineStr">
        <is>
          <t xml:space="preserve">▼籌資活動之現金流量                                          </t>
        </is>
      </c>
      <c r="I69" s="180" t="n"/>
      <c r="J69" s="73">
        <f>OFFSET(A542,0,$K$1-1)</f>
        <v/>
      </c>
      <c r="K69" s="369">
        <f>K70+K72+K74+K81+K79+K83</f>
        <v/>
      </c>
      <c r="L69" s="478">
        <f>VLOOKUP(A69,$A$140:$AX$249,$K$1,FALSE)</f>
        <v/>
      </c>
      <c r="M69" s="478">
        <f>L69-G69</f>
        <v/>
      </c>
      <c r="N69" s="30" t="n"/>
      <c r="O69" s="425">
        <f>L69-B69</f>
        <v/>
      </c>
      <c r="P69" s="426">
        <f>J69-K69</f>
        <v/>
      </c>
      <c r="Q69" s="426">
        <f>D69-F69</f>
        <v/>
      </c>
      <c r="R69" s="30" t="n"/>
    </row>
    <row r="70">
      <c r="A70" s="4" t="inlineStr">
        <is>
          <t xml:space="preserve">負債                                                        </t>
        </is>
      </c>
      <c r="B70" s="422">
        <f>B71+B78+B83</f>
        <v/>
      </c>
      <c r="C70" s="384" t="n"/>
      <c r="D70" s="440" t="n"/>
      <c r="E70" s="441" t="n"/>
      <c r="F70" s="442" t="n"/>
      <c r="G70" s="423">
        <f>G71+G78+G83</f>
        <v/>
      </c>
      <c r="H70" s="112" t="inlineStr">
        <is>
          <t xml:space="preserve">　　增加短期債務、流動金融負債及其他負債                        </t>
        </is>
      </c>
      <c r="I70" s="180" t="n"/>
      <c r="J70" s="73">
        <f>OFFSET(A543,0,$K$1-1)</f>
        <v/>
      </c>
      <c r="K70" s="369">
        <f>K71</f>
        <v/>
      </c>
      <c r="L70" s="478">
        <f>VLOOKUP(A70,$A$253:$AX$305,$K$1,FALSE)</f>
        <v/>
      </c>
      <c r="M70" s="478">
        <f>L70-G70</f>
        <v/>
      </c>
      <c r="N70" s="30" t="n"/>
      <c r="O70" s="425">
        <f>L70-B70</f>
        <v/>
      </c>
      <c r="P70" s="426">
        <f>J70-K70</f>
        <v/>
      </c>
      <c r="Q70" s="426">
        <f>D70-F70</f>
        <v/>
      </c>
      <c r="R70" s="30" t="n"/>
    </row>
    <row r="71">
      <c r="A71" s="78" t="inlineStr">
        <is>
          <t xml:space="preserve">　流動負債                                                    </t>
        </is>
      </c>
      <c r="B71" s="422">
        <f>SUM(B72:B77)</f>
        <v/>
      </c>
      <c r="C71" s="384" t="n"/>
      <c r="D71" s="440" t="n"/>
      <c r="E71" s="441" t="n"/>
      <c r="F71" s="442" t="n"/>
      <c r="G71" s="423">
        <f>SUM(G72:G77)</f>
        <v/>
      </c>
      <c r="H71" s="112" t="inlineStr">
        <is>
          <t xml:space="preserve">　　　增加其他負債                                                </t>
        </is>
      </c>
      <c r="I71" s="180" t="n">
        <v>311</v>
      </c>
      <c r="J71" s="73">
        <f>OFFSET(A544,0,$K$1-1)</f>
        <v/>
      </c>
      <c r="K71" s="369">
        <f>-SUMIF($C$7:$C$127,I71,$D$7:$D$127)+SUMIF($E$7:$E$127,I71,$F$7:$F$127)</f>
        <v/>
      </c>
      <c r="L71" s="478">
        <f>VLOOKUP(A71,$A$253:$AX$305,$K$1,FALSE)</f>
        <v/>
      </c>
      <c r="M71" s="478">
        <f>L71-G71</f>
        <v/>
      </c>
      <c r="N71" s="30" t="n"/>
      <c r="O71" s="425">
        <f>L71-B71</f>
        <v/>
      </c>
      <c r="P71" s="426">
        <f>J71-K71</f>
        <v/>
      </c>
      <c r="Q71" s="426">
        <f>D71-F71</f>
        <v/>
      </c>
      <c r="R71" s="30" t="n"/>
    </row>
    <row r="72">
      <c r="A72" s="80" t="inlineStr">
        <is>
          <t xml:space="preserve">　　短期債務                                                    </t>
        </is>
      </c>
      <c r="B72" s="427">
        <f>VLOOKUP(A72,$A$423:$AX$475,$K$1,FALSE)</f>
        <v/>
      </c>
      <c r="C72" s="385" t="n">
        <v>322</v>
      </c>
      <c r="D72" s="454">
        <f>J82*-1</f>
        <v/>
      </c>
      <c r="E72" s="441" t="n">
        <v>418</v>
      </c>
      <c r="F72" s="442">
        <f>D81</f>
        <v/>
      </c>
      <c r="G72" s="429">
        <f>B72+SUM(F72:F73)-SUM(D72:D73)</f>
        <v/>
      </c>
      <c r="H72" s="112" t="inlineStr">
        <is>
          <t xml:space="preserve">　　增加長期負債                                                </t>
        </is>
      </c>
      <c r="I72" s="180" t="n"/>
      <c r="J72" s="73">
        <f>OFFSET(A545,0,$K$1-1)</f>
        <v/>
      </c>
      <c r="K72" s="369">
        <f>K73</f>
        <v/>
      </c>
      <c r="L72" s="478">
        <f>VLOOKUP(A72,$A$253:$AX$305,$K$1,FALSE)</f>
        <v/>
      </c>
      <c r="M72" s="478">
        <f>L72-G72</f>
        <v/>
      </c>
      <c r="N72" s="30" t="n"/>
      <c r="O72" s="425">
        <f>L72-B72</f>
        <v/>
      </c>
      <c r="P72" s="426">
        <f>J72-K72</f>
        <v/>
      </c>
      <c r="Q72" s="426">
        <f>D72-F72</f>
        <v/>
      </c>
      <c r="R72" s="30" t="n"/>
    </row>
    <row r="73" ht="20.25" customHeight="1" s="53">
      <c r="A73" s="3" t="n">
        <v>0</v>
      </c>
      <c r="B73" s="427" t="n"/>
      <c r="C73" s="385" t="n">
        <v>316</v>
      </c>
      <c r="D73" s="440" t="n"/>
      <c r="E73" s="443" t="n"/>
      <c r="F73" s="442" t="n"/>
      <c r="G73" s="433" t="n"/>
      <c r="H73" s="112" t="inlineStr">
        <is>
          <t xml:space="preserve">　　　增加長期債務                                                </t>
        </is>
      </c>
      <c r="I73" s="180" t="n">
        <v>312</v>
      </c>
      <c r="J73" s="73">
        <f>OFFSET(A546,0,$K$1-1)</f>
        <v/>
      </c>
      <c r="K73" s="369">
        <f>-SUMIF($C$7:$C$127,I73,$D$7:$D$127)+SUMIF($E$7:$E$127,I73,$F$7:$F$127)</f>
        <v/>
      </c>
      <c r="L73" s="478" t="n"/>
      <c r="M73" s="478">
        <f>L73-G73</f>
        <v/>
      </c>
      <c r="N73" s="30" t="n"/>
      <c r="O73" s="425">
        <f>L73-B73</f>
        <v/>
      </c>
      <c r="P73" s="426">
        <f>J73-K73</f>
        <v/>
      </c>
      <c r="Q73" s="426">
        <f>D73-F73</f>
        <v/>
      </c>
      <c r="R73" s="30" t="n"/>
    </row>
    <row r="74" ht="21" customHeight="1" s="53">
      <c r="A74" s="80" t="inlineStr">
        <is>
          <t xml:space="preserve">　　應付款項                                                    </t>
        </is>
      </c>
      <c r="B74" s="427">
        <f>VLOOKUP(A74,$A$423:$AX$475,$K$1,FALSE)</f>
        <v/>
      </c>
      <c r="C74" s="384" t="n"/>
      <c r="D74" s="440" t="n"/>
      <c r="E74" s="441" t="n">
        <v>161</v>
      </c>
      <c r="F74" s="442" t="n"/>
      <c r="G74" s="429">
        <f>B74+SUM(F74:F75)-SUM(D74:D75)</f>
        <v/>
      </c>
      <c r="H74" s="112" t="inlineStr">
        <is>
          <t xml:space="preserve">　　增加基金、公積及填補短絀                                    </t>
        </is>
      </c>
      <c r="I74" s="180" t="n"/>
      <c r="J74" s="73">
        <f>OFFSET(A547,0,$K$1-1)</f>
        <v/>
      </c>
      <c r="K74" s="369">
        <f>SUM(K75)</f>
        <v/>
      </c>
      <c r="L74" s="478">
        <f>VLOOKUP(A74,$A$253:$AX$305,$K$1,FALSE)</f>
        <v/>
      </c>
      <c r="M74" s="478">
        <f>L74-G74</f>
        <v/>
      </c>
      <c r="N74" s="30" t="n"/>
      <c r="O74" s="425">
        <f>L74-B74</f>
        <v/>
      </c>
      <c r="P74" s="426">
        <f>J74-K74</f>
        <v/>
      </c>
      <c r="Q74" s="426">
        <f>D74-F74</f>
        <v/>
      </c>
      <c r="R74" s="30" t="n"/>
    </row>
    <row r="75" ht="18.75" customHeight="1" s="53">
      <c r="A75" s="3" t="n">
        <v>0</v>
      </c>
      <c r="B75" s="427" t="n"/>
      <c r="C75" s="385" t="n"/>
      <c r="D75" s="440" t="n"/>
      <c r="E75" s="443" t="n"/>
      <c r="F75" s="442" t="n"/>
      <c r="G75" s="433" t="n"/>
      <c r="H75" s="112" t="inlineStr">
        <is>
          <t xml:space="preserve">　　　增加基金                                                    </t>
        </is>
      </c>
      <c r="I75" s="180" t="n"/>
      <c r="J75" s="73">
        <f>OFFSET(A548,0,$K$1-1)</f>
        <v/>
      </c>
      <c r="K75" s="369">
        <f>SUM(K76:K78)</f>
        <v/>
      </c>
      <c r="L75" s="478" t="n"/>
      <c r="M75" s="478">
        <f>L75-G75</f>
        <v/>
      </c>
      <c r="N75" s="30" t="n"/>
      <c r="O75" s="425">
        <f>L75-B75</f>
        <v/>
      </c>
      <c r="P75" s="426">
        <f>J75-K75</f>
        <v/>
      </c>
      <c r="Q75" s="426">
        <f>D75-F75</f>
        <v/>
      </c>
      <c r="R75" s="30" t="n"/>
    </row>
    <row r="76" ht="20.25" customHeight="1" s="53">
      <c r="A76" s="80" t="inlineStr">
        <is>
          <t xml:space="preserve">　　預收款項                                                    </t>
        </is>
      </c>
      <c r="B76" s="427">
        <f>VLOOKUP(A76,$A$423:$AX$475,$K$1,FALSE)</f>
        <v/>
      </c>
      <c r="C76" s="384" t="n"/>
      <c r="D76" s="440" t="n"/>
      <c r="E76" s="441" t="n">
        <v>161</v>
      </c>
      <c r="F76" s="442">
        <f>J34</f>
        <v/>
      </c>
      <c r="G76" s="429">
        <f>B76+SUM(F76:F77)-SUM(D76:D77)</f>
        <v/>
      </c>
      <c r="H76" s="112" t="inlineStr">
        <is>
          <t xml:space="preserve">　　　　國庫撥款增置固定資產                                        </t>
        </is>
      </c>
      <c r="I76" s="180" t="n">
        <v>313</v>
      </c>
      <c r="J76" s="73">
        <f>OFFSET(A549,0,$K$1-1)</f>
        <v/>
      </c>
      <c r="K76" s="369">
        <f>-SUMIF($C$7:$C$127,I76,$D$7:$D$127)+SUMIF($E$7:$E$127,I76,$F$7:$F$127)</f>
        <v/>
      </c>
      <c r="L76" s="478">
        <f>VLOOKUP(A76,$A$253:$AX$305,$K$1,FALSE)</f>
        <v/>
      </c>
      <c r="M76" s="478">
        <f>L76-G76</f>
        <v/>
      </c>
      <c r="N76" s="30" t="n"/>
      <c r="O76" s="425">
        <f>L76-B76</f>
        <v/>
      </c>
      <c r="P76" s="426">
        <f>J76-K76</f>
        <v/>
      </c>
      <c r="Q76" s="426">
        <f>D76-F76</f>
        <v/>
      </c>
      <c r="R76" s="30" t="n"/>
    </row>
    <row r="77">
      <c r="A77" s="3" t="n">
        <v>0</v>
      </c>
      <c r="B77" s="427" t="n"/>
      <c r="C77" s="385" t="n"/>
      <c r="D77" s="440" t="n"/>
      <c r="E77" s="443" t="n"/>
      <c r="F77" s="442" t="n"/>
      <c r="G77" s="433" t="n"/>
      <c r="H77" s="112" t="inlineStr">
        <is>
          <t xml:space="preserve">　　　　國庫增撥無形資產                                            </t>
        </is>
      </c>
      <c r="I77" s="180" t="n">
        <v>314</v>
      </c>
      <c r="J77" s="73">
        <f>OFFSET(A550,0,$K$1-1)</f>
        <v/>
      </c>
      <c r="K77" s="369">
        <f>-SUMIF($C$7:$C$127,I77,$D$7:$D$127)+SUMIF($E$7:$E$127,I77,$F$7:$F$127)</f>
        <v/>
      </c>
      <c r="L77" s="478" t="n"/>
      <c r="M77" s="478">
        <f>L77-G77</f>
        <v/>
      </c>
      <c r="N77" s="30" t="n"/>
      <c r="O77" s="425">
        <f>L77-B77</f>
        <v/>
      </c>
      <c r="P77" s="426">
        <f>J77-K77</f>
        <v/>
      </c>
      <c r="Q77" s="426">
        <f>D77-F77</f>
        <v/>
      </c>
      <c r="R77" s="30" t="n"/>
    </row>
    <row r="78">
      <c r="A78" s="78" t="inlineStr">
        <is>
          <t xml:space="preserve">　長期負債                                                    </t>
        </is>
      </c>
      <c r="B78" s="459">
        <f>SUM(B81)</f>
        <v/>
      </c>
      <c r="C78" s="384" t="n"/>
      <c r="D78" s="440" t="n"/>
      <c r="E78" s="441" t="n"/>
      <c r="F78" s="442" t="n"/>
      <c r="G78" s="460">
        <f>SUM(G81)</f>
        <v/>
      </c>
      <c r="H78" s="112" t="inlineStr">
        <is>
          <t xml:space="preserve">　　　　國庫增撥遞延資產                                            </t>
        </is>
      </c>
      <c r="I78" s="180" t="n">
        <v>315</v>
      </c>
      <c r="J78" s="73">
        <f>OFFSET(A551,0,$K$1-1)</f>
        <v/>
      </c>
      <c r="K78" s="369">
        <f>-SUMIF($C$7:$C$127,I78,$D$7:$D$127)+SUMIF($E$7:$E$127,I78,$F$7:$F$127)</f>
        <v/>
      </c>
      <c r="L78" s="478">
        <f>VLOOKUP(A78,$A$253:$AX$305,$K$1,FALSE)</f>
        <v/>
      </c>
      <c r="M78" s="478">
        <f>L78-G78</f>
        <v/>
      </c>
      <c r="N78" s="30" t="n"/>
      <c r="O78" s="425">
        <f>L78-B78</f>
        <v/>
      </c>
      <c r="P78" s="426">
        <f>J78-K78</f>
        <v/>
      </c>
      <c r="Q78" s="426">
        <f>D78-F78</f>
        <v/>
      </c>
      <c r="R78" s="30" t="n"/>
    </row>
    <row r="79">
      <c r="A79" s="169" t="n"/>
      <c r="B79" s="461" t="n"/>
      <c r="C79" s="395" t="n"/>
      <c r="D79" s="462" t="n"/>
      <c r="E79" s="463" t="n"/>
      <c r="F79" s="447" t="n"/>
      <c r="G79" s="394" t="n"/>
      <c r="H79" s="112" t="inlineStr">
        <is>
          <t xml:space="preserve">　　減少短期債務、流動金融負債及其他負債                        </t>
        </is>
      </c>
      <c r="I79" s="180" t="n"/>
      <c r="J79" s="73">
        <f>OFFSET(A552,0,$K$1-1)</f>
        <v/>
      </c>
      <c r="K79" s="387" t="n"/>
      <c r="L79" s="478" t="n"/>
      <c r="M79" s="478" t="n"/>
      <c r="N79" s="30" t="n"/>
      <c r="O79" s="425" t="n"/>
      <c r="P79" s="426" t="n"/>
      <c r="Q79" s="426" t="n"/>
      <c r="R79" s="30" t="n"/>
    </row>
    <row r="80">
      <c r="A80" s="169" t="n"/>
      <c r="B80" s="461" t="n"/>
      <c r="C80" s="395" t="n"/>
      <c r="D80" s="462" t="n"/>
      <c r="E80" s="463" t="n"/>
      <c r="F80" s="447" t="n"/>
      <c r="G80" s="394" t="n"/>
      <c r="H80" s="112" t="inlineStr">
        <is>
          <t xml:space="preserve">　　　減少短期債務                                                </t>
        </is>
      </c>
      <c r="I80" s="180" t="n">
        <v>316</v>
      </c>
      <c r="J80" s="73">
        <f>OFFSET(A553,0,$K$1-1)</f>
        <v/>
      </c>
      <c r="K80" s="369">
        <f>-SUMIF($C$7:$C$127,I80,$D$7:$D$127)+SUMIF($E$7:$E$127,I80,$F$7:$F$127)</f>
        <v/>
      </c>
      <c r="L80" s="478" t="n"/>
      <c r="M80" s="478" t="n"/>
      <c r="N80" s="30" t="n"/>
      <c r="O80" s="425" t="n"/>
      <c r="P80" s="426" t="n"/>
      <c r="Q80" s="426" t="n"/>
      <c r="R80" s="30" t="n"/>
    </row>
    <row r="81">
      <c r="A81" s="80" t="inlineStr">
        <is>
          <t xml:space="preserve">　　長期債務                                                    </t>
        </is>
      </c>
      <c r="B81" s="427">
        <f>VLOOKUP(A81,$A$423:$AX$475,$K$1,FALSE)</f>
        <v/>
      </c>
      <c r="C81" s="384" t="n">
        <v>418</v>
      </c>
      <c r="D81" s="440">
        <f>J116</f>
        <v/>
      </c>
      <c r="E81" s="441" t="n">
        <v>312</v>
      </c>
      <c r="F81" s="442">
        <f>J73</f>
        <v/>
      </c>
      <c r="G81" s="429">
        <f>B81+SUM(F81:F82)-SUM(D81:D82)</f>
        <v/>
      </c>
      <c r="H81" s="112" t="inlineStr">
        <is>
          <t xml:space="preserve">　　減少長期負債                                                </t>
        </is>
      </c>
      <c r="I81" s="180" t="n"/>
      <c r="J81" s="73">
        <f>OFFSET(A554,0,$K$1-1)</f>
        <v/>
      </c>
      <c r="K81" s="369">
        <f>K82</f>
        <v/>
      </c>
      <c r="L81" s="478">
        <f>VLOOKUP(A81,$A$253:$AX$305,$K$1,FALSE)</f>
        <v/>
      </c>
      <c r="M81" s="478">
        <f>L81-G81</f>
        <v/>
      </c>
      <c r="N81" s="30" t="n"/>
      <c r="O81" s="425">
        <f>L81-B81</f>
        <v/>
      </c>
      <c r="P81" s="426">
        <f>J81-K81</f>
        <v/>
      </c>
      <c r="Q81" s="426">
        <f>D81-F81</f>
        <v/>
      </c>
      <c r="R81" s="30" t="n"/>
    </row>
    <row r="82">
      <c r="A82" s="3" t="n">
        <v>0</v>
      </c>
      <c r="B82" s="427" t="n"/>
      <c r="C82" s="385" t="n">
        <v>322</v>
      </c>
      <c r="D82" s="440" t="n"/>
      <c r="E82" s="443" t="n"/>
      <c r="F82" s="442" t="n"/>
      <c r="G82" s="433" t="n"/>
      <c r="H82" s="112" t="inlineStr">
        <is>
          <t xml:space="preserve">　　　減少長期債務                                                </t>
        </is>
      </c>
      <c r="I82" s="180" t="n">
        <v>322</v>
      </c>
      <c r="J82" s="73">
        <f>OFFSET(A555,0,$K$1-1)</f>
        <v/>
      </c>
      <c r="K82" s="369">
        <f>-SUMIF($C$7:$C$127,I82,$D$7:$D$127)+SUMIF($E$7:$E$127,I82,$F$7:$F$127)</f>
        <v/>
      </c>
      <c r="L82" s="478" t="n"/>
      <c r="M82" s="478">
        <f>L82-G82</f>
        <v/>
      </c>
      <c r="N82" s="30" t="n"/>
      <c r="O82" s="425">
        <f>L82-B82</f>
        <v/>
      </c>
      <c r="P82" s="426">
        <f>J82-K82</f>
        <v/>
      </c>
      <c r="Q82" s="426">
        <f>D72-F82</f>
        <v/>
      </c>
      <c r="R82" s="30" t="n"/>
    </row>
    <row r="83">
      <c r="A83" s="78" t="inlineStr">
        <is>
          <t xml:space="preserve">　其他負債                                                    </t>
        </is>
      </c>
      <c r="B83" s="422">
        <f>SUM(B84,B90)</f>
        <v/>
      </c>
      <c r="C83" s="384" t="n"/>
      <c r="D83" s="440" t="n"/>
      <c r="E83" s="441" t="n"/>
      <c r="F83" s="442" t="n"/>
      <c r="G83" s="460">
        <f>SUM(G84,G90)</f>
        <v/>
      </c>
      <c r="H83" s="112" t="inlineStr">
        <is>
          <t xml:space="preserve">　　支付利息                                                    </t>
        </is>
      </c>
      <c r="I83" s="180" t="n"/>
      <c r="J83" s="73">
        <f>OFFSET(A556,0,$K$1-1)</f>
        <v/>
      </c>
      <c r="K83" s="369">
        <f>J83</f>
        <v/>
      </c>
      <c r="L83" s="478">
        <f>VLOOKUP(A83,$A$253:$AX$305,$K$1,FALSE)</f>
        <v/>
      </c>
      <c r="M83" s="478">
        <f>L83-G83</f>
        <v/>
      </c>
      <c r="N83" s="30" t="n"/>
      <c r="O83" s="425">
        <f>L83-B83</f>
        <v/>
      </c>
      <c r="P83" s="426">
        <f>J83-K83</f>
        <v/>
      </c>
      <c r="Q83" s="426">
        <f>D83-F83</f>
        <v/>
      </c>
      <c r="R83" s="30" t="n"/>
    </row>
    <row r="84">
      <c r="A84" s="80" t="inlineStr">
        <is>
          <t xml:space="preserve">　　什項負債                                                    </t>
        </is>
      </c>
      <c r="B84" s="427">
        <f>VLOOKUP(A84,$A$423:$AX$475,$K$1,FALSE)</f>
        <v/>
      </c>
      <c r="C84" s="384" t="n">
        <v>321</v>
      </c>
      <c r="D84" s="440" t="n"/>
      <c r="E84" s="441" t="n"/>
      <c r="F84" s="442" t="n"/>
      <c r="G84" s="429">
        <f>B84+SUM(F84:F89)-SUM(D84:D89)</f>
        <v/>
      </c>
      <c r="H84" s="111" t="inlineStr">
        <is>
          <t xml:space="preserve">▼籌資活動之淨現金流入（流出）                                </t>
        </is>
      </c>
      <c r="I84" s="180" t="n"/>
      <c r="J84" s="73">
        <f>OFFSET(A557,0,$K$1-1)</f>
        <v/>
      </c>
      <c r="K84" s="369">
        <f>K69</f>
        <v/>
      </c>
      <c r="L84" s="478">
        <f>VLOOKUP(A84,$A$253:$AX$305,$K$1,FALSE)</f>
        <v/>
      </c>
      <c r="M84" s="478">
        <f>L84-G84</f>
        <v/>
      </c>
      <c r="N84" s="30" t="n"/>
      <c r="O84" s="425">
        <f>L84-B84</f>
        <v/>
      </c>
      <c r="P84" s="426">
        <f>J84-K84</f>
        <v/>
      </c>
      <c r="Q84" s="426">
        <f>D84-F84</f>
        <v/>
      </c>
      <c r="R84" s="30" t="n"/>
    </row>
    <row r="85">
      <c r="A85" s="4" t="n">
        <v>0</v>
      </c>
      <c r="B85" s="427" t="n"/>
      <c r="C85" s="384" t="n">
        <v>402</v>
      </c>
      <c r="D85" s="440">
        <f>J91*-1</f>
        <v/>
      </c>
      <c r="E85" s="384" t="n">
        <v>122</v>
      </c>
      <c r="F85" s="442">
        <f>J28</f>
        <v/>
      </c>
      <c r="G85" s="433" t="n"/>
      <c r="H85" s="111" t="inlineStr">
        <is>
          <t xml:space="preserve">▼現金及約當現金之淨增（淨減）                                </t>
        </is>
      </c>
      <c r="I85" s="180" t="inlineStr">
        <is>
          <t>B</t>
        </is>
      </c>
      <c r="J85" s="73">
        <f>OFFSET(A558,0,$K$1-1)</f>
        <v/>
      </c>
      <c r="K85" s="369">
        <f>J85</f>
        <v/>
      </c>
      <c r="L85" s="478" t="n"/>
      <c r="M85" s="478">
        <f>L85-G85</f>
        <v/>
      </c>
      <c r="N85" s="30" t="n"/>
      <c r="O85" s="425">
        <f>L85-B85</f>
        <v/>
      </c>
      <c r="P85" s="426">
        <f>J85-K85</f>
        <v/>
      </c>
      <c r="Q85" s="426">
        <f>D85-F85</f>
        <v/>
      </c>
      <c r="R85" s="30" t="n"/>
    </row>
    <row r="86">
      <c r="A86" s="3" t="n">
        <v>0</v>
      </c>
      <c r="B86" s="427" t="n"/>
      <c r="C86" s="385" t="n"/>
      <c r="D86" s="440" t="n"/>
      <c r="E86" s="443" t="n">
        <v>401</v>
      </c>
      <c r="F86" s="442">
        <f>J90</f>
        <v/>
      </c>
      <c r="G86" s="433" t="n"/>
      <c r="H86" s="111" t="inlineStr">
        <is>
          <t xml:space="preserve">▼期初現金及約當現金                                          </t>
        </is>
      </c>
      <c r="I86" s="180" t="n"/>
      <c r="J86" s="73">
        <f>OFFSET(A559,0,$K$1-1)</f>
        <v/>
      </c>
      <c r="K86" s="369">
        <f>B8</f>
        <v/>
      </c>
      <c r="L86" s="478" t="n"/>
      <c r="M86" s="478">
        <f>L86-G86</f>
        <v/>
      </c>
      <c r="N86" s="30" t="n"/>
      <c r="O86" s="425">
        <f>L86-B86</f>
        <v/>
      </c>
      <c r="P86" s="426">
        <f>J86-K86</f>
        <v/>
      </c>
      <c r="Q86" s="426">
        <f>D86-F86</f>
        <v/>
      </c>
      <c r="R86" s="30" t="n"/>
    </row>
    <row r="87">
      <c r="A87" s="3" t="n">
        <v>0</v>
      </c>
      <c r="B87" s="427" t="n"/>
      <c r="C87" s="385" t="n"/>
      <c r="D87" s="440" t="n"/>
      <c r="E87" s="443" t="n"/>
      <c r="F87" s="442" t="n"/>
      <c r="G87" s="433" t="n"/>
      <c r="H87" s="111" t="inlineStr">
        <is>
          <t xml:space="preserve">▼期末現金及約當現金                                          </t>
        </is>
      </c>
      <c r="I87" s="180" t="n"/>
      <c r="J87" s="73">
        <f>OFFSET(A560,0,$K$1-1)</f>
        <v/>
      </c>
      <c r="K87" s="369">
        <f>G8</f>
        <v/>
      </c>
      <c r="L87" s="478" t="n"/>
      <c r="M87" s="478">
        <f>L87-G87</f>
        <v/>
      </c>
      <c r="N87" s="30" t="n"/>
      <c r="O87" s="425">
        <f>L87-B87</f>
        <v/>
      </c>
      <c r="P87" s="426">
        <f>J87-K87</f>
        <v/>
      </c>
      <c r="Q87" s="426">
        <f>D87-F87</f>
        <v/>
      </c>
      <c r="R87" s="30" t="n"/>
    </row>
    <row r="88">
      <c r="A88" s="3" t="n">
        <v>0</v>
      </c>
      <c r="B88" s="427" t="n"/>
      <c r="C88" s="385" t="n"/>
      <c r="D88" s="440" t="n"/>
      <c r="E88" s="443" t="n"/>
      <c r="F88" s="442" t="n"/>
      <c r="G88" s="433" t="n"/>
      <c r="H88" s="111" t="inlineStr">
        <is>
          <t xml:space="preserve">▼不影響現金流量之投資與籌資活動                              </t>
        </is>
      </c>
      <c r="J88" s="73">
        <f>OFFSET(A561,0,$K$1-1)</f>
        <v/>
      </c>
      <c r="K88" s="369" t="n"/>
      <c r="L88" s="478" t="n"/>
      <c r="M88" s="478">
        <f>L88-G88</f>
        <v/>
      </c>
      <c r="N88" s="30" t="n"/>
      <c r="O88" s="425">
        <f>L88-B88</f>
        <v/>
      </c>
      <c r="P88" s="426">
        <f>J88-K88</f>
        <v/>
      </c>
      <c r="Q88" s="426">
        <f>D88-F88</f>
        <v/>
      </c>
      <c r="R88" s="30" t="n"/>
    </row>
    <row r="89" ht="32.4" customHeight="1" s="53">
      <c r="A89" s="3" t="n">
        <v>0</v>
      </c>
      <c r="B89" s="427" t="n"/>
      <c r="C89" s="385" t="n"/>
      <c r="D89" s="440" t="n"/>
      <c r="E89" s="443" t="n"/>
      <c r="F89" s="442" t="n"/>
      <c r="G89" s="433" t="n"/>
      <c r="H89" s="112" t="inlineStr">
        <is>
          <t xml:space="preserve">　　退休離職準備金與應付退休及離職金同額增加(+)或減少(-)之金額  </t>
        </is>
      </c>
      <c r="I89" s="180" t="n"/>
      <c r="J89" s="73">
        <f>OFFSET(A562,0,$K$1-1)</f>
        <v/>
      </c>
      <c r="K89" s="369">
        <f>K90+K91</f>
        <v/>
      </c>
      <c r="L89" s="478" t="n"/>
      <c r="M89" s="478">
        <f>L89-G89</f>
        <v/>
      </c>
      <c r="N89" s="30" t="n"/>
      <c r="O89" s="425">
        <f>L89-B89</f>
        <v/>
      </c>
      <c r="P89" s="426">
        <f>J89-K89</f>
        <v/>
      </c>
      <c r="Q89" s="426">
        <f>D89-F89</f>
        <v/>
      </c>
      <c r="R89" s="30" t="n"/>
    </row>
    <row r="90">
      <c r="A90" s="80" t="inlineStr">
        <is>
          <t xml:space="preserve">　　遞延負債                                                    </t>
        </is>
      </c>
      <c r="B90" s="427">
        <f>VLOOKUP(A90,$A$423:$AX$475,$K$1,FALSE)</f>
        <v/>
      </c>
      <c r="C90" s="385" t="n">
        <v>124</v>
      </c>
      <c r="D90" s="440">
        <f>J31*-1</f>
        <v/>
      </c>
      <c r="E90" s="464" t="n">
        <v>311</v>
      </c>
      <c r="F90" s="442">
        <f>J71</f>
        <v/>
      </c>
      <c r="G90" s="429">
        <f>B90+SUM(F90:F96)-SUM(D90:D96)</f>
        <v/>
      </c>
      <c r="H90" s="112" t="inlineStr">
        <is>
          <t xml:space="preserve">　　　退休離職準備金與應付退休及離職金同額增加之金額(+)           </t>
        </is>
      </c>
      <c r="I90" s="180" t="n">
        <v>401</v>
      </c>
      <c r="J90" s="73">
        <f>OFFSET(A563,0,$K$1-1)</f>
        <v/>
      </c>
      <c r="K90" s="369">
        <f>(SUMIF($C$7:$C$127,I90,$D$7:$D$127)+SUMIF($E$7:$E$127,I90,$F$7:$F$127))/2</f>
        <v/>
      </c>
      <c r="L90" s="478">
        <f>VLOOKUP(A90,$A$253:$AX$305,$K$1,FALSE)</f>
        <v/>
      </c>
      <c r="M90" s="478">
        <f>L90-G90</f>
        <v/>
      </c>
      <c r="N90" s="30" t="n"/>
      <c r="O90" s="425">
        <f>L90-B90</f>
        <v/>
      </c>
      <c r="P90" s="426">
        <f>J90-K90</f>
        <v/>
      </c>
      <c r="Q90" s="426">
        <f>D90-F90</f>
        <v/>
      </c>
      <c r="R90" s="30" t="n"/>
    </row>
    <row r="91">
      <c r="A91" s="3" t="n">
        <v>0</v>
      </c>
      <c r="B91" s="427" t="n"/>
      <c r="C91" s="241" t="n">
        <v>123</v>
      </c>
      <c r="D91" s="440">
        <f>-J30</f>
        <v/>
      </c>
      <c r="E91" s="464" t="n">
        <v>403</v>
      </c>
      <c r="F91" s="442">
        <f>J93</f>
        <v/>
      </c>
      <c r="G91" s="433" t="n"/>
      <c r="H91" s="112" t="inlineStr">
        <is>
          <t xml:space="preserve">　　　退休離職準備金與應付退休及離職金同額減少之金額(-)           </t>
        </is>
      </c>
      <c r="I91" s="180" t="n">
        <v>402</v>
      </c>
      <c r="J91" s="73">
        <f>OFFSET(A564,0,$K$1-1)</f>
        <v/>
      </c>
      <c r="K91" s="387">
        <f>(SUMIF($C$7:$C$127,I91,$D$7:$D$127)+SUMIF($E$7:$E$127,I91,$F$7:$F$127))/2*-1</f>
        <v/>
      </c>
      <c r="L91" s="478" t="n"/>
      <c r="M91" s="478">
        <f>L91-G91</f>
        <v/>
      </c>
      <c r="N91" s="30" t="n"/>
      <c r="O91" s="425">
        <f>L91-B91</f>
        <v/>
      </c>
      <c r="P91" s="426">
        <f>J91-K91</f>
        <v/>
      </c>
      <c r="Q91" s="426">
        <f>D91-F91</f>
        <v/>
      </c>
      <c r="R91" s="30" t="n"/>
    </row>
    <row r="92">
      <c r="A92" s="3" t="n">
        <v>0</v>
      </c>
      <c r="B92" s="427" t="n"/>
      <c r="C92" s="385" t="n"/>
      <c r="D92" s="440" t="n"/>
      <c r="E92" s="325" t="n">
        <v>407</v>
      </c>
      <c r="F92" s="262">
        <f>J101</f>
        <v/>
      </c>
      <c r="G92" s="433" t="n"/>
      <c r="H92" s="112" t="inlineStr">
        <is>
          <t xml:space="preserve">　　其他準備金與遞延收入同額增加之金額                          </t>
        </is>
      </c>
      <c r="I92" s="180" t="n"/>
      <c r="J92" s="73">
        <f>OFFSET(A565,0,$K$1-1)</f>
        <v/>
      </c>
      <c r="K92" s="369">
        <f>K93</f>
        <v/>
      </c>
      <c r="L92" s="478" t="n"/>
      <c r="M92" s="478">
        <f>L92-G92</f>
        <v/>
      </c>
      <c r="N92" s="30" t="n"/>
      <c r="O92" s="425">
        <f>L92-B92</f>
        <v/>
      </c>
      <c r="P92" s="426">
        <f>J92-K92</f>
        <v/>
      </c>
      <c r="Q92" s="426">
        <f>D92-F92</f>
        <v/>
      </c>
      <c r="R92" s="30" t="n"/>
    </row>
    <row r="93">
      <c r="A93" s="3" t="n">
        <v>0</v>
      </c>
      <c r="B93" s="427" t="n"/>
      <c r="C93" s="385" t="n"/>
      <c r="D93" s="440" t="n"/>
      <c r="E93" s="464" t="n">
        <v>408</v>
      </c>
      <c r="F93" s="442">
        <f>J102</f>
        <v/>
      </c>
      <c r="G93" s="433" t="n"/>
      <c r="H93" s="112" t="inlineStr">
        <is>
          <t xml:space="preserve">　　　其他準備金與遞延收入同額增加之金額                          </t>
        </is>
      </c>
      <c r="I93" s="180" t="n">
        <v>403</v>
      </c>
      <c r="J93" s="73">
        <f>OFFSET(A566,0,$K$1-1)</f>
        <v/>
      </c>
      <c r="K93" s="369">
        <f>(SUMIF($C$7:$C$127,I93,$D$7:$D$127)+SUMIF($E$7:$E$127,I93,$F$7:$F$127))/2</f>
        <v/>
      </c>
      <c r="L93" s="478" t="n"/>
      <c r="M93" s="478">
        <f>L93-G93</f>
        <v/>
      </c>
      <c r="N93" s="30" t="n"/>
      <c r="O93" s="425">
        <f>L93-B93</f>
        <v/>
      </c>
      <c r="P93" s="426">
        <f>J93-K93</f>
        <v/>
      </c>
      <c r="Q93" s="426">
        <f>D93-F93</f>
        <v/>
      </c>
      <c r="R93" s="30" t="n"/>
    </row>
    <row r="94" ht="32.4" customHeight="1" s="53">
      <c r="A94" s="105" t="n"/>
      <c r="B94" s="465" t="n"/>
      <c r="C94" s="398" t="n"/>
      <c r="D94" s="455" t="n"/>
      <c r="E94" s="466" t="n">
        <v>410</v>
      </c>
      <c r="F94" s="467" t="n"/>
      <c r="G94" s="378" t="n"/>
      <c r="H94" s="112" t="inlineStr">
        <is>
          <t xml:space="preserve">　　以前年度購建中固定資產科目，調整轉入不動產、廠房及設備科目之</t>
        </is>
      </c>
      <c r="I94" s="180" t="n"/>
      <c r="J94" s="73">
        <f>OFFSET(A567,0,$K$1-1)</f>
        <v/>
      </c>
      <c r="K94" s="369">
        <f>K95</f>
        <v/>
      </c>
      <c r="P94" s="426">
        <f>J94-K94</f>
        <v/>
      </c>
    </row>
    <row r="95">
      <c r="A95" s="105" t="n"/>
      <c r="B95" s="465" t="n"/>
      <c r="C95" s="398" t="n"/>
      <c r="D95" s="455" t="n"/>
      <c r="E95" s="468" t="n"/>
      <c r="F95" s="447" t="n"/>
      <c r="G95" s="378" t="n"/>
      <c r="H95" s="112" t="inlineStr">
        <is>
          <t xml:space="preserve">　　　調整轉入不動產、廠房及設備科目明細                          </t>
        </is>
      </c>
      <c r="I95" s="180" t="n"/>
      <c r="J95" s="73">
        <f>OFFSET(A568,0,$K$1-1)</f>
        <v/>
      </c>
      <c r="K95" s="369">
        <f>K96+K97+K98</f>
        <v/>
      </c>
      <c r="L95" s="478" t="n"/>
      <c r="N95" s="30" t="n"/>
      <c r="O95" s="425">
        <f>L95-B96</f>
        <v/>
      </c>
      <c r="P95" s="426">
        <f>J95-K95</f>
        <v/>
      </c>
      <c r="Q95" s="426">
        <f>D96-F96</f>
        <v/>
      </c>
      <c r="R95" s="30" t="n"/>
    </row>
    <row r="96">
      <c r="A96" s="3" t="n">
        <v>0</v>
      </c>
      <c r="B96" s="427" t="n"/>
      <c r="C96" s="385" t="n"/>
      <c r="D96" s="440" t="n"/>
      <c r="E96" s="261" t="n"/>
      <c r="F96" s="186" t="n"/>
      <c r="G96" s="433" t="n"/>
      <c r="H96" s="112" t="inlineStr">
        <is>
          <t xml:space="preserve">　　　　土地改良物                                                  </t>
        </is>
      </c>
      <c r="I96" s="180" t="n">
        <v>404</v>
      </c>
      <c r="J96" s="73">
        <f>OFFSET(A569,0,$K$1-1)</f>
        <v/>
      </c>
      <c r="K96" s="369">
        <f>(SUMIF($C$7:$C$127,I96,$D$7:$D$127)+SUMIF($E$7:$E$127,I96,$F$7:$F$127))/2</f>
        <v/>
      </c>
      <c r="N96" s="30" t="n"/>
      <c r="O96" s="425">
        <f>L97-B97</f>
        <v/>
      </c>
      <c r="P96" s="426">
        <f>J96-K96</f>
        <v/>
      </c>
      <c r="Q96" s="426">
        <f>D97-F97</f>
        <v/>
      </c>
      <c r="R96" s="30" t="n"/>
    </row>
    <row r="97">
      <c r="A97" s="84" t="inlineStr">
        <is>
          <t xml:space="preserve">淨值                                                        </t>
        </is>
      </c>
      <c r="B97" s="422">
        <f>B98+B110+B116+B125</f>
        <v/>
      </c>
      <c r="C97" s="384" t="n"/>
      <c r="D97" s="440" t="n"/>
      <c r="E97" s="441" t="n"/>
      <c r="F97" s="442" t="n"/>
      <c r="G97" s="422">
        <f>G98+G110+G116+G125</f>
        <v/>
      </c>
      <c r="H97" s="112" t="inlineStr">
        <is>
          <t xml:space="preserve">　　　　房屋及建築                                                  </t>
        </is>
      </c>
      <c r="I97" s="180" t="n">
        <v>405</v>
      </c>
      <c r="J97" s="73">
        <f>OFFSET(A570,0,$K$1-1)</f>
        <v/>
      </c>
      <c r="K97" s="369">
        <f>(SUMIF($C$7:$C$127,I97,$D$7:$D$127)+SUMIF($E$7:$E$127,I97,$F$7:$F$127))/2</f>
        <v/>
      </c>
      <c r="L97" s="478">
        <f>VLOOKUP(A97,$A$253:$AX$305,$K$1,FALSE)</f>
        <v/>
      </c>
      <c r="M97" s="478">
        <f>L97-G97</f>
        <v/>
      </c>
      <c r="N97" s="30" t="n"/>
      <c r="O97" s="425">
        <f>L98-B98</f>
        <v/>
      </c>
      <c r="P97" s="426">
        <f>J97-K97</f>
        <v/>
      </c>
      <c r="Q97" s="426">
        <f>D98-F98</f>
        <v/>
      </c>
      <c r="R97" s="30" t="n"/>
    </row>
    <row r="98">
      <c r="A98" s="85" t="inlineStr">
        <is>
          <t xml:space="preserve">　基金                                                        </t>
        </is>
      </c>
      <c r="B98" s="422">
        <f>SUM(B99:B101)</f>
        <v/>
      </c>
      <c r="C98" s="384" t="n"/>
      <c r="D98" s="440" t="n"/>
      <c r="E98" s="441" t="n"/>
      <c r="F98" s="442" t="n"/>
      <c r="G98" s="422">
        <f>SUM(G99:G101)</f>
        <v/>
      </c>
      <c r="H98" s="220" t="inlineStr">
        <is>
          <t xml:space="preserve">　　　　什項設備                                                    </t>
        </is>
      </c>
      <c r="I98" s="267" t="n">
        <v>406</v>
      </c>
      <c r="J98" s="73">
        <f>OFFSET(A571,0,$K$1-1)</f>
        <v/>
      </c>
      <c r="K98" s="369">
        <f>(SUMIF($C$7:$C$127,I98,$D$7:$D$127)+SUMIF($E$7:$E$127,I98,$F$7:$F$127))/2</f>
        <v/>
      </c>
      <c r="L98" s="478">
        <f>VLOOKUP(A98,$A$253:$AX$305,$K$1,FALSE)</f>
        <v/>
      </c>
      <c r="M98" s="478">
        <f>L98-G98</f>
        <v/>
      </c>
      <c r="N98" s="30" t="n"/>
      <c r="O98" s="425">
        <f>L99-B99</f>
        <v/>
      </c>
      <c r="P98" s="426">
        <f>J98-K98</f>
        <v/>
      </c>
      <c r="Q98" s="426">
        <f>D99-F99</f>
        <v/>
      </c>
      <c r="R98" s="30" t="n"/>
    </row>
    <row r="99">
      <c r="A99" s="86" t="inlineStr">
        <is>
          <t xml:space="preserve">　　基金                                                        </t>
        </is>
      </c>
      <c r="B99" s="427">
        <f>VLOOKUP(A99,$A$423:$AX$475,$K$1,FALSE)</f>
        <v/>
      </c>
      <c r="C99" s="245" t="n"/>
      <c r="D99" s="440" t="n"/>
      <c r="E99" s="384" t="n">
        <v>313</v>
      </c>
      <c r="F99" s="442">
        <f>J76</f>
        <v/>
      </c>
      <c r="G99" s="469">
        <f>B99+SUM(F99:F109)-SUM(D99:D109)</f>
        <v/>
      </c>
      <c r="H99" s="112" t="inlineStr">
        <is>
          <t xml:space="preserve">　不動產、廠房及設備與遞延收入同額增加(+)或減少(-)之金額    </t>
        </is>
      </c>
      <c r="I99" s="180" t="n"/>
      <c r="J99" s="73">
        <f>OFFSET(A572,0,$K$1-1)</f>
        <v/>
      </c>
      <c r="K99" s="369">
        <f>K100</f>
        <v/>
      </c>
      <c r="L99" s="478">
        <f>VLOOKUP(A99,$A$253:$AX$305,$K$1,FALSE)</f>
        <v/>
      </c>
      <c r="M99" s="478">
        <f>L99-G99</f>
        <v/>
      </c>
      <c r="N99" s="30" t="n"/>
      <c r="O99" s="425">
        <f>L100-B100</f>
        <v/>
      </c>
      <c r="P99" s="426">
        <f>J99-K99</f>
        <v/>
      </c>
      <c r="Q99" s="426">
        <f>D100-F100</f>
        <v/>
      </c>
      <c r="R99" s="30" t="n"/>
    </row>
    <row r="100">
      <c r="A100" s="89" t="n">
        <v>0</v>
      </c>
      <c r="B100" s="427" t="n"/>
      <c r="C100" s="375" t="n"/>
      <c r="D100" s="428" t="n"/>
      <c r="E100" s="87" t="n">
        <v>314</v>
      </c>
      <c r="F100" s="431">
        <f>J77</f>
        <v/>
      </c>
      <c r="G100" s="427" t="n"/>
      <c r="H100" s="112" t="inlineStr">
        <is>
          <t xml:space="preserve">　　不動產、廠房及設備與遞延收入同額增加明細(+)             </t>
        </is>
      </c>
      <c r="I100" s="180" t="n"/>
      <c r="J100" s="73">
        <f>OFFSET(A573,0,$K$1-1)</f>
        <v/>
      </c>
      <c r="K100" s="369">
        <f>K101+K102</f>
        <v/>
      </c>
      <c r="L100" s="478" t="n"/>
      <c r="M100" s="478">
        <f>L100-G100</f>
        <v/>
      </c>
      <c r="N100" s="30" t="n"/>
      <c r="O100" s="425">
        <f>L101-B101</f>
        <v/>
      </c>
      <c r="P100" s="426">
        <f>J100-K100</f>
        <v/>
      </c>
      <c r="Q100" s="426">
        <f>D101-F101</f>
        <v/>
      </c>
      <c r="R100" s="30" t="n"/>
    </row>
    <row r="101">
      <c r="A101" s="50" t="n">
        <v>0</v>
      </c>
      <c r="B101" s="427" t="n"/>
      <c r="C101" s="91" t="n">
        <v>412</v>
      </c>
      <c r="D101" s="428">
        <f>-J109</f>
        <v/>
      </c>
      <c r="E101" s="87" t="n">
        <v>315</v>
      </c>
      <c r="F101" s="431">
        <f>J78</f>
        <v/>
      </c>
      <c r="G101" s="427" t="n"/>
      <c r="H101" s="211" t="inlineStr">
        <is>
          <t xml:space="preserve">　　　　機械及設備                                                  </t>
        </is>
      </c>
      <c r="I101" s="268" t="n">
        <v>407</v>
      </c>
      <c r="J101" s="73">
        <f>OFFSET(A574,0,$K$1-1)</f>
        <v/>
      </c>
      <c r="K101" s="369">
        <f>(SUMIF($C$7:$C$127,I101,$D$7:$D$127)+SUMIF($E$7:$E$127,I101,$F$7:$F$127))/2</f>
        <v/>
      </c>
      <c r="L101" s="478" t="n"/>
      <c r="M101" s="478">
        <f>L101-G101</f>
        <v/>
      </c>
      <c r="N101" s="30" t="n"/>
      <c r="O101" s="425">
        <f>L102-B102</f>
        <v/>
      </c>
      <c r="P101" s="426">
        <f>J101-K101</f>
        <v/>
      </c>
      <c r="Q101" s="426">
        <f>D102-F102</f>
        <v/>
      </c>
      <c r="R101" s="30" t="n"/>
    </row>
    <row r="102">
      <c r="A102" s="50" t="n">
        <v>0</v>
      </c>
      <c r="B102" s="427" t="n"/>
      <c r="C102" s="91" t="n">
        <v>413</v>
      </c>
      <c r="D102" s="470">
        <f>-J110</f>
        <v/>
      </c>
      <c r="E102" s="87" t="n">
        <v>409</v>
      </c>
      <c r="F102" s="432">
        <f>J105</f>
        <v/>
      </c>
      <c r="G102" s="427" t="n"/>
      <c r="H102" s="211" t="inlineStr">
        <is>
          <t xml:space="preserve">　　　　什項設備                                                    </t>
        </is>
      </c>
      <c r="I102" s="180" t="n">
        <v>408</v>
      </c>
      <c r="J102" s="73">
        <f>OFFSET(A575,0,$K$1-1)</f>
        <v/>
      </c>
      <c r="K102" s="369">
        <f>(SUMIF($C$7:$C$127,I102,$D$7:$D$127)+SUMIF($E$7:$E$127,I102,$F$7:$F$127))/2</f>
        <v/>
      </c>
      <c r="L102" s="478" t="n"/>
      <c r="M102" s="478">
        <f>L102-G102</f>
        <v/>
      </c>
      <c r="N102" s="30" t="n"/>
      <c r="O102" s="425">
        <f>L103-B103</f>
        <v/>
      </c>
      <c r="P102" s="426">
        <f>J102-K102</f>
        <v/>
      </c>
      <c r="Q102" s="426">
        <f>D103-F103</f>
        <v/>
      </c>
      <c r="R102" s="30" t="n"/>
    </row>
    <row r="103">
      <c r="A103" s="50" t="n">
        <v>0</v>
      </c>
      <c r="B103" s="427" t="n"/>
      <c r="C103" s="91" t="n">
        <v>414</v>
      </c>
      <c r="D103" s="470">
        <f>-J111</f>
        <v/>
      </c>
      <c r="E103" s="375" t="n">
        <v>410</v>
      </c>
      <c r="F103" s="431">
        <f>J106</f>
        <v/>
      </c>
      <c r="G103" s="427" t="n"/>
      <c r="H103" s="211" t="inlineStr">
        <is>
          <t xml:space="preserve">　不動產、廠房及設備與基金同額增加(+)或減少(-)之金額        </t>
        </is>
      </c>
      <c r="I103" s="180" t="n"/>
      <c r="J103" s="73">
        <f>OFFSET(A576,0,$K$1-1)</f>
        <v/>
      </c>
      <c r="K103" s="369">
        <f>K104+K108</f>
        <v/>
      </c>
      <c r="L103" s="478" t="n"/>
      <c r="M103" s="478">
        <f>L103-G103</f>
        <v/>
      </c>
      <c r="N103" s="30" t="n"/>
      <c r="O103" s="425">
        <f>L104-B104</f>
        <v/>
      </c>
      <c r="P103" s="426">
        <f>J103-K103</f>
        <v/>
      </c>
      <c r="Q103" s="426">
        <f>D104-F104</f>
        <v/>
      </c>
      <c r="R103" s="30" t="n"/>
    </row>
    <row r="104">
      <c r="A104" s="50" t="n">
        <v>0</v>
      </c>
      <c r="B104" s="427" t="n"/>
      <c r="C104" s="91" t="n">
        <v>416</v>
      </c>
      <c r="D104" s="470">
        <f>F58</f>
        <v/>
      </c>
      <c r="E104" s="375" t="n">
        <v>411</v>
      </c>
      <c r="F104" s="431">
        <f>J107</f>
        <v/>
      </c>
      <c r="G104" s="427" t="n"/>
      <c r="H104" s="211" t="inlineStr">
        <is>
          <t xml:space="preserve">　　　撥入不動產、廠房及設備明細(+)                               </t>
        </is>
      </c>
      <c r="I104" s="180" t="n"/>
      <c r="J104" s="73">
        <f>OFFSET(A577,0,$K$1-1)</f>
        <v/>
      </c>
      <c r="K104" s="369">
        <f>SUM(K105:K107)</f>
        <v/>
      </c>
      <c r="L104" s="478" t="n"/>
      <c r="M104" s="478">
        <f>L104-G104</f>
        <v/>
      </c>
      <c r="N104" s="30" t="n"/>
      <c r="O104" s="425">
        <f>L105-B105</f>
        <v/>
      </c>
      <c r="P104" s="426">
        <f>J104-K104</f>
        <v/>
      </c>
      <c r="Q104" s="426">
        <f>D105-F105</f>
        <v/>
      </c>
      <c r="R104" s="30" t="n"/>
    </row>
    <row r="105">
      <c r="A105" s="50" t="n"/>
      <c r="B105" s="50" t="n"/>
      <c r="C105" s="91" t="n"/>
      <c r="D105" s="428" t="n"/>
      <c r="E105" s="375" t="n">
        <v>415</v>
      </c>
      <c r="F105" s="90">
        <f>J113</f>
        <v/>
      </c>
      <c r="G105" s="50" t="n"/>
      <c r="H105" s="112" t="inlineStr">
        <is>
          <t xml:space="preserve">　　　　機械及設備                                                  </t>
        </is>
      </c>
      <c r="I105" s="180" t="n">
        <v>409</v>
      </c>
      <c r="J105" s="73">
        <f>OFFSET(A578,0,$K$1-1)</f>
        <v/>
      </c>
      <c r="K105" s="369">
        <f>(SUMIF($C$7:$C$127,I105,$D$7:$D$127)+SUMIF($E$7:$E$127,I105,$F$7:$F$127))/2</f>
        <v/>
      </c>
      <c r="L105" s="478" t="n"/>
      <c r="M105" s="478">
        <f>L105-G105</f>
        <v/>
      </c>
      <c r="N105" s="30" t="n"/>
      <c r="O105" s="425">
        <f>L106-B106</f>
        <v/>
      </c>
      <c r="P105" s="426">
        <f>J105-K105</f>
        <v/>
      </c>
      <c r="Q105" s="426">
        <f>D106-F106</f>
        <v/>
      </c>
      <c r="R105" s="30" t="n"/>
    </row>
    <row r="106">
      <c r="A106" s="50" t="n"/>
      <c r="B106" s="50" t="n"/>
      <c r="C106" s="375" t="n"/>
      <c r="D106" s="428" t="n"/>
      <c r="G106" s="50" t="n"/>
      <c r="H106" s="112" t="inlineStr">
        <is>
          <t xml:space="preserve">　　　　交通及運輸設備                                              </t>
        </is>
      </c>
      <c r="I106" s="180" t="n">
        <v>410</v>
      </c>
      <c r="J106" s="73">
        <f>OFFSET(A579,0,$K$1-1)</f>
        <v/>
      </c>
      <c r="K106" s="369">
        <f>(SUMIF($C$7:$C$127,I106,$D$7:$D$127)+SUMIF($E$7:$E$127,I106,$F$7:$F$127))/2</f>
        <v/>
      </c>
      <c r="L106" s="478" t="n"/>
      <c r="M106" s="478">
        <f>L106-G106</f>
        <v/>
      </c>
      <c r="N106" s="30" t="n"/>
      <c r="O106" s="425">
        <f>L107-B107</f>
        <v/>
      </c>
      <c r="P106" s="426">
        <f>J106-K106</f>
        <v/>
      </c>
      <c r="Q106" s="426">
        <f>D107-F107</f>
        <v/>
      </c>
      <c r="R106" s="30" t="n"/>
    </row>
    <row r="107">
      <c r="A107" s="50" t="n"/>
      <c r="B107" s="50" t="n"/>
      <c r="C107" s="127" t="n">
        <v>72</v>
      </c>
      <c r="D107" s="471">
        <f>IF(J119&lt;0,J119*-1,0)</f>
        <v/>
      </c>
      <c r="E107" s="472" t="n"/>
      <c r="F107" s="396" t="n"/>
      <c r="G107" s="50" t="n"/>
      <c r="H107" s="112" t="inlineStr">
        <is>
          <t xml:space="preserve">　　　　什項設備                                                    </t>
        </is>
      </c>
      <c r="I107" s="180" t="n">
        <v>411</v>
      </c>
      <c r="J107" s="73">
        <f>OFFSET(A580,0,$K$1-1)</f>
        <v/>
      </c>
      <c r="K107" s="369">
        <f>(SUMIF($C$7:$C$127,I107,$D$7:$D$127)+SUMIF($E$7:$E$127,I107,$F$7:$F$127))/2</f>
        <v/>
      </c>
      <c r="L107" s="478" t="n"/>
      <c r="M107" s="478">
        <f>L107-G107</f>
        <v/>
      </c>
      <c r="N107" s="30" t="n"/>
      <c r="O107" s="425">
        <f>L108-B108</f>
        <v/>
      </c>
      <c r="P107" s="426">
        <f>J107-K107</f>
        <v/>
      </c>
      <c r="Q107" s="426">
        <f>D108-F108</f>
        <v/>
      </c>
      <c r="R107" s="30" t="n"/>
    </row>
    <row r="108">
      <c r="A108" s="89" t="n">
        <v>0</v>
      </c>
      <c r="B108" s="427" t="n"/>
      <c r="C108" s="127" t="n"/>
      <c r="D108" s="428" t="n"/>
      <c r="E108" s="375" t="n">
        <v>72</v>
      </c>
      <c r="F108" s="396">
        <f>IF(J119&gt;0,J119,0)</f>
        <v/>
      </c>
      <c r="G108" s="427" t="n"/>
      <c r="H108" s="211" t="inlineStr">
        <is>
          <t xml:space="preserve">　　　撥出不動產、廠房及設備明細(-)                               </t>
        </is>
      </c>
      <c r="I108" s="180" t="n"/>
      <c r="J108" s="73">
        <f>OFFSET(A581,0,$K$1-1)</f>
        <v/>
      </c>
      <c r="K108" s="369">
        <f>K109+K110+K111</f>
        <v/>
      </c>
      <c r="L108" s="478" t="n"/>
      <c r="M108" s="478">
        <f>L108-G108</f>
        <v/>
      </c>
      <c r="N108" s="30" t="n"/>
      <c r="O108" s="425">
        <f>L109-B109</f>
        <v/>
      </c>
      <c r="P108" s="426">
        <f>J108-K108</f>
        <v/>
      </c>
      <c r="Q108" s="426">
        <f>D109-F109</f>
        <v/>
      </c>
      <c r="R108" s="30" t="n"/>
    </row>
    <row r="109">
      <c r="A109" s="78" t="n"/>
      <c r="B109" s="427" t="n"/>
      <c r="D109" s="428" t="n"/>
      <c r="E109" s="375" t="n"/>
      <c r="F109" s="432">
        <f>J131</f>
        <v/>
      </c>
      <c r="G109" s="427" t="n"/>
      <c r="H109" s="112" t="inlineStr">
        <is>
          <t xml:space="preserve">　　　　機械及設備                                                  </t>
        </is>
      </c>
      <c r="I109" s="180" t="n">
        <v>412</v>
      </c>
      <c r="J109" s="73">
        <f>OFFSET(A582,0,$K$1-1)</f>
        <v/>
      </c>
      <c r="K109" s="387">
        <f>(SUMIF($C$7:$C$127,I109,$D$7:$D$127)+SUMIF($E$7:$E$127,I109,$F$7:$F$127))/2*-1</f>
        <v/>
      </c>
      <c r="L109" s="478" t="n"/>
      <c r="M109" s="478">
        <f>L109-G109</f>
        <v/>
      </c>
      <c r="N109" s="30" t="n"/>
      <c r="O109" s="425">
        <f>L110-B110</f>
        <v/>
      </c>
      <c r="P109" s="426">
        <f>J109-K109</f>
        <v/>
      </c>
      <c r="Q109" s="426">
        <f>D110-F110</f>
        <v/>
      </c>
      <c r="R109" s="30" t="n"/>
    </row>
    <row r="110">
      <c r="A110" s="78" t="inlineStr">
        <is>
          <t xml:space="preserve">　公積                                                        </t>
        </is>
      </c>
      <c r="B110" s="422">
        <f>SUM(B111:B115)</f>
        <v/>
      </c>
      <c r="C110" s="375" t="n"/>
      <c r="D110" s="428" t="n"/>
      <c r="E110" s="430" t="n"/>
      <c r="F110" s="432" t="n"/>
      <c r="G110" s="423">
        <f>SUM(G111:G115)</f>
        <v/>
      </c>
      <c r="H110" s="112" t="inlineStr">
        <is>
          <t xml:space="preserve">　　　　交通及運輸設備                                              </t>
        </is>
      </c>
      <c r="I110" s="180" t="n">
        <v>413</v>
      </c>
      <c r="J110" s="73">
        <f>OFFSET(A583,0,$K$1-1)</f>
        <v/>
      </c>
      <c r="K110" s="387">
        <f>(SUMIF($C$7:$C$127,I110,$D$7:$D$127)+SUMIF($E$7:$E$127,I110,$F$7:$F$127))/2*-1</f>
        <v/>
      </c>
      <c r="L110" s="478">
        <f>VLOOKUP(A110,$A$253:$AX$305,$K$1,FALSE)</f>
        <v/>
      </c>
      <c r="M110" s="478">
        <f>L110-G110</f>
        <v/>
      </c>
      <c r="N110" s="30" t="n"/>
      <c r="O110" s="425">
        <f>L111-B111</f>
        <v/>
      </c>
      <c r="P110" s="426">
        <f>J110-K110</f>
        <v/>
      </c>
      <c r="Q110" s="426">
        <f>D111-F111</f>
        <v/>
      </c>
      <c r="R110" s="30" t="n"/>
    </row>
    <row r="111">
      <c r="A111" s="80" t="inlineStr">
        <is>
          <t xml:space="preserve">　　資本公積                                                    </t>
        </is>
      </c>
      <c r="B111" s="427">
        <f>VLOOKUP(A111,$A$423:$AX$475,$K$1,FALSE)</f>
        <v/>
      </c>
      <c r="C111" s="375" t="n"/>
      <c r="D111" s="428" t="n"/>
      <c r="E111" s="430" t="n">
        <v>417</v>
      </c>
      <c r="F111" s="432">
        <f>J115</f>
        <v/>
      </c>
      <c r="G111" s="429">
        <f>B111+SUM(F111:F113)-SUM(D111:D113)</f>
        <v/>
      </c>
      <c r="H111" s="112" t="inlineStr">
        <is>
          <t xml:space="preserve">　　　　什項設備                                                    </t>
        </is>
      </c>
      <c r="I111" s="180" t="n">
        <v>414</v>
      </c>
      <c r="J111" s="73">
        <f>OFFSET(A584,0,$K$1-1)</f>
        <v/>
      </c>
      <c r="K111" s="387">
        <f>(SUMIF($C$7:$C$127,I111,$D$7:$D$127)+SUMIF($E$7:$E$127,I111,$F$7:$F$127))/2*-1</f>
        <v/>
      </c>
      <c r="L111" s="478">
        <f>VLOOKUP(A111,$A$253:$AX$305,$K$1,FALSE)</f>
        <v/>
      </c>
      <c r="M111" s="478">
        <f>L111-G111</f>
        <v/>
      </c>
      <c r="N111" s="30" t="n"/>
      <c r="O111" s="425">
        <f>L112-B112</f>
        <v/>
      </c>
      <c r="P111" s="426">
        <f>J111-K111</f>
        <v/>
      </c>
      <c r="Q111" s="426">
        <f>D112-F112</f>
        <v/>
      </c>
      <c r="R111" s="30" t="n"/>
    </row>
    <row r="112">
      <c r="A112" s="2" t="n">
        <v>0</v>
      </c>
      <c r="B112" s="427" t="n"/>
      <c r="C112" s="473" t="n">
        <v>71</v>
      </c>
      <c r="D112" s="471">
        <f>IF(J118&lt;0,J118*-1,0)</f>
        <v/>
      </c>
      <c r="E112" s="430" t="n">
        <v>71</v>
      </c>
      <c r="F112" s="431">
        <f>IF(J133&gt;0,J133,0)</f>
        <v/>
      </c>
      <c r="G112" s="433" t="n"/>
      <c r="H112" s="211" t="inlineStr">
        <is>
          <t xml:space="preserve">　無形資產與基金同額增加(+)或減少(-)之金額                  </t>
        </is>
      </c>
      <c r="I112" s="186" t="n"/>
      <c r="J112" s="73" t="n"/>
      <c r="K112" s="369">
        <f>K113+K114</f>
        <v/>
      </c>
      <c r="L112" s="478" t="n"/>
      <c r="M112" s="478">
        <f>L112-G112</f>
        <v/>
      </c>
      <c r="N112" s="30" t="n"/>
      <c r="O112" s="425">
        <f>L113-B113</f>
        <v/>
      </c>
      <c r="P112" s="426">
        <f>J112-K112</f>
        <v/>
      </c>
      <c r="Q112" s="426">
        <f>D113-F113</f>
        <v/>
      </c>
      <c r="R112" s="30" t="n"/>
    </row>
    <row r="113">
      <c r="A113" s="3" t="n">
        <v>0</v>
      </c>
      <c r="B113" s="427" t="n"/>
      <c r="C113" s="473" t="n"/>
      <c r="D113" s="428" t="n"/>
      <c r="E113" s="439" t="n"/>
      <c r="F113" s="432" t="n"/>
      <c r="G113" s="433" t="n"/>
      <c r="H113" s="112" t="inlineStr">
        <is>
          <t xml:space="preserve">　　　無形資產與基金同額增加之金額(+)                             </t>
        </is>
      </c>
      <c r="I113" s="180" t="n">
        <v>415</v>
      </c>
      <c r="J113" s="73">
        <f>OFFSET(A585,0,$K$1-1)</f>
        <v/>
      </c>
      <c r="K113" s="369">
        <f>(SUMIF($C$7:$C$127,I113,$D$7:$D$127)+SUMIF($E$7:$E$127,I113,$F$7:$F$127))/2</f>
        <v/>
      </c>
      <c r="L113" s="478" t="n"/>
      <c r="M113" s="478">
        <f>L113-G113</f>
        <v/>
      </c>
      <c r="N113" s="30" t="n"/>
      <c r="O113" s="425">
        <f>L114-B114</f>
        <v/>
      </c>
      <c r="P113" s="426">
        <f>J113-K113</f>
        <v/>
      </c>
      <c r="Q113" s="426">
        <f>D114-F114</f>
        <v/>
      </c>
      <c r="R113" s="30" t="n"/>
    </row>
    <row r="114">
      <c r="A114" s="80" t="inlineStr">
        <is>
          <t xml:space="preserve">　　特別公積                                                    </t>
        </is>
      </c>
      <c r="B114" s="427">
        <f>VLOOKUP(A114,$A$423:$AX$475,$K$1,FALSE)</f>
        <v/>
      </c>
      <c r="C114" s="474" t="n"/>
      <c r="D114" s="428">
        <f>J131</f>
        <v/>
      </c>
      <c r="E114" s="430" t="n"/>
      <c r="F114" s="432" t="n"/>
      <c r="G114" s="429">
        <f>B114+SUM(F114:F115)-SUM(D114:D115)</f>
        <v/>
      </c>
      <c r="H114" s="112" t="inlineStr">
        <is>
          <t xml:space="preserve">　　　無形資產與基金同額減少之金額(-)                             </t>
        </is>
      </c>
      <c r="I114" s="180" t="n">
        <v>416</v>
      </c>
      <c r="J114" s="73">
        <f>OFFSET(A586,0,$K$1-1)</f>
        <v/>
      </c>
      <c r="K114" s="369">
        <f>-(SUMIF($C$7:$C$127,I114,$D$7:$D$127)+SUMIF($E$7:$E$127,I114,$F$7:$F$127))/2</f>
        <v/>
      </c>
      <c r="L114" s="478">
        <f>VLOOKUP(A114,$A$253:$AX$305,$K$1,FALSE)</f>
        <v/>
      </c>
      <c r="M114" s="478">
        <f>L114-G114</f>
        <v/>
      </c>
      <c r="N114" s="30" t="n"/>
      <c r="O114" s="425">
        <f>L115-B115</f>
        <v/>
      </c>
      <c r="P114" s="426">
        <f>J114-K114</f>
        <v/>
      </c>
      <c r="Q114" s="426">
        <f>D115-F115</f>
        <v/>
      </c>
      <c r="R114" s="30" t="n"/>
    </row>
    <row r="115">
      <c r="A115" s="3" t="n">
        <v>0</v>
      </c>
      <c r="B115" s="427" t="n"/>
      <c r="C115" s="473" t="n"/>
      <c r="D115" s="428" t="n"/>
      <c r="E115" s="439" t="n"/>
      <c r="F115" s="432" t="n"/>
      <c r="G115" s="433" t="n"/>
      <c r="H115" s="112" t="inlineStr">
        <is>
          <t xml:space="preserve">　　應付代管資產轉列受贈公積之金額                              </t>
        </is>
      </c>
      <c r="I115" s="180" t="n">
        <v>417</v>
      </c>
      <c r="J115" s="73">
        <f>OFFSET(A587,0,$K$1-1)</f>
        <v/>
      </c>
      <c r="K115" s="369">
        <f>(SUMIF($C$7:$C$127,I115,$D$7:$D$127)+SUMIF($E$7:$E$127,I115,$F$7:$F$127))/2</f>
        <v/>
      </c>
      <c r="L115" s="478" t="n"/>
      <c r="M115" s="478">
        <f>L115-G115</f>
        <v/>
      </c>
      <c r="N115" s="30" t="n"/>
      <c r="O115" s="425">
        <f>L116-B116</f>
        <v/>
      </c>
      <c r="P115" s="426">
        <f>J115-K115</f>
        <v/>
      </c>
      <c r="Q115" s="426">
        <f>D116-F116</f>
        <v/>
      </c>
      <c r="R115" s="30" t="n"/>
    </row>
    <row r="116">
      <c r="A116" s="78" t="inlineStr">
        <is>
          <t xml:space="preserve">　累積餘絀                                                    </t>
        </is>
      </c>
      <c r="B116" s="422">
        <f>SUM(B117:B121)</f>
        <v/>
      </c>
      <c r="C116" s="474" t="n"/>
      <c r="D116" s="428" t="n"/>
      <c r="E116" s="430" t="n"/>
      <c r="F116" s="432" t="n"/>
      <c r="G116" s="423">
        <f>SUM(G117:G121)</f>
        <v/>
      </c>
      <c r="H116" s="112" t="inlineStr">
        <is>
          <t xml:space="preserve">　　長期債務1年內到期部分轉列應付到期長期負債之金額             </t>
        </is>
      </c>
      <c r="I116" s="180" t="n">
        <v>418</v>
      </c>
      <c r="J116" s="73">
        <f>OFFSET(A588,0,$K$1-1)</f>
        <v/>
      </c>
      <c r="K116" s="369">
        <f>(SUMIF($C$7:$C$127,I116,$D$7:$D$127)+SUMIF($E$7:$E$127,I116,$F$7:$F$127))/2</f>
        <v/>
      </c>
      <c r="L116" s="478">
        <f>VLOOKUP(A116,$A$253:$AX$305,$K$1,FALSE)</f>
        <v/>
      </c>
      <c r="M116" s="478">
        <f>L116-G116</f>
        <v/>
      </c>
      <c r="N116" s="30" t="n"/>
      <c r="O116" s="425">
        <f>L117-B117</f>
        <v/>
      </c>
      <c r="P116" s="426">
        <f>J116-K116</f>
        <v/>
      </c>
      <c r="Q116" s="426">
        <f>D117-F117</f>
        <v/>
      </c>
      <c r="R116" s="30" t="n"/>
    </row>
    <row r="117">
      <c r="A117" s="80" t="inlineStr">
        <is>
          <t xml:space="preserve">　　累積賸餘                                                    </t>
        </is>
      </c>
      <c r="B117" s="427">
        <f>VLOOKUP(A117,$A$423:$AX$475,$K$1,FALSE)</f>
        <v/>
      </c>
      <c r="C117" s="474" t="n"/>
      <c r="D117" s="428" t="n"/>
      <c r="E117" s="375" t="inlineStr">
        <is>
          <t>A</t>
        </is>
      </c>
      <c r="F117" s="432">
        <f>IF(J7&gt;0,J7,0)</f>
        <v/>
      </c>
      <c r="G117" s="429">
        <f>B117+SUM(F117:F120)-SUM(D117:D120)</f>
        <v/>
      </c>
      <c r="H117" s="112" t="inlineStr">
        <is>
          <t xml:space="preserve">　　盈餘分配與虧損填補之金額                                    </t>
        </is>
      </c>
      <c r="I117" s="180" t="n"/>
      <c r="J117" s="73">
        <f>OFFSET(A589,0,$K$1-1)</f>
        <v/>
      </c>
      <c r="K117" s="369">
        <f>K118+K119</f>
        <v/>
      </c>
      <c r="L117" s="478">
        <f>VLOOKUP(A117,$A$253:$AX$305,$K$1,FALSE)</f>
        <v/>
      </c>
      <c r="M117" s="478">
        <f>L117-G117</f>
        <v/>
      </c>
      <c r="N117" s="30" t="n"/>
      <c r="O117" s="425">
        <f>L118-B118</f>
        <v/>
      </c>
      <c r="P117" s="426">
        <f>J117-K117</f>
        <v/>
      </c>
      <c r="Q117" s="426">
        <f>D118-F118</f>
        <v/>
      </c>
      <c r="R117" s="30" t="n"/>
    </row>
    <row r="118">
      <c r="A118" s="3" t="n">
        <v>0</v>
      </c>
      <c r="B118" s="427" t="n"/>
      <c r="C118" s="474" t="n">
        <v>71</v>
      </c>
      <c r="D118" s="428">
        <f>IF(J123&gt;0,J123,0)</f>
        <v/>
      </c>
      <c r="E118" s="375" t="n"/>
      <c r="F118" s="431" t="n"/>
      <c r="G118" s="401" t="n"/>
      <c r="H118" s="112" t="inlineStr">
        <is>
          <t xml:space="preserve">　　　提存(撥用-)公積                                             </t>
        </is>
      </c>
      <c r="I118" s="180" t="n">
        <v>71</v>
      </c>
      <c r="J118" s="73">
        <f>OFFSET(A590,0,$K$1-1)</f>
        <v/>
      </c>
      <c r="K118" s="387">
        <f>-(SUMIF($C$7:$C$127,I118,$D$7:$D$127)+SUMIF($E$7:$E$127,I118,$F$7:$F$127))/2</f>
        <v/>
      </c>
      <c r="L118" s="478" t="n"/>
      <c r="M118" s="478">
        <f>L118-G118</f>
        <v/>
      </c>
      <c r="N118" s="30" t="n"/>
      <c r="O118" s="425">
        <f>L119-B119</f>
        <v/>
      </c>
      <c r="P118" s="426">
        <f>J118-K118</f>
        <v/>
      </c>
      <c r="Q118" s="426">
        <f>D119-F119</f>
        <v/>
      </c>
      <c r="R118" s="30" t="n"/>
    </row>
    <row r="119" ht="20.4" customHeight="1" s="53" thickBot="1">
      <c r="A119" s="3" t="n"/>
      <c r="B119" s="427" t="n"/>
      <c r="C119" s="430" t="n">
        <v>72</v>
      </c>
      <c r="D119" s="471">
        <f>IF(J119&gt;0,J119,0)</f>
        <v/>
      </c>
      <c r="E119" s="434" t="n"/>
      <c r="F119" s="376" t="n"/>
      <c r="G119" s="401" t="n"/>
      <c r="H119" s="198" t="inlineStr">
        <is>
          <t xml:space="preserve">　　　賸餘撥充(折減-)基金                                         </t>
        </is>
      </c>
      <c r="I119" s="180" t="n">
        <v>72</v>
      </c>
      <c r="J119" s="73">
        <f>OFFSET(A591,0,$K$1-1)</f>
        <v/>
      </c>
      <c r="K119" s="387">
        <f>-(SUMIF($C$7:$C$127,I119,$D$7:$D$127)+SUMIF($E$7:$E$127,I119,$F$7:$F$127))/2</f>
        <v/>
      </c>
      <c r="L119" s="478" t="n"/>
      <c r="M119" s="478">
        <f>L119-G119</f>
        <v/>
      </c>
      <c r="N119" s="30" t="n"/>
      <c r="O119" s="425">
        <f>L120-B121</f>
        <v/>
      </c>
      <c r="P119" s="426">
        <f>J119-K119</f>
        <v/>
      </c>
      <c r="Q119" s="426">
        <f>D121-F121</f>
        <v/>
      </c>
      <c r="R119" s="30" t="n"/>
    </row>
    <row r="120">
      <c r="A120" s="100" t="n"/>
      <c r="B120" s="465" t="n"/>
      <c r="C120" s="430" t="n"/>
      <c r="D120" s="432" t="n"/>
      <c r="E120" s="434" t="n"/>
      <c r="F120" s="376" t="n"/>
      <c r="G120" s="401" t="n"/>
      <c r="H120" s="112" t="n"/>
      <c r="I120" s="180" t="n"/>
      <c r="J120" s="121" t="n"/>
      <c r="K120" s="369">
        <f>(SUMIF($C$7:$C$127,I120,$D$7:$D$127)+SUMIF($E$7:$E$127,I120,$F$7:$F$127))/2</f>
        <v/>
      </c>
      <c r="L120" s="478" t="n"/>
      <c r="M120" s="478">
        <f>L120-G120</f>
        <v/>
      </c>
      <c r="N120" s="30" t="n"/>
      <c r="O120" s="425">
        <f>L123-B122</f>
        <v/>
      </c>
      <c r="P120" s="426" t="n"/>
      <c r="Q120" s="426">
        <f>D122-F122</f>
        <v/>
      </c>
      <c r="R120" s="30" t="n"/>
    </row>
    <row r="121">
      <c r="A121" s="80" t="inlineStr">
        <is>
          <t xml:space="preserve">　　累積短絀                                                    </t>
        </is>
      </c>
      <c r="B121" s="427">
        <f>VLOOKUP(A121,$A$423:$AX$475,$K$1,FALSE)</f>
        <v/>
      </c>
      <c r="C121" s="375" t="inlineStr">
        <is>
          <t>A</t>
        </is>
      </c>
      <c r="D121" s="428">
        <f>IF(J7&lt;0,J7*-1,0)</f>
        <v/>
      </c>
      <c r="E121" s="430" t="n"/>
      <c r="F121" s="431" t="n"/>
      <c r="G121" s="488">
        <f>B121+SUM(F121:F124)-SUM(D121:D124)</f>
        <v/>
      </c>
      <c r="H121" s="112" t="n"/>
      <c r="I121" s="180" t="n"/>
      <c r="J121" s="121" t="n"/>
      <c r="K121" s="369">
        <f>(SUMIF($C$7:$C$127,I121,$D$7:$D$127)+SUMIF($E$7:$E$127,I121,$F$7:$F$127))/2</f>
        <v/>
      </c>
      <c r="L121" s="478">
        <f>VLOOKUP(A121,$A$253:$AX$305,$K$1,FALSE)</f>
        <v/>
      </c>
      <c r="M121" s="478">
        <f>L121-G121</f>
        <v/>
      </c>
      <c r="N121" s="30" t="n"/>
      <c r="O121" s="425">
        <f>L124-B123</f>
        <v/>
      </c>
      <c r="P121" s="426" t="n"/>
      <c r="Q121" s="426">
        <f>D123-F123</f>
        <v/>
      </c>
      <c r="R121" s="30" t="n"/>
    </row>
    <row r="122">
      <c r="A122" s="3" t="n">
        <v>0</v>
      </c>
      <c r="B122" s="427" t="n"/>
      <c r="C122" s="382" t="n"/>
      <c r="D122" s="428" t="n"/>
      <c r="E122" s="430" t="n">
        <v>71</v>
      </c>
      <c r="F122" s="432">
        <f>IF(J118&lt;0,J118*-1,0)</f>
        <v/>
      </c>
      <c r="G122" s="401" t="n"/>
      <c r="H122" s="112" t="n"/>
      <c r="I122" s="180" t="n"/>
      <c r="J122" s="121" t="n"/>
      <c r="K122" s="369">
        <f>SUM(K123:K124)</f>
        <v/>
      </c>
      <c r="L122" s="478" t="n"/>
      <c r="M122" s="478">
        <f>L122-G122</f>
        <v/>
      </c>
      <c r="N122" s="30" t="n"/>
      <c r="O122" s="425">
        <f>L125-B124</f>
        <v/>
      </c>
      <c r="P122" s="426" t="n"/>
      <c r="Q122" s="426">
        <f>D125-F125</f>
        <v/>
      </c>
      <c r="R122" s="30" t="n"/>
    </row>
    <row r="123">
      <c r="A123" s="3" t="n"/>
      <c r="B123" s="427" t="n"/>
      <c r="C123" s="382" t="n"/>
      <c r="D123" s="428" t="n"/>
      <c r="E123" s="430" t="n">
        <v>72</v>
      </c>
      <c r="F123" s="396">
        <f>IF(J119&lt;0,J119*-1,0)</f>
        <v/>
      </c>
      <c r="G123" s="401" t="n"/>
      <c r="H123" s="112" t="n"/>
      <c r="I123" s="180" t="n"/>
      <c r="J123" s="121" t="n"/>
      <c r="K123" s="369">
        <f>-(SUMIF($C$7:$C$127,I123,$D$7:$D$127)+SUMIF($E$7:$E$127,I123,$F$7:$F$127))/2</f>
        <v/>
      </c>
      <c r="L123" s="478" t="n"/>
      <c r="M123" s="478">
        <f>L123-G123</f>
        <v/>
      </c>
      <c r="N123" s="30" t="n"/>
      <c r="O123" s="425">
        <f>L126-B125</f>
        <v/>
      </c>
      <c r="P123" s="426" t="n"/>
      <c r="Q123" s="426">
        <f>D126-F126</f>
        <v/>
      </c>
    </row>
    <row r="124" ht="20.4" customHeight="1" s="53" thickBot="1">
      <c r="A124" s="100" t="n"/>
      <c r="B124" s="465" t="n"/>
      <c r="C124" s="475" t="n"/>
      <c r="D124" s="428" t="n"/>
      <c r="E124" s="434" t="n">
        <v>73</v>
      </c>
      <c r="F124" s="435">
        <f>D120</f>
        <v/>
      </c>
      <c r="G124" s="401" t="n"/>
      <c r="H124" s="198" t="n"/>
      <c r="I124" s="199" t="n"/>
      <c r="J124" s="122" t="n"/>
      <c r="K124" s="444">
        <f>-(SUMIF($C$7:$C$127,I124,$D$7:$D$127)+SUMIF($E$7:$E$127,I124,$F$7:$F$127))/2</f>
        <v/>
      </c>
      <c r="L124" s="478" t="n"/>
      <c r="M124" s="478">
        <f>L124-G124</f>
        <v/>
      </c>
      <c r="O124" s="425">
        <f>L127-B126</f>
        <v/>
      </c>
      <c r="P124" s="426" t="n"/>
      <c r="Q124" s="426">
        <f>D127-F127</f>
        <v/>
      </c>
    </row>
    <row r="125">
      <c r="A125" s="78" t="inlineStr">
        <is>
          <t xml:space="preserve">　淨值其他項目                                                </t>
        </is>
      </c>
      <c r="B125" s="422">
        <f>SUM(B126:B127)</f>
        <v/>
      </c>
      <c r="C125" s="375" t="n"/>
      <c r="D125" s="428" t="n"/>
      <c r="E125" s="430" t="n"/>
      <c r="F125" s="432" t="n"/>
      <c r="G125" s="402">
        <f>SUM(G126:G127)</f>
        <v/>
      </c>
      <c r="H125" s="220" t="n"/>
      <c r="I125" s="180" t="n"/>
      <c r="J125" s="246" t="n"/>
      <c r="K125" s="489" t="n"/>
      <c r="L125" s="478">
        <f>VLOOKUP(A125,$A$253:$AX$305,$K$1,FALSE)</f>
        <v/>
      </c>
      <c r="M125" s="478">
        <f>L124-G124</f>
        <v/>
      </c>
      <c r="O125" s="425">
        <f>L127-B128</f>
        <v/>
      </c>
      <c r="P125" s="426" t="n"/>
      <c r="Q125" s="426">
        <f>D128-F128</f>
        <v/>
      </c>
    </row>
    <row r="126">
      <c r="A126" s="81" t="inlineStr">
        <is>
          <t xml:space="preserve">　　累積其他綜合餘絀                                            </t>
        </is>
      </c>
      <c r="B126" s="427">
        <f>VLOOKUP(A126,$A$423:$AX$475,$K$1,FALSE)</f>
        <v/>
      </c>
      <c r="C126" s="375" t="n"/>
      <c r="D126" s="428" t="n"/>
      <c r="E126" s="430" t="n"/>
      <c r="F126" s="432" t="n"/>
      <c r="G126" s="488">
        <f>B126+F126-D126</f>
        <v/>
      </c>
      <c r="H126" s="220" t="n"/>
      <c r="I126" s="180" t="n"/>
      <c r="J126" s="246" t="n"/>
      <c r="K126" s="489" t="n"/>
      <c r="L126" s="478">
        <f>VLOOKUP(A126,$A$253:$AX$305,$K$1,FALSE)</f>
        <v/>
      </c>
      <c r="M126" s="478">
        <f>L125-G125</f>
        <v/>
      </c>
      <c r="P126" s="426" t="n"/>
    </row>
    <row r="127">
      <c r="A127" s="80" t="n">
        <v>0</v>
      </c>
      <c r="B127" s="427" t="n"/>
      <c r="C127" s="375" t="n"/>
      <c r="D127" s="428" t="n"/>
      <c r="E127" s="430" t="n"/>
      <c r="F127" s="432" t="n"/>
      <c r="G127" s="488" t="n"/>
      <c r="H127" s="220" t="n"/>
      <c r="I127" s="180" t="n"/>
      <c r="J127" s="246" t="n"/>
      <c r="K127" s="489" t="n"/>
      <c r="L127" s="478">
        <f>VLOOKUP(A128,$A$253:$AX$305,$K$1,FALSE)</f>
        <v/>
      </c>
      <c r="M127" s="478">
        <f>L126-G126</f>
        <v/>
      </c>
      <c r="P127" s="426" t="n"/>
    </row>
    <row r="128" ht="20.4" customHeight="1" s="53" thickBot="1">
      <c r="A128" s="83" t="inlineStr">
        <is>
          <t>合      計</t>
        </is>
      </c>
      <c r="B128" s="479">
        <f>B70+B97</f>
        <v/>
      </c>
      <c r="C128" s="480" t="n"/>
      <c r="D128" s="481" t="n"/>
      <c r="E128" s="482" t="n"/>
      <c r="F128" s="481" t="n"/>
      <c r="G128" s="490">
        <f>G70+G97</f>
        <v/>
      </c>
      <c r="H128" s="220" t="n"/>
      <c r="I128" s="180" t="n"/>
      <c r="J128" s="246" t="n"/>
      <c r="K128" s="489" t="n"/>
      <c r="M128" s="478">
        <f>L127-G128</f>
        <v/>
      </c>
      <c r="P128" s="426" t="n"/>
    </row>
    <row r="129">
      <c r="A129" s="74" t="n"/>
      <c r="B129" s="74" t="n"/>
      <c r="C129" s="74" t="n"/>
      <c r="D129" s="74" t="n"/>
      <c r="E129" s="74" t="n"/>
      <c r="F129" s="74" t="n"/>
      <c r="G129" s="74" t="n"/>
      <c r="H129" s="220" t="n"/>
      <c r="I129" s="180" t="n"/>
      <c r="J129" s="246" t="n"/>
      <c r="K129" s="489" t="n"/>
      <c r="M129" s="478">
        <f>L131-G133</f>
        <v/>
      </c>
      <c r="P129" s="426" t="n"/>
    </row>
    <row r="130">
      <c r="A130" s="74" t="n"/>
      <c r="D130" s="483">
        <f>SUM(D6:D127)</f>
        <v/>
      </c>
      <c r="E130" s="19" t="n"/>
      <c r="F130" s="483">
        <f>SUM(F6:F127)</f>
        <v/>
      </c>
      <c r="H130" s="220" t="n"/>
      <c r="I130" s="180" t="n"/>
      <c r="J130" s="246" t="n"/>
      <c r="K130" s="489" t="n"/>
      <c r="M130" s="478">
        <f>L132-G134</f>
        <v/>
      </c>
      <c r="P130" s="426" t="n"/>
    </row>
    <row r="131">
      <c r="A131" s="74" t="n"/>
      <c r="C131" s="6" t="n"/>
      <c r="D131" s="483">
        <f>D130-F130</f>
        <v/>
      </c>
      <c r="E131" s="15" t="n"/>
      <c r="F131" s="483">
        <f>F130-D130</f>
        <v/>
      </c>
      <c r="H131" s="119" t="n"/>
      <c r="I131" s="115" t="n"/>
      <c r="J131" s="116" t="n"/>
      <c r="K131" s="411" t="n"/>
      <c r="M131" s="478">
        <f>L133-G135</f>
        <v/>
      </c>
    </row>
    <row r="132">
      <c r="A132" s="74" t="n"/>
      <c r="B132" s="484">
        <f>B69-B70-B97</f>
        <v/>
      </c>
      <c r="C132" s="6" t="n"/>
      <c r="E132" s="15" t="n"/>
      <c r="G132" s="484">
        <f>G69-G70-G97</f>
        <v/>
      </c>
      <c r="H132" s="119" t="n"/>
      <c r="I132" s="115" t="n"/>
      <c r="J132" s="116" t="n"/>
      <c r="K132" s="411" t="n"/>
      <c r="M132" s="478">
        <f>L134-G136</f>
        <v/>
      </c>
    </row>
    <row r="133">
      <c r="A133" s="74" t="n"/>
      <c r="C133" s="30" t="n"/>
      <c r="D133" s="30" t="n"/>
      <c r="E133" s="30" t="n"/>
      <c r="F133" s="30" t="n"/>
      <c r="G133" s="30" t="n"/>
      <c r="H133" s="119" t="n"/>
      <c r="I133" s="115" t="n"/>
      <c r="J133" s="116" t="n"/>
      <c r="K133" s="411" t="n"/>
      <c r="M133" s="478">
        <f>L135-G137</f>
        <v/>
      </c>
    </row>
    <row r="134">
      <c r="A134" s="74" t="n"/>
      <c r="B134" s="74" t="n"/>
      <c r="C134" s="74" t="n"/>
      <c r="D134" s="74" t="n"/>
      <c r="E134" s="74" t="n"/>
      <c r="F134" s="74" t="n"/>
      <c r="G134" s="74" t="n"/>
      <c r="H134" s="119" t="n"/>
      <c r="I134" s="115" t="n"/>
      <c r="J134" s="116" t="n"/>
      <c r="K134" s="411" t="n"/>
      <c r="M134" s="478">
        <f>L136-G136</f>
        <v/>
      </c>
    </row>
    <row r="135">
      <c r="A135" s="74" t="n"/>
      <c r="B135" s="74" t="n"/>
      <c r="C135" s="74" t="n"/>
      <c r="D135" s="74" t="n"/>
      <c r="E135" s="74" t="n"/>
      <c r="F135" s="74" t="n"/>
      <c r="G135" s="74" t="n"/>
      <c r="H135" s="119" t="n"/>
      <c r="I135" s="115" t="n"/>
      <c r="J135" s="116" t="n"/>
      <c r="K135" s="411" t="n"/>
    </row>
    <row r="254" ht="16.2" customHeight="1" s="53"/>
    <row r="255" ht="16.2" customHeight="1" s="53"/>
    <row r="256" ht="16.2" customHeight="1" s="53"/>
    <row r="257" ht="16.2" customHeight="1" s="53"/>
    <row r="258" ht="16.2" customHeight="1" s="53"/>
    <row r="259" ht="16.2" customHeight="1" s="53"/>
    <row r="260" ht="16.2" customHeight="1" s="53"/>
    <row r="261" ht="16.2" customHeight="1" s="53"/>
    <row r="262" ht="16.2" customHeight="1" s="53"/>
    <row r="263" ht="16.2" customHeight="1" s="53"/>
    <row r="264" ht="16.2" customHeight="1" s="53"/>
    <row r="265" ht="16.2" customHeight="1" s="53"/>
    <row r="266" ht="16.2" customHeight="1" s="53"/>
    <row r="267" ht="16.2" customHeight="1" s="53"/>
    <row r="268" ht="16.2" customHeight="1" s="53"/>
    <row r="269" ht="16.2" customHeight="1" s="53"/>
    <row r="270" ht="16.2" customHeight="1" s="53"/>
    <row r="271" ht="16.2" customHeight="1" s="53"/>
    <row r="272" ht="16.2" customHeight="1" s="53"/>
    <row r="273" ht="16.2" customHeight="1" s="53"/>
    <row r="274" ht="16.2" customHeight="1" s="53"/>
    <row r="275" ht="16.2" customHeight="1" s="53"/>
    <row r="276" ht="16.2" customHeight="1" s="53"/>
    <row r="277" ht="16.2" customHeight="1" s="53"/>
    <row r="278" ht="16.2" customHeight="1" s="53"/>
    <row r="279" ht="16.2" customHeight="1" s="53"/>
    <row r="280" ht="16.2" customHeight="1" s="53"/>
    <row r="281" ht="16.2" customHeight="1" s="53"/>
    <row r="282" ht="16.2" customHeight="1" s="53"/>
    <row r="283" ht="16.2" customHeight="1" s="53"/>
    <row r="284" ht="16.2" customHeight="1" s="53"/>
    <row r="285" ht="16.2" customHeight="1" s="53"/>
    <row r="286" ht="16.2" customHeight="1" s="53"/>
    <row r="287" ht="16.2" customHeight="1" s="53"/>
    <row r="288" ht="16.2" customHeight="1" s="53"/>
    <row r="289" ht="16.2" customHeight="1" s="53"/>
    <row r="290" ht="16.2" customHeight="1" s="53"/>
    <row r="291" ht="16.2" customHeight="1" s="53"/>
    <row r="292" ht="16.2" customHeight="1" s="53"/>
    <row r="293" ht="16.2" customHeight="1" s="53"/>
    <row r="294" ht="16.2" customHeight="1" s="53"/>
    <row r="295" ht="16.2" customHeight="1" s="53"/>
    <row r="296" ht="16.2" customHeight="1" s="53"/>
    <row r="297" ht="16.2" customHeight="1" s="53"/>
    <row r="298" ht="16.2" customHeight="1" s="53"/>
    <row r="299" ht="16.2" customHeight="1" s="53"/>
    <row r="300" ht="16.2" customHeight="1" s="53"/>
    <row r="301" ht="16.2" customHeight="1" s="53"/>
    <row r="302" ht="16.2" customHeight="1" s="53"/>
    <row r="303" ht="16.2" customHeight="1" s="53"/>
    <row r="304" ht="16.2" customHeight="1" s="53"/>
    <row r="305" ht="16.2" customHeight="1" s="53"/>
    <row r="306" ht="16.2" customHeight="1" s="53"/>
    <row r="307" ht="16.2" customHeight="1" s="53"/>
    <row r="308" ht="16.2" customHeight="1" s="53"/>
    <row r="311" ht="16.2" customHeight="1" s="53"/>
    <row r="312" ht="16.2" customHeight="1" s="53"/>
    <row r="313" ht="16.2" customHeight="1" s="53"/>
    <row r="314" ht="16.2" customHeight="1" s="53"/>
    <row r="315" ht="16.2" customHeight="1" s="53"/>
    <row r="316" ht="16.2" customHeight="1" s="53"/>
    <row r="317" ht="16.2" customHeight="1" s="53"/>
    <row r="318" ht="16.2" customHeight="1" s="53"/>
    <row r="319" ht="16.2" customHeight="1" s="53"/>
    <row r="320" ht="16.2" customHeight="1" s="53"/>
    <row r="321" ht="16.2" customHeight="1" s="53"/>
    <row r="322" ht="16.2" customHeight="1" s="53"/>
    <row r="323" ht="16.2" customHeight="1" s="53"/>
    <row r="324" ht="16.2" customHeight="1" s="53"/>
    <row r="325" ht="16.2" customHeight="1" s="53"/>
    <row r="326" ht="16.2" customHeight="1" s="53"/>
    <row r="327" ht="16.2" customHeight="1" s="53"/>
    <row r="328" ht="16.2" customHeight="1" s="53"/>
    <row r="329" ht="16.2" customHeight="1" s="53"/>
    <row r="330" ht="16.2" customHeight="1" s="53"/>
    <row r="331" ht="16.2" customHeight="1" s="53"/>
    <row r="332" ht="16.2" customHeight="1" s="53"/>
    <row r="333" ht="16.2" customHeight="1" s="53"/>
    <row r="334" ht="16.2" customHeight="1" s="53"/>
    <row r="335" ht="16.2" customHeight="1" s="53"/>
    <row r="336" ht="16.2" customHeight="1" s="53"/>
    <row r="337" ht="16.2" customHeight="1" s="53"/>
    <row r="338" ht="16.2" customHeight="1" s="53"/>
    <row r="339" ht="16.2" customHeight="1" s="53"/>
    <row r="340" ht="16.2" customHeight="1" s="53"/>
    <row r="341" ht="16.2" customHeight="1" s="53"/>
    <row r="342" ht="16.2" customHeight="1" s="53"/>
    <row r="343" ht="16.2" customHeight="1" s="53"/>
    <row r="344" ht="16.2" customHeight="1" s="53"/>
    <row r="345" ht="16.2" customHeight="1" s="53"/>
    <row r="346" ht="16.2" customHeight="1" s="53"/>
    <row r="347" ht="16.2" customHeight="1" s="53"/>
    <row r="348" ht="16.2" customHeight="1" s="53"/>
    <row r="349" ht="16.2" customHeight="1" s="53"/>
    <row r="350" ht="16.2" customHeight="1" s="53"/>
    <row r="351" ht="16.2" customHeight="1" s="53"/>
    <row r="352" ht="16.2" customHeight="1" s="53"/>
    <row r="353" ht="16.2" customHeight="1" s="53"/>
    <row r="354" ht="16.2" customHeight="1" s="53"/>
    <row r="355" ht="16.2" customHeight="1" s="53"/>
    <row r="356" ht="16.2" customHeight="1" s="53"/>
    <row r="357" ht="16.2" customHeight="1" s="53"/>
    <row r="358" ht="16.2" customHeight="1" s="53"/>
    <row r="359" ht="16.2" customHeight="1" s="53"/>
    <row r="360" ht="16.2" customHeight="1" s="53"/>
    <row r="361" ht="16.2" customHeight="1" s="53"/>
    <row r="362" ht="16.2" customHeight="1" s="53"/>
    <row r="363" ht="16.2" customHeight="1" s="53"/>
    <row r="364" ht="16.2" customHeight="1" s="53"/>
    <row r="365" ht="16.2" customHeight="1" s="53"/>
    <row r="366" ht="16.2" customHeight="1" s="53"/>
    <row r="367" ht="16.2" customHeight="1" s="53"/>
    <row r="368" ht="16.2" customHeight="1" s="53"/>
    <row r="369" ht="16.2" customHeight="1" s="53"/>
    <row r="370" ht="16.2" customHeight="1" s="53"/>
    <row r="371" ht="16.2" customHeight="1" s="53"/>
    <row r="372" ht="16.2" customHeight="1" s="53"/>
    <row r="373" ht="16.2" customHeight="1" s="53"/>
    <row r="374" ht="16.2" customHeight="1" s="53"/>
    <row r="375" ht="16.2" customHeight="1" s="53"/>
    <row r="376" ht="16.2" customHeight="1" s="53"/>
    <row r="377" ht="16.2" customHeight="1" s="53"/>
    <row r="378" ht="16.2" customHeight="1" s="53"/>
    <row r="379" ht="16.2" customHeight="1" s="53"/>
    <row r="380" ht="16.2" customHeight="1" s="53"/>
    <row r="381" ht="16.2" customHeight="1" s="53"/>
    <row r="382" ht="16.2" customHeight="1" s="53"/>
    <row r="383" ht="16.2" customHeight="1" s="53"/>
    <row r="384" ht="16.2" customHeight="1" s="53"/>
    <row r="385" ht="16.2" customHeight="1" s="53"/>
    <row r="386" ht="16.2" customHeight="1" s="53"/>
    <row r="387" ht="16.2" customHeight="1" s="53"/>
    <row r="388" ht="16.2" customHeight="1" s="53"/>
    <row r="389" ht="16.2" customHeight="1" s="53"/>
    <row r="390" ht="16.2" customHeight="1" s="53"/>
    <row r="391" ht="16.2" customHeight="1" s="53"/>
    <row r="392" ht="16.2" customHeight="1" s="53"/>
    <row r="393" ht="16.2" customHeight="1" s="53"/>
    <row r="394" ht="16.2" customHeight="1" s="53"/>
    <row r="395" ht="16.2" customHeight="1" s="53"/>
    <row r="396" ht="16.2" customHeight="1" s="53"/>
    <row r="397" ht="16.2" customHeight="1" s="53"/>
    <row r="398" ht="16.2" customHeight="1" s="53"/>
    <row r="399" ht="16.2" customHeight="1" s="53"/>
    <row r="400" ht="16.2" customHeight="1" s="53"/>
    <row r="401" ht="16.2" customHeight="1" s="53"/>
    <row r="402" ht="16.2" customHeight="1" s="53"/>
    <row r="403" ht="16.2" customHeight="1" s="53"/>
    <row r="404" ht="16.2" customHeight="1" s="53"/>
    <row r="405" ht="16.2" customHeight="1" s="53"/>
    <row r="406" ht="16.2" customHeight="1" s="53"/>
    <row r="407" ht="16.2" customHeight="1" s="53"/>
    <row r="408" ht="16.2" customHeight="1" s="53"/>
    <row r="409" ht="16.2" customHeight="1" s="53"/>
    <row r="410" ht="16.2" customHeight="1" s="53"/>
    <row r="427" ht="16.2" customHeight="1" s="53"/>
    <row r="428" ht="16.2" customHeight="1" s="53"/>
    <row r="429" ht="16.2" customHeight="1" s="53"/>
    <row r="430" ht="16.2" customHeight="1" s="53"/>
    <row r="431" ht="16.2" customHeight="1" s="53"/>
    <row r="432" ht="16.2" customHeight="1" s="53"/>
    <row r="433" ht="16.2" customHeight="1" s="53"/>
    <row r="434" ht="16.2" customHeight="1" s="53"/>
    <row r="435" ht="16.2" customHeight="1" s="53"/>
    <row r="436" ht="16.2" customHeight="1" s="53"/>
    <row r="437" ht="16.2" customHeight="1" s="53"/>
    <row r="438" ht="16.2" customHeight="1" s="53"/>
    <row r="439" ht="16.2" customHeight="1" s="53"/>
    <row r="440" ht="16.2" customHeight="1" s="53"/>
    <row r="441" ht="16.2" customHeight="1" s="53"/>
    <row r="442" ht="16.2" customHeight="1" s="53"/>
    <row r="443" ht="16.2" customHeight="1" s="53"/>
    <row r="444" ht="16.2" customHeight="1" s="53"/>
    <row r="445" ht="16.2" customHeight="1" s="53"/>
    <row r="446" ht="16.2" customHeight="1" s="53"/>
    <row r="447" ht="16.2" customHeight="1" s="53"/>
    <row r="448" ht="16.2" customHeight="1" s="53"/>
    <row r="449" ht="16.2" customHeight="1" s="53"/>
    <row r="450" ht="16.2" customHeight="1" s="53"/>
    <row r="451" ht="16.2" customHeight="1" s="53"/>
    <row r="452" ht="16.2" customHeight="1" s="53"/>
    <row r="453" ht="16.2" customHeight="1" s="53"/>
    <row r="454" ht="16.2" customHeight="1" s="53"/>
    <row r="455" ht="16.2" customHeight="1" s="53"/>
    <row r="456" ht="16.2" customHeight="1" s="53"/>
    <row r="457" ht="16.2" customHeight="1" s="53"/>
    <row r="458" ht="16.2" customHeight="1" s="53"/>
    <row r="459" ht="16.2" customHeight="1" s="53"/>
    <row r="460" ht="16.2" customHeight="1" s="53"/>
    <row r="461" ht="16.2" customHeight="1" s="53"/>
    <row r="462" ht="16.2" customHeight="1" s="53"/>
    <row r="463" ht="16.2" customHeight="1" s="53"/>
    <row r="464" ht="16.2" customHeight="1" s="53"/>
    <row r="465" ht="16.2" customHeight="1" s="53"/>
    <row r="466" ht="16.2" customHeight="1" s="53"/>
    <row r="467" ht="16.2" customHeight="1" s="53"/>
    <row r="468" ht="16.2" customHeight="1" s="53"/>
    <row r="469" ht="16.2" customHeight="1" s="53"/>
    <row r="470" ht="16.2" customHeight="1" s="53"/>
    <row r="471" ht="16.2" customHeight="1" s="53"/>
    <row r="472" ht="16.2" customHeight="1" s="53"/>
    <row r="473" ht="16.2" customHeight="1" s="53"/>
    <row r="474" ht="16.2" customHeight="1" s="53"/>
    <row r="475" ht="16.2" customHeight="1" s="53"/>
    <row r="476" ht="16.2" customHeight="1" s="53"/>
    <row r="477" ht="16.2" customHeight="1" s="53"/>
    <row r="478" ht="16.2" customHeight="1" s="53"/>
    <row r="479" ht="16.2" customHeight="1" s="53"/>
    <row r="480" ht="16.2" customHeight="1" s="53"/>
    <row r="481" ht="16.2" customHeight="1" s="53"/>
    <row r="484" ht="16.2" customHeight="1" s="53"/>
    <row r="485" ht="16.2" customHeight="1" s="53"/>
    <row r="486" ht="16.2" customHeight="1" s="53"/>
    <row r="487" ht="16.2" customHeight="1" s="53"/>
    <row r="488" ht="16.2" customHeight="1" s="53"/>
    <row r="489" ht="16.2" customHeight="1" s="53"/>
    <row r="490" ht="16.2" customHeight="1" s="53"/>
    <row r="491" ht="16.2" customHeight="1" s="53"/>
    <row r="492" ht="16.2" customHeight="1" s="53"/>
    <row r="493" ht="16.2" customHeight="1" s="53"/>
    <row r="494" ht="16.2" customHeight="1" s="53"/>
    <row r="495" ht="16.2" customHeight="1" s="53"/>
    <row r="496" ht="16.2" customHeight="1" s="53"/>
    <row r="497" ht="16.2" customHeight="1" s="53"/>
    <row r="498" ht="16.2" customHeight="1" s="53"/>
    <row r="499" ht="16.2" customHeight="1" s="53"/>
    <row r="500" ht="16.2" customHeight="1" s="53"/>
    <row r="501" ht="16.2" customHeight="1" s="53"/>
    <row r="502" ht="16.2" customHeight="1" s="53"/>
    <row r="503" ht="16.2" customHeight="1" s="53"/>
    <row r="504" ht="16.2" customHeight="1" s="53"/>
    <row r="505" ht="16.2" customHeight="1" s="53"/>
    <row r="506" ht="16.2" customHeight="1" s="53"/>
    <row r="507" ht="16.2" customHeight="1" s="53"/>
    <row r="508" ht="16.2" customHeight="1" s="53"/>
    <row r="509" ht="16.2" customHeight="1" s="53"/>
    <row r="510" ht="16.2" customHeight="1" s="53"/>
    <row r="511" ht="16.2" customHeight="1" s="53"/>
    <row r="512" ht="16.2" customHeight="1" s="53"/>
    <row r="513" ht="16.2" customHeight="1" s="53"/>
    <row r="514" ht="16.2" customHeight="1" s="53"/>
    <row r="515" ht="16.2" customHeight="1" s="53"/>
    <row r="516" ht="16.2" customHeight="1" s="53"/>
    <row r="517" ht="16.2" customHeight="1" s="53"/>
    <row r="518" ht="16.2" customHeight="1" s="53"/>
    <row r="519" ht="16.2" customHeight="1" s="53"/>
    <row r="520" ht="16.2" customHeight="1" s="53"/>
    <row r="521" ht="16.2" customHeight="1" s="53"/>
    <row r="522" ht="16.2" customHeight="1" s="53"/>
    <row r="523" ht="16.2" customHeight="1" s="53"/>
    <row r="524" ht="16.2" customHeight="1" s="53"/>
    <row r="525" ht="16.2" customHeight="1" s="53"/>
    <row r="526" ht="16.2" customHeight="1" s="53"/>
    <row r="527" ht="16.2" customHeight="1" s="53"/>
    <row r="528" ht="16.2" customHeight="1" s="53"/>
    <row r="529" ht="16.2" customHeight="1" s="53"/>
    <row r="530" ht="16.2" customHeight="1" s="53"/>
    <row r="531" ht="16.2" customHeight="1" s="53"/>
    <row r="532" ht="16.2" customHeight="1" s="53"/>
    <row r="533" ht="16.2" customHeight="1" s="53"/>
    <row r="534" ht="16.2" customHeight="1" s="53"/>
    <row r="535" ht="16.2" customHeight="1" s="53"/>
    <row r="536" ht="16.2" customHeight="1" s="53"/>
    <row r="537" ht="16.2" customHeight="1" s="53"/>
    <row r="538" ht="16.2" customHeight="1" s="53"/>
    <row r="539" ht="16.2" customHeight="1" s="53"/>
    <row r="540" ht="16.2" customHeight="1" s="53"/>
    <row r="541" ht="16.2" customHeight="1" s="53"/>
    <row r="542" ht="16.2" customHeight="1" s="53"/>
    <row r="543" ht="16.2" customHeight="1" s="53"/>
    <row r="544" ht="16.2" customHeight="1" s="53"/>
    <row r="545" ht="16.2" customHeight="1" s="53"/>
    <row r="546" ht="16.2" customHeight="1" s="53"/>
    <row r="547" ht="16.2" customHeight="1" s="53"/>
    <row r="548" ht="16.2" customHeight="1" s="53"/>
    <row r="549" ht="16.2" customHeight="1" s="53"/>
    <row r="550" ht="16.2" customHeight="1" s="53"/>
    <row r="551" ht="16.2" customHeight="1" s="53"/>
    <row r="552" ht="16.2" customHeight="1" s="53"/>
    <row r="553" ht="16.2" customHeight="1" s="53"/>
    <row r="554" ht="16.2" customHeight="1" s="53"/>
    <row r="555" ht="16.2" customHeight="1" s="53"/>
    <row r="556" ht="16.2" customHeight="1" s="53"/>
    <row r="557" ht="16.2" customHeight="1" s="53"/>
    <row r="558" ht="16.2" customHeight="1" s="53"/>
    <row r="559" ht="16.2" customHeight="1" s="53"/>
    <row r="560" ht="16.2" customHeight="1" s="53"/>
    <row r="561" ht="16.2" customHeight="1" s="53"/>
    <row r="562" ht="16.2" customHeight="1" s="53"/>
    <row r="563" ht="16.2" customHeight="1" s="53"/>
    <row r="564" ht="16.2" customHeight="1" s="53"/>
    <row r="565" ht="16.2" customHeight="1" s="53"/>
    <row r="566" ht="16.2" customHeight="1" s="53"/>
    <row r="567" ht="16.2" customHeight="1" s="53"/>
    <row r="568" ht="16.2" customHeight="1" s="53"/>
    <row r="569" ht="16.2" customHeight="1" s="53"/>
    <row r="570" ht="16.2" customHeight="1" s="53"/>
    <row r="571" ht="16.2" customHeight="1" s="53"/>
    <row r="572" ht="16.2" customHeight="1" s="53"/>
    <row r="573" ht="16.2" customHeight="1" s="53"/>
    <row r="574" ht="16.2" customHeight="1" s="53"/>
    <row r="575" ht="16.2" customHeight="1" s="53"/>
    <row r="576" ht="16.2" customHeight="1" s="53"/>
    <row r="577" ht="16.2" customHeight="1" s="53"/>
    <row r="578" ht="16.2" customHeight="1" s="53"/>
    <row r="579" ht="16.2" customHeight="1" s="53"/>
    <row r="580" ht="16.2" customHeight="1" s="53"/>
    <row r="581" ht="16.2" customHeight="1" s="53"/>
    <row r="582" ht="16.2" customHeight="1" s="53"/>
    <row r="583" ht="16.2" customHeight="1" s="53"/>
    <row r="584" ht="16.2" customHeight="1" s="53"/>
    <row r="585" ht="16.2" customHeight="1" s="53"/>
    <row r="586" ht="16.2" customHeight="1" s="53"/>
    <row r="587" ht="16.2" customHeight="1" s="53"/>
    <row r="588" ht="16.2" customHeight="1" s="53"/>
    <row r="589" ht="16.2" customHeight="1" s="53"/>
    <row r="590" ht="16.2" customHeight="1" s="53"/>
    <row r="591" ht="16.2" customHeight="1" s="53"/>
    <row r="592" ht="16.2" customHeight="1" s="53"/>
  </sheetData>
  <autoFilter ref="E1:E597"/>
  <mergeCells count="6">
    <mergeCell ref="A1:J1"/>
    <mergeCell ref="C4:F4"/>
    <mergeCell ref="A4:A5"/>
    <mergeCell ref="A3:J3"/>
    <mergeCell ref="A2:J2"/>
    <mergeCell ref="H4:J5"/>
  </mergeCells>
  <conditionalFormatting sqref="D8:D15">
    <cfRule type="expression" priority="4" dxfId="4">
      <formula>"""=if(IF(ISBLANK(c8),0, 1) *IF(ISBLANK(d8),0, 1)=1)"""</formula>
    </cfRule>
  </conditionalFormatting>
  <conditionalFormatting sqref="J7:J38">
    <cfRule type="cellIs" priority="8" operator="notEqual" dxfId="0" stopIfTrue="1">
      <formula>$K7</formula>
    </cfRule>
  </conditionalFormatting>
  <conditionalFormatting sqref="J39">
    <cfRule type="cellIs" priority="10" operator="notEqual" dxfId="0" stopIfTrue="1">
      <formula>#REF!</formula>
    </cfRule>
  </conditionalFormatting>
  <conditionalFormatting sqref="J40:J136">
    <cfRule type="cellIs" priority="1" operator="notEqual" dxfId="0" stopIfTrue="1">
      <formula>$K40</formula>
    </cfRule>
  </conditionalFormatting>
  <conditionalFormatting sqref="M7:M93 M97:M134">
    <cfRule type="cellIs" priority="21" operator="notEqual" dxfId="0" stopIfTrue="1">
      <formula>0</formula>
    </cfRule>
  </conditionalFormatting>
  <printOptions horizontalCentered="1"/>
  <pageMargins left="0.5511811023622047" right="0.4724409448818898" top="0.4330708661417323" bottom="0.2755905511811024" header="0.3937007874015748" footer="0.1181102362204725"/>
  <pageSetup orientation="portrait" paperSize="9" scale="38" horizontalDpi="1200" verticalDpi="1200"/>
  <headerFooter alignWithMargins="0">
    <oddHeader/>
    <oddFooter>&amp;C&amp;16 1-1</oddFooter>
    <evenHeader/>
    <evenFooter/>
    <firstHeader/>
    <firstFooter/>
  </headerFooter>
</worksheet>
</file>

<file path=xl/worksheets/sheet43.xml><?xml version="1.0" encoding="utf-8"?>
<worksheet xmlns="http://schemas.openxmlformats.org/spreadsheetml/2006/main">
  <sheetPr codeName="Sheet49">
    <outlinePr summaryBelow="1" summaryRight="1"/>
    <pageSetUpPr/>
  </sheetPr>
  <dimension ref="A1:R135"/>
  <sheetViews>
    <sheetView showZeros="0" topLeftCell="A115" zoomScale="70" zoomScaleNormal="70" zoomScaleSheetLayoutView="120" workbookViewId="0">
      <selection activeCell="G14" sqref="G14"/>
    </sheetView>
  </sheetViews>
  <sheetFormatPr baseColWidth="8" defaultColWidth="9" defaultRowHeight="19.8"/>
  <cols>
    <col width="21.6640625" customWidth="1" style="5" min="1" max="1"/>
    <col width="16" customWidth="1" style="5" min="2" max="2"/>
    <col width="6.77734375" customWidth="1" style="325" min="3" max="3"/>
    <col width="11.88671875" customWidth="1" style="5" min="4" max="4"/>
    <col width="6.88671875" customWidth="1" style="325" min="5" max="5"/>
    <col width="12.21875" customWidth="1" style="5" min="6" max="6"/>
    <col width="12.33203125" customWidth="1" style="5" min="7" max="7"/>
    <col width="64.44140625" customWidth="1" style="5" min="8" max="8"/>
    <col width="5.21875" customWidth="1" style="5" min="9" max="9"/>
    <col width="10.6640625" customWidth="1" style="5" min="10" max="10"/>
    <col width="9" customWidth="1" style="1" min="11" max="12"/>
    <col width="19.109375" bestFit="1" customWidth="1" style="1" min="13" max="13"/>
    <col width="9" customWidth="1" style="1" min="14" max="14"/>
    <col width="20.109375" bestFit="1" customWidth="1" style="1" min="15" max="15"/>
    <col width="9" customWidth="1" style="1" min="16" max="16"/>
    <col width="15.109375" bestFit="1" customWidth="1" style="1" min="17" max="17"/>
    <col width="9" customWidth="1" style="1" min="18" max="16384"/>
  </cols>
  <sheetData>
    <row r="1" ht="22.2" customHeight="1" s="53">
      <c r="A1" s="322">
        <f>OFFSET(A139,0,K1-1)</f>
        <v/>
      </c>
      <c r="K1" s="13">
        <f>L1+2</f>
        <v/>
      </c>
      <c r="L1" s="1" t="n">
        <v>41</v>
      </c>
    </row>
    <row r="2" ht="22.2" customHeight="1" s="53">
      <c r="A2" s="322" t="inlineStr">
        <is>
          <t>預計平衡表與現金流量表勾稽底稿</t>
        </is>
      </c>
    </row>
    <row r="3" ht="20.4" customHeight="1" s="53" thickBot="1">
      <c r="A3" s="324" t="inlineStr">
        <is>
          <t>中華民國115年度</t>
        </is>
      </c>
    </row>
    <row r="4" ht="22.2" customHeight="1" s="53">
      <c r="A4" s="348" t="inlineStr">
        <is>
          <t>科目</t>
        </is>
      </c>
      <c r="B4" s="349" t="inlineStr">
        <is>
          <t>114.12.31</t>
        </is>
      </c>
      <c r="C4" s="328" t="inlineStr">
        <is>
          <t>調整項目</t>
        </is>
      </c>
      <c r="D4" s="350" t="n"/>
      <c r="E4" s="350" t="n"/>
      <c r="F4" s="351" t="n"/>
      <c r="G4" s="349" t="inlineStr">
        <is>
          <t>115.12.31</t>
        </is>
      </c>
      <c r="H4" s="329" t="inlineStr">
        <is>
          <t>現金流量表勾稽項目</t>
        </is>
      </c>
      <c r="I4" s="352" t="n"/>
      <c r="J4" s="353" t="n"/>
    </row>
    <row r="5" ht="22.8" customHeight="1" s="53" thickBot="1">
      <c r="A5" s="354" t="n"/>
      <c r="B5" s="75" t="inlineStr">
        <is>
          <t>預計數</t>
        </is>
      </c>
      <c r="C5" s="485" t="n"/>
      <c r="D5" s="486" t="inlineStr">
        <is>
          <t>借方</t>
        </is>
      </c>
      <c r="E5" s="487" t="n"/>
      <c r="F5" s="486" t="inlineStr">
        <is>
          <t>貸方</t>
        </is>
      </c>
      <c r="G5" s="77" t="inlineStr">
        <is>
          <t>預計數</t>
        </is>
      </c>
      <c r="H5" s="358" t="n"/>
      <c r="I5" s="359" t="n"/>
      <c r="J5" s="360" t="n"/>
    </row>
    <row r="6">
      <c r="A6" s="4" t="inlineStr">
        <is>
          <t xml:space="preserve">資產                                                        </t>
        </is>
      </c>
      <c r="B6" s="419" t="n"/>
      <c r="C6" s="367" t="n"/>
      <c r="D6" s="420" t="n"/>
      <c r="E6" s="368" t="n"/>
      <c r="F6" s="420" t="n"/>
      <c r="G6" s="421" t="n"/>
      <c r="H6" s="111" t="inlineStr">
        <is>
          <t xml:space="preserve">▼業務活動之現金流量                                          </t>
        </is>
      </c>
      <c r="I6" s="129" t="n"/>
      <c r="J6" s="130" t="n"/>
      <c r="L6" s="30" t="inlineStr">
        <is>
          <t>114年12月</t>
        </is>
      </c>
      <c r="M6" s="27" t="inlineStr">
        <is>
          <t>差異數要再加(減)</t>
        </is>
      </c>
      <c r="N6" s="30" t="n"/>
      <c r="O6" s="27" t="inlineStr">
        <is>
          <t>比較增減</t>
        </is>
      </c>
      <c r="P6" s="30" t="n"/>
      <c r="Q6" s="27" t="inlineStr">
        <is>
          <t>調整項目</t>
        </is>
      </c>
      <c r="R6" s="30" t="n"/>
    </row>
    <row r="7">
      <c r="A7" s="78" t="inlineStr">
        <is>
          <t xml:space="preserve">　流動資產                                                    </t>
        </is>
      </c>
      <c r="B7" s="422">
        <f>SUM(B8:B16)</f>
        <v/>
      </c>
      <c r="C7" s="367" t="n"/>
      <c r="D7" s="420" t="n"/>
      <c r="E7" s="368" t="n"/>
      <c r="F7" s="420" t="n"/>
      <c r="G7" s="423">
        <f>SUM(G8:G16)</f>
        <v/>
      </c>
      <c r="H7" s="112" t="inlineStr">
        <is>
          <t xml:space="preserve">　　本期賸餘（短絀）                                            </t>
        </is>
      </c>
      <c r="I7" s="8" t="inlineStr">
        <is>
          <t>A</t>
        </is>
      </c>
      <c r="J7" s="73">
        <f>OFFSET(A480,0,$K$1-1)</f>
        <v/>
      </c>
      <c r="K7" s="369">
        <f>-SUMIF($C$7:$C$127,I7,$D$7:$D$127)+SUMIF($E$7:$E$127,I7,$F$7:$F$127)</f>
        <v/>
      </c>
      <c r="L7" s="478">
        <f>VLOOKUP(A7,$A$140:$AX$249,$K$1,FALSE)</f>
        <v/>
      </c>
      <c r="M7" s="478">
        <f>L7-G7</f>
        <v/>
      </c>
      <c r="N7" s="30" t="n"/>
      <c r="O7" s="425">
        <f>L7-B7</f>
        <v/>
      </c>
      <c r="P7" s="30">
        <f>J7-K7</f>
        <v/>
      </c>
      <c r="Q7" s="426">
        <f>D7-F7</f>
        <v/>
      </c>
      <c r="R7" s="30" t="n"/>
    </row>
    <row r="8">
      <c r="A8" s="79" t="inlineStr">
        <is>
          <t xml:space="preserve">　　現金                                                        </t>
        </is>
      </c>
      <c r="B8" s="427">
        <f>VLOOKUP(A8,$A$309:$AX$418,$K$1,FALSE)</f>
        <v/>
      </c>
      <c r="C8" s="367" t="inlineStr">
        <is>
          <t>B</t>
        </is>
      </c>
      <c r="D8" s="428">
        <f>IF(G8-B8&gt;0,G8-B8,"0")</f>
        <v/>
      </c>
      <c r="E8" s="375" t="inlineStr">
        <is>
          <t>B</t>
        </is>
      </c>
      <c r="F8" s="428">
        <f>IF(G8-B8&lt;0,B8-G8,"0")</f>
        <v/>
      </c>
      <c r="G8" s="429">
        <f>J87</f>
        <v/>
      </c>
      <c r="H8" s="112" t="inlineStr">
        <is>
          <t xml:space="preserve">　　利息股利之調整                                              </t>
        </is>
      </c>
      <c r="I8" s="8" t="n"/>
      <c r="J8" s="73">
        <f>OFFSET(A481,0,$K$1-1)</f>
        <v/>
      </c>
      <c r="K8" s="369">
        <f>SUM(K9:K11)</f>
        <v/>
      </c>
      <c r="L8" s="478">
        <f>VLOOKUP(A8,$A$140:$AX$249,$K$1,FALSE)</f>
        <v/>
      </c>
      <c r="M8" s="478">
        <f>L8-G8</f>
        <v/>
      </c>
      <c r="N8" s="30" t="n"/>
      <c r="O8" s="425">
        <f>L8-B8</f>
        <v/>
      </c>
      <c r="P8" s="30">
        <f>J8-K8</f>
        <v/>
      </c>
      <c r="Q8" s="426">
        <f>D8-F8</f>
        <v/>
      </c>
      <c r="R8" s="30" t="n"/>
    </row>
    <row r="9" ht="32.4" customHeight="1" s="53">
      <c r="A9" s="79" t="inlineStr">
        <is>
          <t xml:space="preserve">　　流動金融資產                                                </t>
        </is>
      </c>
      <c r="B9" s="427">
        <f>VLOOKUP(A9,$A$309:$AX$418,$K$1,FALSE)</f>
        <v/>
      </c>
      <c r="C9" s="375" t="n">
        <v>231</v>
      </c>
      <c r="D9" s="428">
        <f>J50*-1</f>
        <v/>
      </c>
      <c r="E9" s="430" t="n">
        <v>211</v>
      </c>
      <c r="F9" s="431">
        <f>J42</f>
        <v/>
      </c>
      <c r="G9" s="429">
        <f>B9+D9-F9+D10-F10</f>
        <v/>
      </c>
      <c r="H9" s="112" t="inlineStr">
        <is>
          <t xml:space="preserve">　　　利息收入                                                    </t>
        </is>
      </c>
      <c r="I9" s="8" t="n"/>
      <c r="J9" s="73">
        <f>OFFSET(A482,0,$K$1-1)</f>
        <v/>
      </c>
      <c r="K9" s="369">
        <f>J9</f>
        <v/>
      </c>
      <c r="L9" s="478">
        <f>VLOOKUP(A9,$A$140:$AX$249,$K$1,FALSE)</f>
        <v/>
      </c>
      <c r="M9" s="478">
        <f>L9-G9</f>
        <v/>
      </c>
      <c r="N9" s="30" t="n"/>
      <c r="O9" s="425">
        <f>L9-B9</f>
        <v/>
      </c>
      <c r="P9" s="30">
        <f>J9-K9</f>
        <v/>
      </c>
      <c r="Q9" s="426">
        <f>D9-F9</f>
        <v/>
      </c>
      <c r="R9" s="30" t="n"/>
    </row>
    <row r="10">
      <c r="A10" s="79" t="n"/>
      <c r="B10" s="427" t="n"/>
      <c r="C10" s="375" t="n">
        <v>125</v>
      </c>
      <c r="D10" s="428" t="n"/>
      <c r="E10" s="430" t="n"/>
      <c r="F10" s="432" t="n"/>
      <c r="G10" s="429" t="n"/>
      <c r="H10" s="112" t="inlineStr">
        <is>
          <t xml:space="preserve">　　　股利收入                                                    </t>
        </is>
      </c>
      <c r="I10" s="8" t="n"/>
      <c r="J10" s="73">
        <f>OFFSET(A483,0,$K$1-1)</f>
        <v/>
      </c>
      <c r="K10" s="369">
        <f>J10</f>
        <v/>
      </c>
      <c r="L10" s="478" t="n"/>
      <c r="M10" s="478">
        <f>L10-G10</f>
        <v/>
      </c>
      <c r="N10" s="30" t="n"/>
      <c r="O10" s="425">
        <f>L10-B10</f>
        <v/>
      </c>
      <c r="P10" s="30">
        <f>J10-K10</f>
        <v/>
      </c>
      <c r="Q10" s="426">
        <f>D10-F10</f>
        <v/>
      </c>
      <c r="R10" s="30" t="n"/>
    </row>
    <row r="11">
      <c r="A11" s="79" t="inlineStr">
        <is>
          <t xml:space="preserve">　　應收款項                                                    </t>
        </is>
      </c>
      <c r="B11" s="427">
        <f>VLOOKUP(A11,$A$309:$AX$418,$K$1,FALSE)</f>
        <v/>
      </c>
      <c r="C11" s="375" t="n">
        <v>151</v>
      </c>
      <c r="D11" s="428" t="n"/>
      <c r="E11" s="430" t="n">
        <v>151</v>
      </c>
      <c r="F11" s="432" t="n"/>
      <c r="G11" s="429">
        <f>B11+D11-F11</f>
        <v/>
      </c>
      <c r="H11" s="112" t="inlineStr">
        <is>
          <t xml:space="preserve">　　　利息費用                                                    </t>
        </is>
      </c>
      <c r="I11" s="8" t="n"/>
      <c r="J11" s="73">
        <f>OFFSET(A484,0,$K$1-1)</f>
        <v/>
      </c>
      <c r="K11" s="369">
        <f>J11</f>
        <v/>
      </c>
      <c r="L11" s="478">
        <f>VLOOKUP(A11,$A$140:$AX$249,$K$1,FALSE)</f>
        <v/>
      </c>
      <c r="M11" s="478">
        <f>L11-G11</f>
        <v/>
      </c>
      <c r="N11" s="30" t="n"/>
      <c r="O11" s="425">
        <f>L11-B11</f>
        <v/>
      </c>
      <c r="P11" s="30">
        <f>J11-K11</f>
        <v/>
      </c>
      <c r="Q11" s="426">
        <f>D11-F11</f>
        <v/>
      </c>
      <c r="R11" s="30" t="n"/>
    </row>
    <row r="12">
      <c r="A12" s="2" t="n">
        <v>0</v>
      </c>
      <c r="B12" s="427" t="n"/>
      <c r="C12" s="375" t="n"/>
      <c r="D12" s="428" t="n"/>
      <c r="E12" s="430" t="n"/>
      <c r="F12" s="432" t="n"/>
      <c r="G12" s="433" t="n"/>
      <c r="H12" s="112" t="inlineStr">
        <is>
          <t xml:space="preserve">　　未計利息股利之本期賸餘（短絀）                              </t>
        </is>
      </c>
      <c r="I12" s="8" t="n"/>
      <c r="J12" s="73">
        <f>OFFSET(A485,0,$K$1-1)</f>
        <v/>
      </c>
      <c r="K12" s="369">
        <f>K7+K8</f>
        <v/>
      </c>
      <c r="L12" s="478" t="n"/>
      <c r="M12" s="478">
        <f>L12-G12</f>
        <v/>
      </c>
      <c r="N12" s="30" t="n"/>
      <c r="O12" s="425">
        <f>L12-B12</f>
        <v/>
      </c>
      <c r="P12" s="30">
        <f>J12-K12</f>
        <v/>
      </c>
      <c r="Q12" s="426">
        <f>D12-F12</f>
        <v/>
      </c>
      <c r="R12" s="30" t="n"/>
    </row>
    <row r="13">
      <c r="A13" s="80" t="inlineStr">
        <is>
          <t xml:space="preserve">　　存貨                                                        </t>
        </is>
      </c>
      <c r="B13" s="427">
        <f>VLOOKUP(A13,$A$309:$AX$418,$K$1,FALSE)</f>
        <v/>
      </c>
      <c r="C13" s="375" t="n">
        <v>151</v>
      </c>
      <c r="D13" s="428" t="n"/>
      <c r="E13" s="430" t="n">
        <v>151</v>
      </c>
      <c r="F13" s="432" t="n"/>
      <c r="G13" s="429">
        <f>B13+D13-F13</f>
        <v/>
      </c>
      <c r="H13" s="112" t="inlineStr">
        <is>
          <t xml:space="preserve">　　調整項目                                                    </t>
        </is>
      </c>
      <c r="I13" s="8" t="n"/>
      <c r="J13" s="73">
        <f>OFFSET(A486,0,$K$1-1)</f>
        <v/>
      </c>
      <c r="K13" s="369">
        <f>SUM(K14,K24,K27,K34,K33)</f>
        <v/>
      </c>
      <c r="L13" s="478">
        <f>VLOOKUP(A13,$A$140:$AX$249,$K$1,FALSE)</f>
        <v/>
      </c>
      <c r="M13" s="478">
        <f>L13-G13</f>
        <v/>
      </c>
      <c r="N13" s="30" t="n"/>
      <c r="O13" s="425">
        <f>L13-B13</f>
        <v/>
      </c>
      <c r="P13" s="30">
        <f>J13-K13</f>
        <v/>
      </c>
      <c r="Q13" s="426">
        <f>D13-F13</f>
        <v/>
      </c>
      <c r="R13" s="30" t="n"/>
    </row>
    <row r="14">
      <c r="A14" s="81" t="inlineStr">
        <is>
          <t xml:space="preserve">　　生產性生物資產－流動                                        </t>
        </is>
      </c>
      <c r="B14" s="427">
        <f>VLOOKUP(A14,$A$309:$AX$418,$K$1,FALSE)</f>
        <v/>
      </c>
      <c r="C14" s="375" t="n">
        <v>151</v>
      </c>
      <c r="D14" s="428" t="n"/>
      <c r="E14" s="430" t="n">
        <v>151</v>
      </c>
      <c r="F14" s="432" t="n"/>
      <c r="G14" s="429">
        <f>B14+D14-F14</f>
        <v/>
      </c>
      <c r="H14" s="112" t="inlineStr">
        <is>
          <t xml:space="preserve">　　　折舊、減損及折耗                                            </t>
        </is>
      </c>
      <c r="I14" s="8" t="n"/>
      <c r="J14" s="73">
        <f>OFFSET(A487,0,$K$1-1)</f>
        <v/>
      </c>
      <c r="K14" s="369">
        <f>SUM(K15:K23)</f>
        <v/>
      </c>
      <c r="L14" s="478">
        <f>VLOOKUP(A14,$A$140:$AX$249,$K$1,FALSE)</f>
        <v/>
      </c>
      <c r="M14" s="478">
        <f>L14-G14</f>
        <v/>
      </c>
      <c r="N14" s="30" t="n"/>
      <c r="O14" s="425">
        <f>L14-B14</f>
        <v/>
      </c>
      <c r="P14" s="30">
        <f>J14-K14</f>
        <v/>
      </c>
      <c r="Q14" s="426">
        <f>D14-F14</f>
        <v/>
      </c>
      <c r="R14" s="30" t="n"/>
    </row>
    <row r="15">
      <c r="A15" s="80" t="inlineStr">
        <is>
          <t xml:space="preserve">　　預付款項                                                    </t>
        </is>
      </c>
      <c r="B15" s="427">
        <f>VLOOKUP(A15,$A$309:$AX$418,$K$1,FALSE)</f>
        <v/>
      </c>
      <c r="C15" s="375" t="n">
        <v>151</v>
      </c>
      <c r="D15" s="428" t="n"/>
      <c r="E15" s="430" t="n">
        <v>151</v>
      </c>
      <c r="F15" s="432" t="n"/>
      <c r="G15" s="429">
        <f>B15+D15-F15</f>
        <v/>
      </c>
      <c r="H15" s="112" t="inlineStr">
        <is>
          <t xml:space="preserve">　　　　土地改良物                                                  </t>
        </is>
      </c>
      <c r="I15" s="91" t="n">
        <v>101</v>
      </c>
      <c r="J15" s="121">
        <f>OFFSET(A488,0,$K$1-1)</f>
        <v/>
      </c>
      <c r="K15" s="369">
        <f>-SUMIF($C$7:$C$127,I15,$D$7:$D$127)+SUMIF($E$7:$E$127,I15,$F$7:$F$127)</f>
        <v/>
      </c>
      <c r="L15" s="478">
        <f>VLOOKUP(A15,$A$140:$AX$249,$K$1,FALSE)</f>
        <v/>
      </c>
      <c r="M15" s="478">
        <f>L15-G15</f>
        <v/>
      </c>
      <c r="N15" s="30" t="n"/>
      <c r="O15" s="425">
        <f>L15-B15</f>
        <v/>
      </c>
      <c r="P15" s="30">
        <f>J15-K15</f>
        <v/>
      </c>
      <c r="Q15" s="426">
        <f>D15-F15</f>
        <v/>
      </c>
      <c r="R15" s="30" t="n"/>
    </row>
    <row r="16">
      <c r="A16" s="80" t="inlineStr">
        <is>
          <t xml:space="preserve">　　短期貸墊款                                                  </t>
        </is>
      </c>
      <c r="B16" s="427">
        <f>VLOOKUP(A16,$A$309:$AX$418,$K$1,FALSE)</f>
        <v/>
      </c>
      <c r="C16" s="375" t="n">
        <v>151</v>
      </c>
      <c r="D16" s="428" t="n"/>
      <c r="E16" s="430" t="n">
        <v>212</v>
      </c>
      <c r="F16" s="432">
        <f>J43</f>
        <v/>
      </c>
      <c r="G16" s="429">
        <f>B16+D16-F16</f>
        <v/>
      </c>
      <c r="H16" s="112" t="inlineStr">
        <is>
          <t xml:space="preserve">　　　　房屋及建築                                                  </t>
        </is>
      </c>
      <c r="I16" s="91" t="n">
        <v>102</v>
      </c>
      <c r="J16" s="121">
        <f>OFFSET(A489,0,$K$1-1)</f>
        <v/>
      </c>
      <c r="K16" s="369">
        <f>-SUMIF($C$7:$C$127,I16,$D$7:$D$127)+SUMIF($E$7:$E$127,I16,$F$7:$F$127)</f>
        <v/>
      </c>
      <c r="L16" s="478">
        <f>VLOOKUP(A16,$A$140:$AX$249,$K$1,FALSE)</f>
        <v/>
      </c>
      <c r="M16" s="478">
        <f>L16-G16</f>
        <v/>
      </c>
      <c r="N16" s="30" t="n"/>
      <c r="O16" s="425">
        <f>L16-B16</f>
        <v/>
      </c>
      <c r="P16" s="30">
        <f>J16-K16</f>
        <v/>
      </c>
      <c r="Q16" s="426">
        <f>D16-F16</f>
        <v/>
      </c>
      <c r="R16" s="30" t="n"/>
    </row>
    <row r="17" ht="48.6" customHeight="1" s="53">
      <c r="A17" s="78" t="inlineStr">
        <is>
          <t xml:space="preserve">　投資、長期應收款、貸墊款及準備金                            </t>
        </is>
      </c>
      <c r="B17" s="422">
        <f>SUM(B18:B21)</f>
        <v/>
      </c>
      <c r="C17" s="380" t="n"/>
      <c r="D17" s="374" t="n"/>
      <c r="E17" s="434" t="n"/>
      <c r="F17" s="435" t="n"/>
      <c r="G17" s="423">
        <f>SUM(G18:G21)</f>
        <v/>
      </c>
      <c r="H17" s="112" t="inlineStr">
        <is>
          <t xml:space="preserve">　　　　機械及設備                                                  </t>
        </is>
      </c>
      <c r="I17" s="91" t="n">
        <v>103</v>
      </c>
      <c r="J17" s="121">
        <f>OFFSET(A490,0,$K$1-1)</f>
        <v/>
      </c>
      <c r="K17" s="369">
        <f>-SUMIF($C$7:$C$127,I17,$D$7:$D$127)+SUMIF($E$7:$E$127,I17,$F$7:$F$127)</f>
        <v/>
      </c>
      <c r="L17" s="478">
        <f>VLOOKUP(A17,$A$140:$AX$249,$K$1,FALSE)</f>
        <v/>
      </c>
      <c r="M17" s="478">
        <f>L17-G17</f>
        <v/>
      </c>
      <c r="N17" s="30" t="n"/>
      <c r="O17" s="425">
        <f>L17-B17</f>
        <v/>
      </c>
      <c r="P17" s="30">
        <f>J17-K17</f>
        <v/>
      </c>
      <c r="Q17" s="426">
        <f>D17-F17</f>
        <v/>
      </c>
      <c r="R17" s="30" t="n"/>
    </row>
    <row r="18" ht="32.4" customHeight="1" s="53">
      <c r="A18" s="80" t="inlineStr">
        <is>
          <t xml:space="preserve">　　採權益法之投資                                              </t>
        </is>
      </c>
      <c r="B18" s="427">
        <f>VLOOKUP(A18,$A$309:$AX$418,$K$1,FALSE)</f>
        <v/>
      </c>
      <c r="C18" s="380" t="n"/>
      <c r="D18" s="126" t="n"/>
      <c r="E18" s="127" t="n"/>
      <c r="F18" s="126" t="n"/>
      <c r="G18" s="429">
        <f>D18+F18+B18</f>
        <v/>
      </c>
      <c r="H18" s="112" t="inlineStr">
        <is>
          <t xml:space="preserve">　　　　交通及運輸設備                                              </t>
        </is>
      </c>
      <c r="I18" s="91" t="n">
        <v>104</v>
      </c>
      <c r="J18" s="121">
        <f>OFFSET(A491,0,$K$1-1)</f>
        <v/>
      </c>
      <c r="K18" s="369">
        <f>-SUMIF($C$7:$C$127,I18,$D$7:$D$127)+SUMIF($E$7:$E$127,I18,$F$7:$F$127)</f>
        <v/>
      </c>
      <c r="L18" s="478">
        <f>VLOOKUP(A18,$A$140:$AX$249,$K$1,FALSE)</f>
        <v/>
      </c>
      <c r="M18" s="478">
        <f>L18-G18</f>
        <v/>
      </c>
      <c r="N18" s="30" t="n"/>
      <c r="O18" s="425">
        <f>L18-B18</f>
        <v/>
      </c>
      <c r="P18" s="30">
        <f>J18-K18</f>
        <v/>
      </c>
      <c r="Q18" s="426">
        <f>D18-F18</f>
        <v/>
      </c>
      <c r="R18" s="30" t="n"/>
    </row>
    <row r="19" ht="32.4" customHeight="1" s="53">
      <c r="A19" s="80" t="inlineStr">
        <is>
          <t xml:space="preserve">　　非流動金融資產                                              </t>
        </is>
      </c>
      <c r="B19" s="427">
        <f>VLOOKUP(A19,$A$309:$AX$418,$K$1,FALSE)</f>
        <v/>
      </c>
      <c r="C19" s="381" t="n">
        <v>241</v>
      </c>
      <c r="D19" s="436">
        <f>J52*-1</f>
        <v/>
      </c>
      <c r="E19" s="437" t="n">
        <v>221</v>
      </c>
      <c r="F19" s="438">
        <f>J45</f>
        <v/>
      </c>
      <c r="G19" s="429">
        <f>B19+D19-F19</f>
        <v/>
      </c>
      <c r="H19" s="112" t="inlineStr">
        <is>
          <t xml:space="preserve">　　　　什項設備                                                    </t>
        </is>
      </c>
      <c r="I19" s="91" t="n">
        <v>105</v>
      </c>
      <c r="J19" s="121">
        <f>OFFSET(A492,0,$K$1-1)</f>
        <v/>
      </c>
      <c r="K19" s="369">
        <f>-SUMIF($C$7:$C$127,I19,$D$7:$D$127)+SUMIF($E$7:$E$127,I19,$F$7:$F$127)</f>
        <v/>
      </c>
      <c r="L19" s="478">
        <f>VLOOKUP(A19,$A$140:$AX$249,$K$1,FALSE)</f>
        <v/>
      </c>
      <c r="M19" s="478">
        <f>L19-G19</f>
        <v/>
      </c>
      <c r="N19" s="30" t="n"/>
      <c r="O19" s="425">
        <f>L19-B19</f>
        <v/>
      </c>
      <c r="P19" s="30">
        <f>J19-K19</f>
        <v/>
      </c>
      <c r="Q19" s="426">
        <f>D19-F19</f>
        <v/>
      </c>
      <c r="R19" s="30" t="n"/>
    </row>
    <row r="20">
      <c r="A20" s="80" t="inlineStr">
        <is>
          <t xml:space="preserve">　　長期應收款                                                  </t>
        </is>
      </c>
      <c r="B20" s="427">
        <f>VLOOKUP(A20,$A$309:$AX$418,$K$1,FALSE)</f>
        <v/>
      </c>
      <c r="C20" s="380" t="n"/>
      <c r="D20" s="374" t="n"/>
      <c r="E20" s="434" t="n"/>
      <c r="F20" s="435" t="n"/>
      <c r="G20" s="433">
        <f>B20+D20-F20</f>
        <v/>
      </c>
      <c r="H20" s="112" t="inlineStr">
        <is>
          <t xml:space="preserve">　　　　租賃資產                                                    </t>
        </is>
      </c>
      <c r="I20" s="91" t="n">
        <v>106</v>
      </c>
      <c r="J20" s="121">
        <f>OFFSET(A493,0,$K$1-1)</f>
        <v/>
      </c>
      <c r="K20" s="369">
        <f>-SUMIF($C$7:$C$127,I20,$D$7:$D$127)+SUMIF($E$7:$E$127,I20,$F$7:$F$127)</f>
        <v/>
      </c>
      <c r="L20" s="478">
        <f>VLOOKUP(A20,$A$140:$AX$249,$K$1,FALSE)</f>
        <v/>
      </c>
      <c r="M20" s="478">
        <f>L20-G20</f>
        <v/>
      </c>
      <c r="N20" s="30" t="n"/>
      <c r="O20" s="425">
        <f>L20-B20</f>
        <v/>
      </c>
      <c r="P20" s="30">
        <f>J20-K20</f>
        <v/>
      </c>
      <c r="Q20" s="426">
        <f>D20-F20</f>
        <v/>
      </c>
      <c r="R20" s="30" t="n"/>
    </row>
    <row r="21">
      <c r="A21" s="80" t="inlineStr">
        <is>
          <t xml:space="preserve">　　準備金                                                      </t>
        </is>
      </c>
      <c r="B21" s="427">
        <f>VLOOKUP(A21,$A$309:$AX$418,$K$1,FALSE)</f>
        <v/>
      </c>
      <c r="C21" s="380" t="n">
        <v>242</v>
      </c>
      <c r="D21" s="374">
        <f>J53*-1</f>
        <v/>
      </c>
      <c r="E21" s="434" t="n">
        <v>222</v>
      </c>
      <c r="F21" s="435">
        <f>J46</f>
        <v/>
      </c>
      <c r="G21" s="429">
        <f>B21+SUM(D21:D25)-SUM(F21:F25)</f>
        <v/>
      </c>
      <c r="H21" s="112" t="inlineStr">
        <is>
          <t xml:space="preserve">　　　　租賃權益改良                                                </t>
        </is>
      </c>
      <c r="I21" s="91" t="n">
        <v>107</v>
      </c>
      <c r="J21" s="121">
        <f>OFFSET(A494,0,$K$1-1)</f>
        <v/>
      </c>
      <c r="K21" s="369">
        <f>-SUMIF($C$7:$C$127,I21,$D$7:$D$127)+SUMIF($E$7:$E$127,I21,$F$7:$F$127)</f>
        <v/>
      </c>
      <c r="L21" s="478">
        <f>VLOOKUP(A21,$A$140:$AX$249,$K$1,FALSE)</f>
        <v/>
      </c>
      <c r="M21" s="478">
        <f>L21-G21</f>
        <v/>
      </c>
      <c r="N21" s="30" t="n"/>
      <c r="O21" s="425">
        <f>L21-B21</f>
        <v/>
      </c>
      <c r="P21" s="30">
        <f>J21-K21</f>
        <v/>
      </c>
      <c r="Q21" s="426">
        <f>D21-F21</f>
        <v/>
      </c>
      <c r="R21" s="30" t="n"/>
    </row>
    <row r="22">
      <c r="A22" s="3" t="n">
        <v>0</v>
      </c>
      <c r="B22" s="427" t="n"/>
      <c r="C22" s="382" t="n">
        <v>401</v>
      </c>
      <c r="D22" s="428">
        <f>J90</f>
        <v/>
      </c>
      <c r="E22" s="439" t="n">
        <v>402</v>
      </c>
      <c r="F22" s="432">
        <f>-J91</f>
        <v/>
      </c>
      <c r="G22" s="433" t="n"/>
      <c r="H22" s="112" t="inlineStr">
        <is>
          <t xml:space="preserve">　　　　代管資產                                                    </t>
        </is>
      </c>
      <c r="I22" s="91" t="n">
        <v>108</v>
      </c>
      <c r="J22" s="121">
        <f>OFFSET(A495,0,$K$1-1)</f>
        <v/>
      </c>
      <c r="K22" s="369">
        <f>-SUMIF($C$7:$C$127,I22,$D$7:$D$127)+SUMIF($E$7:$E$127,I22,$F$7:$F$127)</f>
        <v/>
      </c>
      <c r="L22" s="478" t="n"/>
      <c r="M22" s="478">
        <f>L22-G22</f>
        <v/>
      </c>
      <c r="N22" s="30" t="n"/>
      <c r="O22" s="425">
        <f>L22-B22</f>
        <v/>
      </c>
      <c r="P22" s="30">
        <f>J22-K22</f>
        <v/>
      </c>
      <c r="Q22" s="426">
        <f>D22-F22</f>
        <v/>
      </c>
      <c r="R22" s="30" t="n"/>
    </row>
    <row r="23">
      <c r="A23" s="3" t="n">
        <v>0</v>
      </c>
      <c r="B23" s="427" t="n"/>
      <c r="C23" s="382" t="n">
        <v>403</v>
      </c>
      <c r="D23" s="428">
        <f>J93</f>
        <v/>
      </c>
      <c r="E23" s="439" t="n"/>
      <c r="F23" s="431" t="n"/>
      <c r="G23" s="433" t="n"/>
      <c r="H23" s="112" t="inlineStr">
        <is>
          <t xml:space="preserve">　　　　生產性生物資產－非流動                                      </t>
        </is>
      </c>
      <c r="I23" s="91" t="n">
        <v>109</v>
      </c>
      <c r="J23" s="121">
        <f>OFFSET(A496,0,$K$1-1)</f>
        <v/>
      </c>
      <c r="K23" s="369">
        <f>-SUMIF($C$7:$C$127,I23,$D$7:$D$127)+SUMIF($E$7:$E$127,I23,$F$7:$F$127)</f>
        <v/>
      </c>
      <c r="L23" s="478" t="n"/>
      <c r="M23" s="478">
        <f>L23-G23</f>
        <v/>
      </c>
      <c r="N23" s="30" t="n"/>
      <c r="O23" s="425">
        <f>L23-B23</f>
        <v/>
      </c>
      <c r="P23" s="30">
        <f>J23-K23</f>
        <v/>
      </c>
      <c r="Q23" s="426">
        <f>D23-F23</f>
        <v/>
      </c>
      <c r="R23" s="30" t="n"/>
    </row>
    <row r="24">
      <c r="A24" s="3" t="n">
        <v>0</v>
      </c>
      <c r="B24" s="427" t="n"/>
      <c r="C24" s="382" t="n"/>
      <c r="D24" s="428" t="n"/>
      <c r="E24" s="439" t="n"/>
      <c r="F24" s="432" t="n"/>
      <c r="G24" s="433" t="n"/>
      <c r="H24" s="112" t="inlineStr">
        <is>
          <t xml:space="preserve">　　　攤銷                                                        </t>
        </is>
      </c>
      <c r="I24" s="91" t="n"/>
      <c r="J24" s="121">
        <f>OFFSET(A497,0,$K$1-1)</f>
        <v/>
      </c>
      <c r="K24" s="369">
        <f>SUM(K25:K26)</f>
        <v/>
      </c>
      <c r="L24" s="478" t="n"/>
      <c r="M24" s="478">
        <f>L24-G24</f>
        <v/>
      </c>
      <c r="N24" s="30" t="n"/>
      <c r="O24" s="425">
        <f>L24-B24</f>
        <v/>
      </c>
      <c r="P24" s="30">
        <f>J24-K24</f>
        <v/>
      </c>
      <c r="Q24" s="426">
        <f>D24-F24</f>
        <v/>
      </c>
      <c r="R24" s="30" t="n"/>
    </row>
    <row r="25">
      <c r="A25" s="78" t="n"/>
      <c r="B25" s="427" t="n"/>
      <c r="C25" s="382" t="n">
        <v>125</v>
      </c>
      <c r="D25" s="428">
        <f>J32*-1</f>
        <v/>
      </c>
      <c r="E25" s="439" t="n"/>
      <c r="F25" s="432" t="n"/>
      <c r="G25" s="433" t="n"/>
      <c r="H25" s="112" t="inlineStr">
        <is>
          <t xml:space="preserve">　　　　攤銷電腦軟體                                                </t>
        </is>
      </c>
      <c r="I25" s="8" t="n">
        <v>111</v>
      </c>
      <c r="J25" s="73">
        <f>OFFSET(A498,0,$K$1-1)</f>
        <v/>
      </c>
      <c r="K25" s="369">
        <f>-SUMIF($C$7:$C$127,I25,$D$7:$D$127)+SUMIF($E$7:$E$127,I25,$F$7:$F$127)</f>
        <v/>
      </c>
      <c r="L25" s="478" t="n"/>
      <c r="M25" s="478">
        <f>L25-G25</f>
        <v/>
      </c>
      <c r="N25" s="30" t="n"/>
      <c r="O25" s="425">
        <f>L25-B25</f>
        <v/>
      </c>
      <c r="P25" s="30">
        <f>J25-K25</f>
        <v/>
      </c>
      <c r="Q25" s="426">
        <f>D25-F25</f>
        <v/>
      </c>
      <c r="R25" s="30" t="n"/>
    </row>
    <row r="26" ht="32.4" customHeight="1" s="53">
      <c r="A26" s="78" t="inlineStr">
        <is>
          <t xml:space="preserve">　不動產、廠房及設備                                          </t>
        </is>
      </c>
      <c r="B26" s="422">
        <f>SUM(B27:B52)</f>
        <v/>
      </c>
      <c r="C26" s="375" t="n"/>
      <c r="D26" s="428" t="n"/>
      <c r="E26" s="430" t="n"/>
      <c r="F26" s="432" t="n"/>
      <c r="G26" s="423">
        <f>SUM(G27:G52)</f>
        <v/>
      </c>
      <c r="H26" s="112" t="inlineStr">
        <is>
          <t xml:space="preserve">　　　　其他攤銷費用                                                </t>
        </is>
      </c>
      <c r="I26" s="8" t="n">
        <v>112</v>
      </c>
      <c r="J26" s="73">
        <f>OFFSET(A499,0,$K$1-1)</f>
        <v/>
      </c>
      <c r="K26" s="369">
        <f>-SUMIF($C$7:$C$127,I26,$D$7:$D$127)+SUMIF($E$7:$E$127,I26,$F$7:$F$127)</f>
        <v/>
      </c>
      <c r="L26" s="478">
        <f>VLOOKUP(A26,$A$140:$AX$249,$K$1,FALSE)</f>
        <v/>
      </c>
      <c r="M26" s="478">
        <f>L26-G26</f>
        <v/>
      </c>
      <c r="N26" s="30" t="n"/>
      <c r="O26" s="425">
        <f>L26-B26</f>
        <v/>
      </c>
      <c r="P26" s="30">
        <f>J26-K26</f>
        <v/>
      </c>
      <c r="Q26" s="426">
        <f>D26-F26</f>
        <v/>
      </c>
      <c r="R26" s="30" t="n"/>
    </row>
    <row r="27">
      <c r="A27" s="80" t="inlineStr">
        <is>
          <t xml:space="preserve">　　土地                                                        </t>
        </is>
      </c>
      <c r="B27" s="427">
        <f>VLOOKUP(A27,$A$309:$AX$418,$K$1,FALSE)</f>
        <v/>
      </c>
      <c r="C27" s="384" t="n">
        <v>121</v>
      </c>
      <c r="D27" s="440" t="n"/>
      <c r="E27" s="441" t="n"/>
      <c r="F27" s="442" t="n"/>
      <c r="G27" s="429">
        <f>B27+SUM(D27)-SUM(F27)</f>
        <v/>
      </c>
      <c r="H27" s="112" t="inlineStr">
        <is>
          <t xml:space="preserve">　　　其他                                                        </t>
        </is>
      </c>
      <c r="I27" s="8" t="n"/>
      <c r="J27" s="73">
        <f>OFFSET(A500,0,$K$1-1)</f>
        <v/>
      </c>
      <c r="K27" s="369">
        <f>K28+K29+K32</f>
        <v/>
      </c>
      <c r="L27" s="478">
        <f>VLOOKUP(A27,$A$140:$AX$249,$K$1,FALSE)</f>
        <v/>
      </c>
      <c r="M27" s="478">
        <f>L27-G27</f>
        <v/>
      </c>
      <c r="N27" s="30" t="n"/>
      <c r="O27" s="425">
        <f>L27-B27</f>
        <v/>
      </c>
      <c r="P27" s="30">
        <f>J27-K27</f>
        <v/>
      </c>
      <c r="Q27" s="426">
        <f>D27-F27</f>
        <v/>
      </c>
      <c r="R27" s="30" t="n"/>
    </row>
    <row r="28">
      <c r="A28" s="2" t="n">
        <v>0</v>
      </c>
      <c r="B28" s="427" t="n"/>
      <c r="C28" s="384" t="n"/>
      <c r="D28" s="440" t="n"/>
      <c r="E28" s="441" t="n"/>
      <c r="F28" s="442" t="n"/>
      <c r="G28" s="433" t="n"/>
      <c r="H28" s="214" t="inlineStr">
        <is>
          <t xml:space="preserve">　　　　應付退休及離職金                                            </t>
        </is>
      </c>
      <c r="I28" s="215" t="n">
        <v>122</v>
      </c>
      <c r="J28" s="73">
        <f>OFFSET(A501,0,$K$1-1)</f>
        <v/>
      </c>
      <c r="K28" s="369">
        <f>-SUMIF($C$7:$C$127,I28,$D$7:$D$127)+SUMIF($E$7:$E$127,I28,$F$7:$F$127)</f>
        <v/>
      </c>
      <c r="L28" s="478" t="n"/>
      <c r="M28" s="478">
        <f>L28-G28</f>
        <v/>
      </c>
      <c r="N28" s="30" t="n"/>
      <c r="O28" s="425">
        <f>L28-B28</f>
        <v/>
      </c>
      <c r="P28" s="30">
        <f>J28-K28</f>
        <v/>
      </c>
      <c r="Q28" s="426">
        <f>D28-F28</f>
        <v/>
      </c>
      <c r="R28" s="30" t="n"/>
    </row>
    <row r="29">
      <c r="A29" s="80" t="inlineStr">
        <is>
          <t xml:space="preserve">　　土地改良物                                                  </t>
        </is>
      </c>
      <c r="B29" s="427">
        <f>VLOOKUP(A29,$A$309:$AX$418,$K$1,FALSE)</f>
        <v/>
      </c>
      <c r="C29" s="384" t="n">
        <v>251</v>
      </c>
      <c r="D29" s="440">
        <f>J57*-1</f>
        <v/>
      </c>
      <c r="E29" s="441" t="n">
        <v>101</v>
      </c>
      <c r="F29" s="442">
        <f>J15</f>
        <v/>
      </c>
      <c r="G29" s="429">
        <f>B29+SUM(D29:D32)-SUM(F29:F32)</f>
        <v/>
      </c>
      <c r="H29" s="214" t="inlineStr">
        <is>
          <t xml:space="preserve">　　　　遞延收入                                                    </t>
        </is>
      </c>
      <c r="I29" s="215" t="n"/>
      <c r="J29" s="73">
        <f>OFFSET(A502,0,$K$1-1)</f>
        <v/>
      </c>
      <c r="K29" s="369">
        <f>SUM(K30:K31)</f>
        <v/>
      </c>
      <c r="L29" s="478">
        <f>VLOOKUP(A29,$A$140:$AX$249,$K$1,FALSE)</f>
        <v/>
      </c>
      <c r="M29" s="478">
        <f>L29-G29</f>
        <v/>
      </c>
      <c r="N29" s="30" t="n"/>
      <c r="O29" s="425">
        <f>L29-B29</f>
        <v/>
      </c>
      <c r="P29" s="30">
        <f>J29-K29</f>
        <v/>
      </c>
      <c r="Q29" s="426">
        <f>D29-F29</f>
        <v/>
      </c>
      <c r="R29" s="30" t="n"/>
    </row>
    <row r="30">
      <c r="A30" s="80" t="n">
        <v>0</v>
      </c>
      <c r="B30" s="427" t="n"/>
      <c r="C30" s="384" t="n">
        <v>404</v>
      </c>
      <c r="D30" s="440">
        <f>J96</f>
        <v/>
      </c>
      <c r="E30" s="441" t="n"/>
      <c r="F30" s="442" t="n"/>
      <c r="G30" s="433" t="n"/>
      <c r="H30" s="214" t="inlineStr">
        <is>
          <t xml:space="preserve">　　　　　遞延收入-其他補助收入                                       </t>
        </is>
      </c>
      <c r="I30" s="215" t="n">
        <v>123</v>
      </c>
      <c r="J30" s="73">
        <f>OFFSET(A503,0,$K$1-1)</f>
        <v/>
      </c>
      <c r="K30" s="369">
        <f>-SUMIF($C$7:$C$127,I30,$D$7:$D$127)+SUMIF($E$7:$E$127,I30,$F$7:$F$127)</f>
        <v/>
      </c>
      <c r="L30" s="478" t="n"/>
      <c r="M30" s="478">
        <f>L30-G30</f>
        <v/>
      </c>
      <c r="N30" s="30" t="n"/>
      <c r="O30" s="425">
        <f>L30-B30</f>
        <v/>
      </c>
      <c r="P30" s="30">
        <f>J30-K30</f>
        <v/>
      </c>
      <c r="Q30" s="426">
        <f>D30-F30</f>
        <v/>
      </c>
      <c r="R30" s="30" t="n"/>
    </row>
    <row r="31">
      <c r="A31" s="2" t="n">
        <v>0</v>
      </c>
      <c r="B31" s="427" t="n"/>
      <c r="C31" s="384" t="n"/>
      <c r="D31" s="440" t="n"/>
      <c r="E31" s="441" t="n"/>
      <c r="F31" s="442" t="n"/>
      <c r="G31" s="433" t="n"/>
      <c r="H31" s="214" t="inlineStr">
        <is>
          <t xml:space="preserve">　　　　　遞延收入-受贈收入                                           </t>
        </is>
      </c>
      <c r="I31" s="215" t="n">
        <v>124</v>
      </c>
      <c r="J31" s="73">
        <f>OFFSET(A504,0,$K$1-1)</f>
        <v/>
      </c>
      <c r="K31" s="369">
        <f>-SUMIF($C$7:$C$127,I31,$D$7:$D$127)+SUMIF($E$7:$E$127,I31,$F$7:$F$127)</f>
        <v/>
      </c>
      <c r="L31" s="478" t="n"/>
      <c r="M31" s="478">
        <f>L31-G31</f>
        <v/>
      </c>
      <c r="N31" s="30" t="n"/>
      <c r="O31" s="425">
        <f>L31-B31</f>
        <v/>
      </c>
      <c r="P31" s="30">
        <f>J31-K31</f>
        <v/>
      </c>
      <c r="Q31" s="426">
        <f>D31-F31</f>
        <v/>
      </c>
      <c r="R31" s="30" t="n"/>
    </row>
    <row r="32">
      <c r="A32" s="3" t="n">
        <v>0</v>
      </c>
      <c r="B32" s="427" t="n"/>
      <c r="C32" s="385" t="n"/>
      <c r="D32" s="440" t="n"/>
      <c r="E32" s="443" t="n"/>
      <c r="F32" s="442" t="n"/>
      <c r="G32" s="433" t="n"/>
      <c r="H32" s="214" t="inlineStr">
        <is>
          <t xml:space="preserve">　　　　其他                                                        </t>
        </is>
      </c>
      <c r="I32" s="215" t="n">
        <v>125</v>
      </c>
      <c r="J32" s="73">
        <f>OFFSET(A505,0,$K$1-1)</f>
        <v/>
      </c>
      <c r="K32" s="369" t="n"/>
      <c r="L32" s="478" t="n"/>
      <c r="M32" s="478">
        <f>L32-G32</f>
        <v/>
      </c>
      <c r="N32" s="30" t="n"/>
      <c r="O32" s="425">
        <f>L32-B32</f>
        <v/>
      </c>
      <c r="P32" s="30">
        <f>J32-K32</f>
        <v/>
      </c>
      <c r="Q32" s="426">
        <f>D32-F32</f>
        <v/>
      </c>
      <c r="R32" s="30" t="n"/>
    </row>
    <row r="33">
      <c r="A33" s="80" t="inlineStr">
        <is>
          <t xml:space="preserve">　　房屋及建築                                                  </t>
        </is>
      </c>
      <c r="B33" s="427">
        <f>VLOOKUP(A33,$A$309:$AX$418,$K$1,FALSE)</f>
        <v/>
      </c>
      <c r="C33" s="384" t="n">
        <v>252</v>
      </c>
      <c r="D33" s="440">
        <f>J58*-1</f>
        <v/>
      </c>
      <c r="E33" s="441" t="n">
        <v>102</v>
      </c>
      <c r="F33" s="442">
        <f>J16</f>
        <v/>
      </c>
      <c r="G33" s="429">
        <f>B33+SUM(D33:D36)-SUM(F33:F36)</f>
        <v/>
      </c>
      <c r="H33" s="214" t="inlineStr">
        <is>
          <t xml:space="preserve">　　　流動資產淨減（淨增）                                        </t>
        </is>
      </c>
      <c r="I33" s="215" t="n">
        <v>151</v>
      </c>
      <c r="J33" s="73">
        <f>OFFSET(A506,0,$K$1-1)</f>
        <v/>
      </c>
      <c r="K33" s="369">
        <f>-SUMIF($C$7:$C$127,I33,$D$7:$D$127)+SUMIF($E$7:$E$127,I33,$F$7:$F$127)</f>
        <v/>
      </c>
      <c r="L33" s="478">
        <f>VLOOKUP(A33,$A$140:$AX$249,$K$1,FALSE)</f>
        <v/>
      </c>
      <c r="M33" s="478">
        <f>L33-G33</f>
        <v/>
      </c>
      <c r="N33" s="30" t="n"/>
      <c r="O33" s="425">
        <f>L33-B33</f>
        <v/>
      </c>
      <c r="P33" s="30">
        <f>J33-K33</f>
        <v/>
      </c>
      <c r="Q33" s="426">
        <f>D33-F33</f>
        <v/>
      </c>
      <c r="R33" s="30" t="n"/>
    </row>
    <row r="34">
      <c r="A34" s="2" t="n">
        <v>0</v>
      </c>
      <c r="B34" s="427" t="n"/>
      <c r="C34" s="384" t="n">
        <v>405</v>
      </c>
      <c r="D34" s="440">
        <f>J97</f>
        <v/>
      </c>
      <c r="E34" s="441" t="n"/>
      <c r="F34" s="442" t="n"/>
      <c r="G34" s="433" t="n"/>
      <c r="H34" s="214" t="inlineStr">
        <is>
          <t xml:space="preserve">　　　流動負債淨增（淨減）                                        </t>
        </is>
      </c>
      <c r="I34" s="215" t="n">
        <v>161</v>
      </c>
      <c r="J34" s="73">
        <f>OFFSET(A507,0,$K$1-1)</f>
        <v/>
      </c>
      <c r="K34" s="369">
        <f>-SUMIF($C$7:$C$127,I34,$D$7:$D$127)+SUMIF($E$7:$E$127,I34,$F$7:$F$127)</f>
        <v/>
      </c>
      <c r="L34" s="478" t="n"/>
      <c r="M34" s="478">
        <f>L34-G34</f>
        <v/>
      </c>
      <c r="N34" s="30" t="n"/>
      <c r="O34" s="425">
        <f>L34-B34</f>
        <v/>
      </c>
      <c r="P34" s="30">
        <f>J34-K34</f>
        <v/>
      </c>
      <c r="Q34" s="426">
        <f>D34-F34</f>
        <v/>
      </c>
      <c r="R34" s="30" t="n"/>
    </row>
    <row r="35">
      <c r="A35" s="2" t="n">
        <v>0</v>
      </c>
      <c r="B35" s="427" t="n"/>
      <c r="C35" s="384" t="n"/>
      <c r="D35" s="440" t="n"/>
      <c r="E35" s="441" t="n"/>
      <c r="F35" s="442" t="n"/>
      <c r="G35" s="433" t="n"/>
      <c r="H35" s="214" t="inlineStr">
        <is>
          <t xml:space="preserve">　　未計利息股利之現金流入（流出）                              </t>
        </is>
      </c>
      <c r="I35" s="215" t="n"/>
      <c r="J35" s="73">
        <f>OFFSET(A508,0,$K$1-1)</f>
        <v/>
      </c>
      <c r="K35" s="369">
        <f>K12+K13</f>
        <v/>
      </c>
      <c r="L35" s="478" t="n"/>
      <c r="M35" s="478">
        <f>L35-G35</f>
        <v/>
      </c>
      <c r="N35" s="30" t="n"/>
      <c r="O35" s="425">
        <f>L35-B35</f>
        <v/>
      </c>
      <c r="P35" s="30">
        <f>J35-K35</f>
        <v/>
      </c>
      <c r="Q35" s="426">
        <f>D35-F35</f>
        <v/>
      </c>
      <c r="R35" s="30" t="n"/>
    </row>
    <row r="36">
      <c r="A36" s="3" t="n">
        <v>0</v>
      </c>
      <c r="B36" s="427" t="n"/>
      <c r="C36" s="385" t="n"/>
      <c r="D36" s="440" t="n"/>
      <c r="E36" s="443" t="n"/>
      <c r="F36" s="442" t="n"/>
      <c r="G36" s="433" t="n"/>
      <c r="H36" s="112" t="inlineStr">
        <is>
          <t xml:space="preserve">　　收取利息                                                    </t>
        </is>
      </c>
      <c r="I36" s="180" t="n"/>
      <c r="J36" s="73">
        <f>OFFSET(A509,0,$K$1-1)</f>
        <v/>
      </c>
      <c r="K36" s="369">
        <f>J36</f>
        <v/>
      </c>
      <c r="L36" s="478" t="n"/>
      <c r="M36" s="478">
        <f>L36-G36</f>
        <v/>
      </c>
      <c r="N36" s="30" t="n"/>
      <c r="O36" s="425">
        <f>L36-B36</f>
        <v/>
      </c>
      <c r="P36" s="30">
        <f>J36-K36</f>
        <v/>
      </c>
      <c r="Q36" s="426">
        <f>D36-F36</f>
        <v/>
      </c>
      <c r="R36" s="30" t="n"/>
    </row>
    <row r="37">
      <c r="A37" s="80" t="inlineStr">
        <is>
          <t xml:space="preserve">　　機械及設備                                                  </t>
        </is>
      </c>
      <c r="B37" s="427">
        <f>VLOOKUP(A37,$A$309:$AX$418,$K$1,FALSE)</f>
        <v/>
      </c>
      <c r="C37" s="384" t="n">
        <v>253</v>
      </c>
      <c r="D37" s="440">
        <f>J59*-1</f>
        <v/>
      </c>
      <c r="E37" s="441" t="n">
        <v>103</v>
      </c>
      <c r="F37" s="442">
        <f>J17</f>
        <v/>
      </c>
      <c r="G37" s="429">
        <f>B37+SUM(D37:D41)-SUM(F37:F41)</f>
        <v/>
      </c>
      <c r="H37" s="112" t="inlineStr">
        <is>
          <t xml:space="preserve">　　收取股利                                                    </t>
        </is>
      </c>
      <c r="I37" s="180" t="n"/>
      <c r="J37" s="73">
        <f>OFFSET(A510,0,$K$1-1)</f>
        <v/>
      </c>
      <c r="K37" s="369">
        <f>J37</f>
        <v/>
      </c>
      <c r="L37" s="478">
        <f>VLOOKUP(A37,$A$140:$AX$249,$K$1,FALSE)</f>
        <v/>
      </c>
      <c r="M37" s="478">
        <f>L37-G37</f>
        <v/>
      </c>
      <c r="N37" s="30" t="n"/>
      <c r="O37" s="425">
        <f>L37-B37</f>
        <v/>
      </c>
      <c r="P37" s="30">
        <f>J37-K37</f>
        <v/>
      </c>
      <c r="Q37" s="426">
        <f>D37-F37</f>
        <v/>
      </c>
      <c r="R37" s="30" t="n"/>
    </row>
    <row r="38" ht="20.4" customHeight="1" s="53" thickBot="1">
      <c r="A38" s="2" t="n">
        <v>0</v>
      </c>
      <c r="B38" s="427" t="n"/>
      <c r="C38" s="385" t="n">
        <v>407</v>
      </c>
      <c r="D38" s="440">
        <f>J101</f>
        <v/>
      </c>
      <c r="E38" s="441" t="n"/>
      <c r="F38" s="442" t="n"/>
      <c r="G38" s="433" t="n"/>
      <c r="H38" s="112" t="inlineStr">
        <is>
          <t xml:space="preserve">　　支付利息                                                    </t>
        </is>
      </c>
      <c r="I38" s="180" t="n"/>
      <c r="J38" s="73">
        <f>OFFSET(A511,0,$K$1-1)</f>
        <v/>
      </c>
      <c r="K38" s="444">
        <f>J38</f>
        <v/>
      </c>
      <c r="L38" s="478" t="n"/>
      <c r="M38" s="478">
        <f>L38-G38</f>
        <v/>
      </c>
      <c r="N38" s="30" t="n"/>
      <c r="O38" s="425">
        <f>L38-B38</f>
        <v/>
      </c>
      <c r="P38" s="30">
        <f>J38-K38</f>
        <v/>
      </c>
      <c r="Q38" s="426">
        <f>D38-F38</f>
        <v/>
      </c>
      <c r="R38" s="30" t="n"/>
    </row>
    <row r="39">
      <c r="A39" s="3" t="n">
        <v>0</v>
      </c>
      <c r="B39" s="427" t="n"/>
      <c r="C39" s="385" t="n">
        <v>409</v>
      </c>
      <c r="D39" s="440">
        <f>J105</f>
        <v/>
      </c>
      <c r="E39" s="443" t="n">
        <v>412</v>
      </c>
      <c r="F39" s="442">
        <f>-J109</f>
        <v/>
      </c>
      <c r="G39" s="433" t="n"/>
      <c r="H39" s="111" t="inlineStr">
        <is>
          <t xml:space="preserve">▼業務活動之淨現金流入（流出）                                </t>
        </is>
      </c>
      <c r="I39" s="180" t="n"/>
      <c r="J39" s="73">
        <f>OFFSET(A512,0,$K$1-1)</f>
        <v/>
      </c>
      <c r="K39" s="445">
        <f>K36+K37+K38+K35</f>
        <v/>
      </c>
      <c r="L39" s="478" t="n"/>
      <c r="M39" s="478">
        <f>L39-G39</f>
        <v/>
      </c>
      <c r="N39" s="30" t="n"/>
      <c r="O39" s="425">
        <f>L39-B39</f>
        <v/>
      </c>
      <c r="P39" s="30">
        <f>J39-K39</f>
        <v/>
      </c>
      <c r="Q39" s="426">
        <f>D39-F39</f>
        <v/>
      </c>
      <c r="R39" s="30" t="n"/>
    </row>
    <row r="40">
      <c r="A40" s="3" t="n">
        <v>0</v>
      </c>
      <c r="B40" s="427" t="n"/>
      <c r="C40" s="261" t="n"/>
      <c r="D40" s="186" t="n"/>
      <c r="E40" s="446" t="n"/>
      <c r="F40" s="447" t="n"/>
      <c r="G40" s="433" t="n"/>
      <c r="H40" s="111" t="inlineStr">
        <is>
          <t xml:space="preserve">▼投資活動之現金流量                                          </t>
        </is>
      </c>
      <c r="I40" s="180" t="n"/>
      <c r="J40" s="73">
        <f>OFFSET(A513,0,$K$1-1)</f>
        <v/>
      </c>
      <c r="K40" s="448">
        <f>SUM(K41,K44,K47,K48,K49,K51,K54,K64)</f>
        <v/>
      </c>
      <c r="L40" s="478" t="n"/>
      <c r="M40" s="478">
        <f>L40-G40</f>
        <v/>
      </c>
      <c r="N40" s="30" t="n"/>
      <c r="O40" s="425">
        <f>L40-B40</f>
        <v/>
      </c>
      <c r="P40" s="30">
        <f>J40-K40</f>
        <v/>
      </c>
      <c r="Q40" s="426">
        <f>D40-F40</f>
        <v/>
      </c>
      <c r="R40" s="30" t="n"/>
    </row>
    <row r="41">
      <c r="A41" s="50" t="n"/>
      <c r="B41" s="50" t="n"/>
      <c r="C41" s="232" t="n"/>
      <c r="D41" s="440" t="n"/>
      <c r="E41" s="232" t="n"/>
      <c r="F41" s="233" t="n"/>
      <c r="H41" s="112" t="inlineStr">
        <is>
          <t xml:space="preserve">　　減少流動金融資產及短期貸墊款                                </t>
        </is>
      </c>
      <c r="I41" s="180" t="n"/>
      <c r="J41" s="73">
        <f>OFFSET(A514,0,$K$1-1)</f>
        <v/>
      </c>
      <c r="K41" s="449">
        <f>K42+K43</f>
        <v/>
      </c>
      <c r="L41" s="478" t="n"/>
      <c r="M41" s="478">
        <f>L41-G41</f>
        <v/>
      </c>
      <c r="N41" s="30" t="n"/>
      <c r="O41" s="425">
        <f>L41-B41</f>
        <v/>
      </c>
      <c r="P41" s="30">
        <f>J41-K41</f>
        <v/>
      </c>
      <c r="Q41" s="426">
        <f>D41-F41</f>
        <v/>
      </c>
      <c r="R41" s="30" t="n"/>
    </row>
    <row r="42" ht="20.4" customHeight="1" s="53" thickBot="1">
      <c r="A42" s="50" t="inlineStr">
        <is>
          <t xml:space="preserve">　　交通及運輸設備                                              </t>
        </is>
      </c>
      <c r="B42" s="427">
        <f>VLOOKUP(A42,$A$309:$AX$418,$K$1,FALSE)</f>
        <v/>
      </c>
      <c r="C42" s="384" t="n">
        <v>254</v>
      </c>
      <c r="D42" s="440">
        <f>J60*-1</f>
        <v/>
      </c>
      <c r="E42" s="441" t="n">
        <v>104</v>
      </c>
      <c r="F42" s="442">
        <f>J18</f>
        <v/>
      </c>
      <c r="G42" s="450">
        <f>B42+SUM(D42:D44)-SUM(F42:F44)</f>
        <v/>
      </c>
      <c r="H42" s="214" t="inlineStr">
        <is>
          <t xml:space="preserve">　　　減少流動金融資產                                            </t>
        </is>
      </c>
      <c r="I42" s="215" t="n">
        <v>211</v>
      </c>
      <c r="J42" s="73">
        <f>OFFSET(A515,0,$K$1-1)</f>
        <v/>
      </c>
      <c r="K42" s="451">
        <f>-SUMIF($C$7:$C$127,I42,$D$7:$D$127)+SUMIF($E$7:$E$135,I42,$F$7:$F$127)</f>
        <v/>
      </c>
      <c r="L42" s="478">
        <f>VLOOKUP(A42,$A$140:$AX$249,$K$1,FALSE)</f>
        <v/>
      </c>
      <c r="M42" s="478">
        <f>L42-G42</f>
        <v/>
      </c>
      <c r="N42" s="30" t="n"/>
      <c r="O42" s="425">
        <f>L42-B42</f>
        <v/>
      </c>
      <c r="P42" s="30">
        <f>J42-K42</f>
        <v/>
      </c>
      <c r="Q42" s="426">
        <f>D42-F42</f>
        <v/>
      </c>
      <c r="R42" s="30" t="n"/>
    </row>
    <row r="43">
      <c r="A43" s="50" t="n"/>
      <c r="B43" s="427" t="n"/>
      <c r="C43" s="385" t="n">
        <v>410</v>
      </c>
      <c r="D43" s="440">
        <f>J106</f>
        <v/>
      </c>
      <c r="E43" s="443" t="n">
        <v>413</v>
      </c>
      <c r="F43" s="442">
        <f>J110*-1</f>
        <v/>
      </c>
      <c r="G43" s="452" t="n"/>
      <c r="H43" s="216" t="inlineStr">
        <is>
          <t xml:space="preserve">　　　減少短期墊款                                                </t>
        </is>
      </c>
      <c r="I43" s="217" t="n">
        <v>212</v>
      </c>
      <c r="J43" s="73">
        <f>OFFSET(A516,0,$K$1-1)</f>
        <v/>
      </c>
      <c r="K43" s="453">
        <f>-SUMIF($C$7:$C$127,I43,$D$7:$D$127)+SUMIF($E$7:$E$135,I43,$F$7:$F$127)</f>
        <v/>
      </c>
      <c r="L43" s="478" t="n"/>
      <c r="M43" s="478">
        <f>L43-G43</f>
        <v/>
      </c>
      <c r="N43" s="30" t="n"/>
      <c r="O43" s="425">
        <f>L43-B43</f>
        <v/>
      </c>
      <c r="P43" s="30">
        <f>J43-K43</f>
        <v/>
      </c>
      <c r="Q43" s="426">
        <f>D43-F43</f>
        <v/>
      </c>
      <c r="R43" s="30" t="n"/>
    </row>
    <row r="44">
      <c r="A44" s="50" t="n"/>
      <c r="B44" s="427" t="n"/>
      <c r="C44" s="385" t="n"/>
      <c r="D44" s="440" t="n"/>
      <c r="E44" s="443" t="n"/>
      <c r="F44" s="442" t="n"/>
      <c r="G44" s="452" t="n"/>
      <c r="H44" s="112" t="inlineStr">
        <is>
          <t xml:space="preserve">　　減少投資、長期應收款、貸墊款及準備金                        </t>
        </is>
      </c>
      <c r="I44" s="180" t="n"/>
      <c r="J44" s="73">
        <f>OFFSET(A517,0,$K$1-1)</f>
        <v/>
      </c>
      <c r="K44" s="369">
        <f>SUM(K45:K46)</f>
        <v/>
      </c>
      <c r="L44" s="478" t="n"/>
      <c r="M44" s="478">
        <f>L44-G44</f>
        <v/>
      </c>
      <c r="N44" s="30" t="n"/>
      <c r="O44" s="425">
        <f>L44-B44</f>
        <v/>
      </c>
      <c r="P44" s="30">
        <f>J44-K44</f>
        <v/>
      </c>
      <c r="Q44" s="426">
        <f>D44-F44</f>
        <v/>
      </c>
      <c r="R44" s="30" t="n"/>
    </row>
    <row r="45">
      <c r="A45" s="80" t="inlineStr">
        <is>
          <t xml:space="preserve">　　什項設備                                                    </t>
        </is>
      </c>
      <c r="B45" s="427">
        <f>VLOOKUP(A45,$A$309:$AX$418,$K$1,FALSE)</f>
        <v/>
      </c>
      <c r="C45" s="384" t="n">
        <v>255</v>
      </c>
      <c r="D45" s="440">
        <f>J61*-1</f>
        <v/>
      </c>
      <c r="E45" s="441" t="n">
        <v>105</v>
      </c>
      <c r="F45" s="442">
        <f>J19</f>
        <v/>
      </c>
      <c r="G45" s="429">
        <f>B45+SUM(D45:D48)-SUM(F45:F48)</f>
        <v/>
      </c>
      <c r="H45" s="112" t="inlineStr">
        <is>
          <t xml:space="preserve">　　　減少投資                                                    </t>
        </is>
      </c>
      <c r="I45" s="180" t="n">
        <v>221</v>
      </c>
      <c r="J45" s="73">
        <f>OFFSET(A518,0,$K$1-1)</f>
        <v/>
      </c>
      <c r="K45" s="369">
        <f>-SUMIF($C$7:$C$127,I45,$D$7:$D$127)+SUMIF($E$7:$E$135,I45,$F$7:$F$127)</f>
        <v/>
      </c>
      <c r="L45" s="478">
        <f>VLOOKUP(A45,$A$140:$AX$249,$K$1,FALSE)</f>
        <v/>
      </c>
      <c r="M45" s="478">
        <f>L45-G45</f>
        <v/>
      </c>
      <c r="N45" s="30" t="n"/>
      <c r="O45" s="425">
        <f>L45-B45</f>
        <v/>
      </c>
      <c r="P45" s="30">
        <f>J45-K45</f>
        <v/>
      </c>
      <c r="Q45" s="426">
        <f>D45-F45</f>
        <v/>
      </c>
      <c r="R45" s="30" t="n"/>
    </row>
    <row r="46">
      <c r="A46" s="3" t="n">
        <v>0</v>
      </c>
      <c r="B46" s="427" t="n"/>
      <c r="C46" s="385" t="n">
        <v>408</v>
      </c>
      <c r="D46" s="440">
        <f>J102</f>
        <v/>
      </c>
      <c r="E46" s="443" t="n"/>
      <c r="F46" s="442" t="n"/>
      <c r="G46" s="433" t="n"/>
      <c r="H46" s="112" t="inlineStr">
        <is>
          <t xml:space="preserve">　　　減少準備金                                                  </t>
        </is>
      </c>
      <c r="I46" s="180" t="n">
        <v>222</v>
      </c>
      <c r="J46" s="73">
        <f>OFFSET(A519,0,$K$1-1)</f>
        <v/>
      </c>
      <c r="K46" s="369">
        <f>-SUMIF($C$7:$C$127,I46,$D$7:$D$127)+SUMIF($E$7:$E$135,I46,$F$7:$F$127)</f>
        <v/>
      </c>
      <c r="L46" s="478" t="n"/>
      <c r="M46" s="478">
        <f>L46-G46</f>
        <v/>
      </c>
      <c r="N46" s="30" t="n"/>
      <c r="O46" s="425">
        <f>L46-B46</f>
        <v/>
      </c>
      <c r="P46" s="30">
        <f>J46-K46</f>
        <v/>
      </c>
      <c r="Q46" s="426">
        <f>D46-F46</f>
        <v/>
      </c>
      <c r="R46" s="30" t="n"/>
    </row>
    <row r="47">
      <c r="A47" s="3" t="n">
        <v>0</v>
      </c>
      <c r="B47" s="427" t="n"/>
      <c r="C47" s="385" t="n">
        <v>411</v>
      </c>
      <c r="D47" s="440">
        <f>J107</f>
        <v/>
      </c>
      <c r="E47" s="443" t="n">
        <v>414</v>
      </c>
      <c r="F47" s="442">
        <f>-J111</f>
        <v/>
      </c>
      <c r="G47" s="433" t="n"/>
      <c r="H47" s="112" t="inlineStr">
        <is>
          <t xml:space="preserve">　　收取利息                                                    </t>
        </is>
      </c>
      <c r="I47" s="180" t="n"/>
      <c r="J47" s="73">
        <f>OFFSET(A520,0,$K$1-1)</f>
        <v/>
      </c>
      <c r="K47" s="369">
        <f>J47</f>
        <v/>
      </c>
      <c r="L47" s="478" t="n"/>
      <c r="M47" s="478">
        <f>L47-G47</f>
        <v/>
      </c>
      <c r="N47" s="30" t="n"/>
      <c r="O47" s="425">
        <f>L47-B47</f>
        <v/>
      </c>
      <c r="P47" s="30">
        <f>J47-K47</f>
        <v/>
      </c>
      <c r="Q47" s="426">
        <f>D47-F47</f>
        <v/>
      </c>
      <c r="R47" s="30" t="n"/>
    </row>
    <row r="48">
      <c r="A48" s="3" t="n">
        <v>0</v>
      </c>
      <c r="B48" s="427" t="n"/>
      <c r="C48" s="385" t="n">
        <v>406</v>
      </c>
      <c r="D48" s="440">
        <f>J98</f>
        <v/>
      </c>
      <c r="E48" s="443" t="n"/>
      <c r="F48" s="442" t="n"/>
      <c r="G48" s="433" t="n"/>
      <c r="H48" s="112" t="inlineStr">
        <is>
          <t xml:space="preserve">　　收取股利                                                    </t>
        </is>
      </c>
      <c r="I48" s="186" t="n"/>
      <c r="J48" s="73">
        <f>OFFSET(A521,0,$K$1-1)</f>
        <v/>
      </c>
      <c r="K48" s="369">
        <f>J48</f>
        <v/>
      </c>
      <c r="L48" s="478" t="n"/>
      <c r="M48" s="478">
        <f>L48-G48</f>
        <v/>
      </c>
      <c r="N48" s="30" t="n"/>
      <c r="O48" s="425">
        <f>L48-B48</f>
        <v/>
      </c>
      <c r="P48" s="30">
        <f>J48-K48</f>
        <v/>
      </c>
      <c r="Q48" s="426">
        <f>D48-F48</f>
        <v/>
      </c>
      <c r="R48" s="30" t="n"/>
    </row>
    <row r="49">
      <c r="A49" s="80" t="inlineStr">
        <is>
          <t xml:space="preserve">　　租賃資產                                                    </t>
        </is>
      </c>
      <c r="B49" s="427">
        <f>VLOOKUP(A49,$A$309:$AX$413,$K$1,FALSE)</f>
        <v/>
      </c>
      <c r="C49" s="384" t="n"/>
      <c r="D49" s="440" t="n"/>
      <c r="E49" s="441" t="n">
        <v>106</v>
      </c>
      <c r="F49" s="442">
        <f>J20</f>
        <v/>
      </c>
      <c r="G49" s="433">
        <f>B49+D49-F49</f>
        <v/>
      </c>
      <c r="H49" s="112" t="inlineStr">
        <is>
          <t xml:space="preserve">　　增加流動金融資產及短期貸墊款                                </t>
        </is>
      </c>
      <c r="I49" s="186" t="n"/>
      <c r="J49" s="121">
        <f>OFFSET(A522,0,$K$1-1)</f>
        <v/>
      </c>
      <c r="K49" s="369">
        <f>K50</f>
        <v/>
      </c>
      <c r="L49" s="478">
        <f>VLOOKUP(A49,$A$140:$AX$249,$K$1,FALSE)</f>
        <v/>
      </c>
      <c r="M49" s="478">
        <f>L49-G49</f>
        <v/>
      </c>
      <c r="N49" s="30" t="n"/>
      <c r="O49" s="425">
        <f>L49-B49</f>
        <v/>
      </c>
      <c r="P49" s="30">
        <f>J49-K49</f>
        <v/>
      </c>
      <c r="Q49" s="426">
        <f>D49-F49</f>
        <v/>
      </c>
      <c r="R49" s="30" t="n"/>
    </row>
    <row r="50" ht="32.4" customHeight="1" s="53">
      <c r="A50" s="80" t="inlineStr">
        <is>
          <t xml:space="preserve">　　租賃權益改良                                                </t>
        </is>
      </c>
      <c r="B50" s="427">
        <f>VLOOKUP(A50,$A$309:$AX$418,$K$1,FALSE)</f>
        <v/>
      </c>
      <c r="C50" s="384" t="n">
        <v>257</v>
      </c>
      <c r="D50" s="454">
        <f>J63*-1</f>
        <v/>
      </c>
      <c r="E50" s="441" t="n">
        <v>107</v>
      </c>
      <c r="F50" s="442">
        <f>J21</f>
        <v/>
      </c>
      <c r="G50" s="433">
        <f>B50+D50-F50</f>
        <v/>
      </c>
      <c r="H50" s="112" t="inlineStr">
        <is>
          <t xml:space="preserve">　　　增加流動金融資產                                            </t>
        </is>
      </c>
      <c r="I50" s="181" t="n">
        <v>231</v>
      </c>
      <c r="J50" s="121">
        <f>OFFSET(A523,0,$K$1-1)</f>
        <v/>
      </c>
      <c r="K50" s="369">
        <f>-SUMIF($C$7:$C$127,I50,$D$7:$D$127)+SUMIF($E$7:$E$135,I50,$F$7:$F$127)</f>
        <v/>
      </c>
      <c r="L50" s="478">
        <f>VLOOKUP(A50,$A$140:$AX$249,$K$1,FALSE)</f>
        <v/>
      </c>
      <c r="M50" s="478">
        <f>L50-G50</f>
        <v/>
      </c>
      <c r="N50" s="30" t="n"/>
      <c r="O50" s="425">
        <f>L50-B49</f>
        <v/>
      </c>
      <c r="P50" s="30">
        <f>J50-K50</f>
        <v/>
      </c>
      <c r="Q50" s="426">
        <f>D49-F49</f>
        <v/>
      </c>
      <c r="R50" s="30" t="n"/>
    </row>
    <row r="51" ht="32.4" customHeight="1" s="53">
      <c r="A51" s="79" t="inlineStr">
        <is>
          <t xml:space="preserve">　　購建中固定資產                                              </t>
        </is>
      </c>
      <c r="B51" s="427">
        <f>VLOOKUP(A51,$A$309:$AX$418,$K$1,FALSE)</f>
        <v/>
      </c>
      <c r="C51" s="384" t="n">
        <v>256</v>
      </c>
      <c r="D51" s="440">
        <f>J62*-1</f>
        <v/>
      </c>
      <c r="E51" s="441" t="n">
        <v>404</v>
      </c>
      <c r="F51" s="442">
        <f>J96</f>
        <v/>
      </c>
      <c r="G51" s="429">
        <f>B51+SUM(D51:D53)-SUM(F51:F53)</f>
        <v/>
      </c>
      <c r="H51" s="112" t="inlineStr">
        <is>
          <t xml:space="preserve">　　增加投資、長期應收款、貸墊款及準備金                        </t>
        </is>
      </c>
      <c r="I51" s="180" t="n"/>
      <c r="J51" s="73">
        <f>OFFSET(A524,0,$K$1-1)</f>
        <v/>
      </c>
      <c r="K51" s="369">
        <f>SUM(K52:K53)</f>
        <v/>
      </c>
      <c r="L51" s="478">
        <f>VLOOKUP(A51,$A$140:$AX$249,$K$1,FALSE)</f>
        <v/>
      </c>
      <c r="M51" s="478">
        <f>L51-G51</f>
        <v/>
      </c>
      <c r="N51" s="30" t="n"/>
      <c r="O51" s="425">
        <f>L51-B50</f>
        <v/>
      </c>
      <c r="P51" s="30">
        <f>J51-K51</f>
        <v/>
      </c>
      <c r="Q51" s="426">
        <f>D50-F50</f>
        <v/>
      </c>
      <c r="R51" s="30" t="n"/>
    </row>
    <row r="52">
      <c r="A52" s="3" t="n"/>
      <c r="B52" s="427" t="n"/>
      <c r="C52" s="385" t="n"/>
      <c r="D52" s="440" t="n"/>
      <c r="E52" s="441" t="n">
        <v>405</v>
      </c>
      <c r="F52" s="442">
        <f>J97</f>
        <v/>
      </c>
      <c r="G52" s="433" t="n"/>
      <c r="H52" s="112" t="inlineStr">
        <is>
          <t xml:space="preserve">　　　增加投資                                                    </t>
        </is>
      </c>
      <c r="I52" s="180" t="n">
        <v>241</v>
      </c>
      <c r="J52" s="73">
        <f>OFFSET(A525,0,$K$1-1)</f>
        <v/>
      </c>
      <c r="K52" s="369">
        <f>-SUMIF($C$7:$C$127,I52,$D$7:$D$127)+SUMIF($E$7:$E$135,I52,$F$7:$F$127)</f>
        <v/>
      </c>
      <c r="L52" s="478" t="n"/>
      <c r="M52" s="478">
        <f>L52-G52</f>
        <v/>
      </c>
      <c r="N52" s="30" t="n"/>
      <c r="O52" s="425">
        <f>L52-B51</f>
        <v/>
      </c>
      <c r="P52" s="30">
        <f>J52-K52</f>
        <v/>
      </c>
      <c r="Q52" s="426">
        <f>D51-F51</f>
        <v/>
      </c>
      <c r="R52" s="30" t="n"/>
    </row>
    <row r="53">
      <c r="A53" s="126" t="n"/>
      <c r="B53" s="126" t="n"/>
      <c r="C53" s="236" t="n"/>
      <c r="D53" s="455" t="n"/>
      <c r="E53" s="236" t="n">
        <v>406</v>
      </c>
      <c r="F53" s="238">
        <f>J98</f>
        <v/>
      </c>
      <c r="G53" s="126" t="n"/>
      <c r="H53" s="112" t="inlineStr">
        <is>
          <t xml:space="preserve">　　　增加準備金                                                  </t>
        </is>
      </c>
      <c r="I53" s="180" t="n">
        <v>242</v>
      </c>
      <c r="J53" s="73">
        <f>OFFSET(A526,0,$K$1-1)</f>
        <v/>
      </c>
      <c r="K53" s="369">
        <f>-SUMIF($C$7:$C$127,I53,$D$7:$D$127)+SUMIF($E$7:$E$135,I53,$F$7:$F$127)</f>
        <v/>
      </c>
      <c r="L53" s="478" t="n"/>
      <c r="M53" s="478">
        <f>L53-G52</f>
        <v/>
      </c>
      <c r="N53" s="30" t="n"/>
      <c r="O53" s="425">
        <f>L53-B52</f>
        <v/>
      </c>
      <c r="P53" s="30">
        <f>J53-K53</f>
        <v/>
      </c>
      <c r="Q53" s="426">
        <f>D52-F52</f>
        <v/>
      </c>
      <c r="R53" s="30" t="n"/>
    </row>
    <row r="54" ht="32.4" customHeight="1" s="53">
      <c r="A54" s="78" t="inlineStr">
        <is>
          <t xml:space="preserve">　生物資產－非流動                                            </t>
        </is>
      </c>
      <c r="B54" s="422">
        <f>SUM(B55)</f>
        <v/>
      </c>
      <c r="C54" s="384" t="n"/>
      <c r="D54" s="440" t="n"/>
      <c r="E54" s="441" t="n"/>
      <c r="F54" s="442" t="n"/>
      <c r="G54" s="423">
        <f>SUM(G55)</f>
        <v/>
      </c>
      <c r="H54" s="112" t="inlineStr">
        <is>
          <t xml:space="preserve">　　增加不動產、廠房及設備、礦產資源                            </t>
        </is>
      </c>
      <c r="I54" s="180" t="n"/>
      <c r="J54" s="73">
        <f>OFFSET(A527,0,$K$1-1)</f>
        <v/>
      </c>
      <c r="K54" s="369">
        <f>K55</f>
        <v/>
      </c>
      <c r="L54" s="478">
        <f>VLOOKUP(A54,$A$140:$AX$249,$K$1,FALSE)</f>
        <v/>
      </c>
      <c r="M54" s="478">
        <f>L54-G54</f>
        <v/>
      </c>
      <c r="N54" s="30" t="n"/>
      <c r="O54" s="425">
        <f>L54-B54</f>
        <v/>
      </c>
      <c r="P54" s="30">
        <f>J54-K54</f>
        <v/>
      </c>
      <c r="Q54" s="426">
        <f>D54-F54</f>
        <v/>
      </c>
      <c r="R54" s="30" t="n"/>
    </row>
    <row r="55" ht="27.6" customHeight="1" s="53">
      <c r="A55" s="82" t="inlineStr">
        <is>
          <t xml:space="preserve">　　生產性生物資產－非流動                                      </t>
        </is>
      </c>
      <c r="B55" s="427">
        <f>VLOOKUP(A55,$A$309:$AX$418,$K$1,FALSE)</f>
        <v/>
      </c>
      <c r="C55" s="384" t="n"/>
      <c r="D55" s="440" t="n"/>
      <c r="E55" s="441" t="n">
        <v>109</v>
      </c>
      <c r="F55" s="442">
        <f>J23</f>
        <v/>
      </c>
      <c r="G55" s="429">
        <f>B55+SUM(D55:D55)-SUM(F55:F55)</f>
        <v/>
      </c>
      <c r="H55" s="112" t="inlineStr">
        <is>
          <t xml:space="preserve">　　　增加不動產、廠房及設備                                      </t>
        </is>
      </c>
      <c r="I55" s="180" t="n"/>
      <c r="J55" s="73">
        <f>OFFSET(A528,0,$K$1-1)</f>
        <v/>
      </c>
      <c r="K55" s="369">
        <f>K56</f>
        <v/>
      </c>
      <c r="L55" s="478">
        <f>VLOOKUP(A55,$A$140:$AX$249,$K$1,FALSE)</f>
        <v/>
      </c>
      <c r="M55" s="478">
        <f>L55-G55</f>
        <v/>
      </c>
      <c r="N55" s="30" t="n"/>
      <c r="O55" s="425">
        <f>L55-B55</f>
        <v/>
      </c>
      <c r="P55" s="30">
        <f>J55-K55</f>
        <v/>
      </c>
      <c r="Q55" s="426">
        <f>D55-F55</f>
        <v/>
      </c>
      <c r="R55" s="30" t="n"/>
    </row>
    <row r="56">
      <c r="A56" s="78" t="inlineStr">
        <is>
          <t xml:space="preserve">　無形資產                                                    </t>
        </is>
      </c>
      <c r="B56" s="422">
        <f>SUM(B57)</f>
        <v/>
      </c>
      <c r="C56" s="384" t="n"/>
      <c r="D56" s="440" t="n"/>
      <c r="E56" s="441" t="n"/>
      <c r="F56" s="442" t="n"/>
      <c r="G56" s="423">
        <f>SUM(G57)</f>
        <v/>
      </c>
      <c r="H56" s="112" t="inlineStr">
        <is>
          <t xml:space="preserve">　　　　固定資產之增置                                              </t>
        </is>
      </c>
      <c r="I56" s="180" t="n"/>
      <c r="J56" s="73">
        <f>OFFSET(A529,0,$K$1-1)</f>
        <v/>
      </c>
      <c r="K56" s="369">
        <f>SUM(K57:K63)</f>
        <v/>
      </c>
      <c r="L56" s="478">
        <f>VLOOKUP(A56,$A$140:$AX$249,$K$1,FALSE)</f>
        <v/>
      </c>
      <c r="M56" s="478">
        <f>L56-G56</f>
        <v/>
      </c>
      <c r="N56" s="30" t="n"/>
      <c r="O56" s="425">
        <f>L56-B56</f>
        <v/>
      </c>
      <c r="P56" s="30">
        <f>J56-K56</f>
        <v/>
      </c>
      <c r="Q56" s="426">
        <f>D56-F56</f>
        <v/>
      </c>
      <c r="R56" s="30" t="n"/>
    </row>
    <row r="57">
      <c r="A57" s="80" t="inlineStr">
        <is>
          <t xml:space="preserve">　　無形資產                                                    </t>
        </is>
      </c>
      <c r="B57" s="427">
        <f>VLOOKUP(A57,$A$309:$AX$418,$K$1,FALSE)</f>
        <v/>
      </c>
      <c r="C57" s="384" t="n"/>
      <c r="D57" s="440" t="n"/>
      <c r="E57" s="441" t="n">
        <v>111</v>
      </c>
      <c r="F57" s="442">
        <f>J25</f>
        <v/>
      </c>
      <c r="G57" s="429">
        <f>B57+SUM(D57:D59)-SUM(F57:F59)</f>
        <v/>
      </c>
      <c r="H57" s="112" t="inlineStr">
        <is>
          <t xml:space="preserve">　　　　　土地改良物                                                  </t>
        </is>
      </c>
      <c r="I57" s="180" t="n">
        <v>251</v>
      </c>
      <c r="J57" s="73">
        <f>OFFSET(A530,0,$K$1-1)</f>
        <v/>
      </c>
      <c r="K57" s="369">
        <f>-SUMIF($C$7:$C$127,I57,$D$7:$D$127)+SUMIF($E$7:$E$127,I57,$F$7:$F$127)</f>
        <v/>
      </c>
      <c r="L57" s="478">
        <f>VLOOKUP(A57,$A$140:$AX$249,$K$1,FALSE)</f>
        <v/>
      </c>
      <c r="M57" s="478">
        <f>L57-G57</f>
        <v/>
      </c>
      <c r="N57" s="30" t="n"/>
      <c r="O57" s="425">
        <f>L57-B57</f>
        <v/>
      </c>
      <c r="P57" s="30">
        <f>J57-K57</f>
        <v/>
      </c>
      <c r="Q57" s="426">
        <f>D57-F57</f>
        <v/>
      </c>
      <c r="R57" s="30" t="n"/>
    </row>
    <row r="58">
      <c r="A58" s="2" t="n">
        <v>0</v>
      </c>
      <c r="B58" s="427" t="n"/>
      <c r="C58" s="384" t="n">
        <v>415</v>
      </c>
      <c r="D58" s="440">
        <f>J113</f>
        <v/>
      </c>
      <c r="E58" s="441" t="n">
        <v>416</v>
      </c>
      <c r="F58" s="442">
        <f>J114*-1</f>
        <v/>
      </c>
      <c r="G58" s="433" t="n"/>
      <c r="H58" s="112" t="inlineStr">
        <is>
          <t xml:space="preserve">　　　　　房屋及建築                                                  </t>
        </is>
      </c>
      <c r="I58" s="180" t="n">
        <v>252</v>
      </c>
      <c r="J58" s="73">
        <f>OFFSET(A531,0,$K$1-1)</f>
        <v/>
      </c>
      <c r="K58" s="369">
        <f>-SUMIF($C$7:$C$127,I58,$D$7:$D$127)+SUMIF($E$7:$E$127,I58,$F$7:$F$127)</f>
        <v/>
      </c>
      <c r="L58" s="478" t="n"/>
      <c r="M58" s="478">
        <f>L58-G58</f>
        <v/>
      </c>
      <c r="N58" s="30" t="n"/>
      <c r="O58" s="425">
        <f>L58-B58</f>
        <v/>
      </c>
      <c r="P58" s="30">
        <f>J58-K58</f>
        <v/>
      </c>
      <c r="Q58" s="426">
        <f>D58-F58</f>
        <v/>
      </c>
      <c r="R58" s="30" t="n"/>
    </row>
    <row r="59">
      <c r="A59" s="3" t="n">
        <v>0</v>
      </c>
      <c r="B59" s="427" t="n"/>
      <c r="C59" s="385" t="n">
        <v>258</v>
      </c>
      <c r="D59" s="440">
        <f>J65*-1</f>
        <v/>
      </c>
      <c r="E59" s="443" t="n">
        <v>112</v>
      </c>
      <c r="F59" s="456" t="n"/>
      <c r="G59" s="433" t="n"/>
      <c r="H59" s="112" t="inlineStr">
        <is>
          <t xml:space="preserve">　　　　　機械及設備                                                  </t>
        </is>
      </c>
      <c r="I59" s="180" t="n">
        <v>253</v>
      </c>
      <c r="J59" s="73">
        <f>OFFSET(A532,0,$K$1-1)</f>
        <v/>
      </c>
      <c r="K59" s="369">
        <f>-SUMIF($C$7:$C$127,I59,$D$7:$D$127)+SUMIF($E$7:$E$127,I59,$F$7:$F$127)</f>
        <v/>
      </c>
      <c r="L59" s="478" t="n"/>
      <c r="M59" s="478">
        <f>L59-G59</f>
        <v/>
      </c>
      <c r="N59" s="30" t="n"/>
      <c r="O59" s="425">
        <f>L59-B59</f>
        <v/>
      </c>
      <c r="P59" s="30">
        <f>J59-K59</f>
        <v/>
      </c>
      <c r="Q59" s="426">
        <f>D59-F59</f>
        <v/>
      </c>
      <c r="R59" s="30" t="n"/>
    </row>
    <row r="60">
      <c r="A60" s="3" t="n">
        <v>0</v>
      </c>
      <c r="B60" s="427" t="n"/>
      <c r="C60" s="385" t="n"/>
      <c r="D60" s="440" t="n"/>
      <c r="E60" s="443" t="n"/>
      <c r="F60" s="442" t="n"/>
      <c r="G60" s="433" t="n"/>
      <c r="H60" s="112" t="inlineStr">
        <is>
          <t xml:space="preserve">　　　　　交通及運輸設備                                              </t>
        </is>
      </c>
      <c r="I60" s="180" t="n">
        <v>254</v>
      </c>
      <c r="J60" s="73">
        <f>OFFSET(A533,0,$K$1-1)</f>
        <v/>
      </c>
      <c r="K60" s="369">
        <f>-SUMIF($C$7:$C$127,I60,$D$7:$D$127)+SUMIF($E$7:$E$127,I60,$F$7:$F$127)</f>
        <v/>
      </c>
      <c r="L60" s="478" t="n"/>
      <c r="M60" s="478">
        <f>L60-G60</f>
        <v/>
      </c>
      <c r="N60" s="30" t="n"/>
      <c r="O60" s="425">
        <f>L60-B60</f>
        <v/>
      </c>
      <c r="P60" s="30">
        <f>J60-K60</f>
        <v/>
      </c>
      <c r="Q60" s="426">
        <f>D60-F60</f>
        <v/>
      </c>
      <c r="R60" s="30" t="n"/>
    </row>
    <row r="61" ht="20.4" customHeight="1" s="53">
      <c r="A61" s="78" t="inlineStr">
        <is>
          <t xml:space="preserve">　其他資產                                                    </t>
        </is>
      </c>
      <c r="B61" s="457">
        <f>SUM(B62,B65,B68)</f>
        <v/>
      </c>
      <c r="C61" s="384" t="n"/>
      <c r="D61" s="440" t="n"/>
      <c r="E61" s="441" t="n"/>
      <c r="F61" s="442" t="n"/>
      <c r="G61" s="457">
        <f>SUM(G62,G65,G68)</f>
        <v/>
      </c>
      <c r="H61" s="112" t="inlineStr">
        <is>
          <t xml:space="preserve">　　　　　什項設備                                                    </t>
        </is>
      </c>
      <c r="I61" s="180" t="n">
        <v>255</v>
      </c>
      <c r="J61" s="73">
        <f>OFFSET(A534,0,$K$1-1)</f>
        <v/>
      </c>
      <c r="K61" s="369">
        <f>-SUMIF($C$7:$C$127,I61,$D$7:$D$127)+SUMIF($E$7:$E$127,I61,$F$7:$F$127)</f>
        <v/>
      </c>
      <c r="L61" s="478">
        <f>VLOOKUP(A61,$A$140:$AX$249,$K$1,FALSE)</f>
        <v/>
      </c>
      <c r="M61" s="478">
        <f>L61-G61</f>
        <v/>
      </c>
      <c r="N61" s="30" t="n"/>
      <c r="O61" s="425">
        <f>L61-B61</f>
        <v/>
      </c>
      <c r="P61" s="30">
        <f>J61-K61</f>
        <v/>
      </c>
      <c r="Q61" s="426">
        <f>D61-F61</f>
        <v/>
      </c>
      <c r="R61" s="30" t="n"/>
    </row>
    <row r="62">
      <c r="A62" s="80" t="inlineStr">
        <is>
          <t xml:space="preserve">　　遞延資產                                                    </t>
        </is>
      </c>
      <c r="B62" s="427">
        <f>VLOOKUP(A62,$A$309:$AX$418,$K$1,FALSE)</f>
        <v/>
      </c>
      <c r="C62" s="384" t="n"/>
      <c r="D62" s="440" t="n"/>
      <c r="E62" s="441" t="n">
        <v>112</v>
      </c>
      <c r="F62" s="442">
        <f>J26-F59</f>
        <v/>
      </c>
      <c r="G62" s="429">
        <f>B62+SUM(D62:D64)-SUM(F62:F64)</f>
        <v/>
      </c>
      <c r="H62" s="112" t="inlineStr">
        <is>
          <t xml:space="preserve">　　　　　購建中固定資產                                              </t>
        </is>
      </c>
      <c r="I62" s="180" t="n">
        <v>256</v>
      </c>
      <c r="J62" s="73">
        <f>OFFSET(A535,0,$K$1-1)</f>
        <v/>
      </c>
      <c r="K62" s="369">
        <f>-SUMIF($C$7:$C$127,I62,$D$7:$D$127)+SUMIF($E$7:$E$127,I62,$F$7:$F$127)</f>
        <v/>
      </c>
      <c r="L62" s="478">
        <f>VLOOKUP(A62,$A$140:$AX$249,$K$1,FALSE)</f>
        <v/>
      </c>
      <c r="M62" s="478">
        <f>L62-G62</f>
        <v/>
      </c>
      <c r="N62" s="30" t="n"/>
      <c r="O62" s="425">
        <f>L62-B62</f>
        <v/>
      </c>
      <c r="P62" s="30">
        <f>J62-K62</f>
        <v/>
      </c>
      <c r="Q62" s="426">
        <f>D62-F62</f>
        <v/>
      </c>
      <c r="R62" s="30" t="n"/>
    </row>
    <row r="63">
      <c r="A63" s="2" t="n">
        <v>0</v>
      </c>
      <c r="B63" s="427" t="n"/>
      <c r="C63" s="384" t="n"/>
      <c r="D63" s="440">
        <f>J126</f>
        <v/>
      </c>
      <c r="E63" s="441" t="n"/>
      <c r="F63" s="442">
        <f>J127*-1</f>
        <v/>
      </c>
      <c r="G63" s="429" t="n"/>
      <c r="H63" s="112" t="inlineStr">
        <is>
          <t xml:space="preserve">　　　　　租賃權益改良                                                </t>
        </is>
      </c>
      <c r="I63" s="180" t="n">
        <v>257</v>
      </c>
      <c r="J63" s="73">
        <f>OFFSET(A536,0,$K$1-1)</f>
        <v/>
      </c>
      <c r="K63" s="369">
        <f>-SUMIF($C$7:$C$127,I63,$D$7:$D$127)+SUMIF($E$7:$E$127,I63,$F$7:$F$127)</f>
        <v/>
      </c>
      <c r="L63" s="478" t="n"/>
      <c r="M63" s="478">
        <f>L63-G63</f>
        <v/>
      </c>
      <c r="N63" s="30" t="n"/>
      <c r="O63" s="425">
        <f>L63-B63</f>
        <v/>
      </c>
      <c r="P63" s="30">
        <f>J63-K63</f>
        <v/>
      </c>
      <c r="Q63" s="426">
        <f>D63-F63</f>
        <v/>
      </c>
      <c r="R63" s="30" t="n"/>
    </row>
    <row r="64">
      <c r="A64" s="2" t="n">
        <v>0</v>
      </c>
      <c r="B64" s="427" t="n"/>
      <c r="C64" s="384" t="n">
        <v>259</v>
      </c>
      <c r="D64" s="440">
        <f>J67*-1</f>
        <v/>
      </c>
      <c r="E64" s="441" t="n"/>
      <c r="F64" s="442" t="n"/>
      <c r="G64" s="429" t="n"/>
      <c r="H64" s="112" t="inlineStr">
        <is>
          <t xml:space="preserve">　　增加無形資產及其他資產                                      </t>
        </is>
      </c>
      <c r="I64" s="180" t="n"/>
      <c r="J64" s="73">
        <f>OFFSET(A537,0,$K$1-1)</f>
        <v/>
      </c>
      <c r="K64" s="369">
        <f>K65+K66</f>
        <v/>
      </c>
      <c r="L64" s="478" t="n"/>
      <c r="M64" s="478">
        <f>L64-G64</f>
        <v/>
      </c>
      <c r="N64" s="30" t="n"/>
      <c r="O64" s="425">
        <f>L64-B64</f>
        <v/>
      </c>
      <c r="P64" s="30">
        <f>J64-K64</f>
        <v/>
      </c>
      <c r="Q64" s="426">
        <f>D64-F64</f>
        <v/>
      </c>
      <c r="R64" s="30" t="n"/>
    </row>
    <row r="65">
      <c r="A65" s="80" t="inlineStr">
        <is>
          <t xml:space="preserve">　　什項資產                                                    </t>
        </is>
      </c>
      <c r="B65" s="427">
        <f>VLOOKUP(A65,$A$309:$AX$418,$K$1,FALSE)</f>
        <v/>
      </c>
      <c r="C65" s="384" t="n">
        <v>417</v>
      </c>
      <c r="D65" s="440">
        <f>F111</f>
        <v/>
      </c>
      <c r="E65" s="441" t="n">
        <v>108</v>
      </c>
      <c r="F65" s="442">
        <f>J22</f>
        <v/>
      </c>
      <c r="G65" s="429">
        <f>B65+SUM(D65:D67)-SUM(F65:F67)</f>
        <v/>
      </c>
      <c r="H65" s="112" t="inlineStr">
        <is>
          <t xml:space="preserve">　　　增加無形資產                                                </t>
        </is>
      </c>
      <c r="I65" s="180" t="n">
        <v>258</v>
      </c>
      <c r="J65" s="73">
        <f>OFFSET(A538,0,$K$1-1)</f>
        <v/>
      </c>
      <c r="K65" s="369">
        <f>-SUMIF($C$7:$C$127,I65,$D$7:$D$127)+SUMIF($E$7:$E$127,I65,$F$7:$F$127)</f>
        <v/>
      </c>
      <c r="L65" s="478">
        <f>VLOOKUP(A65,$A$140:$AX$249,$K$1,FALSE)</f>
        <v/>
      </c>
      <c r="M65" s="478">
        <f>L65-G65</f>
        <v/>
      </c>
      <c r="N65" s="30" t="n"/>
      <c r="O65" s="425">
        <f>L65-B65</f>
        <v/>
      </c>
      <c r="P65" s="30">
        <f>J65-K65</f>
        <v/>
      </c>
      <c r="Q65" s="426">
        <f>D65-F65</f>
        <v/>
      </c>
      <c r="R65" s="30" t="n"/>
    </row>
    <row r="66">
      <c r="A66" s="4" t="n">
        <v>0</v>
      </c>
      <c r="B66" s="427" t="n"/>
      <c r="C66" s="384" t="n"/>
      <c r="D66" s="440" t="n"/>
      <c r="E66" s="441" t="n"/>
      <c r="F66" s="442" t="n"/>
      <c r="G66" s="433" t="n"/>
      <c r="H66" s="112" t="inlineStr">
        <is>
          <t xml:space="preserve">　　　增加其他資產                                                </t>
        </is>
      </c>
      <c r="I66" s="180" t="n"/>
      <c r="J66" s="73">
        <f>OFFSET(A539,0,$K$1-1)</f>
        <v/>
      </c>
      <c r="K66" s="369">
        <f>K67</f>
        <v/>
      </c>
      <c r="L66" s="478" t="n"/>
      <c r="M66" s="478">
        <f>L66-G66</f>
        <v/>
      </c>
      <c r="N66" s="30" t="n"/>
      <c r="O66" s="425">
        <f>L66-B66</f>
        <v/>
      </c>
      <c r="P66" s="30">
        <f>J66-K66</f>
        <v/>
      </c>
      <c r="Q66" s="426">
        <f>D66-F66</f>
        <v/>
      </c>
      <c r="R66" s="30" t="n"/>
    </row>
    <row r="67">
      <c r="A67" s="3" t="n">
        <v>0</v>
      </c>
      <c r="B67" s="427" t="n"/>
      <c r="C67" s="385" t="n"/>
      <c r="D67" s="440" t="n"/>
      <c r="E67" s="443" t="n"/>
      <c r="F67" s="442" t="n"/>
      <c r="G67" s="433" t="n"/>
      <c r="H67" s="112" t="inlineStr">
        <is>
          <t xml:space="preserve">　　　　增加遞延費用                                                </t>
        </is>
      </c>
      <c r="I67" s="180" t="n">
        <v>259</v>
      </c>
      <c r="J67" s="73">
        <f>OFFSET(A540,0,$K$1-1)</f>
        <v/>
      </c>
      <c r="K67" s="369">
        <f>-SUMIF($C$7:$C$127,I67,$D$7:$D$127)+SUMIF($E$7:$E$127,I67,$F$7:$F$127)</f>
        <v/>
      </c>
      <c r="L67" s="478" t="n"/>
      <c r="M67" s="478">
        <f>L67-G67</f>
        <v/>
      </c>
      <c r="N67" s="30" t="n"/>
      <c r="O67" s="425">
        <f>L67-B67</f>
        <v/>
      </c>
      <c r="P67" s="30">
        <f>J67-K67</f>
        <v/>
      </c>
      <c r="Q67" s="426">
        <f>D67-F67</f>
        <v/>
      </c>
      <c r="R67" s="30" t="n"/>
    </row>
    <row r="68">
      <c r="A68" s="80" t="n"/>
      <c r="B68" s="427" t="n"/>
      <c r="C68" s="384" t="n"/>
      <c r="D68" s="440" t="n"/>
      <c r="E68" s="441" t="n"/>
      <c r="F68" s="442" t="n"/>
      <c r="G68" s="433">
        <f>B68+D68-F68</f>
        <v/>
      </c>
      <c r="H68" s="111" t="inlineStr">
        <is>
          <t xml:space="preserve">▼投資活動之淨現金流入（流出）                                </t>
        </is>
      </c>
      <c r="I68" s="180" t="n"/>
      <c r="J68" s="73">
        <f>OFFSET(A541,0,$K$1-1)</f>
        <v/>
      </c>
      <c r="K68" s="369">
        <f>K40</f>
        <v/>
      </c>
      <c r="L68" s="478" t="n"/>
      <c r="M68" s="478" t="n"/>
      <c r="N68" s="30" t="n"/>
      <c r="O68" s="425" t="n"/>
      <c r="P68" s="30">
        <f>J68-K68</f>
        <v/>
      </c>
      <c r="Q68" s="426">
        <f>D68-F68</f>
        <v/>
      </c>
      <c r="R68" s="30" t="n"/>
    </row>
    <row r="69">
      <c r="A69" s="4" t="inlineStr">
        <is>
          <t>合      計</t>
        </is>
      </c>
      <c r="B69" s="422">
        <f>B7+B17+B26+B54+B56+B61</f>
        <v/>
      </c>
      <c r="C69" s="384" t="n"/>
      <c r="D69" s="440" t="n"/>
      <c r="E69" s="441" t="n"/>
      <c r="F69" s="442" t="n"/>
      <c r="G69" s="458">
        <f>G7+G17+G26+G54+G56+G61</f>
        <v/>
      </c>
      <c r="H69" s="111" t="inlineStr">
        <is>
          <t xml:space="preserve">▼籌資活動之現金流量                                          </t>
        </is>
      </c>
      <c r="I69" s="180" t="n"/>
      <c r="J69" s="73">
        <f>OFFSET(A542,0,$K$1-1)</f>
        <v/>
      </c>
      <c r="K69" s="369">
        <f>K70+K72+K74+K81+K79+K83</f>
        <v/>
      </c>
      <c r="L69" s="478">
        <f>VLOOKUP(A69,$A$140:$AX$249,$K$1,FALSE)</f>
        <v/>
      </c>
      <c r="M69" s="478">
        <f>L69-G69</f>
        <v/>
      </c>
      <c r="N69" s="30" t="n"/>
      <c r="O69" s="425">
        <f>L69-B69</f>
        <v/>
      </c>
      <c r="P69" s="30">
        <f>J69-K69</f>
        <v/>
      </c>
      <c r="Q69" s="426">
        <f>D69-F69</f>
        <v/>
      </c>
      <c r="R69" s="30" t="n"/>
    </row>
    <row r="70">
      <c r="A70" s="4" t="inlineStr">
        <is>
          <t xml:space="preserve">負債                                                        </t>
        </is>
      </c>
      <c r="B70" s="422">
        <f>B71+B78+B83</f>
        <v/>
      </c>
      <c r="C70" s="384" t="n"/>
      <c r="D70" s="440" t="n"/>
      <c r="E70" s="441" t="n"/>
      <c r="F70" s="442" t="n"/>
      <c r="G70" s="423">
        <f>G71+G78+G83</f>
        <v/>
      </c>
      <c r="H70" s="112" t="inlineStr">
        <is>
          <t xml:space="preserve">　　增加短期債務、流動金融負債及其他負債                        </t>
        </is>
      </c>
      <c r="I70" s="180" t="n"/>
      <c r="J70" s="73">
        <f>OFFSET(A543,0,$K$1-1)</f>
        <v/>
      </c>
      <c r="K70" s="369">
        <f>K71</f>
        <v/>
      </c>
      <c r="L70" s="478">
        <f>VLOOKUP(A70,$A$253:$AX$305,$K$1,FALSE)</f>
        <v/>
      </c>
      <c r="M70" s="478">
        <f>L70-G70</f>
        <v/>
      </c>
      <c r="N70" s="30" t="n"/>
      <c r="O70" s="425">
        <f>L70-B70</f>
        <v/>
      </c>
      <c r="P70" s="30">
        <f>J70-K70</f>
        <v/>
      </c>
      <c r="Q70" s="426">
        <f>D70-F70</f>
        <v/>
      </c>
      <c r="R70" s="30" t="n"/>
    </row>
    <row r="71">
      <c r="A71" s="78" t="inlineStr">
        <is>
          <t xml:space="preserve">　流動負債                                                    </t>
        </is>
      </c>
      <c r="B71" s="422">
        <f>SUM(B72:B77)</f>
        <v/>
      </c>
      <c r="C71" s="384" t="n"/>
      <c r="D71" s="440" t="n"/>
      <c r="E71" s="441" t="n"/>
      <c r="F71" s="442" t="n"/>
      <c r="G71" s="423">
        <f>SUM(G72:G77)</f>
        <v/>
      </c>
      <c r="H71" s="112" t="inlineStr">
        <is>
          <t xml:space="preserve">　　　增加其他負債                                                </t>
        </is>
      </c>
      <c r="I71" s="180" t="n">
        <v>311</v>
      </c>
      <c r="J71" s="73">
        <f>OFFSET(A544,0,$K$1-1)</f>
        <v/>
      </c>
      <c r="K71" s="369">
        <f>-SUMIF($C$7:$C$127,I71,$D$7:$D$127)+SUMIF($E$7:$E$127,I71,$F$7:$F$127)</f>
        <v/>
      </c>
      <c r="L71" s="478">
        <f>VLOOKUP(A71,$A$253:$AX$305,$K$1,FALSE)</f>
        <v/>
      </c>
      <c r="M71" s="478">
        <f>L71-G71</f>
        <v/>
      </c>
      <c r="N71" s="30" t="n"/>
      <c r="O71" s="425">
        <f>L71-B71</f>
        <v/>
      </c>
      <c r="P71" s="30">
        <f>J71-K71</f>
        <v/>
      </c>
      <c r="Q71" s="426">
        <f>D71-F71</f>
        <v/>
      </c>
      <c r="R71" s="30" t="n"/>
    </row>
    <row r="72">
      <c r="A72" s="80" t="inlineStr">
        <is>
          <t xml:space="preserve">　　短期債務                                                    </t>
        </is>
      </c>
      <c r="B72" s="427">
        <f>VLOOKUP(A72,$A$423:$AX$475,$K$1,FALSE)</f>
        <v/>
      </c>
      <c r="C72" s="385" t="n">
        <v>322</v>
      </c>
      <c r="D72" s="454">
        <f>J82*-1</f>
        <v/>
      </c>
      <c r="E72" s="441" t="n">
        <v>418</v>
      </c>
      <c r="F72" s="442">
        <f>D81</f>
        <v/>
      </c>
      <c r="G72" s="429">
        <f>B72+SUM(F72:F73)-SUM(D72:D73)</f>
        <v/>
      </c>
      <c r="H72" s="112" t="inlineStr">
        <is>
          <t xml:space="preserve">　　增加長期負債                                                </t>
        </is>
      </c>
      <c r="I72" s="180" t="n"/>
      <c r="J72" s="73">
        <f>OFFSET(A545,0,$K$1-1)</f>
        <v/>
      </c>
      <c r="K72" s="369">
        <f>K73</f>
        <v/>
      </c>
      <c r="L72" s="478">
        <f>VLOOKUP(A72,$A$253:$AX$305,$K$1,FALSE)</f>
        <v/>
      </c>
      <c r="M72" s="478">
        <f>L72-G72</f>
        <v/>
      </c>
      <c r="N72" s="30" t="n"/>
      <c r="O72" s="425">
        <f>L72-B72</f>
        <v/>
      </c>
      <c r="P72" s="30">
        <f>J72-K72</f>
        <v/>
      </c>
      <c r="Q72" s="426">
        <f>D72-F72</f>
        <v/>
      </c>
      <c r="R72" s="30" t="n"/>
    </row>
    <row r="73" ht="20.25" customHeight="1" s="53">
      <c r="A73" s="3" t="n">
        <v>0</v>
      </c>
      <c r="B73" s="427" t="n"/>
      <c r="C73" s="385" t="n">
        <v>316</v>
      </c>
      <c r="D73" s="440" t="n"/>
      <c r="E73" s="443" t="n"/>
      <c r="F73" s="442" t="n"/>
      <c r="G73" s="433" t="n"/>
      <c r="H73" s="112" t="inlineStr">
        <is>
          <t xml:space="preserve">　　　增加長期債務                                                </t>
        </is>
      </c>
      <c r="I73" s="180" t="n">
        <v>312</v>
      </c>
      <c r="J73" s="73">
        <f>OFFSET(A546,0,$K$1-1)</f>
        <v/>
      </c>
      <c r="K73" s="369">
        <f>-SUMIF($C$7:$C$127,I73,$D$7:$D$127)+SUMIF($E$7:$E$127,I73,$F$7:$F$127)</f>
        <v/>
      </c>
      <c r="L73" s="478" t="n"/>
      <c r="M73" s="478">
        <f>L73-G73</f>
        <v/>
      </c>
      <c r="N73" s="30" t="n"/>
      <c r="O73" s="425">
        <f>L73-B73</f>
        <v/>
      </c>
      <c r="P73" s="30">
        <f>J73-K73</f>
        <v/>
      </c>
      <c r="Q73" s="426">
        <f>D73-F73</f>
        <v/>
      </c>
      <c r="R73" s="30" t="n"/>
    </row>
    <row r="74" ht="21" customHeight="1" s="53">
      <c r="A74" s="80" t="inlineStr">
        <is>
          <t xml:space="preserve">　　應付款項                                                    </t>
        </is>
      </c>
      <c r="B74" s="427">
        <f>VLOOKUP(A74,$A$423:$AX$475,$K$1,FALSE)</f>
        <v/>
      </c>
      <c r="C74" s="384" t="n"/>
      <c r="D74" s="440" t="n"/>
      <c r="E74" s="441" t="n">
        <v>161</v>
      </c>
      <c r="F74" s="442" t="n"/>
      <c r="G74" s="429">
        <f>B74+SUM(F74:F75)-SUM(D74:D75)</f>
        <v/>
      </c>
      <c r="H74" s="112" t="inlineStr">
        <is>
          <t xml:space="preserve">　　增加基金、公積及填補短絀                                    </t>
        </is>
      </c>
      <c r="I74" s="180" t="n"/>
      <c r="J74" s="73">
        <f>OFFSET(A547,0,$K$1-1)</f>
        <v/>
      </c>
      <c r="K74" s="369">
        <f>SUM(K75)</f>
        <v/>
      </c>
      <c r="L74" s="478">
        <f>VLOOKUP(A74,$A$253:$AX$305,$K$1,FALSE)</f>
        <v/>
      </c>
      <c r="M74" s="478">
        <f>L74-G74</f>
        <v/>
      </c>
      <c r="N74" s="30" t="n"/>
      <c r="O74" s="425">
        <f>L74-B74</f>
        <v/>
      </c>
      <c r="P74" s="30">
        <f>J74-K74</f>
        <v/>
      </c>
      <c r="Q74" s="426">
        <f>D74-F74</f>
        <v/>
      </c>
      <c r="R74" s="30" t="n"/>
    </row>
    <row r="75" ht="18.75" customHeight="1" s="53">
      <c r="A75" s="3" t="n">
        <v>0</v>
      </c>
      <c r="B75" s="427" t="n"/>
      <c r="C75" s="385" t="n"/>
      <c r="D75" s="440" t="n"/>
      <c r="E75" s="443" t="n"/>
      <c r="F75" s="442" t="n"/>
      <c r="G75" s="433" t="n"/>
      <c r="H75" s="112" t="inlineStr">
        <is>
          <t xml:space="preserve">　　　增加基金                                                    </t>
        </is>
      </c>
      <c r="I75" s="180" t="n"/>
      <c r="J75" s="73">
        <f>OFFSET(A548,0,$K$1-1)</f>
        <v/>
      </c>
      <c r="K75" s="369">
        <f>SUM(K76:K78)</f>
        <v/>
      </c>
      <c r="L75" s="478" t="n"/>
      <c r="M75" s="478">
        <f>L75-G75</f>
        <v/>
      </c>
      <c r="N75" s="30" t="n"/>
      <c r="O75" s="425">
        <f>L75-B75</f>
        <v/>
      </c>
      <c r="P75" s="30">
        <f>J75-K75</f>
        <v/>
      </c>
      <c r="Q75" s="426">
        <f>D75-F75</f>
        <v/>
      </c>
      <c r="R75" s="30" t="n"/>
    </row>
    <row r="76" ht="20.25" customHeight="1" s="53">
      <c r="A76" s="80" t="inlineStr">
        <is>
          <t xml:space="preserve">　　預收款項                                                    </t>
        </is>
      </c>
      <c r="B76" s="427">
        <f>VLOOKUP(A76,$A$423:$AX$475,$K$1,FALSE)</f>
        <v/>
      </c>
      <c r="C76" s="384" t="n"/>
      <c r="D76" s="440" t="n"/>
      <c r="E76" s="441" t="n">
        <v>161</v>
      </c>
      <c r="F76" s="442">
        <f>J34</f>
        <v/>
      </c>
      <c r="G76" s="429">
        <f>B76+SUM(F76:F77)-SUM(D76:D77)</f>
        <v/>
      </c>
      <c r="H76" s="112" t="inlineStr">
        <is>
          <t xml:space="preserve">　　　　國庫撥款增置固定資產                                        </t>
        </is>
      </c>
      <c r="I76" s="180" t="n">
        <v>313</v>
      </c>
      <c r="J76" s="73">
        <f>OFFSET(A549,0,$K$1-1)</f>
        <v/>
      </c>
      <c r="K76" s="369">
        <f>-SUMIF($C$7:$C$127,I76,$D$7:$D$127)+SUMIF($E$7:$E$127,I76,$F$7:$F$127)</f>
        <v/>
      </c>
      <c r="L76" s="478">
        <f>VLOOKUP(A76,$A$253:$AX$305,$K$1,FALSE)</f>
        <v/>
      </c>
      <c r="M76" s="478">
        <f>L76-G76</f>
        <v/>
      </c>
      <c r="N76" s="30" t="n"/>
      <c r="O76" s="425">
        <f>L76-B76</f>
        <v/>
      </c>
      <c r="P76" s="30">
        <f>J76-K76</f>
        <v/>
      </c>
      <c r="Q76" s="426">
        <f>D76-F76</f>
        <v/>
      </c>
      <c r="R76" s="30" t="n"/>
    </row>
    <row r="77">
      <c r="A77" s="3" t="n">
        <v>0</v>
      </c>
      <c r="B77" s="427" t="n"/>
      <c r="C77" s="385" t="n"/>
      <c r="D77" s="440" t="n"/>
      <c r="E77" s="443" t="n"/>
      <c r="F77" s="442" t="n"/>
      <c r="G77" s="433" t="n"/>
      <c r="H77" s="112" t="inlineStr">
        <is>
          <t xml:space="preserve">　　　　國庫增撥無形資產                                            </t>
        </is>
      </c>
      <c r="I77" s="180" t="n">
        <v>314</v>
      </c>
      <c r="J77" s="73">
        <f>OFFSET(A550,0,$K$1-1)</f>
        <v/>
      </c>
      <c r="K77" s="369">
        <f>-SUMIF($C$7:$C$127,I77,$D$7:$D$127)+SUMIF($E$7:$E$127,I77,$F$7:$F$127)</f>
        <v/>
      </c>
      <c r="L77" s="478" t="n"/>
      <c r="M77" s="478">
        <f>L77-G77</f>
        <v/>
      </c>
      <c r="N77" s="30" t="n"/>
      <c r="O77" s="425">
        <f>L77-B77</f>
        <v/>
      </c>
      <c r="P77" s="30">
        <f>J77-K77</f>
        <v/>
      </c>
      <c r="Q77" s="426">
        <f>D77-F77</f>
        <v/>
      </c>
      <c r="R77" s="30" t="n"/>
    </row>
    <row r="78">
      <c r="A78" s="78" t="inlineStr">
        <is>
          <t xml:space="preserve">　長期負債                                                    </t>
        </is>
      </c>
      <c r="B78" s="459">
        <f>SUM(B81)</f>
        <v/>
      </c>
      <c r="C78" s="384" t="n"/>
      <c r="D78" s="440" t="n"/>
      <c r="E78" s="441" t="n"/>
      <c r="F78" s="442" t="n"/>
      <c r="G78" s="460">
        <f>SUM(G81)</f>
        <v/>
      </c>
      <c r="H78" s="112" t="inlineStr">
        <is>
          <t xml:space="preserve">　　　　國庫增撥遞延資產                                            </t>
        </is>
      </c>
      <c r="I78" s="180" t="n">
        <v>315</v>
      </c>
      <c r="J78" s="73">
        <f>OFFSET(A551,0,$K$1-1)</f>
        <v/>
      </c>
      <c r="K78" s="369">
        <f>-SUMIF($C$7:$C$127,I78,$D$7:$D$127)+SUMIF($E$7:$E$127,I78,$F$7:$F$127)</f>
        <v/>
      </c>
      <c r="L78" s="478">
        <f>VLOOKUP(A78,$A$253:$AX$305,$K$1,FALSE)</f>
        <v/>
      </c>
      <c r="M78" s="478">
        <f>L78-G78</f>
        <v/>
      </c>
      <c r="N78" s="30" t="n"/>
      <c r="O78" s="425">
        <f>L78-B78</f>
        <v/>
      </c>
      <c r="P78" s="30">
        <f>J78-K78</f>
        <v/>
      </c>
      <c r="Q78" s="426">
        <f>D78-F78</f>
        <v/>
      </c>
      <c r="R78" s="30" t="n"/>
    </row>
    <row r="79">
      <c r="A79" s="169" t="n"/>
      <c r="B79" s="461" t="n"/>
      <c r="C79" s="395" t="n"/>
      <c r="D79" s="462" t="n"/>
      <c r="E79" s="463" t="n"/>
      <c r="F79" s="447" t="n"/>
      <c r="G79" s="394" t="n"/>
      <c r="H79" s="112" t="inlineStr">
        <is>
          <t xml:space="preserve">　　減少短期債務、流動金融負債及其他負債                        </t>
        </is>
      </c>
      <c r="I79" s="180" t="n"/>
      <c r="J79" s="73">
        <f>OFFSET(A552,0,$K$1-1)</f>
        <v/>
      </c>
      <c r="K79" s="387" t="n"/>
      <c r="L79" s="478" t="n"/>
      <c r="M79" s="478" t="n"/>
      <c r="N79" s="30" t="n"/>
      <c r="O79" s="425" t="n"/>
      <c r="P79" s="30" t="n"/>
      <c r="Q79" s="426" t="n"/>
      <c r="R79" s="30" t="n"/>
    </row>
    <row r="80">
      <c r="A80" s="169" t="n"/>
      <c r="B80" s="461" t="n"/>
      <c r="C80" s="395" t="n"/>
      <c r="D80" s="462" t="n"/>
      <c r="E80" s="463" t="n"/>
      <c r="F80" s="447" t="n"/>
      <c r="G80" s="394" t="n"/>
      <c r="H80" s="112" t="inlineStr">
        <is>
          <t xml:space="preserve">　　　減少短期債務                                                </t>
        </is>
      </c>
      <c r="I80" s="180" t="n">
        <v>316</v>
      </c>
      <c r="J80" s="73">
        <f>OFFSET(A553,0,$K$1-1)</f>
        <v/>
      </c>
      <c r="K80" s="369">
        <f>-SUMIF($C$7:$C$127,I80,$D$7:$D$127)+SUMIF($E$7:$E$127,I80,$F$7:$F$127)</f>
        <v/>
      </c>
      <c r="L80" s="478" t="n"/>
      <c r="M80" s="478" t="n"/>
      <c r="N80" s="30" t="n"/>
      <c r="O80" s="425" t="n"/>
      <c r="P80" s="30" t="n"/>
      <c r="Q80" s="426" t="n"/>
      <c r="R80" s="30" t="n"/>
    </row>
    <row r="81">
      <c r="A81" s="80" t="inlineStr">
        <is>
          <t xml:space="preserve">　　長期債務                                                    </t>
        </is>
      </c>
      <c r="B81" s="427">
        <f>VLOOKUP(A81,$A$423:$AX$475,$K$1,FALSE)</f>
        <v/>
      </c>
      <c r="C81" s="384" t="n">
        <v>418</v>
      </c>
      <c r="D81" s="440">
        <f>J116</f>
        <v/>
      </c>
      <c r="E81" s="441" t="n">
        <v>312</v>
      </c>
      <c r="F81" s="442">
        <f>J73</f>
        <v/>
      </c>
      <c r="G81" s="429">
        <f>B81+SUM(F81:F82)-SUM(D81:D82)</f>
        <v/>
      </c>
      <c r="H81" s="112" t="inlineStr">
        <is>
          <t xml:space="preserve">　　減少長期負債                                                </t>
        </is>
      </c>
      <c r="I81" s="180" t="n"/>
      <c r="J81" s="73">
        <f>OFFSET(A554,0,$K$1-1)</f>
        <v/>
      </c>
      <c r="K81" s="369">
        <f>K82</f>
        <v/>
      </c>
      <c r="L81" s="478">
        <f>VLOOKUP(A81,$A$253:$AX$305,$K$1,FALSE)</f>
        <v/>
      </c>
      <c r="M81" s="478">
        <f>L81-G81</f>
        <v/>
      </c>
      <c r="N81" s="30" t="n"/>
      <c r="O81" s="425">
        <f>L81-B81</f>
        <v/>
      </c>
      <c r="P81" s="30">
        <f>J81-K81</f>
        <v/>
      </c>
      <c r="Q81" s="426">
        <f>D81-F81</f>
        <v/>
      </c>
      <c r="R81" s="30" t="n"/>
    </row>
    <row r="82">
      <c r="A82" s="3" t="n">
        <v>0</v>
      </c>
      <c r="B82" s="427" t="n"/>
      <c r="C82" s="385" t="n">
        <v>322</v>
      </c>
      <c r="D82" s="440" t="n"/>
      <c r="E82" s="443" t="n"/>
      <c r="F82" s="442" t="n"/>
      <c r="G82" s="433" t="n"/>
      <c r="H82" s="112" t="inlineStr">
        <is>
          <t xml:space="preserve">　　　減少長期債務                                                </t>
        </is>
      </c>
      <c r="I82" s="180" t="n">
        <v>322</v>
      </c>
      <c r="J82" s="73">
        <f>OFFSET(A555,0,$K$1-1)</f>
        <v/>
      </c>
      <c r="K82" s="369">
        <f>-SUMIF($C$7:$C$127,I82,$D$7:$D$127)+SUMIF($E$7:$E$127,I82,$F$7:$F$127)</f>
        <v/>
      </c>
      <c r="L82" s="478" t="n"/>
      <c r="M82" s="478">
        <f>L82-G82</f>
        <v/>
      </c>
      <c r="N82" s="30" t="n"/>
      <c r="O82" s="425">
        <f>L82-B82</f>
        <v/>
      </c>
      <c r="P82" s="30">
        <f>J82-K82</f>
        <v/>
      </c>
      <c r="Q82" s="426">
        <f>D72-F82</f>
        <v/>
      </c>
      <c r="R82" s="30" t="n"/>
    </row>
    <row r="83">
      <c r="A83" s="78" t="inlineStr">
        <is>
          <t xml:space="preserve">　其他負債                                                    </t>
        </is>
      </c>
      <c r="B83" s="422">
        <f>SUM(B84,B90)</f>
        <v/>
      </c>
      <c r="C83" s="384" t="n"/>
      <c r="D83" s="440" t="n"/>
      <c r="E83" s="441" t="n"/>
      <c r="F83" s="442" t="n"/>
      <c r="G83" s="460">
        <f>SUM(G84,G90)</f>
        <v/>
      </c>
      <c r="H83" s="112" t="inlineStr">
        <is>
          <t xml:space="preserve">　　支付利息                                                    </t>
        </is>
      </c>
      <c r="I83" s="180" t="n"/>
      <c r="J83" s="73">
        <f>OFFSET(A556,0,$K$1-1)</f>
        <v/>
      </c>
      <c r="K83" s="369">
        <f>J83</f>
        <v/>
      </c>
      <c r="L83" s="478">
        <f>VLOOKUP(A83,$A$253:$AX$305,$K$1,FALSE)</f>
        <v/>
      </c>
      <c r="M83" s="478">
        <f>L83-G83</f>
        <v/>
      </c>
      <c r="N83" s="30" t="n"/>
      <c r="O83" s="425">
        <f>L83-B83</f>
        <v/>
      </c>
      <c r="P83" s="30">
        <f>J83-K83</f>
        <v/>
      </c>
      <c r="Q83" s="426">
        <f>D83-F83</f>
        <v/>
      </c>
      <c r="R83" s="30" t="n"/>
    </row>
    <row r="84">
      <c r="A84" s="80" t="inlineStr">
        <is>
          <t xml:space="preserve">　　什項負債                                                    </t>
        </is>
      </c>
      <c r="B84" s="427">
        <f>VLOOKUP(A84,$A$423:$AX$475,$K$1,FALSE)</f>
        <v/>
      </c>
      <c r="C84" s="384" t="n">
        <v>321</v>
      </c>
      <c r="D84" s="440" t="n"/>
      <c r="E84" s="441" t="n"/>
      <c r="F84" s="442" t="n"/>
      <c r="G84" s="429">
        <f>B84+SUM(F84:F89)-SUM(D84:D89)</f>
        <v/>
      </c>
      <c r="H84" s="111" t="inlineStr">
        <is>
          <t xml:space="preserve">▼籌資活動之淨現金流入（流出）                                </t>
        </is>
      </c>
      <c r="I84" s="180" t="n"/>
      <c r="J84" s="73">
        <f>OFFSET(A557,0,$K$1-1)</f>
        <v/>
      </c>
      <c r="K84" s="369">
        <f>K69</f>
        <v/>
      </c>
      <c r="L84" s="478">
        <f>VLOOKUP(A84,$A$253:$AX$305,$K$1,FALSE)</f>
        <v/>
      </c>
      <c r="M84" s="478">
        <f>L84-G84</f>
        <v/>
      </c>
      <c r="N84" s="30" t="n"/>
      <c r="O84" s="425">
        <f>L84-B84</f>
        <v/>
      </c>
      <c r="P84" s="30">
        <f>J84-K84</f>
        <v/>
      </c>
      <c r="Q84" s="426">
        <f>D84-F84</f>
        <v/>
      </c>
      <c r="R84" s="30" t="n"/>
    </row>
    <row r="85">
      <c r="A85" s="4" t="n">
        <v>0</v>
      </c>
      <c r="B85" s="427" t="n"/>
      <c r="C85" s="384" t="n">
        <v>402</v>
      </c>
      <c r="D85" s="440">
        <f>J91*-1</f>
        <v/>
      </c>
      <c r="E85" s="384" t="n">
        <v>122</v>
      </c>
      <c r="F85" s="442">
        <f>J28</f>
        <v/>
      </c>
      <c r="G85" s="433" t="n"/>
      <c r="H85" s="111" t="inlineStr">
        <is>
          <t xml:space="preserve">▼現金及約當現金之淨增（淨減）                                </t>
        </is>
      </c>
      <c r="I85" s="180" t="inlineStr">
        <is>
          <t>B</t>
        </is>
      </c>
      <c r="J85" s="73">
        <f>OFFSET(A558,0,$K$1-1)</f>
        <v/>
      </c>
      <c r="K85" s="369">
        <f>J85</f>
        <v/>
      </c>
      <c r="L85" s="478" t="n"/>
      <c r="M85" s="478">
        <f>L85-G85</f>
        <v/>
      </c>
      <c r="N85" s="30" t="n"/>
      <c r="O85" s="425">
        <f>L85-B85</f>
        <v/>
      </c>
      <c r="P85" s="30">
        <f>J85-K85</f>
        <v/>
      </c>
      <c r="Q85" s="426">
        <f>D85-F85</f>
        <v/>
      </c>
      <c r="R85" s="30" t="n"/>
    </row>
    <row r="86">
      <c r="A86" s="3" t="n">
        <v>0</v>
      </c>
      <c r="B86" s="427" t="n"/>
      <c r="C86" s="385" t="n"/>
      <c r="D86" s="440" t="n"/>
      <c r="E86" s="443" t="n">
        <v>401</v>
      </c>
      <c r="F86" s="442">
        <f>J90</f>
        <v/>
      </c>
      <c r="G86" s="433" t="n"/>
      <c r="H86" s="111" t="inlineStr">
        <is>
          <t xml:space="preserve">▼期初現金及約當現金                                          </t>
        </is>
      </c>
      <c r="I86" s="180" t="n"/>
      <c r="J86" s="73">
        <f>OFFSET(A559,0,$K$1-1)</f>
        <v/>
      </c>
      <c r="K86" s="369">
        <f>B8</f>
        <v/>
      </c>
      <c r="L86" s="478" t="n"/>
      <c r="M86" s="478">
        <f>L86-G86</f>
        <v/>
      </c>
      <c r="N86" s="30" t="n"/>
      <c r="O86" s="425">
        <f>L86-B86</f>
        <v/>
      </c>
      <c r="P86" s="30">
        <f>J86-K86</f>
        <v/>
      </c>
      <c r="Q86" s="426">
        <f>D86-F86</f>
        <v/>
      </c>
      <c r="R86" s="30" t="n"/>
    </row>
    <row r="87">
      <c r="A87" s="3" t="n">
        <v>0</v>
      </c>
      <c r="B87" s="427" t="n"/>
      <c r="C87" s="385" t="n"/>
      <c r="D87" s="440" t="n"/>
      <c r="E87" s="443" t="n"/>
      <c r="F87" s="442" t="n"/>
      <c r="G87" s="433" t="n"/>
      <c r="H87" s="111" t="inlineStr">
        <is>
          <t xml:space="preserve">▼期末現金及約當現金                                          </t>
        </is>
      </c>
      <c r="I87" s="180" t="n"/>
      <c r="J87" s="73">
        <f>OFFSET(A560,0,$K$1-1)</f>
        <v/>
      </c>
      <c r="K87" s="369">
        <f>G8</f>
        <v/>
      </c>
      <c r="L87" s="478" t="n"/>
      <c r="M87" s="478">
        <f>L87-G87</f>
        <v/>
      </c>
      <c r="N87" s="30" t="n"/>
      <c r="O87" s="425">
        <f>L87-B87</f>
        <v/>
      </c>
      <c r="P87" s="30">
        <f>J87-K87</f>
        <v/>
      </c>
      <c r="Q87" s="426">
        <f>D87-F87</f>
        <v/>
      </c>
      <c r="R87" s="30" t="n"/>
    </row>
    <row r="88">
      <c r="A88" s="3" t="n">
        <v>0</v>
      </c>
      <c r="B88" s="427" t="n"/>
      <c r="C88" s="385" t="n"/>
      <c r="D88" s="440" t="n"/>
      <c r="E88" s="443" t="n"/>
      <c r="F88" s="442" t="n"/>
      <c r="G88" s="433" t="n"/>
      <c r="H88" s="111" t="inlineStr">
        <is>
          <t xml:space="preserve">▼不影響現金流量之投資與籌資活動                              </t>
        </is>
      </c>
      <c r="J88" s="73">
        <f>OFFSET(A561,0,$K$1-1)</f>
        <v/>
      </c>
      <c r="K88" s="369" t="n"/>
      <c r="L88" s="478" t="n"/>
      <c r="M88" s="478">
        <f>L88-G88</f>
        <v/>
      </c>
      <c r="N88" s="30" t="n"/>
      <c r="O88" s="425">
        <f>L88-B88</f>
        <v/>
      </c>
      <c r="P88" s="30">
        <f>J88-K88</f>
        <v/>
      </c>
      <c r="Q88" s="426">
        <f>D88-F88</f>
        <v/>
      </c>
      <c r="R88" s="30" t="n"/>
    </row>
    <row r="89" ht="32.4" customHeight="1" s="53">
      <c r="A89" s="3" t="n">
        <v>0</v>
      </c>
      <c r="B89" s="427" t="n"/>
      <c r="C89" s="385" t="n"/>
      <c r="D89" s="440" t="n"/>
      <c r="E89" s="443" t="n"/>
      <c r="F89" s="442" t="n"/>
      <c r="G89" s="433" t="n"/>
      <c r="H89" s="112" t="inlineStr">
        <is>
          <t xml:space="preserve">　　退休離職準備金與應付退休及離職金同額增加(+)或減少(-)之金額  </t>
        </is>
      </c>
      <c r="I89" s="180" t="n"/>
      <c r="J89" s="73">
        <f>OFFSET(A562,0,$K$1-1)</f>
        <v/>
      </c>
      <c r="K89" s="369">
        <f>K90+K91</f>
        <v/>
      </c>
      <c r="L89" s="478" t="n"/>
      <c r="M89" s="478">
        <f>L89-G89</f>
        <v/>
      </c>
      <c r="N89" s="30" t="n"/>
      <c r="O89" s="425">
        <f>L89-B89</f>
        <v/>
      </c>
      <c r="P89" s="30">
        <f>J89-K89</f>
        <v/>
      </c>
      <c r="Q89" s="426">
        <f>D89-F89</f>
        <v/>
      </c>
      <c r="R89" s="30" t="n"/>
    </row>
    <row r="90">
      <c r="A90" s="80" t="inlineStr">
        <is>
          <t xml:space="preserve">　　遞延負債                                                    </t>
        </is>
      </c>
      <c r="B90" s="427">
        <f>VLOOKUP(A90,$A$423:$AX$475,$K$1,FALSE)</f>
        <v/>
      </c>
      <c r="C90" s="385" t="n">
        <v>124</v>
      </c>
      <c r="D90" s="440">
        <f>J31*-1</f>
        <v/>
      </c>
      <c r="E90" s="464" t="n">
        <v>311</v>
      </c>
      <c r="F90" s="442">
        <f>J71</f>
        <v/>
      </c>
      <c r="G90" s="429">
        <f>B90+SUM(F90:F96)-SUM(D90:D96)</f>
        <v/>
      </c>
      <c r="H90" s="112" t="inlineStr">
        <is>
          <t xml:space="preserve">　　　退休離職準備金與應付退休及離職金同額增加之金額(+)           </t>
        </is>
      </c>
      <c r="I90" s="180" t="n">
        <v>401</v>
      </c>
      <c r="J90" s="73">
        <f>OFFSET(A563,0,$K$1-1)</f>
        <v/>
      </c>
      <c r="K90" s="369">
        <f>(SUMIF($C$7:$C$127,I90,$D$7:$D$127)+SUMIF($E$7:$E$127,I90,$F$7:$F$127))/2</f>
        <v/>
      </c>
      <c r="L90" s="478">
        <f>VLOOKUP(A90,$A$253:$AX$305,$K$1,FALSE)</f>
        <v/>
      </c>
      <c r="M90" s="478">
        <f>L90-G90</f>
        <v/>
      </c>
      <c r="N90" s="30" t="n"/>
      <c r="O90" s="425">
        <f>L90-B90</f>
        <v/>
      </c>
      <c r="P90" s="30">
        <f>J90-K90</f>
        <v/>
      </c>
      <c r="Q90" s="426">
        <f>D90-F90</f>
        <v/>
      </c>
      <c r="R90" s="30" t="n"/>
    </row>
    <row r="91">
      <c r="A91" s="3" t="n">
        <v>0</v>
      </c>
      <c r="B91" s="427" t="n"/>
      <c r="C91" s="241" t="n">
        <v>123</v>
      </c>
      <c r="D91" s="440">
        <f>-J30</f>
        <v/>
      </c>
      <c r="E91" s="464" t="n">
        <v>403</v>
      </c>
      <c r="F91" s="442">
        <f>J93</f>
        <v/>
      </c>
      <c r="G91" s="433" t="n"/>
      <c r="H91" s="112" t="inlineStr">
        <is>
          <t xml:space="preserve">　　　退休離職準備金與應付退休及離職金同額減少之金額(-)           </t>
        </is>
      </c>
      <c r="I91" s="180" t="n">
        <v>402</v>
      </c>
      <c r="J91" s="73">
        <f>OFFSET(A564,0,$K$1-1)</f>
        <v/>
      </c>
      <c r="K91" s="387">
        <f>(SUMIF($C$7:$C$127,I91,$D$7:$D$127)+SUMIF($E$7:$E$127,I91,$F$7:$F$127))/2*-1</f>
        <v/>
      </c>
      <c r="L91" s="478" t="n"/>
      <c r="M91" s="478">
        <f>L91-G91</f>
        <v/>
      </c>
      <c r="N91" s="30" t="n"/>
      <c r="O91" s="425">
        <f>L91-B91</f>
        <v/>
      </c>
      <c r="P91" s="30">
        <f>J91-K91</f>
        <v/>
      </c>
      <c r="Q91" s="426">
        <f>D91-F91</f>
        <v/>
      </c>
      <c r="R91" s="30" t="n"/>
    </row>
    <row r="92">
      <c r="A92" s="3" t="n">
        <v>0</v>
      </c>
      <c r="B92" s="427" t="n"/>
      <c r="C92" s="385" t="n"/>
      <c r="D92" s="440" t="n"/>
      <c r="E92" s="325" t="n">
        <v>407</v>
      </c>
      <c r="F92" s="262">
        <f>J101</f>
        <v/>
      </c>
      <c r="G92" s="433" t="n"/>
      <c r="H92" s="112" t="inlineStr">
        <is>
          <t xml:space="preserve">　　其他準備金與遞延收入同額增加之金額                          </t>
        </is>
      </c>
      <c r="I92" s="180" t="n"/>
      <c r="J92" s="73">
        <f>OFFSET(A565,0,$K$1-1)</f>
        <v/>
      </c>
      <c r="K92" s="369">
        <f>K93</f>
        <v/>
      </c>
      <c r="L92" s="478" t="n"/>
      <c r="M92" s="478">
        <f>L92-G92</f>
        <v/>
      </c>
      <c r="N92" s="30" t="n"/>
      <c r="O92" s="425">
        <f>L92-B92</f>
        <v/>
      </c>
      <c r="P92" s="30">
        <f>J92-K92</f>
        <v/>
      </c>
      <c r="Q92" s="426">
        <f>D92-F92</f>
        <v/>
      </c>
      <c r="R92" s="30" t="n"/>
    </row>
    <row r="93">
      <c r="A93" s="3" t="n">
        <v>0</v>
      </c>
      <c r="B93" s="427" t="n"/>
      <c r="C93" s="385" t="n"/>
      <c r="D93" s="440" t="n"/>
      <c r="E93" s="464" t="n">
        <v>408</v>
      </c>
      <c r="F93" s="442">
        <f>J102</f>
        <v/>
      </c>
      <c r="G93" s="433" t="n"/>
      <c r="H93" s="112" t="inlineStr">
        <is>
          <t xml:space="preserve">　　　其他準備金與遞延收入同額增加之金額                          </t>
        </is>
      </c>
      <c r="I93" s="180" t="n">
        <v>403</v>
      </c>
      <c r="J93" s="73">
        <f>OFFSET(A566,0,$K$1-1)</f>
        <v/>
      </c>
      <c r="K93" s="369">
        <f>(SUMIF($C$7:$C$127,I93,$D$7:$D$127)+SUMIF($E$7:$E$127,I93,$F$7:$F$127))/2</f>
        <v/>
      </c>
      <c r="L93" s="478" t="n"/>
      <c r="M93" s="478">
        <f>L93-G93</f>
        <v/>
      </c>
      <c r="N93" s="30" t="n"/>
      <c r="O93" s="425">
        <f>L93-B93</f>
        <v/>
      </c>
      <c r="P93" s="30">
        <f>J93-K93</f>
        <v/>
      </c>
      <c r="Q93" s="426">
        <f>D93-F93</f>
        <v/>
      </c>
      <c r="R93" s="30" t="n"/>
    </row>
    <row r="94" ht="32.4" customHeight="1" s="53">
      <c r="A94" s="105" t="n"/>
      <c r="B94" s="465" t="n"/>
      <c r="C94" s="398" t="n"/>
      <c r="D94" s="455" t="n"/>
      <c r="E94" s="466" t="n">
        <v>410</v>
      </c>
      <c r="F94" s="467" t="n"/>
      <c r="G94" s="378" t="n"/>
      <c r="H94" s="112" t="inlineStr">
        <is>
          <t xml:space="preserve">　　以前年度購建中固定資產科目，調整轉入不動產、廠房及設備科目之</t>
        </is>
      </c>
      <c r="I94" s="180" t="n"/>
      <c r="J94" s="73">
        <f>OFFSET(A567,0,$K$1-1)</f>
        <v/>
      </c>
      <c r="K94" s="369">
        <f>K95</f>
        <v/>
      </c>
      <c r="P94">
        <f>J94-K94</f>
        <v/>
      </c>
    </row>
    <row r="95">
      <c r="A95" s="105" t="n"/>
      <c r="B95" s="465" t="n"/>
      <c r="C95" s="398" t="n"/>
      <c r="D95" s="455" t="n"/>
      <c r="E95" s="468" t="n"/>
      <c r="F95" s="447" t="n"/>
      <c r="G95" s="378" t="n"/>
      <c r="H95" s="112" t="inlineStr">
        <is>
          <t xml:space="preserve">　　　調整轉入不動產、廠房及設備科目明細                          </t>
        </is>
      </c>
      <c r="I95" s="180" t="n"/>
      <c r="J95" s="73">
        <f>OFFSET(A568,0,$K$1-1)</f>
        <v/>
      </c>
      <c r="K95" s="369">
        <f>K96+K97+K98</f>
        <v/>
      </c>
      <c r="L95" s="478" t="n"/>
      <c r="N95" s="30" t="n"/>
      <c r="O95" s="425">
        <f>L95-B96</f>
        <v/>
      </c>
      <c r="P95" s="30">
        <f>J95-K95</f>
        <v/>
      </c>
      <c r="Q95" s="426">
        <f>D96-F96</f>
        <v/>
      </c>
      <c r="R95" s="30" t="n"/>
    </row>
    <row r="96">
      <c r="A96" s="3" t="n">
        <v>0</v>
      </c>
      <c r="B96" s="427" t="n"/>
      <c r="C96" s="385" t="n"/>
      <c r="D96" s="440" t="n"/>
      <c r="E96" s="261" t="n"/>
      <c r="F96" s="186" t="n"/>
      <c r="G96" s="433" t="n"/>
      <c r="H96" s="112" t="inlineStr">
        <is>
          <t xml:space="preserve">　　　　土地改良物                                                  </t>
        </is>
      </c>
      <c r="I96" s="180" t="n">
        <v>404</v>
      </c>
      <c r="J96" s="73">
        <f>OFFSET(A569,0,$K$1-1)</f>
        <v/>
      </c>
      <c r="K96" s="369">
        <f>(SUMIF($C$7:$C$127,I96,$D$7:$D$127)+SUMIF($E$7:$E$127,I96,$F$7:$F$127))/2</f>
        <v/>
      </c>
      <c r="N96" s="30" t="n"/>
      <c r="O96" s="425">
        <f>L97-B97</f>
        <v/>
      </c>
      <c r="P96" s="30">
        <f>J96-K96</f>
        <v/>
      </c>
      <c r="Q96" s="426">
        <f>D97-F97</f>
        <v/>
      </c>
      <c r="R96" s="30" t="n"/>
    </row>
    <row r="97">
      <c r="A97" s="84" t="inlineStr">
        <is>
          <t xml:space="preserve">淨值                                                        </t>
        </is>
      </c>
      <c r="B97" s="422">
        <f>B98+B110+B116+B125</f>
        <v/>
      </c>
      <c r="C97" s="384" t="n"/>
      <c r="D97" s="440" t="n"/>
      <c r="E97" s="441" t="n"/>
      <c r="F97" s="442" t="n"/>
      <c r="G97" s="422">
        <f>G98+G110+G116+G125</f>
        <v/>
      </c>
      <c r="H97" s="112" t="inlineStr">
        <is>
          <t xml:space="preserve">　　　　房屋及建築                                                  </t>
        </is>
      </c>
      <c r="I97" s="180" t="n">
        <v>405</v>
      </c>
      <c r="J97" s="73">
        <f>OFFSET(A570,0,$K$1-1)</f>
        <v/>
      </c>
      <c r="K97" s="369">
        <f>(SUMIF($C$7:$C$127,I97,$D$7:$D$127)+SUMIF($E$7:$E$127,I97,$F$7:$F$127))/2</f>
        <v/>
      </c>
      <c r="L97" s="478">
        <f>VLOOKUP(A97,$A$253:$AX$305,$K$1,FALSE)</f>
        <v/>
      </c>
      <c r="M97" s="478">
        <f>L97-G97</f>
        <v/>
      </c>
      <c r="N97" s="30" t="n"/>
      <c r="O97" s="425">
        <f>L98-B98</f>
        <v/>
      </c>
      <c r="P97" s="30">
        <f>J97-K97</f>
        <v/>
      </c>
      <c r="Q97" s="426">
        <f>D98-F98</f>
        <v/>
      </c>
      <c r="R97" s="30" t="n"/>
    </row>
    <row r="98">
      <c r="A98" s="85" t="inlineStr">
        <is>
          <t xml:space="preserve">　基金                                                        </t>
        </is>
      </c>
      <c r="B98" s="422">
        <f>SUM(B99:B101)</f>
        <v/>
      </c>
      <c r="C98" s="384" t="n"/>
      <c r="D98" s="440" t="n"/>
      <c r="E98" s="441" t="n"/>
      <c r="F98" s="442" t="n"/>
      <c r="G98" s="422">
        <f>SUM(G99:G101)</f>
        <v/>
      </c>
      <c r="H98" s="220" t="inlineStr">
        <is>
          <t xml:space="preserve">　　　　什項設備                                                    </t>
        </is>
      </c>
      <c r="I98" s="267" t="n">
        <v>406</v>
      </c>
      <c r="J98" s="73">
        <f>OFFSET(A571,0,$K$1-1)</f>
        <v/>
      </c>
      <c r="K98" s="369">
        <f>(SUMIF($C$7:$C$127,I98,$D$7:$D$127)+SUMIF($E$7:$E$127,I98,$F$7:$F$127))/2</f>
        <v/>
      </c>
      <c r="L98" s="478">
        <f>VLOOKUP(A98,$A$253:$AX$305,$K$1,FALSE)</f>
        <v/>
      </c>
      <c r="M98" s="478">
        <f>L98-G98</f>
        <v/>
      </c>
      <c r="N98" s="30" t="n"/>
      <c r="O98" s="425">
        <f>L99-B99</f>
        <v/>
      </c>
      <c r="P98" s="30">
        <f>J98-K98</f>
        <v/>
      </c>
      <c r="Q98" s="426">
        <f>D99-F99</f>
        <v/>
      </c>
      <c r="R98" s="30" t="n"/>
    </row>
    <row r="99">
      <c r="A99" s="86" t="inlineStr">
        <is>
          <t xml:space="preserve">　　基金                                                        </t>
        </is>
      </c>
      <c r="B99" s="427">
        <f>VLOOKUP(A99,$A$423:$AX$475,$K$1,FALSE)</f>
        <v/>
      </c>
      <c r="C99" s="245" t="n"/>
      <c r="D99" s="440" t="n"/>
      <c r="E99" s="384" t="n">
        <v>313</v>
      </c>
      <c r="F99" s="442">
        <f>J76</f>
        <v/>
      </c>
      <c r="G99" s="469">
        <f>B99+SUM(F99:F109)-SUM(D99:D109)</f>
        <v/>
      </c>
      <c r="H99" s="112" t="inlineStr">
        <is>
          <t xml:space="preserve">　不動產、廠房及設備與遞延收入同額增加(+)或減少(-)之金額    </t>
        </is>
      </c>
      <c r="I99" s="180" t="n"/>
      <c r="J99" s="73">
        <f>OFFSET(A572,0,$K$1-1)</f>
        <v/>
      </c>
      <c r="K99" s="369">
        <f>K100</f>
        <v/>
      </c>
      <c r="L99" s="478">
        <f>VLOOKUP(A99,$A$253:$AX$305,$K$1,FALSE)</f>
        <v/>
      </c>
      <c r="M99" s="478">
        <f>L99-G99</f>
        <v/>
      </c>
      <c r="N99" s="30" t="n"/>
      <c r="O99" s="425">
        <f>L100-B100</f>
        <v/>
      </c>
      <c r="P99" s="30">
        <f>J99-K99</f>
        <v/>
      </c>
      <c r="Q99" s="426">
        <f>D100-F100</f>
        <v/>
      </c>
      <c r="R99" s="30" t="n"/>
    </row>
    <row r="100">
      <c r="A100" s="89" t="n">
        <v>0</v>
      </c>
      <c r="B100" s="427" t="n"/>
      <c r="C100" s="375" t="n"/>
      <c r="D100" s="428" t="n"/>
      <c r="E100" s="87" t="n">
        <v>314</v>
      </c>
      <c r="F100" s="431">
        <f>J77</f>
        <v/>
      </c>
      <c r="G100" s="427" t="n"/>
      <c r="H100" s="112" t="inlineStr">
        <is>
          <t xml:space="preserve">　　不動產、廠房及設備與遞延收入同額增加明細(+)             </t>
        </is>
      </c>
      <c r="I100" s="180" t="n"/>
      <c r="J100" s="73">
        <f>OFFSET(A573,0,$K$1-1)</f>
        <v/>
      </c>
      <c r="K100" s="369">
        <f>K101+K102</f>
        <v/>
      </c>
      <c r="L100" s="478" t="n"/>
      <c r="M100" s="478">
        <f>L100-G100</f>
        <v/>
      </c>
      <c r="N100" s="30" t="n"/>
      <c r="O100" s="425">
        <f>L101-B101</f>
        <v/>
      </c>
      <c r="P100" s="30">
        <f>J100-K100</f>
        <v/>
      </c>
      <c r="Q100" s="426">
        <f>D101-F101</f>
        <v/>
      </c>
      <c r="R100" s="30" t="n"/>
    </row>
    <row r="101">
      <c r="A101" s="50" t="n">
        <v>0</v>
      </c>
      <c r="B101" s="427" t="n"/>
      <c r="C101" s="91" t="n">
        <v>412</v>
      </c>
      <c r="D101" s="428">
        <f>-J109</f>
        <v/>
      </c>
      <c r="E101" s="87" t="n">
        <v>315</v>
      </c>
      <c r="F101" s="431">
        <f>J78</f>
        <v/>
      </c>
      <c r="G101" s="427" t="n"/>
      <c r="H101" s="211" t="inlineStr">
        <is>
          <t xml:space="preserve">　　　　機械及設備                                                  </t>
        </is>
      </c>
      <c r="I101" s="268" t="n">
        <v>407</v>
      </c>
      <c r="J101" s="73">
        <f>OFFSET(A574,0,$K$1-1)</f>
        <v/>
      </c>
      <c r="K101" s="369">
        <f>(SUMIF($C$7:$C$127,I101,$D$7:$D$127)+SUMIF($E$7:$E$127,I101,$F$7:$F$127))/2</f>
        <v/>
      </c>
      <c r="L101" s="478" t="n"/>
      <c r="M101" s="478">
        <f>L101-G101</f>
        <v/>
      </c>
      <c r="N101" s="30" t="n"/>
      <c r="O101" s="425">
        <f>L102-B102</f>
        <v/>
      </c>
      <c r="P101" s="30">
        <f>J101-K101</f>
        <v/>
      </c>
      <c r="Q101" s="426">
        <f>D102-F102</f>
        <v/>
      </c>
      <c r="R101" s="30" t="n"/>
    </row>
    <row r="102">
      <c r="A102" s="50" t="n">
        <v>0</v>
      </c>
      <c r="B102" s="427" t="n"/>
      <c r="C102" s="91" t="n">
        <v>413</v>
      </c>
      <c r="D102" s="470">
        <f>-J110</f>
        <v/>
      </c>
      <c r="E102" s="87" t="n">
        <v>409</v>
      </c>
      <c r="F102" s="432">
        <f>J105</f>
        <v/>
      </c>
      <c r="G102" s="427" t="n"/>
      <c r="H102" s="211" t="inlineStr">
        <is>
          <t xml:space="preserve">　　　　什項設備                                                    </t>
        </is>
      </c>
      <c r="I102" s="180" t="n">
        <v>408</v>
      </c>
      <c r="J102" s="73">
        <f>OFFSET(A575,0,$K$1-1)</f>
        <v/>
      </c>
      <c r="K102" s="369">
        <f>(SUMIF($C$7:$C$127,I102,$D$7:$D$127)+SUMIF($E$7:$E$127,I102,$F$7:$F$127))/2</f>
        <v/>
      </c>
      <c r="L102" s="478" t="n"/>
      <c r="M102" s="478">
        <f>L102-G102</f>
        <v/>
      </c>
      <c r="N102" s="30" t="n"/>
      <c r="O102" s="425">
        <f>L103-B103</f>
        <v/>
      </c>
      <c r="P102" s="30">
        <f>J102-K102</f>
        <v/>
      </c>
      <c r="Q102" s="426">
        <f>D103-F103</f>
        <v/>
      </c>
      <c r="R102" s="30" t="n"/>
    </row>
    <row r="103">
      <c r="A103" s="50" t="n">
        <v>0</v>
      </c>
      <c r="B103" s="427" t="n"/>
      <c r="C103" s="91" t="n">
        <v>414</v>
      </c>
      <c r="D103" s="470">
        <f>-J111</f>
        <v/>
      </c>
      <c r="E103" s="375" t="n">
        <v>410</v>
      </c>
      <c r="F103" s="431">
        <f>J106</f>
        <v/>
      </c>
      <c r="G103" s="427" t="n"/>
      <c r="H103" s="211" t="inlineStr">
        <is>
          <t xml:space="preserve">　不動產、廠房及設備與基金同額增加(+)或減少(-)之金額        </t>
        </is>
      </c>
      <c r="I103" s="180" t="n"/>
      <c r="J103" s="73">
        <f>OFFSET(A576,0,$K$1-1)</f>
        <v/>
      </c>
      <c r="K103" s="369">
        <f>K104+K108</f>
        <v/>
      </c>
      <c r="L103" s="478" t="n"/>
      <c r="M103" s="478">
        <f>L103-G103</f>
        <v/>
      </c>
      <c r="N103" s="30" t="n"/>
      <c r="O103" s="425">
        <f>L104-B104</f>
        <v/>
      </c>
      <c r="P103" s="30">
        <f>J103-K103</f>
        <v/>
      </c>
      <c r="Q103" s="426">
        <f>D104-F104</f>
        <v/>
      </c>
      <c r="R103" s="30" t="n"/>
    </row>
    <row r="104">
      <c r="A104" s="50" t="n">
        <v>0</v>
      </c>
      <c r="B104" s="427" t="n"/>
      <c r="C104" s="91" t="n">
        <v>416</v>
      </c>
      <c r="D104" s="470">
        <f>F58</f>
        <v/>
      </c>
      <c r="E104" s="375" t="n">
        <v>411</v>
      </c>
      <c r="F104" s="431">
        <f>J107</f>
        <v/>
      </c>
      <c r="G104" s="427" t="n"/>
      <c r="H104" s="211" t="inlineStr">
        <is>
          <t xml:space="preserve">　　　撥入不動產、廠房及設備明細(+)                               </t>
        </is>
      </c>
      <c r="I104" s="180" t="n"/>
      <c r="J104" s="73">
        <f>OFFSET(A577,0,$K$1-1)</f>
        <v/>
      </c>
      <c r="K104" s="369">
        <f>SUM(K105:K107)</f>
        <v/>
      </c>
      <c r="L104" s="478" t="n"/>
      <c r="M104" s="478">
        <f>L104-G104</f>
        <v/>
      </c>
      <c r="N104" s="30" t="n"/>
      <c r="O104" s="425">
        <f>L105-B105</f>
        <v/>
      </c>
      <c r="P104" s="30">
        <f>J104-K104</f>
        <v/>
      </c>
      <c r="Q104" s="426">
        <f>D105-F105</f>
        <v/>
      </c>
      <c r="R104" s="30" t="n"/>
    </row>
    <row r="105">
      <c r="A105" s="50" t="n"/>
      <c r="B105" s="50" t="n"/>
      <c r="C105" s="91" t="n"/>
      <c r="D105" s="428" t="n"/>
      <c r="E105" s="375" t="n">
        <v>415</v>
      </c>
      <c r="F105" s="90">
        <f>J113</f>
        <v/>
      </c>
      <c r="G105" s="50" t="n"/>
      <c r="H105" s="112" t="inlineStr">
        <is>
          <t xml:space="preserve">　　　　機械及設備                                                  </t>
        </is>
      </c>
      <c r="I105" s="180" t="n">
        <v>409</v>
      </c>
      <c r="J105" s="73">
        <f>OFFSET(A578,0,$K$1-1)</f>
        <v/>
      </c>
      <c r="K105" s="369">
        <f>(SUMIF($C$7:$C$127,I105,$D$7:$D$127)+SUMIF($E$7:$E$127,I105,$F$7:$F$127))/2</f>
        <v/>
      </c>
      <c r="L105" s="478" t="n"/>
      <c r="M105" s="478">
        <f>L105-G105</f>
        <v/>
      </c>
      <c r="N105" s="30" t="n"/>
      <c r="O105" s="425">
        <f>L106-B106</f>
        <v/>
      </c>
      <c r="P105" s="30">
        <f>J105-K105</f>
        <v/>
      </c>
      <c r="Q105" s="426">
        <f>D106-F106</f>
        <v/>
      </c>
      <c r="R105" s="30" t="n"/>
    </row>
    <row r="106">
      <c r="A106" s="50" t="n"/>
      <c r="B106" s="50" t="n"/>
      <c r="C106" s="375" t="n"/>
      <c r="D106" s="428" t="n"/>
      <c r="G106" s="50" t="n"/>
      <c r="H106" s="112" t="inlineStr">
        <is>
          <t xml:space="preserve">　　　　交通及運輸設備                                              </t>
        </is>
      </c>
      <c r="I106" s="180" t="n">
        <v>410</v>
      </c>
      <c r="J106" s="73">
        <f>OFFSET(A579,0,$K$1-1)</f>
        <v/>
      </c>
      <c r="K106" s="369">
        <f>(SUMIF($C$7:$C$127,I106,$D$7:$D$127)+SUMIF($E$7:$E$127,I106,$F$7:$F$127))/2</f>
        <v/>
      </c>
      <c r="L106" s="478" t="n"/>
      <c r="M106" s="478">
        <f>L106-G106</f>
        <v/>
      </c>
      <c r="N106" s="30" t="n"/>
      <c r="O106" s="425">
        <f>L107-B107</f>
        <v/>
      </c>
      <c r="P106" s="30">
        <f>J106-K106</f>
        <v/>
      </c>
      <c r="Q106" s="426">
        <f>D107-F107</f>
        <v/>
      </c>
      <c r="R106" s="30" t="n"/>
    </row>
    <row r="107">
      <c r="A107" s="50" t="n"/>
      <c r="B107" s="50" t="n"/>
      <c r="C107" s="127" t="n">
        <v>72</v>
      </c>
      <c r="D107" s="471">
        <f>IF(J119&lt;0,J119*-1,0)</f>
        <v/>
      </c>
      <c r="E107" s="472" t="n"/>
      <c r="F107" s="396" t="n"/>
      <c r="G107" s="50" t="n"/>
      <c r="H107" s="112" t="inlineStr">
        <is>
          <t xml:space="preserve">　　　　什項設備                                                    </t>
        </is>
      </c>
      <c r="I107" s="180" t="n">
        <v>411</v>
      </c>
      <c r="J107" s="73">
        <f>OFFSET(A580,0,$K$1-1)</f>
        <v/>
      </c>
      <c r="K107" s="369">
        <f>(SUMIF($C$7:$C$127,I107,$D$7:$D$127)+SUMIF($E$7:$E$127,I107,$F$7:$F$127))/2</f>
        <v/>
      </c>
      <c r="L107" s="478" t="n"/>
      <c r="M107" s="478">
        <f>L107-G107</f>
        <v/>
      </c>
      <c r="N107" s="30" t="n"/>
      <c r="O107" s="425">
        <f>L108-B108</f>
        <v/>
      </c>
      <c r="P107" s="30">
        <f>J107-K107</f>
        <v/>
      </c>
      <c r="Q107" s="426">
        <f>D108-F108</f>
        <v/>
      </c>
      <c r="R107" s="30" t="n"/>
    </row>
    <row r="108">
      <c r="A108" s="89" t="n">
        <v>0</v>
      </c>
      <c r="B108" s="427" t="n"/>
      <c r="C108" s="127" t="n"/>
      <c r="D108" s="428" t="n"/>
      <c r="E108" s="375" t="n">
        <v>72</v>
      </c>
      <c r="F108" s="396">
        <f>IF(J119&gt;0,J119,0)</f>
        <v/>
      </c>
      <c r="G108" s="427" t="n"/>
      <c r="H108" s="211" t="inlineStr">
        <is>
          <t xml:space="preserve">　　　撥出不動產、廠房及設備明細(-)                               </t>
        </is>
      </c>
      <c r="I108" s="180" t="n"/>
      <c r="J108" s="73">
        <f>OFFSET(A581,0,$K$1-1)</f>
        <v/>
      </c>
      <c r="K108" s="369">
        <f>K109+K110+K111</f>
        <v/>
      </c>
      <c r="L108" s="478" t="n"/>
      <c r="M108" s="478">
        <f>L108-G108</f>
        <v/>
      </c>
      <c r="N108" s="30" t="n"/>
      <c r="O108" s="425">
        <f>L109-B109</f>
        <v/>
      </c>
      <c r="P108" s="30">
        <f>J108-K108</f>
        <v/>
      </c>
      <c r="Q108" s="426">
        <f>D109-F109</f>
        <v/>
      </c>
      <c r="R108" s="30" t="n"/>
    </row>
    <row r="109">
      <c r="A109" s="78" t="n"/>
      <c r="B109" s="427" t="n"/>
      <c r="D109" s="428" t="n"/>
      <c r="E109" s="375" t="n"/>
      <c r="F109" s="432">
        <f>J131</f>
        <v/>
      </c>
      <c r="G109" s="427" t="n"/>
      <c r="H109" s="112" t="inlineStr">
        <is>
          <t xml:space="preserve">　　　　機械及設備                                                  </t>
        </is>
      </c>
      <c r="I109" s="180" t="n">
        <v>412</v>
      </c>
      <c r="J109" s="73">
        <f>OFFSET(A582,0,$K$1-1)</f>
        <v/>
      </c>
      <c r="K109" s="387">
        <f>(SUMIF($C$7:$C$127,I109,$D$7:$D$127)+SUMIF($E$7:$E$127,I109,$F$7:$F$127))/2*-1</f>
        <v/>
      </c>
      <c r="L109" s="478" t="n"/>
      <c r="M109" s="478">
        <f>L109-G109</f>
        <v/>
      </c>
      <c r="N109" s="30" t="n"/>
      <c r="O109" s="425">
        <f>L110-B110</f>
        <v/>
      </c>
      <c r="P109" s="30">
        <f>J109-K109</f>
        <v/>
      </c>
      <c r="Q109" s="426">
        <f>D110-F110</f>
        <v/>
      </c>
      <c r="R109" s="30" t="n"/>
    </row>
    <row r="110">
      <c r="A110" s="78" t="inlineStr">
        <is>
          <t xml:space="preserve">　公積                                                        </t>
        </is>
      </c>
      <c r="B110" s="422">
        <f>SUM(B111:B115)</f>
        <v/>
      </c>
      <c r="C110" s="375" t="n"/>
      <c r="D110" s="428" t="n"/>
      <c r="E110" s="430" t="n"/>
      <c r="F110" s="432" t="n"/>
      <c r="G110" s="423">
        <f>SUM(G111:G115)</f>
        <v/>
      </c>
      <c r="H110" s="112" t="inlineStr">
        <is>
          <t xml:space="preserve">　　　　交通及運輸設備                                              </t>
        </is>
      </c>
      <c r="I110" s="180" t="n">
        <v>413</v>
      </c>
      <c r="J110" s="73">
        <f>OFFSET(A583,0,$K$1-1)</f>
        <v/>
      </c>
      <c r="K110" s="387">
        <f>(SUMIF($C$7:$C$127,I110,$D$7:$D$127)+SUMIF($E$7:$E$127,I110,$F$7:$F$127))/2*-1</f>
        <v/>
      </c>
      <c r="L110" s="478">
        <f>VLOOKUP(A110,$A$253:$AX$305,$K$1,FALSE)</f>
        <v/>
      </c>
      <c r="M110" s="478">
        <f>L110-G110</f>
        <v/>
      </c>
      <c r="N110" s="30" t="n"/>
      <c r="O110" s="425">
        <f>L111-B111</f>
        <v/>
      </c>
      <c r="P110" s="30">
        <f>J110-K110</f>
        <v/>
      </c>
      <c r="Q110" s="426">
        <f>D111-F111</f>
        <v/>
      </c>
      <c r="R110" s="30" t="n"/>
    </row>
    <row r="111">
      <c r="A111" s="80" t="inlineStr">
        <is>
          <t xml:space="preserve">　　資本公積                                                    </t>
        </is>
      </c>
      <c r="B111" s="427">
        <f>VLOOKUP(A111,$A$423:$AX$475,$K$1,FALSE)</f>
        <v/>
      </c>
      <c r="C111" s="375" t="n"/>
      <c r="D111" s="428" t="n"/>
      <c r="E111" s="430" t="n">
        <v>417</v>
      </c>
      <c r="F111" s="432">
        <f>J115</f>
        <v/>
      </c>
      <c r="G111" s="429">
        <f>B111+SUM(F111:F113)-SUM(D111:D113)</f>
        <v/>
      </c>
      <c r="H111" s="112" t="inlineStr">
        <is>
          <t xml:space="preserve">　　　　什項設備                                                    </t>
        </is>
      </c>
      <c r="I111" s="180" t="n">
        <v>414</v>
      </c>
      <c r="J111" s="73">
        <f>OFFSET(A584,0,$K$1-1)</f>
        <v/>
      </c>
      <c r="K111" s="387">
        <f>(SUMIF($C$7:$C$127,I111,$D$7:$D$127)+SUMIF($E$7:$E$127,I111,$F$7:$F$127))/2*-1</f>
        <v/>
      </c>
      <c r="L111" s="478">
        <f>VLOOKUP(A111,$A$253:$AX$305,$K$1,FALSE)</f>
        <v/>
      </c>
      <c r="M111" s="478">
        <f>L111-G111</f>
        <v/>
      </c>
      <c r="N111" s="30" t="n"/>
      <c r="O111" s="425">
        <f>L112-B112</f>
        <v/>
      </c>
      <c r="P111" s="30">
        <f>J111-K111</f>
        <v/>
      </c>
      <c r="Q111" s="426">
        <f>D112-F112</f>
        <v/>
      </c>
      <c r="R111" s="30" t="n"/>
    </row>
    <row r="112">
      <c r="A112" s="2" t="n">
        <v>0</v>
      </c>
      <c r="B112" s="427" t="n"/>
      <c r="C112" s="473" t="n">
        <v>71</v>
      </c>
      <c r="D112" s="471">
        <f>IF(J118&lt;0,J118*-1,0)</f>
        <v/>
      </c>
      <c r="E112" s="430" t="n">
        <v>71</v>
      </c>
      <c r="F112" s="431">
        <f>IF(J133&gt;0,J133,0)</f>
        <v/>
      </c>
      <c r="G112" s="433" t="n"/>
      <c r="H112" s="211" t="inlineStr">
        <is>
          <t xml:space="preserve">　無形資產與基金同額增加(+)或減少(-)之金額                  </t>
        </is>
      </c>
      <c r="I112" s="186" t="n"/>
      <c r="J112" s="73" t="n"/>
      <c r="K112" s="369">
        <f>K113+K114</f>
        <v/>
      </c>
      <c r="L112" s="478" t="n"/>
      <c r="M112" s="478">
        <f>L112-G112</f>
        <v/>
      </c>
      <c r="N112" s="30" t="n"/>
      <c r="O112" s="425">
        <f>L113-B113</f>
        <v/>
      </c>
      <c r="P112" s="30">
        <f>J112-K112</f>
        <v/>
      </c>
      <c r="Q112" s="426">
        <f>D113-F113</f>
        <v/>
      </c>
      <c r="R112" s="30" t="n"/>
    </row>
    <row r="113">
      <c r="A113" s="3" t="n">
        <v>0</v>
      </c>
      <c r="B113" s="427" t="n"/>
      <c r="C113" s="473" t="n"/>
      <c r="D113" s="428" t="n"/>
      <c r="E113" s="439" t="n"/>
      <c r="F113" s="432" t="n"/>
      <c r="G113" s="433" t="n"/>
      <c r="H113" s="112" t="inlineStr">
        <is>
          <t xml:space="preserve">　　　無形資產與基金同額增加之金額(+)                             </t>
        </is>
      </c>
      <c r="I113" s="180" t="n">
        <v>415</v>
      </c>
      <c r="J113" s="73">
        <f>OFFSET(A585,0,$K$1-1)</f>
        <v/>
      </c>
      <c r="K113" s="369">
        <f>(SUMIF($C$7:$C$127,I113,$D$7:$D$127)+SUMIF($E$7:$E$127,I113,$F$7:$F$127))/2</f>
        <v/>
      </c>
      <c r="L113" s="478" t="n"/>
      <c r="M113" s="478">
        <f>L113-G113</f>
        <v/>
      </c>
      <c r="N113" s="30" t="n"/>
      <c r="O113" s="425">
        <f>L114-B114</f>
        <v/>
      </c>
      <c r="P113" s="30">
        <f>J113-K113</f>
        <v/>
      </c>
      <c r="Q113" s="426">
        <f>D114-F114</f>
        <v/>
      </c>
      <c r="R113" s="30" t="n"/>
    </row>
    <row r="114">
      <c r="A114" s="80" t="inlineStr">
        <is>
          <t xml:space="preserve">　　特別公積                                                    </t>
        </is>
      </c>
      <c r="B114" s="427">
        <f>VLOOKUP(A114,$A$423:$AX$475,$K$1,FALSE)</f>
        <v/>
      </c>
      <c r="C114" s="474" t="n"/>
      <c r="D114" s="428">
        <f>J131</f>
        <v/>
      </c>
      <c r="E114" s="430" t="n"/>
      <c r="F114" s="432" t="n"/>
      <c r="G114" s="429">
        <f>B114+SUM(F114:F115)-SUM(D114:D115)</f>
        <v/>
      </c>
      <c r="H114" s="112" t="inlineStr">
        <is>
          <t xml:space="preserve">　　　無形資產與基金同額減少之金額(-)                             </t>
        </is>
      </c>
      <c r="I114" s="180" t="n">
        <v>416</v>
      </c>
      <c r="J114" s="73">
        <f>OFFSET(A586,0,$K$1-1)</f>
        <v/>
      </c>
      <c r="K114" s="369">
        <f>-(SUMIF($C$7:$C$127,I114,$D$7:$D$127)+SUMIF($E$7:$E$127,I114,$F$7:$F$127))/2</f>
        <v/>
      </c>
      <c r="L114" s="478">
        <f>VLOOKUP(A114,$A$253:$AX$305,$K$1,FALSE)</f>
        <v/>
      </c>
      <c r="M114" s="478">
        <f>L114-G114</f>
        <v/>
      </c>
      <c r="N114" s="30" t="n"/>
      <c r="O114" s="425">
        <f>L115-B115</f>
        <v/>
      </c>
      <c r="P114" s="30">
        <f>J114-K114</f>
        <v/>
      </c>
      <c r="Q114" s="426">
        <f>D115-F115</f>
        <v/>
      </c>
      <c r="R114" s="30" t="n"/>
    </row>
    <row r="115">
      <c r="A115" s="3" t="n">
        <v>0</v>
      </c>
      <c r="B115" s="427" t="n"/>
      <c r="C115" s="473" t="n"/>
      <c r="D115" s="428" t="n"/>
      <c r="E115" s="439" t="n"/>
      <c r="F115" s="432" t="n"/>
      <c r="G115" s="433" t="n"/>
      <c r="H115" s="112" t="inlineStr">
        <is>
          <t xml:space="preserve">　　應付代管資產轉列受贈公積之金額                              </t>
        </is>
      </c>
      <c r="I115" s="180" t="n">
        <v>417</v>
      </c>
      <c r="J115" s="73">
        <f>OFFSET(A587,0,$K$1-1)</f>
        <v/>
      </c>
      <c r="K115" s="369">
        <f>(SUMIF($C$7:$C$127,I115,$D$7:$D$127)+SUMIF($E$7:$E$127,I115,$F$7:$F$127))/2</f>
        <v/>
      </c>
      <c r="L115" s="478" t="n"/>
      <c r="M115" s="478">
        <f>L115-G115</f>
        <v/>
      </c>
      <c r="N115" s="30" t="n"/>
      <c r="O115" s="425">
        <f>L116-B116</f>
        <v/>
      </c>
      <c r="P115" s="30">
        <f>J115-K115</f>
        <v/>
      </c>
      <c r="Q115" s="426">
        <f>D116-F116</f>
        <v/>
      </c>
      <c r="R115" s="30" t="n"/>
    </row>
    <row r="116">
      <c r="A116" s="78" t="inlineStr">
        <is>
          <t xml:space="preserve">　累積餘絀                                                    </t>
        </is>
      </c>
      <c r="B116" s="422">
        <f>SUM(B117:B121)</f>
        <v/>
      </c>
      <c r="C116" s="474" t="n"/>
      <c r="D116" s="428" t="n"/>
      <c r="E116" s="430" t="n"/>
      <c r="F116" s="432" t="n"/>
      <c r="G116" s="423">
        <f>SUM(G117:G121)</f>
        <v/>
      </c>
      <c r="H116" s="112" t="inlineStr">
        <is>
          <t xml:space="preserve">　　長期債務1年內到期部分轉列應付到期長期負債之金額             </t>
        </is>
      </c>
      <c r="I116" s="180" t="n">
        <v>418</v>
      </c>
      <c r="J116" s="73">
        <f>OFFSET(A588,0,$K$1-1)</f>
        <v/>
      </c>
      <c r="K116" s="369">
        <f>(SUMIF($C$7:$C$127,I116,$D$7:$D$127)+SUMIF($E$7:$E$127,I116,$F$7:$F$127))/2</f>
        <v/>
      </c>
      <c r="L116" s="478">
        <f>VLOOKUP(A116,$A$253:$AX$305,$K$1,FALSE)</f>
        <v/>
      </c>
      <c r="M116" s="478">
        <f>L116-G116</f>
        <v/>
      </c>
      <c r="N116" s="30" t="n"/>
      <c r="O116" s="425">
        <f>L117-B117</f>
        <v/>
      </c>
      <c r="P116" s="30">
        <f>J116-K116</f>
        <v/>
      </c>
      <c r="Q116" s="426">
        <f>D117-F117</f>
        <v/>
      </c>
      <c r="R116" s="30" t="n"/>
    </row>
    <row r="117">
      <c r="A117" s="80" t="inlineStr">
        <is>
          <t xml:space="preserve">　　累積賸餘                                                    </t>
        </is>
      </c>
      <c r="B117" s="427">
        <f>VLOOKUP(A117,$A$423:$AX$475,$K$1,FALSE)</f>
        <v/>
      </c>
      <c r="C117" s="474" t="n"/>
      <c r="D117" s="428" t="n"/>
      <c r="E117" s="375" t="inlineStr">
        <is>
          <t>A</t>
        </is>
      </c>
      <c r="F117" s="432">
        <f>IF(J7&gt;0,J7,0)</f>
        <v/>
      </c>
      <c r="G117" s="429">
        <f>B117+SUM(F117:F120)-SUM(D117:D120)</f>
        <v/>
      </c>
      <c r="H117" s="112" t="inlineStr">
        <is>
          <t xml:space="preserve">　　盈餘分配與虧損填補之金額                                    </t>
        </is>
      </c>
      <c r="I117" s="180" t="n"/>
      <c r="J117" s="73">
        <f>OFFSET(A589,0,$K$1-1)</f>
        <v/>
      </c>
      <c r="K117" s="369">
        <f>K118+K119</f>
        <v/>
      </c>
      <c r="L117" s="478">
        <f>VLOOKUP(A117,$A$253:$AX$305,$K$1,FALSE)</f>
        <v/>
      </c>
      <c r="M117" s="478">
        <f>L117-G117</f>
        <v/>
      </c>
      <c r="N117" s="30" t="n"/>
      <c r="O117" s="425">
        <f>L118-B118</f>
        <v/>
      </c>
      <c r="P117" s="30">
        <f>J117-K117</f>
        <v/>
      </c>
      <c r="Q117" s="426">
        <f>D118-F118</f>
        <v/>
      </c>
      <c r="R117" s="30" t="n"/>
    </row>
    <row r="118">
      <c r="A118" s="3" t="n">
        <v>0</v>
      </c>
      <c r="B118" s="427" t="n"/>
      <c r="C118" s="474" t="n">
        <v>71</v>
      </c>
      <c r="D118" s="428">
        <f>IF(J123&gt;0,J123,0)</f>
        <v/>
      </c>
      <c r="E118" s="375" t="n"/>
      <c r="F118" s="431" t="n"/>
      <c r="G118" s="401" t="n"/>
      <c r="H118" s="112" t="inlineStr">
        <is>
          <t xml:space="preserve">　　　提存(撥用-)公積                                             </t>
        </is>
      </c>
      <c r="I118" s="180" t="n">
        <v>71</v>
      </c>
      <c r="J118" s="73">
        <f>OFFSET(A590,0,$K$1-1)</f>
        <v/>
      </c>
      <c r="K118" s="387">
        <f>-(SUMIF($C$7:$C$127,I118,$D$7:$D$127)+SUMIF($E$7:$E$127,I118,$F$7:$F$127))/2</f>
        <v/>
      </c>
      <c r="L118" s="478" t="n"/>
      <c r="M118" s="478">
        <f>L118-G118</f>
        <v/>
      </c>
      <c r="N118" s="30" t="n"/>
      <c r="O118" s="425">
        <f>L119-B119</f>
        <v/>
      </c>
      <c r="P118" s="30">
        <f>J118-K118</f>
        <v/>
      </c>
      <c r="Q118" s="426">
        <f>D119-F119</f>
        <v/>
      </c>
      <c r="R118" s="30" t="n"/>
    </row>
    <row r="119" ht="20.4" customHeight="1" s="53" thickBot="1">
      <c r="A119" s="3" t="n"/>
      <c r="B119" s="427" t="n"/>
      <c r="C119" s="430" t="n">
        <v>72</v>
      </c>
      <c r="D119" s="471">
        <f>IF(J119&gt;0,J119,0)</f>
        <v/>
      </c>
      <c r="E119" s="434" t="n"/>
      <c r="F119" s="376" t="n"/>
      <c r="G119" s="401" t="n"/>
      <c r="H119" s="198" t="inlineStr">
        <is>
          <t xml:space="preserve">　　　賸餘撥充(折減-)基金                                         </t>
        </is>
      </c>
      <c r="I119" s="180" t="n">
        <v>72</v>
      </c>
      <c r="J119" s="73">
        <f>OFFSET(A591,0,$K$1-1)</f>
        <v/>
      </c>
      <c r="K119" s="387">
        <f>-(SUMIF($C$7:$C$127,I119,$D$7:$D$127)+SUMIF($E$7:$E$127,I119,$F$7:$F$127))/2</f>
        <v/>
      </c>
      <c r="L119" s="478" t="n"/>
      <c r="M119" s="478">
        <f>L119-G119</f>
        <v/>
      </c>
      <c r="N119" s="30" t="n"/>
      <c r="O119" s="425">
        <f>L120-B121</f>
        <v/>
      </c>
      <c r="P119" s="30">
        <f>J119-K119</f>
        <v/>
      </c>
      <c r="Q119" s="426">
        <f>D121-F121</f>
        <v/>
      </c>
      <c r="R119" s="30" t="n"/>
    </row>
    <row r="120">
      <c r="A120" s="100" t="n"/>
      <c r="B120" s="465" t="n"/>
      <c r="C120" s="430" t="n"/>
      <c r="D120" s="432" t="n"/>
      <c r="E120" s="434" t="n"/>
      <c r="F120" s="376" t="n"/>
      <c r="G120" s="401" t="n"/>
      <c r="H120" s="112" t="n"/>
      <c r="I120" s="180" t="n"/>
      <c r="J120" s="121" t="n"/>
      <c r="K120" s="369">
        <f>(SUMIF($C$7:$C$127,I120,$D$7:$D$127)+SUMIF($E$7:$E$127,I120,$F$7:$F$127))/2</f>
        <v/>
      </c>
      <c r="L120" s="478" t="n"/>
      <c r="M120" s="478">
        <f>L120-G120</f>
        <v/>
      </c>
      <c r="N120" s="30" t="n"/>
      <c r="O120" s="425">
        <f>L123-B122</f>
        <v/>
      </c>
      <c r="P120" s="30" t="n"/>
      <c r="Q120" s="426">
        <f>D122-F122</f>
        <v/>
      </c>
      <c r="R120" s="30" t="n"/>
    </row>
    <row r="121">
      <c r="A121" s="80" t="inlineStr">
        <is>
          <t xml:space="preserve">　　累積短絀                                                    </t>
        </is>
      </c>
      <c r="B121" s="427">
        <f>VLOOKUP(A121,$A$423:$AX$475,$K$1,FALSE)</f>
        <v/>
      </c>
      <c r="C121" s="375" t="inlineStr">
        <is>
          <t>A</t>
        </is>
      </c>
      <c r="D121" s="428">
        <f>IF(J7&lt;0,J7*-1,0)</f>
        <v/>
      </c>
      <c r="E121" s="430" t="n"/>
      <c r="F121" s="431" t="n"/>
      <c r="G121" s="488">
        <f>B121+SUM(F121:F124)-SUM(D121:D124)</f>
        <v/>
      </c>
      <c r="H121" s="112" t="n"/>
      <c r="I121" s="180" t="n"/>
      <c r="J121" s="121" t="n"/>
      <c r="K121" s="369">
        <f>(SUMIF($C$7:$C$127,I121,$D$7:$D$127)+SUMIF($E$7:$E$127,I121,$F$7:$F$127))/2</f>
        <v/>
      </c>
      <c r="L121" s="478">
        <f>VLOOKUP(A121,$A$253:$AX$305,$K$1,FALSE)</f>
        <v/>
      </c>
      <c r="M121" s="478">
        <f>L121-G121</f>
        <v/>
      </c>
      <c r="N121" s="30" t="n"/>
      <c r="O121" s="425">
        <f>L124-B123</f>
        <v/>
      </c>
      <c r="P121" s="30" t="n"/>
      <c r="Q121" s="426">
        <f>D123-F123</f>
        <v/>
      </c>
      <c r="R121" s="30" t="n"/>
    </row>
    <row r="122">
      <c r="A122" s="3" t="n">
        <v>0</v>
      </c>
      <c r="B122" s="427" t="n"/>
      <c r="C122" s="382" t="n"/>
      <c r="D122" s="428" t="n"/>
      <c r="E122" s="430" t="n">
        <v>71</v>
      </c>
      <c r="F122" s="432">
        <f>IF(J118&lt;0,J118*-1,0)</f>
        <v/>
      </c>
      <c r="G122" s="401" t="n"/>
      <c r="H122" s="112" t="n"/>
      <c r="I122" s="180" t="n"/>
      <c r="J122" s="121" t="n"/>
      <c r="K122" s="369">
        <f>SUM(K123:K124)</f>
        <v/>
      </c>
      <c r="L122" s="478" t="n"/>
      <c r="M122" s="478">
        <f>L122-G122</f>
        <v/>
      </c>
      <c r="N122" s="30" t="n"/>
      <c r="O122" s="425">
        <f>L125-B124</f>
        <v/>
      </c>
      <c r="P122" s="30" t="n"/>
      <c r="Q122" s="426">
        <f>D125-F125</f>
        <v/>
      </c>
      <c r="R122" s="30" t="n"/>
    </row>
    <row r="123">
      <c r="A123" s="3" t="n"/>
      <c r="B123" s="427" t="n"/>
      <c r="C123" s="382" t="n"/>
      <c r="D123" s="428" t="n"/>
      <c r="E123" s="430" t="n">
        <v>72</v>
      </c>
      <c r="F123" s="396">
        <f>IF(J119&lt;0,J119*-1,0)</f>
        <v/>
      </c>
      <c r="G123" s="401" t="n"/>
      <c r="H123" s="112" t="n"/>
      <c r="I123" s="180" t="n"/>
      <c r="J123" s="121" t="n"/>
      <c r="K123" s="369">
        <f>-(SUMIF($C$7:$C$127,I123,$D$7:$D$127)+SUMIF($E$7:$E$127,I123,$F$7:$F$127))/2</f>
        <v/>
      </c>
      <c r="L123" s="478" t="n"/>
      <c r="M123" s="478">
        <f>L123-G123</f>
        <v/>
      </c>
      <c r="N123" s="30" t="n"/>
      <c r="O123" s="425">
        <f>L126-B125</f>
        <v/>
      </c>
      <c r="P123" s="30" t="n"/>
      <c r="Q123" s="426">
        <f>D126-F126</f>
        <v/>
      </c>
    </row>
    <row r="124" ht="20.4" customHeight="1" s="53" thickBot="1">
      <c r="A124" s="100" t="n"/>
      <c r="B124" s="465" t="n"/>
      <c r="C124" s="475" t="n"/>
      <c r="D124" s="428" t="n"/>
      <c r="E124" s="434" t="n">
        <v>73</v>
      </c>
      <c r="F124" s="435">
        <f>D120</f>
        <v/>
      </c>
      <c r="G124" s="401" t="n"/>
      <c r="H124" s="198" t="n"/>
      <c r="I124" s="199" t="n"/>
      <c r="J124" s="122" t="n"/>
      <c r="K124" s="444">
        <f>-(SUMIF($C$7:$C$127,I124,$D$7:$D$127)+SUMIF($E$7:$E$127,I124,$F$7:$F$127))/2</f>
        <v/>
      </c>
      <c r="L124" s="478" t="n"/>
      <c r="M124" s="478">
        <f>L124-G124</f>
        <v/>
      </c>
      <c r="O124" s="425">
        <f>L127-B126</f>
        <v/>
      </c>
      <c r="Q124" s="426">
        <f>D127-F127</f>
        <v/>
      </c>
    </row>
    <row r="125">
      <c r="A125" s="78" t="inlineStr">
        <is>
          <t xml:space="preserve">　淨值其他項目                                                </t>
        </is>
      </c>
      <c r="B125" s="422">
        <f>SUM(B126:B127)</f>
        <v/>
      </c>
      <c r="C125" s="375" t="n"/>
      <c r="D125" s="428" t="n"/>
      <c r="E125" s="430" t="n"/>
      <c r="F125" s="432" t="n"/>
      <c r="G125" s="402">
        <f>SUM(G126:G127)</f>
        <v/>
      </c>
      <c r="H125" s="220" t="n"/>
      <c r="I125" s="180" t="n"/>
      <c r="J125" s="246" t="n"/>
      <c r="K125" s="489" t="n"/>
      <c r="L125" s="478">
        <f>VLOOKUP(A125,$A$253:$AX$305,$K$1,FALSE)</f>
        <v/>
      </c>
      <c r="M125" s="478">
        <f>L124-G124</f>
        <v/>
      </c>
      <c r="O125" s="425">
        <f>L127-B128</f>
        <v/>
      </c>
      <c r="Q125" s="426">
        <f>D128-F128</f>
        <v/>
      </c>
    </row>
    <row r="126">
      <c r="A126" s="81" t="inlineStr">
        <is>
          <t xml:space="preserve">　　累積其他綜合餘絀                                            </t>
        </is>
      </c>
      <c r="B126" s="427">
        <f>VLOOKUP(A126,$A$423:$AX$475,$K$1,FALSE)</f>
        <v/>
      </c>
      <c r="C126" s="375" t="n"/>
      <c r="D126" s="428" t="n"/>
      <c r="E126" s="430" t="n"/>
      <c r="F126" s="432" t="n"/>
      <c r="G126" s="488">
        <f>B126+F126-D126</f>
        <v/>
      </c>
      <c r="H126" s="220" t="n"/>
      <c r="I126" s="180" t="n"/>
      <c r="J126" s="246" t="n"/>
      <c r="K126" s="489" t="n"/>
      <c r="L126" s="478">
        <f>VLOOKUP(A126,$A$253:$AX$305,$K$1,FALSE)</f>
        <v/>
      </c>
      <c r="M126" s="478">
        <f>L125-G125</f>
        <v/>
      </c>
    </row>
    <row r="127">
      <c r="A127" s="80" t="n">
        <v>0</v>
      </c>
      <c r="B127" s="427" t="n"/>
      <c r="C127" s="375" t="n"/>
      <c r="D127" s="428" t="n"/>
      <c r="E127" s="430" t="n"/>
      <c r="F127" s="432" t="n"/>
      <c r="G127" s="488" t="n"/>
      <c r="H127" s="220" t="n"/>
      <c r="I127" s="180" t="n"/>
      <c r="J127" s="246" t="n"/>
      <c r="K127" s="489" t="n"/>
      <c r="L127" s="478">
        <f>VLOOKUP(A128,$A$253:$AX$305,$K$1,FALSE)</f>
        <v/>
      </c>
      <c r="M127" s="478">
        <f>L126-G126</f>
        <v/>
      </c>
    </row>
    <row r="128" ht="20.4" customHeight="1" s="53" thickBot="1">
      <c r="A128" s="83" t="inlineStr">
        <is>
          <t>合      計</t>
        </is>
      </c>
      <c r="B128" s="479">
        <f>B70+B97</f>
        <v/>
      </c>
      <c r="C128" s="480" t="n"/>
      <c r="D128" s="481" t="n"/>
      <c r="E128" s="482" t="n"/>
      <c r="F128" s="481" t="n"/>
      <c r="G128" s="490">
        <f>G70+G97</f>
        <v/>
      </c>
      <c r="H128" s="220" t="n"/>
      <c r="I128" s="180" t="n"/>
      <c r="J128" s="246" t="n"/>
      <c r="K128" s="489" t="n"/>
      <c r="M128" s="478">
        <f>L127-G128</f>
        <v/>
      </c>
    </row>
    <row r="129">
      <c r="A129" s="74" t="n"/>
      <c r="B129" s="74" t="n"/>
      <c r="C129" s="74" t="n"/>
      <c r="D129" s="74" t="n"/>
      <c r="E129" s="74" t="n"/>
      <c r="F129" s="74" t="n"/>
      <c r="G129" s="74" t="n"/>
      <c r="H129" s="220" t="n"/>
      <c r="I129" s="180" t="n"/>
      <c r="J129" s="246" t="n"/>
      <c r="K129" s="489" t="n"/>
      <c r="M129" s="478">
        <f>L131-G133</f>
        <v/>
      </c>
    </row>
    <row r="130">
      <c r="A130" s="74" t="n"/>
      <c r="D130" s="483">
        <f>SUM(D6:D127)</f>
        <v/>
      </c>
      <c r="E130" s="19" t="n"/>
      <c r="F130" s="483">
        <f>SUM(F6:F127)</f>
        <v/>
      </c>
      <c r="H130" s="220" t="n"/>
      <c r="I130" s="180" t="n"/>
      <c r="J130" s="246" t="n"/>
      <c r="K130" s="489" t="n"/>
      <c r="M130" s="478">
        <f>L132-G134</f>
        <v/>
      </c>
    </row>
    <row r="131">
      <c r="A131" s="74" t="n"/>
      <c r="C131" s="6" t="n"/>
      <c r="D131" s="483">
        <f>D130-F130</f>
        <v/>
      </c>
      <c r="E131" s="15" t="n"/>
      <c r="F131" s="483">
        <f>F130-D130</f>
        <v/>
      </c>
      <c r="H131" s="119" t="n"/>
      <c r="I131" s="115" t="n"/>
      <c r="J131" s="116" t="n"/>
      <c r="K131" s="411" t="n"/>
      <c r="M131" s="478">
        <f>L133-G135</f>
        <v/>
      </c>
    </row>
    <row r="132">
      <c r="A132" s="74" t="n"/>
      <c r="B132" s="484">
        <f>B69-B70-B97</f>
        <v/>
      </c>
      <c r="C132" s="6" t="n"/>
      <c r="E132" s="15" t="n"/>
      <c r="G132" s="484">
        <f>G69-G70-G97</f>
        <v/>
      </c>
      <c r="H132" s="119" t="n"/>
      <c r="I132" s="115" t="n"/>
      <c r="J132" s="116" t="n"/>
      <c r="K132" s="411" t="n"/>
      <c r="M132" s="478">
        <f>L134-G136</f>
        <v/>
      </c>
    </row>
    <row r="133">
      <c r="A133" s="74" t="n"/>
      <c r="C133" s="30" t="n"/>
      <c r="D133" s="30" t="n"/>
      <c r="E133" s="30" t="n"/>
      <c r="F133" s="30" t="n"/>
      <c r="G133" s="30" t="n"/>
      <c r="H133" s="119" t="n"/>
      <c r="I133" s="115" t="n"/>
      <c r="J133" s="116" t="n"/>
      <c r="K133" s="411" t="n"/>
      <c r="M133" s="478">
        <f>L135-G137</f>
        <v/>
      </c>
    </row>
    <row r="134">
      <c r="A134" s="74" t="n"/>
      <c r="B134" s="74" t="n"/>
      <c r="C134" s="74" t="n"/>
      <c r="D134" s="74" t="n"/>
      <c r="E134" s="74" t="n"/>
      <c r="F134" s="74" t="n"/>
      <c r="G134" s="74" t="n"/>
      <c r="H134" s="119" t="n"/>
      <c r="I134" s="115" t="n"/>
      <c r="J134" s="116" t="n"/>
      <c r="K134" s="411" t="n"/>
      <c r="M134" s="478">
        <f>L136-G136</f>
        <v/>
      </c>
    </row>
    <row r="135">
      <c r="A135" s="74" t="n"/>
      <c r="B135" s="74" t="n"/>
      <c r="C135" s="74" t="n"/>
      <c r="D135" s="74" t="n"/>
      <c r="E135" s="74" t="n"/>
      <c r="F135" s="74" t="n"/>
      <c r="G135" s="74" t="n"/>
      <c r="H135" s="119" t="n"/>
      <c r="I135" s="115" t="n"/>
      <c r="J135" s="116" t="n"/>
      <c r="K135" s="411" t="n"/>
    </row>
    <row r="254" ht="16.2" customHeight="1" s="53"/>
    <row r="255" ht="16.2" customHeight="1" s="53"/>
    <row r="256" ht="16.2" customHeight="1" s="53"/>
    <row r="257" ht="16.2" customHeight="1" s="53"/>
    <row r="258" ht="16.2" customHeight="1" s="53"/>
    <row r="259" ht="16.2" customHeight="1" s="53"/>
    <row r="260" ht="16.2" customHeight="1" s="53"/>
    <row r="261" ht="16.2" customHeight="1" s="53"/>
    <row r="262" ht="16.2" customHeight="1" s="53"/>
    <row r="263" ht="16.2" customHeight="1" s="53"/>
    <row r="264" ht="16.2" customHeight="1" s="53"/>
    <row r="265" ht="16.2" customHeight="1" s="53"/>
    <row r="266" ht="16.2" customHeight="1" s="53"/>
    <row r="267" ht="16.2" customHeight="1" s="53"/>
    <row r="268" ht="16.2" customHeight="1" s="53"/>
    <row r="269" ht="16.2" customHeight="1" s="53"/>
    <row r="270" ht="16.2" customHeight="1" s="53"/>
    <row r="271" ht="16.2" customHeight="1" s="53"/>
    <row r="272" ht="16.2" customHeight="1" s="53"/>
    <row r="273" ht="16.2" customHeight="1" s="53"/>
    <row r="274" ht="16.2" customHeight="1" s="53"/>
    <row r="275" ht="16.2" customHeight="1" s="53"/>
    <row r="276" ht="16.2" customHeight="1" s="53"/>
    <row r="277" ht="16.2" customHeight="1" s="53"/>
    <row r="278" ht="16.2" customHeight="1" s="53"/>
    <row r="279" ht="16.2" customHeight="1" s="53"/>
    <row r="280" ht="16.2" customHeight="1" s="53"/>
    <row r="281" ht="16.2" customHeight="1" s="53"/>
    <row r="282" ht="16.2" customHeight="1" s="53"/>
    <row r="283" ht="16.2" customHeight="1" s="53"/>
    <row r="284" ht="16.2" customHeight="1" s="53"/>
    <row r="285" ht="16.2" customHeight="1" s="53"/>
    <row r="286" ht="16.2" customHeight="1" s="53"/>
    <row r="287" ht="16.2" customHeight="1" s="53"/>
    <row r="288" ht="16.2" customHeight="1" s="53"/>
    <row r="289" ht="16.2" customHeight="1" s="53"/>
    <row r="290" ht="16.2" customHeight="1" s="53"/>
    <row r="291" ht="16.2" customHeight="1" s="53"/>
    <row r="292" ht="16.2" customHeight="1" s="53"/>
    <row r="293" ht="16.2" customHeight="1" s="53"/>
    <row r="294" ht="16.2" customHeight="1" s="53"/>
    <row r="295" ht="16.2" customHeight="1" s="53"/>
    <row r="296" ht="16.2" customHeight="1" s="53"/>
    <row r="297" ht="16.2" customHeight="1" s="53"/>
    <row r="298" ht="16.2" customHeight="1" s="53"/>
    <row r="299" ht="16.2" customHeight="1" s="53"/>
    <row r="300" ht="16.2" customHeight="1" s="53"/>
    <row r="301" ht="16.2" customHeight="1" s="53"/>
    <row r="302" ht="16.2" customHeight="1" s="53"/>
    <row r="303" ht="16.2" customHeight="1" s="53"/>
    <row r="304" ht="16.2" customHeight="1" s="53"/>
    <row r="305" ht="16.2" customHeight="1" s="53"/>
    <row r="306" ht="16.2" customHeight="1" s="53"/>
    <row r="307" ht="16.2" customHeight="1" s="53"/>
    <row r="308" ht="16.2" customHeight="1" s="53"/>
    <row r="311" ht="16.2" customHeight="1" s="53"/>
    <row r="312" ht="16.2" customHeight="1" s="53"/>
    <row r="313" ht="16.2" customHeight="1" s="53"/>
    <row r="314" ht="16.2" customHeight="1" s="53"/>
    <row r="315" ht="16.2" customHeight="1" s="53"/>
    <row r="316" ht="16.2" customHeight="1" s="53"/>
    <row r="317" ht="16.2" customHeight="1" s="53"/>
    <row r="318" ht="16.2" customHeight="1" s="53"/>
    <row r="319" ht="16.2" customHeight="1" s="53"/>
    <row r="320" ht="16.2" customHeight="1" s="53"/>
    <row r="321" ht="16.2" customHeight="1" s="53"/>
    <row r="322" ht="16.2" customHeight="1" s="53"/>
    <row r="323" ht="16.2" customHeight="1" s="53"/>
    <row r="324" ht="16.2" customHeight="1" s="53"/>
    <row r="325" ht="16.2" customHeight="1" s="53"/>
    <row r="326" ht="16.2" customHeight="1" s="53"/>
    <row r="327" ht="16.2" customHeight="1" s="53"/>
    <row r="328" ht="16.2" customHeight="1" s="53"/>
    <row r="329" ht="16.2" customHeight="1" s="53"/>
    <row r="330" ht="16.2" customHeight="1" s="53"/>
    <row r="331" ht="16.2" customHeight="1" s="53"/>
    <row r="332" ht="16.2" customHeight="1" s="53"/>
    <row r="333" ht="16.2" customHeight="1" s="53"/>
    <row r="334" ht="16.2" customHeight="1" s="53"/>
    <row r="335" ht="16.2" customHeight="1" s="53"/>
    <row r="336" ht="16.2" customHeight="1" s="53"/>
    <row r="337" ht="16.2" customHeight="1" s="53"/>
    <row r="338" ht="16.2" customHeight="1" s="53"/>
    <row r="339" ht="16.2" customHeight="1" s="53"/>
    <row r="340" ht="16.2" customHeight="1" s="53"/>
    <row r="341" ht="16.2" customHeight="1" s="53"/>
    <row r="342" ht="16.2" customHeight="1" s="53"/>
    <row r="343" ht="16.2" customHeight="1" s="53"/>
    <row r="344" ht="16.2" customHeight="1" s="53"/>
    <row r="345" ht="16.2" customHeight="1" s="53"/>
    <row r="346" ht="16.2" customHeight="1" s="53"/>
    <row r="347" ht="16.2" customHeight="1" s="53"/>
    <row r="348" ht="16.2" customHeight="1" s="53"/>
    <row r="349" ht="16.2" customHeight="1" s="53"/>
    <row r="350" ht="16.2" customHeight="1" s="53"/>
    <row r="351" ht="16.2" customHeight="1" s="53"/>
    <row r="352" ht="16.2" customHeight="1" s="53"/>
    <row r="353" ht="16.2" customHeight="1" s="53"/>
    <row r="354" ht="16.2" customHeight="1" s="53"/>
    <row r="355" ht="16.2" customHeight="1" s="53"/>
    <row r="356" ht="16.2" customHeight="1" s="53"/>
    <row r="357" ht="16.2" customHeight="1" s="53"/>
    <row r="358" ht="16.2" customHeight="1" s="53"/>
    <row r="359" ht="16.2" customHeight="1" s="53"/>
    <row r="360" ht="16.2" customHeight="1" s="53"/>
    <row r="361" ht="16.2" customHeight="1" s="53"/>
    <row r="362" ht="16.2" customHeight="1" s="53"/>
    <row r="363" ht="16.2" customHeight="1" s="53"/>
    <row r="364" ht="16.2" customHeight="1" s="53"/>
    <row r="365" ht="16.2" customHeight="1" s="53"/>
    <row r="366" ht="16.2" customHeight="1" s="53"/>
    <row r="367" ht="16.2" customHeight="1" s="53"/>
    <row r="368" ht="16.2" customHeight="1" s="53"/>
    <row r="369" ht="16.2" customHeight="1" s="53"/>
    <row r="370" ht="16.2" customHeight="1" s="53"/>
    <row r="371" ht="16.2" customHeight="1" s="53"/>
    <row r="372" ht="16.2" customHeight="1" s="53"/>
    <row r="373" ht="16.2" customHeight="1" s="53"/>
    <row r="374" ht="16.2" customHeight="1" s="53"/>
    <row r="375" ht="16.2" customHeight="1" s="53"/>
    <row r="376" ht="16.2" customHeight="1" s="53"/>
    <row r="377" ht="16.2" customHeight="1" s="53"/>
    <row r="378" ht="16.2" customHeight="1" s="53"/>
    <row r="379" ht="16.2" customHeight="1" s="53"/>
    <row r="380" ht="16.2" customHeight="1" s="53"/>
    <row r="381" ht="16.2" customHeight="1" s="53"/>
    <row r="382" ht="16.2" customHeight="1" s="53"/>
    <row r="383" ht="16.2" customHeight="1" s="53"/>
    <row r="384" ht="16.2" customHeight="1" s="53"/>
    <row r="385" ht="16.2" customHeight="1" s="53"/>
    <row r="386" ht="16.2" customHeight="1" s="53"/>
    <row r="387" ht="16.2" customHeight="1" s="53"/>
    <row r="388" ht="16.2" customHeight="1" s="53"/>
    <row r="389" ht="16.2" customHeight="1" s="53"/>
    <row r="390" ht="16.2" customHeight="1" s="53"/>
    <row r="391" ht="16.2" customHeight="1" s="53"/>
    <row r="392" ht="16.2" customHeight="1" s="53"/>
    <row r="393" ht="16.2" customHeight="1" s="53"/>
    <row r="394" ht="16.2" customHeight="1" s="53"/>
    <row r="395" ht="16.2" customHeight="1" s="53"/>
    <row r="396" ht="16.2" customHeight="1" s="53"/>
    <row r="397" ht="16.2" customHeight="1" s="53"/>
    <row r="398" ht="16.2" customHeight="1" s="53"/>
    <row r="399" ht="16.2" customHeight="1" s="53"/>
    <row r="400" ht="16.2" customHeight="1" s="53"/>
    <row r="401" ht="16.2" customHeight="1" s="53"/>
    <row r="402" ht="16.2" customHeight="1" s="53"/>
    <row r="403" ht="16.2" customHeight="1" s="53"/>
    <row r="404" ht="16.2" customHeight="1" s="53"/>
    <row r="405" ht="16.2" customHeight="1" s="53"/>
    <row r="406" ht="16.2" customHeight="1" s="53"/>
    <row r="407" ht="16.2" customHeight="1" s="53"/>
    <row r="408" ht="16.2" customHeight="1" s="53"/>
    <row r="409" ht="16.2" customHeight="1" s="53"/>
    <row r="410" ht="16.2" customHeight="1" s="53"/>
    <row r="427" ht="16.2" customHeight="1" s="53"/>
    <row r="428" ht="16.2" customHeight="1" s="53"/>
    <row r="429" ht="16.2" customHeight="1" s="53"/>
    <row r="430" ht="16.2" customHeight="1" s="53"/>
    <row r="431" ht="16.2" customHeight="1" s="53"/>
    <row r="432" ht="16.2" customHeight="1" s="53"/>
    <row r="433" ht="16.2" customHeight="1" s="53"/>
    <row r="434" ht="16.2" customHeight="1" s="53"/>
    <row r="435" ht="16.2" customHeight="1" s="53"/>
    <row r="436" ht="16.2" customHeight="1" s="53"/>
    <row r="437" ht="16.2" customHeight="1" s="53"/>
    <row r="438" ht="16.2" customHeight="1" s="53"/>
    <row r="439" ht="16.2" customHeight="1" s="53"/>
    <row r="440" ht="16.2" customHeight="1" s="53"/>
    <row r="441" ht="16.2" customHeight="1" s="53"/>
    <row r="442" ht="16.2" customHeight="1" s="53"/>
    <row r="443" ht="16.2" customHeight="1" s="53"/>
    <row r="444" ht="16.2" customHeight="1" s="53"/>
    <row r="445" ht="16.2" customHeight="1" s="53"/>
    <row r="446" ht="16.2" customHeight="1" s="53"/>
    <row r="447" ht="16.2" customHeight="1" s="53"/>
    <row r="448" ht="16.2" customHeight="1" s="53"/>
    <row r="449" ht="16.2" customHeight="1" s="53"/>
    <row r="450" ht="16.2" customHeight="1" s="53"/>
    <row r="451" ht="16.2" customHeight="1" s="53"/>
    <row r="452" ht="16.2" customHeight="1" s="53"/>
    <row r="453" ht="16.2" customHeight="1" s="53"/>
    <row r="454" ht="16.2" customHeight="1" s="53"/>
    <row r="455" ht="16.2" customHeight="1" s="53"/>
    <row r="456" ht="16.2" customHeight="1" s="53"/>
    <row r="457" ht="16.2" customHeight="1" s="53"/>
    <row r="458" ht="16.2" customHeight="1" s="53"/>
    <row r="459" ht="16.2" customHeight="1" s="53"/>
    <row r="460" ht="16.2" customHeight="1" s="53"/>
    <row r="461" ht="16.2" customHeight="1" s="53"/>
    <row r="462" ht="16.2" customHeight="1" s="53"/>
    <row r="463" ht="16.2" customHeight="1" s="53"/>
    <row r="464" ht="16.2" customHeight="1" s="53"/>
    <row r="465" ht="16.2" customHeight="1" s="53"/>
    <row r="466" ht="16.2" customHeight="1" s="53"/>
    <row r="467" ht="16.2" customHeight="1" s="53"/>
    <row r="468" ht="16.2" customHeight="1" s="53"/>
    <row r="469" ht="16.2" customHeight="1" s="53"/>
    <row r="470" ht="16.2" customHeight="1" s="53"/>
    <row r="471" ht="16.2" customHeight="1" s="53"/>
    <row r="472" ht="16.2" customHeight="1" s="53"/>
    <row r="473" ht="16.2" customHeight="1" s="53"/>
    <row r="474" ht="16.2" customHeight="1" s="53"/>
    <row r="475" ht="16.2" customHeight="1" s="53"/>
    <row r="476" ht="16.2" customHeight="1" s="53"/>
    <row r="477" ht="16.2" customHeight="1" s="53"/>
    <row r="478" ht="16.2" customHeight="1" s="53"/>
    <row r="479" ht="16.2" customHeight="1" s="53"/>
    <row r="480" ht="16.2" customHeight="1" s="53"/>
    <row r="481" ht="16.2" customHeight="1" s="53"/>
    <row r="484" ht="16.2" customHeight="1" s="53"/>
    <row r="485" ht="16.2" customHeight="1" s="53"/>
    <row r="486" ht="16.2" customHeight="1" s="53"/>
    <row r="487" ht="16.2" customHeight="1" s="53"/>
    <row r="488" ht="16.2" customHeight="1" s="53"/>
    <row r="489" ht="16.2" customHeight="1" s="53"/>
    <row r="490" ht="16.2" customHeight="1" s="53"/>
    <row r="491" ht="16.2" customHeight="1" s="53"/>
    <row r="492" ht="16.2" customHeight="1" s="53"/>
    <row r="493" ht="16.2" customHeight="1" s="53"/>
    <row r="494" ht="16.2" customHeight="1" s="53"/>
    <row r="495" ht="16.2" customHeight="1" s="53"/>
    <row r="496" ht="16.2" customHeight="1" s="53"/>
    <row r="497" ht="16.2" customHeight="1" s="53"/>
    <row r="498" ht="16.2" customHeight="1" s="53"/>
    <row r="499" ht="16.2" customHeight="1" s="53"/>
    <row r="500" ht="16.2" customHeight="1" s="53"/>
    <row r="501" ht="16.2" customHeight="1" s="53"/>
    <row r="502" ht="16.2" customHeight="1" s="53"/>
    <row r="503" ht="16.2" customHeight="1" s="53"/>
    <row r="504" ht="16.2" customHeight="1" s="53"/>
    <row r="505" ht="16.2" customHeight="1" s="53"/>
    <row r="506" ht="16.2" customHeight="1" s="53"/>
    <row r="507" ht="16.2" customHeight="1" s="53"/>
    <row r="508" ht="16.2" customHeight="1" s="53"/>
    <row r="509" ht="16.2" customHeight="1" s="53"/>
    <row r="510" ht="16.2" customHeight="1" s="53"/>
    <row r="511" ht="16.2" customHeight="1" s="53"/>
    <row r="512" ht="16.2" customHeight="1" s="53"/>
    <row r="513" ht="16.2" customHeight="1" s="53"/>
    <row r="514" ht="16.2" customHeight="1" s="53"/>
    <row r="515" ht="16.2" customHeight="1" s="53"/>
    <row r="516" ht="16.2" customHeight="1" s="53"/>
    <row r="517" ht="16.2" customHeight="1" s="53"/>
    <row r="518" ht="16.2" customHeight="1" s="53"/>
    <row r="519" ht="16.2" customHeight="1" s="53"/>
    <row r="520" ht="16.2" customHeight="1" s="53"/>
    <row r="521" ht="16.2" customHeight="1" s="53"/>
    <row r="522" ht="16.2" customHeight="1" s="53"/>
    <row r="523" ht="16.2" customHeight="1" s="53"/>
    <row r="524" ht="16.2" customHeight="1" s="53"/>
    <row r="525" ht="16.2" customHeight="1" s="53"/>
    <row r="526" ht="16.2" customHeight="1" s="53"/>
    <row r="527" ht="16.2" customHeight="1" s="53"/>
    <row r="528" ht="16.2" customHeight="1" s="53"/>
    <row r="529" ht="16.2" customHeight="1" s="53"/>
    <row r="530" ht="16.2" customHeight="1" s="53"/>
    <row r="531" ht="16.2" customHeight="1" s="53"/>
    <row r="532" ht="16.2" customHeight="1" s="53"/>
    <row r="533" ht="16.2" customHeight="1" s="53"/>
    <row r="534" ht="16.2" customHeight="1" s="53"/>
    <row r="535" ht="16.2" customHeight="1" s="53"/>
    <row r="536" ht="16.2" customHeight="1" s="53"/>
    <row r="537" ht="16.2" customHeight="1" s="53"/>
    <row r="538" ht="16.2" customHeight="1" s="53"/>
    <row r="539" ht="16.2" customHeight="1" s="53"/>
    <row r="540" ht="16.2" customHeight="1" s="53"/>
    <row r="541" ht="16.2" customHeight="1" s="53"/>
    <row r="542" ht="16.2" customHeight="1" s="53"/>
    <row r="543" ht="16.2" customHeight="1" s="53"/>
    <row r="544" ht="16.2" customHeight="1" s="53"/>
    <row r="545" ht="16.2" customHeight="1" s="53"/>
    <row r="546" ht="16.2" customHeight="1" s="53"/>
    <row r="547" ht="16.2" customHeight="1" s="53"/>
    <row r="548" ht="16.2" customHeight="1" s="53"/>
    <row r="549" ht="16.2" customHeight="1" s="53"/>
    <row r="550" ht="16.2" customHeight="1" s="53"/>
    <row r="551" ht="16.2" customHeight="1" s="53"/>
    <row r="552" ht="16.2" customHeight="1" s="53"/>
    <row r="553" ht="16.2" customHeight="1" s="53"/>
    <row r="554" ht="16.2" customHeight="1" s="53"/>
    <row r="555" ht="16.2" customHeight="1" s="53"/>
    <row r="556" ht="16.2" customHeight="1" s="53"/>
    <row r="557" ht="16.2" customHeight="1" s="53"/>
    <row r="558" ht="16.2" customHeight="1" s="53"/>
    <row r="559" ht="16.2" customHeight="1" s="53"/>
    <row r="560" ht="16.2" customHeight="1" s="53"/>
    <row r="561" ht="16.2" customHeight="1" s="53"/>
    <row r="562" ht="16.2" customHeight="1" s="53"/>
    <row r="563" ht="16.2" customHeight="1" s="53"/>
    <row r="564" ht="16.2" customHeight="1" s="53"/>
    <row r="565" ht="16.2" customHeight="1" s="53"/>
    <row r="566" ht="16.2" customHeight="1" s="53"/>
    <row r="567" ht="16.2" customHeight="1" s="53"/>
    <row r="568" ht="16.2" customHeight="1" s="53"/>
    <row r="569" ht="16.2" customHeight="1" s="53"/>
    <row r="570" ht="16.2" customHeight="1" s="53"/>
    <row r="571" ht="16.2" customHeight="1" s="53"/>
    <row r="572" ht="16.2" customHeight="1" s="53"/>
    <row r="573" ht="16.2" customHeight="1" s="53"/>
    <row r="574" ht="16.2" customHeight="1" s="53"/>
    <row r="575" ht="16.2" customHeight="1" s="53"/>
    <row r="576" ht="16.2" customHeight="1" s="53"/>
    <row r="577" ht="16.2" customHeight="1" s="53"/>
    <row r="578" ht="16.2" customHeight="1" s="53"/>
    <row r="579" ht="16.2" customHeight="1" s="53"/>
    <row r="580" ht="16.2" customHeight="1" s="53"/>
    <row r="581" ht="16.2" customHeight="1" s="53"/>
    <row r="582" ht="16.2" customHeight="1" s="53"/>
    <row r="583" ht="16.2" customHeight="1" s="53"/>
    <row r="584" ht="16.2" customHeight="1" s="53"/>
    <row r="585" ht="16.2" customHeight="1" s="53"/>
    <row r="586" ht="16.2" customHeight="1" s="53"/>
    <row r="587" ht="16.2" customHeight="1" s="53"/>
    <row r="588" ht="16.2" customHeight="1" s="53"/>
    <row r="589" ht="16.2" customHeight="1" s="53"/>
    <row r="590" ht="16.2" customHeight="1" s="53"/>
    <row r="591" ht="16.2" customHeight="1" s="53"/>
    <row r="592" ht="16.2" customHeight="1" s="53"/>
  </sheetData>
  <mergeCells count="6">
    <mergeCell ref="A1:J1"/>
    <mergeCell ref="C4:F4"/>
    <mergeCell ref="A4:A5"/>
    <mergeCell ref="A3:J3"/>
    <mergeCell ref="A2:J2"/>
    <mergeCell ref="H4:J5"/>
  </mergeCells>
  <conditionalFormatting sqref="D8:D15">
    <cfRule type="expression" priority="4" dxfId="4">
      <formula>"""=if(IF(ISBLANK(c8),0, 1) *IF(ISBLANK(d8),0, 1)=1)"""</formula>
    </cfRule>
  </conditionalFormatting>
  <conditionalFormatting sqref="J7:J136">
    <cfRule type="cellIs" priority="1" operator="notEqual" dxfId="0" stopIfTrue="1">
      <formula>$K7</formula>
    </cfRule>
  </conditionalFormatting>
  <conditionalFormatting sqref="M7:M93 M97:M134">
    <cfRule type="cellIs" priority="21" operator="notEqual" dxfId="0" stopIfTrue="1">
      <formula>0</formula>
    </cfRule>
  </conditionalFormatting>
  <printOptions horizontalCentered="1"/>
  <pageMargins left="0.5511811023622047" right="0.4724409448818898" top="0.4330708661417323" bottom="0.2755905511811024" header="0.3937007874015748" footer="0.1181102362204725"/>
  <pageSetup orientation="portrait" paperSize="9" scale="38" horizontalDpi="1200" verticalDpi="1200"/>
  <headerFooter alignWithMargins="0">
    <oddHeader/>
    <oddFooter>&amp;C&amp;16 1-1</oddFooter>
    <evenHeader/>
    <evenFooter/>
    <firstHeader/>
    <firstFooter/>
  </headerFooter>
</worksheet>
</file>

<file path=xl/worksheets/sheet44.xml><?xml version="1.0" encoding="utf-8"?>
<worksheet xmlns="http://schemas.openxmlformats.org/spreadsheetml/2006/main">
  <sheetPr codeName="Sheet42">
    <tabColor theme="9" tint="0.7999816888943144"/>
    <outlinePr summaryBelow="1" summaryRight="1"/>
    <pageSetUpPr fitToPage="1"/>
  </sheetPr>
  <dimension ref="A1:R135"/>
  <sheetViews>
    <sheetView showZeros="0" view="pageBreakPreview" topLeftCell="A115" zoomScale="70" zoomScaleNormal="40" zoomScaleSheetLayoutView="70" workbookViewId="0">
      <selection activeCell="J74" sqref="J74"/>
    </sheetView>
  </sheetViews>
  <sheetFormatPr baseColWidth="8" defaultColWidth="9" defaultRowHeight="19.8"/>
  <cols>
    <col width="21.6640625" customWidth="1" style="5" min="1" max="1"/>
    <col width="16" customWidth="1" style="5" min="2" max="2"/>
    <col width="6" customWidth="1" style="325" min="3" max="3"/>
    <col width="11.88671875" customWidth="1" style="5" min="4" max="4"/>
    <col width="5.88671875" customWidth="1" style="325" min="5" max="5"/>
    <col width="12.21875" customWidth="1" style="5" min="6" max="6"/>
    <col width="14.44140625" customWidth="1" style="5" min="7" max="7"/>
    <col width="64.44140625" customWidth="1" style="5" min="8" max="8"/>
    <col width="5.21875" customWidth="1" style="5" min="9" max="9"/>
    <col width="12.77734375" customWidth="1" style="5" min="10" max="10"/>
    <col width="13" customWidth="1" style="1" min="11" max="11"/>
    <col width="12.88671875" customWidth="1" style="1" min="12" max="12"/>
    <col width="19.33203125" bestFit="1" customWidth="1" style="1" min="13" max="13"/>
    <col width="9.33203125" bestFit="1" customWidth="1" style="1" min="14" max="14"/>
    <col width="20.33203125" bestFit="1" customWidth="1" style="1" min="15" max="15"/>
    <col width="9.33203125" bestFit="1" customWidth="1" style="1" min="16" max="16"/>
    <col width="15.33203125" bestFit="1" customWidth="1" style="1" min="17" max="17"/>
    <col width="9.33203125" bestFit="1" customWidth="1" style="1" min="18" max="22"/>
    <col width="10.44140625" bestFit="1" customWidth="1" style="1" min="23" max="24"/>
    <col width="9.33203125" bestFit="1" customWidth="1" style="1" min="25" max="33"/>
    <col width="10.44140625" bestFit="1" customWidth="1" style="1" min="34" max="34"/>
    <col width="9.33203125" bestFit="1" customWidth="1" style="1" min="35" max="43"/>
    <col width="10.44140625" bestFit="1" customWidth="1" style="1" min="44" max="44"/>
    <col width="9.33203125" bestFit="1" customWidth="1" style="1" min="45" max="46"/>
    <col width="9" customWidth="1" style="1" min="47" max="16384"/>
  </cols>
  <sheetData>
    <row r="1" ht="22.2" customHeight="1" s="53">
      <c r="A1" s="322">
        <f>OFFSET(A139,0,K1-1)</f>
        <v/>
      </c>
      <c r="K1" s="13">
        <f>L1+2</f>
        <v/>
      </c>
      <c r="L1" s="1" t="n">
        <v>42</v>
      </c>
    </row>
    <row r="2" ht="22.2" customHeight="1" s="53">
      <c r="A2" s="322" t="inlineStr">
        <is>
          <t>預計平衡表與現金流量表勾稽底稿</t>
        </is>
      </c>
    </row>
    <row r="3" ht="20.4" customHeight="1" s="53" thickBot="1">
      <c r="A3" s="324" t="inlineStr">
        <is>
          <t>中華民國115年度</t>
        </is>
      </c>
    </row>
    <row r="4" ht="22.2" customHeight="1" s="53">
      <c r="A4" s="348" t="inlineStr">
        <is>
          <t>科目</t>
        </is>
      </c>
      <c r="B4" s="349" t="inlineStr">
        <is>
          <t>114.12.31</t>
        </is>
      </c>
      <c r="C4" s="328" t="inlineStr">
        <is>
          <t>調整項目</t>
        </is>
      </c>
      <c r="D4" s="350" t="n"/>
      <c r="E4" s="350" t="n"/>
      <c r="F4" s="351" t="n"/>
      <c r="G4" s="349" t="inlineStr">
        <is>
          <t>115.12.31</t>
        </is>
      </c>
      <c r="H4" s="329" t="inlineStr">
        <is>
          <t>現金流量表勾稽項目</t>
        </is>
      </c>
      <c r="I4" s="352" t="n"/>
      <c r="J4" s="353" t="n"/>
    </row>
    <row r="5" ht="22.8" customHeight="1" s="53" thickBot="1">
      <c r="A5" s="354" t="n"/>
      <c r="B5" s="75" t="inlineStr">
        <is>
          <t>預計數</t>
        </is>
      </c>
      <c r="C5" s="485" t="n"/>
      <c r="D5" s="486" t="inlineStr">
        <is>
          <t>借方</t>
        </is>
      </c>
      <c r="E5" s="487" t="n"/>
      <c r="F5" s="486" t="inlineStr">
        <is>
          <t>貸方</t>
        </is>
      </c>
      <c r="G5" s="77" t="inlineStr">
        <is>
          <t>預計數</t>
        </is>
      </c>
      <c r="H5" s="358" t="n"/>
      <c r="I5" s="359" t="n"/>
      <c r="J5" s="360" t="n"/>
    </row>
    <row r="6">
      <c r="A6" s="4" t="inlineStr">
        <is>
          <t xml:space="preserve">資產                                                        </t>
        </is>
      </c>
      <c r="B6" s="419" t="n"/>
      <c r="C6" s="367" t="n"/>
      <c r="D6" s="420" t="n"/>
      <c r="E6" s="368" t="n"/>
      <c r="F6" s="420" t="n"/>
      <c r="G6" s="421" t="n"/>
      <c r="H6" s="111" t="inlineStr">
        <is>
          <t xml:space="preserve">▼業務活動之現金流量                                          </t>
        </is>
      </c>
      <c r="I6" s="129" t="n"/>
      <c r="J6" s="130" t="n"/>
      <c r="L6" s="30" t="inlineStr">
        <is>
          <t>114年12月</t>
        </is>
      </c>
      <c r="M6" s="27" t="inlineStr">
        <is>
          <t>差異數要再加(減)</t>
        </is>
      </c>
      <c r="N6" s="30" t="n"/>
      <c r="O6" s="27" t="inlineStr">
        <is>
          <t>比較增減</t>
        </is>
      </c>
      <c r="P6" s="30" t="n"/>
      <c r="Q6" s="27" t="inlineStr">
        <is>
          <t>調整項目</t>
        </is>
      </c>
      <c r="R6" s="30" t="n"/>
    </row>
    <row r="7">
      <c r="A7" s="78" t="inlineStr">
        <is>
          <t xml:space="preserve">　流動資產                                                    </t>
        </is>
      </c>
      <c r="B7" s="422">
        <f>SUM(B8:B16)</f>
        <v/>
      </c>
      <c r="C7" s="367" t="n"/>
      <c r="D7" s="420" t="n"/>
      <c r="E7" s="368" t="n"/>
      <c r="F7" s="420" t="n"/>
      <c r="G7" s="423">
        <f>SUM(G8:G16)</f>
        <v/>
      </c>
      <c r="H7" s="112" t="inlineStr">
        <is>
          <t xml:space="preserve">　　本期賸餘（短絀）                                            </t>
        </is>
      </c>
      <c r="I7" s="8" t="inlineStr">
        <is>
          <t>A</t>
        </is>
      </c>
      <c r="J7" s="73">
        <f>OFFSET(A480,0,$K$1-1)</f>
        <v/>
      </c>
      <c r="K7" s="369">
        <f>-SUMIF($C$7:$C$127,I7,$D$7:$D$127)+SUMIF($E$7:$E$127,I7,$F$7:$F$127)</f>
        <v/>
      </c>
      <c r="L7" s="478">
        <f>VLOOKUP(A7,$A$140:$AX$249,$K$1,FALSE)</f>
        <v/>
      </c>
      <c r="M7" s="478">
        <f>L7-G7</f>
        <v/>
      </c>
      <c r="N7" s="30" t="n"/>
      <c r="O7" s="425">
        <f>L7-B7</f>
        <v/>
      </c>
      <c r="P7" s="30">
        <f>J7-K7</f>
        <v/>
      </c>
      <c r="Q7" s="426">
        <f>D7-F7</f>
        <v/>
      </c>
      <c r="R7" s="30" t="n"/>
    </row>
    <row r="8">
      <c r="A8" s="79" t="inlineStr">
        <is>
          <t xml:space="preserve">　　現金                                                        </t>
        </is>
      </c>
      <c r="B8" s="427">
        <f>VLOOKUP(A8,$A$309:$AX$418,$K$1,FALSE)</f>
        <v/>
      </c>
      <c r="C8" s="367" t="inlineStr">
        <is>
          <t>B</t>
        </is>
      </c>
      <c r="D8" s="428">
        <f>IF(G8-B8&gt;0,G8-B8,"0")</f>
        <v/>
      </c>
      <c r="E8" s="375" t="inlineStr">
        <is>
          <t>B</t>
        </is>
      </c>
      <c r="F8" s="428">
        <f>IF(G8-B8&lt;0,B8-G8,"0")</f>
        <v/>
      </c>
      <c r="G8" s="429">
        <f>J87</f>
        <v/>
      </c>
      <c r="H8" s="112" t="inlineStr">
        <is>
          <t xml:space="preserve">　　利息股利之調整                                              </t>
        </is>
      </c>
      <c r="I8" s="8" t="n"/>
      <c r="J8" s="73">
        <f>OFFSET(A481,0,$K$1-1)</f>
        <v/>
      </c>
      <c r="K8" s="369">
        <f>SUM(K9:K11)</f>
        <v/>
      </c>
      <c r="L8" s="478">
        <f>VLOOKUP(A8,$A$140:$AX$249,$K$1,FALSE)</f>
        <v/>
      </c>
      <c r="M8" s="478">
        <f>L8-G8</f>
        <v/>
      </c>
      <c r="N8" s="30" t="n"/>
      <c r="O8" s="425">
        <f>L8-B8</f>
        <v/>
      </c>
      <c r="P8" s="30">
        <f>J8-K8</f>
        <v/>
      </c>
      <c r="Q8" s="426">
        <f>D8-F8</f>
        <v/>
      </c>
      <c r="R8" s="30" t="n"/>
    </row>
    <row r="9" ht="32.4" customHeight="1" s="53">
      <c r="A9" s="79" t="inlineStr">
        <is>
          <t xml:space="preserve">　　流動金融資產                                                </t>
        </is>
      </c>
      <c r="B9" s="427">
        <f>VLOOKUP(A9,$A$309:$AX$418,$K$1,FALSE)</f>
        <v/>
      </c>
      <c r="C9" s="375" t="n">
        <v>231</v>
      </c>
      <c r="D9" s="428">
        <f>J50*-1</f>
        <v/>
      </c>
      <c r="E9" s="430" t="n">
        <v>211</v>
      </c>
      <c r="F9" s="431">
        <f>J42</f>
        <v/>
      </c>
      <c r="G9" s="429">
        <f>B9+D9-F9+D10-F10</f>
        <v/>
      </c>
      <c r="H9" s="112" t="inlineStr">
        <is>
          <t xml:space="preserve">　　　利息收入                                                    </t>
        </is>
      </c>
      <c r="I9" s="8" t="n"/>
      <c r="J9" s="73">
        <f>OFFSET(A482,0,$K$1-1)</f>
        <v/>
      </c>
      <c r="K9" s="369">
        <f>J9</f>
        <v/>
      </c>
      <c r="L9" s="478">
        <f>VLOOKUP(A9,$A$140:$AX$249,$K$1,FALSE)</f>
        <v/>
      </c>
      <c r="M9" s="478">
        <f>L9-G9</f>
        <v/>
      </c>
      <c r="N9" s="30" t="n"/>
      <c r="O9" s="425">
        <f>L9-B9</f>
        <v/>
      </c>
      <c r="P9" s="30">
        <f>J9-K9</f>
        <v/>
      </c>
      <c r="Q9" s="426">
        <f>D9-F9</f>
        <v/>
      </c>
      <c r="R9" s="30" t="n"/>
    </row>
    <row r="10">
      <c r="A10" s="79" t="n"/>
      <c r="B10" s="427" t="n"/>
      <c r="C10" s="375" t="n">
        <v>125</v>
      </c>
      <c r="D10" s="428" t="n"/>
      <c r="E10" s="430" t="n"/>
      <c r="F10" s="432" t="n"/>
      <c r="G10" s="429" t="n"/>
      <c r="H10" s="112" t="inlineStr">
        <is>
          <t xml:space="preserve">　　　股利收入                                                    </t>
        </is>
      </c>
      <c r="I10" s="8" t="n"/>
      <c r="J10" s="73">
        <f>OFFSET(A483,0,$K$1-1)</f>
        <v/>
      </c>
      <c r="K10" s="369">
        <f>J10</f>
        <v/>
      </c>
      <c r="L10" s="478" t="n"/>
      <c r="M10" s="478">
        <f>L10-G10</f>
        <v/>
      </c>
      <c r="N10" s="30" t="n"/>
      <c r="O10" s="425">
        <f>L10-B10</f>
        <v/>
      </c>
      <c r="P10" s="30">
        <f>J10-K10</f>
        <v/>
      </c>
      <c r="Q10" s="426">
        <f>D10-F10</f>
        <v/>
      </c>
      <c r="R10" s="30" t="n"/>
    </row>
    <row r="11">
      <c r="A11" s="79" t="inlineStr">
        <is>
          <t xml:space="preserve">　　應收款項                                                    </t>
        </is>
      </c>
      <c r="B11" s="427">
        <f>VLOOKUP(A11,$A$309:$AX$418,$K$1,FALSE)</f>
        <v/>
      </c>
      <c r="C11" s="375" t="n">
        <v>151</v>
      </c>
      <c r="D11" s="428" t="n"/>
      <c r="E11" s="430" t="n">
        <v>151</v>
      </c>
      <c r="F11" s="432" t="n"/>
      <c r="G11" s="429">
        <f>B11+D11-F11</f>
        <v/>
      </c>
      <c r="H11" s="112" t="inlineStr">
        <is>
          <t xml:space="preserve">　　　利息費用                                                    </t>
        </is>
      </c>
      <c r="I11" s="8" t="n"/>
      <c r="J11" s="73">
        <f>OFFSET(A484,0,$K$1-1)</f>
        <v/>
      </c>
      <c r="K11" s="369">
        <f>J11</f>
        <v/>
      </c>
      <c r="L11" s="478">
        <f>VLOOKUP(A11,$A$140:$AX$249,$K$1,FALSE)</f>
        <v/>
      </c>
      <c r="M11" s="478">
        <f>L11-G11</f>
        <v/>
      </c>
      <c r="N11" s="30" t="n"/>
      <c r="O11" s="425">
        <f>L11-B11</f>
        <v/>
      </c>
      <c r="P11" s="30">
        <f>J11-K11</f>
        <v/>
      </c>
      <c r="Q11" s="426">
        <f>D11-F11</f>
        <v/>
      </c>
      <c r="R11" s="30" t="n"/>
    </row>
    <row r="12">
      <c r="A12" s="2" t="n">
        <v>0</v>
      </c>
      <c r="B12" s="427" t="n"/>
      <c r="C12" s="375" t="n"/>
      <c r="D12" s="428" t="n"/>
      <c r="E12" s="430" t="n"/>
      <c r="F12" s="432" t="n"/>
      <c r="G12" s="433" t="n"/>
      <c r="H12" s="112" t="inlineStr">
        <is>
          <t xml:space="preserve">　　未計利息股利之本期賸餘（短絀）                              </t>
        </is>
      </c>
      <c r="I12" s="8" t="n"/>
      <c r="J12" s="73">
        <f>OFFSET(A485,0,$K$1-1)</f>
        <v/>
      </c>
      <c r="K12" s="369">
        <f>K7+K8</f>
        <v/>
      </c>
      <c r="L12" s="478" t="n"/>
      <c r="M12" s="478">
        <f>L12-G12</f>
        <v/>
      </c>
      <c r="N12" s="30" t="n"/>
      <c r="O12" s="425">
        <f>L12-B12</f>
        <v/>
      </c>
      <c r="P12" s="30">
        <f>J12-K12</f>
        <v/>
      </c>
      <c r="Q12" s="426">
        <f>D12-F12</f>
        <v/>
      </c>
      <c r="R12" s="30" t="n"/>
    </row>
    <row r="13">
      <c r="A13" s="80" t="inlineStr">
        <is>
          <t xml:space="preserve">　　存貨                                                        </t>
        </is>
      </c>
      <c r="B13" s="427">
        <f>VLOOKUP(A13,$A$309:$AX$418,$K$1,FALSE)</f>
        <v/>
      </c>
      <c r="C13" s="375" t="n">
        <v>151</v>
      </c>
      <c r="D13" s="428" t="n"/>
      <c r="E13" s="430" t="n">
        <v>151</v>
      </c>
      <c r="F13" s="432" t="n"/>
      <c r="G13" s="429">
        <f>B13+D13-F13</f>
        <v/>
      </c>
      <c r="H13" s="112" t="inlineStr">
        <is>
          <t xml:space="preserve">　　調整項目                                                    </t>
        </is>
      </c>
      <c r="I13" s="8" t="n"/>
      <c r="J13" s="73">
        <f>OFFSET(A486,0,$K$1-1)</f>
        <v/>
      </c>
      <c r="K13" s="369">
        <f>SUM(K14,K24,K27,K34,K33)</f>
        <v/>
      </c>
      <c r="L13" s="478">
        <f>VLOOKUP(A13,$A$140:$AX$249,$K$1,FALSE)</f>
        <v/>
      </c>
      <c r="M13" s="478">
        <f>L13-G13</f>
        <v/>
      </c>
      <c r="N13" s="30" t="n"/>
      <c r="O13" s="425">
        <f>L13-B13</f>
        <v/>
      </c>
      <c r="P13" s="30">
        <f>J13-K13</f>
        <v/>
      </c>
      <c r="Q13" s="426">
        <f>D13-F13</f>
        <v/>
      </c>
      <c r="R13" s="30" t="n"/>
    </row>
    <row r="14">
      <c r="A14" s="81" t="inlineStr">
        <is>
          <t xml:space="preserve">　　生產性生物資產－流動                                        </t>
        </is>
      </c>
      <c r="B14" s="427">
        <f>VLOOKUP(A14,$A$309:$AX$418,$K$1,FALSE)</f>
        <v/>
      </c>
      <c r="C14" s="375" t="n">
        <v>151</v>
      </c>
      <c r="D14" s="428" t="n"/>
      <c r="E14" s="430" t="n">
        <v>151</v>
      </c>
      <c r="F14" s="432" t="n"/>
      <c r="G14" s="429">
        <f>B14+D14-F14</f>
        <v/>
      </c>
      <c r="H14" s="112" t="inlineStr">
        <is>
          <t xml:space="preserve">　　　折舊、減損及折耗                                            </t>
        </is>
      </c>
      <c r="I14" s="8" t="n"/>
      <c r="J14" s="73">
        <f>OFFSET(A487,0,$K$1-1)</f>
        <v/>
      </c>
      <c r="K14" s="369">
        <f>SUM(K15:K23)</f>
        <v/>
      </c>
      <c r="L14" s="478">
        <f>VLOOKUP(A14,$A$140:$AX$249,$K$1,FALSE)</f>
        <v/>
      </c>
      <c r="M14" s="478">
        <f>L14-G14</f>
        <v/>
      </c>
      <c r="N14" s="30" t="n"/>
      <c r="O14" s="425">
        <f>L14-B14</f>
        <v/>
      </c>
      <c r="P14" s="30">
        <f>J14-K14</f>
        <v/>
      </c>
      <c r="Q14" s="426">
        <f>D14-F14</f>
        <v/>
      </c>
      <c r="R14" s="30" t="n"/>
    </row>
    <row r="15">
      <c r="A15" s="80" t="inlineStr">
        <is>
          <t xml:space="preserve">　　預付款項                                                    </t>
        </is>
      </c>
      <c r="B15" s="427">
        <f>VLOOKUP(A15,$A$309:$AX$418,$K$1,FALSE)</f>
        <v/>
      </c>
      <c r="C15" s="375" t="n">
        <v>151</v>
      </c>
      <c r="D15" s="428" t="n"/>
      <c r="E15" s="430" t="n">
        <v>151</v>
      </c>
      <c r="F15" s="432" t="n"/>
      <c r="G15" s="429">
        <f>B15+D15-F15</f>
        <v/>
      </c>
      <c r="H15" s="112" t="inlineStr">
        <is>
          <t xml:space="preserve">　　　　土地改良物                                                  </t>
        </is>
      </c>
      <c r="I15" s="91" t="n">
        <v>101</v>
      </c>
      <c r="J15" s="121">
        <f>OFFSET(A488,0,$K$1-1)</f>
        <v/>
      </c>
      <c r="K15" s="369">
        <f>-SUMIF($C$7:$C$127,I15,$D$7:$D$127)+SUMIF($E$7:$E$127,I15,$F$7:$F$127)</f>
        <v/>
      </c>
      <c r="L15" s="478">
        <f>VLOOKUP(A15,$A$140:$AX$249,$K$1,FALSE)</f>
        <v/>
      </c>
      <c r="M15" s="478">
        <f>L15-G15</f>
        <v/>
      </c>
      <c r="N15" s="30" t="n"/>
      <c r="O15" s="425">
        <f>L15-B15</f>
        <v/>
      </c>
      <c r="P15" s="30">
        <f>J15-K15</f>
        <v/>
      </c>
      <c r="Q15" s="426">
        <f>D15-F15</f>
        <v/>
      </c>
      <c r="R15" s="30" t="n"/>
    </row>
    <row r="16">
      <c r="A16" s="80" t="inlineStr">
        <is>
          <t xml:space="preserve">　　短期貸墊款                                                  </t>
        </is>
      </c>
      <c r="B16" s="427">
        <f>VLOOKUP(A16,$A$309:$AX$418,$K$1,FALSE)</f>
        <v/>
      </c>
      <c r="C16" s="375" t="n">
        <v>151</v>
      </c>
      <c r="D16" s="428" t="n"/>
      <c r="E16" s="430" t="n">
        <v>212</v>
      </c>
      <c r="F16" s="432">
        <f>J43</f>
        <v/>
      </c>
      <c r="G16" s="429">
        <f>B16+D16-F16</f>
        <v/>
      </c>
      <c r="H16" s="112" t="inlineStr">
        <is>
          <t xml:space="preserve">　　　　房屋及建築                                                  </t>
        </is>
      </c>
      <c r="I16" s="91" t="n">
        <v>102</v>
      </c>
      <c r="J16" s="121">
        <f>OFFSET(A489,0,$K$1-1)</f>
        <v/>
      </c>
      <c r="K16" s="369">
        <f>-SUMIF($C$7:$C$127,I16,$D$7:$D$127)+SUMIF($E$7:$E$127,I16,$F$7:$F$127)</f>
        <v/>
      </c>
      <c r="L16" s="478">
        <f>VLOOKUP(A16,$A$140:$AX$249,$K$1,FALSE)</f>
        <v/>
      </c>
      <c r="M16" s="478">
        <f>L16-G16</f>
        <v/>
      </c>
      <c r="N16" s="30" t="n"/>
      <c r="O16" s="425">
        <f>L16-B16</f>
        <v/>
      </c>
      <c r="P16" s="30">
        <f>J16-K16</f>
        <v/>
      </c>
      <c r="Q16" s="426">
        <f>D16-F16</f>
        <v/>
      </c>
      <c r="R16" s="30" t="n"/>
    </row>
    <row r="17" ht="48.6" customHeight="1" s="53">
      <c r="A17" s="78" t="inlineStr">
        <is>
          <t xml:space="preserve">　投資、長期應收款、貸墊款及準備金                            </t>
        </is>
      </c>
      <c r="B17" s="422">
        <f>SUM(B18:B21)</f>
        <v/>
      </c>
      <c r="C17" s="380" t="n"/>
      <c r="D17" s="374" t="n"/>
      <c r="E17" s="434" t="n"/>
      <c r="F17" s="435" t="n"/>
      <c r="G17" s="423">
        <f>SUM(G18:G21)</f>
        <v/>
      </c>
      <c r="H17" s="112" t="inlineStr">
        <is>
          <t xml:space="preserve">　　　　機械及設備                                                  </t>
        </is>
      </c>
      <c r="I17" s="91" t="n">
        <v>103</v>
      </c>
      <c r="J17" s="121">
        <f>OFFSET(A490,0,$K$1-1)</f>
        <v/>
      </c>
      <c r="K17" s="369">
        <f>-SUMIF($C$7:$C$127,I17,$D$7:$D$127)+SUMIF($E$7:$E$127,I17,$F$7:$F$127)</f>
        <v/>
      </c>
      <c r="L17" s="478">
        <f>VLOOKUP(A17,$A$140:$AX$249,$K$1,FALSE)</f>
        <v/>
      </c>
      <c r="M17" s="478">
        <f>L17-G17</f>
        <v/>
      </c>
      <c r="N17" s="30" t="n"/>
      <c r="O17" s="425">
        <f>L17-B17</f>
        <v/>
      </c>
      <c r="P17" s="30">
        <f>J17-K17</f>
        <v/>
      </c>
      <c r="Q17" s="426">
        <f>D17-F17</f>
        <v/>
      </c>
      <c r="R17" s="30" t="n"/>
    </row>
    <row r="18" ht="32.4" customHeight="1" s="53">
      <c r="A18" s="80" t="inlineStr">
        <is>
          <t xml:space="preserve">　　採權益法之投資                                              </t>
        </is>
      </c>
      <c r="B18" s="427">
        <f>VLOOKUP(A18,$A$309:$AX$418,$K$1,FALSE)</f>
        <v/>
      </c>
      <c r="C18" s="380" t="n"/>
      <c r="D18" s="126" t="n"/>
      <c r="E18" s="127" t="n"/>
      <c r="F18" s="126" t="n"/>
      <c r="G18" s="429">
        <f>D18+F18+B18</f>
        <v/>
      </c>
      <c r="H18" s="112" t="inlineStr">
        <is>
          <t xml:space="preserve">　　　　交通及運輸設備                                              </t>
        </is>
      </c>
      <c r="I18" s="91" t="n">
        <v>104</v>
      </c>
      <c r="J18" s="121">
        <f>OFFSET(A491,0,$K$1-1)</f>
        <v/>
      </c>
      <c r="K18" s="369">
        <f>-SUMIF($C$7:$C$127,I18,$D$7:$D$127)+SUMIF($E$7:$E$127,I18,$F$7:$F$127)</f>
        <v/>
      </c>
      <c r="L18" s="478">
        <f>VLOOKUP(A18,$A$140:$AX$249,$K$1,FALSE)</f>
        <v/>
      </c>
      <c r="M18" s="478">
        <f>L18-G18</f>
        <v/>
      </c>
      <c r="N18" s="30" t="n"/>
      <c r="O18" s="425">
        <f>L18-B18</f>
        <v/>
      </c>
      <c r="P18" s="30">
        <f>J18-K18</f>
        <v/>
      </c>
      <c r="Q18" s="426">
        <f>D18-F18</f>
        <v/>
      </c>
      <c r="R18" s="30" t="n"/>
    </row>
    <row r="19" ht="32.4" customHeight="1" s="53">
      <c r="A19" s="80" t="inlineStr">
        <is>
          <t xml:space="preserve">　　非流動金融資產                                              </t>
        </is>
      </c>
      <c r="B19" s="427">
        <f>VLOOKUP(A19,$A$309:$AX$418,$K$1,FALSE)</f>
        <v/>
      </c>
      <c r="C19" s="381" t="n">
        <v>241</v>
      </c>
      <c r="D19" s="436">
        <f>J52*-1</f>
        <v/>
      </c>
      <c r="E19" s="437" t="n">
        <v>221</v>
      </c>
      <c r="F19" s="438">
        <f>J45</f>
        <v/>
      </c>
      <c r="G19" s="429">
        <f>B19+D19-F19</f>
        <v/>
      </c>
      <c r="H19" s="112" t="inlineStr">
        <is>
          <t xml:space="preserve">　　　　什項設備                                                    </t>
        </is>
      </c>
      <c r="I19" s="91" t="n">
        <v>105</v>
      </c>
      <c r="J19" s="121">
        <f>OFFSET(A492,0,$K$1-1)</f>
        <v/>
      </c>
      <c r="K19" s="369">
        <f>-SUMIF($C$7:$C$127,I19,$D$7:$D$127)+SUMIF($E$7:$E$127,I19,$F$7:$F$127)</f>
        <v/>
      </c>
      <c r="L19" s="478">
        <f>VLOOKUP(A19,$A$140:$AX$249,$K$1,FALSE)</f>
        <v/>
      </c>
      <c r="M19" s="478">
        <f>L19-G19</f>
        <v/>
      </c>
      <c r="N19" s="30" t="n"/>
      <c r="O19" s="425">
        <f>L19-B19</f>
        <v/>
      </c>
      <c r="P19" s="30">
        <f>J19-K19</f>
        <v/>
      </c>
      <c r="Q19" s="426">
        <f>D19-F19</f>
        <v/>
      </c>
      <c r="R19" s="30" t="n"/>
    </row>
    <row r="20">
      <c r="A20" s="80" t="inlineStr">
        <is>
          <t xml:space="preserve">　　長期應收款                                                  </t>
        </is>
      </c>
      <c r="B20" s="427">
        <f>VLOOKUP(A20,$A$309:$AX$418,$K$1,FALSE)</f>
        <v/>
      </c>
      <c r="C20" s="380" t="n"/>
      <c r="D20" s="374" t="n"/>
      <c r="E20" s="434" t="n"/>
      <c r="F20" s="435" t="n"/>
      <c r="G20" s="433">
        <f>B20+D20-F20</f>
        <v/>
      </c>
      <c r="H20" s="112" t="inlineStr">
        <is>
          <t xml:space="preserve">　　　　租賃資產                                                    </t>
        </is>
      </c>
      <c r="I20" s="91" t="n">
        <v>106</v>
      </c>
      <c r="J20" s="121">
        <f>OFFSET(A493,0,$K$1-1)</f>
        <v/>
      </c>
      <c r="K20" s="369">
        <f>-SUMIF($C$7:$C$127,I20,$D$7:$D$127)+SUMIF($E$7:$E$127,I20,$F$7:$F$127)</f>
        <v/>
      </c>
      <c r="L20" s="478">
        <f>VLOOKUP(A20,$A$140:$AX$249,$K$1,FALSE)</f>
        <v/>
      </c>
      <c r="M20" s="478">
        <f>L20-G20</f>
        <v/>
      </c>
      <c r="N20" s="30" t="n"/>
      <c r="O20" s="425">
        <f>L20-B20</f>
        <v/>
      </c>
      <c r="P20" s="30">
        <f>J20-K20</f>
        <v/>
      </c>
      <c r="Q20" s="426">
        <f>D20-F20</f>
        <v/>
      </c>
      <c r="R20" s="30" t="n"/>
    </row>
    <row r="21">
      <c r="A21" s="80" t="inlineStr">
        <is>
          <t xml:space="preserve">　　準備金                                                      </t>
        </is>
      </c>
      <c r="B21" s="427">
        <f>VLOOKUP(A21,$A$309:$AX$418,$K$1,FALSE)</f>
        <v/>
      </c>
      <c r="C21" s="380" t="n">
        <v>242</v>
      </c>
      <c r="D21" s="374">
        <f>J53*-1</f>
        <v/>
      </c>
      <c r="E21" s="434" t="n">
        <v>222</v>
      </c>
      <c r="F21" s="435">
        <f>J46</f>
        <v/>
      </c>
      <c r="G21" s="429">
        <f>B21+SUM(D21:D25)-SUM(F21:F25)</f>
        <v/>
      </c>
      <c r="H21" s="112" t="inlineStr">
        <is>
          <t xml:space="preserve">　　　　租賃權益改良                                                </t>
        </is>
      </c>
      <c r="I21" s="91" t="n">
        <v>107</v>
      </c>
      <c r="J21" s="121">
        <f>OFFSET(A494,0,$K$1-1)</f>
        <v/>
      </c>
      <c r="K21" s="369">
        <f>-SUMIF($C$7:$C$127,I21,$D$7:$D$127)+SUMIF($E$7:$E$127,I21,$F$7:$F$127)</f>
        <v/>
      </c>
      <c r="L21" s="478">
        <f>VLOOKUP(A21,$A$140:$AX$249,$K$1,FALSE)</f>
        <v/>
      </c>
      <c r="M21" s="478">
        <f>L21-G21</f>
        <v/>
      </c>
      <c r="N21" s="30" t="n"/>
      <c r="O21" s="425">
        <f>L21-B21</f>
        <v/>
      </c>
      <c r="P21" s="30">
        <f>J21-K21</f>
        <v/>
      </c>
      <c r="Q21" s="426">
        <f>D21-F21</f>
        <v/>
      </c>
      <c r="R21" s="30" t="n"/>
    </row>
    <row r="22">
      <c r="A22" s="3" t="n">
        <v>0</v>
      </c>
      <c r="B22" s="427" t="n"/>
      <c r="C22" s="382" t="n">
        <v>401</v>
      </c>
      <c r="D22" s="428">
        <f>J90</f>
        <v/>
      </c>
      <c r="E22" s="439" t="n">
        <v>402</v>
      </c>
      <c r="F22" s="432">
        <f>-J91</f>
        <v/>
      </c>
      <c r="G22" s="433" t="n"/>
      <c r="H22" s="112" t="inlineStr">
        <is>
          <t xml:space="preserve">　　　　代管資產                                                    </t>
        </is>
      </c>
      <c r="I22" s="91" t="n">
        <v>108</v>
      </c>
      <c r="J22" s="121">
        <f>OFFSET(A495,0,$K$1-1)</f>
        <v/>
      </c>
      <c r="K22" s="369">
        <f>-SUMIF($C$7:$C$127,I22,$D$7:$D$127)+SUMIF($E$7:$E$127,I22,$F$7:$F$127)</f>
        <v/>
      </c>
      <c r="L22" s="478" t="n"/>
      <c r="M22" s="478">
        <f>L22-G22</f>
        <v/>
      </c>
      <c r="N22" s="30" t="n"/>
      <c r="O22" s="425">
        <f>L22-B22</f>
        <v/>
      </c>
      <c r="P22" s="30">
        <f>J22-K22</f>
        <v/>
      </c>
      <c r="Q22" s="426">
        <f>D22-F22</f>
        <v/>
      </c>
      <c r="R22" s="30" t="n"/>
    </row>
    <row r="23">
      <c r="A23" s="3" t="n">
        <v>0</v>
      </c>
      <c r="B23" s="427" t="n"/>
      <c r="C23" s="382" t="n">
        <v>403</v>
      </c>
      <c r="D23" s="428">
        <f>J93</f>
        <v/>
      </c>
      <c r="E23" s="439" t="n"/>
      <c r="F23" s="431" t="n"/>
      <c r="G23" s="433" t="n"/>
      <c r="H23" s="112" t="inlineStr">
        <is>
          <t xml:space="preserve">　　　　生產性生物資產－非流動                                      </t>
        </is>
      </c>
      <c r="I23" s="91" t="n">
        <v>109</v>
      </c>
      <c r="J23" s="121">
        <f>OFFSET(A496,0,$K$1-1)</f>
        <v/>
      </c>
      <c r="K23" s="369">
        <f>-SUMIF($C$7:$C$127,I23,$D$7:$D$127)+SUMIF($E$7:$E$127,I23,$F$7:$F$127)</f>
        <v/>
      </c>
      <c r="L23" s="478" t="n"/>
      <c r="M23" s="478">
        <f>L23-G23</f>
        <v/>
      </c>
      <c r="N23" s="30" t="n"/>
      <c r="O23" s="425">
        <f>L23-B23</f>
        <v/>
      </c>
      <c r="P23" s="30">
        <f>J23-K23</f>
        <v/>
      </c>
      <c r="Q23" s="426">
        <f>D23-F23</f>
        <v/>
      </c>
      <c r="R23" s="30" t="n"/>
    </row>
    <row r="24">
      <c r="A24" s="3" t="n">
        <v>0</v>
      </c>
      <c r="B24" s="427" t="n"/>
      <c r="C24" s="382" t="n"/>
      <c r="D24" s="428" t="n"/>
      <c r="E24" s="439" t="n"/>
      <c r="F24" s="432" t="n"/>
      <c r="G24" s="433" t="n"/>
      <c r="H24" s="112" t="inlineStr">
        <is>
          <t xml:space="preserve">　　　攤銷                                                        </t>
        </is>
      </c>
      <c r="I24" s="91" t="n"/>
      <c r="J24" s="121">
        <f>OFFSET(A497,0,$K$1-1)</f>
        <v/>
      </c>
      <c r="K24" s="369">
        <f>SUM(K25:K26)</f>
        <v/>
      </c>
      <c r="L24" s="478" t="n"/>
      <c r="M24" s="478">
        <f>L24-G24</f>
        <v/>
      </c>
      <c r="N24" s="30" t="n"/>
      <c r="O24" s="425">
        <f>L24-B24</f>
        <v/>
      </c>
      <c r="P24" s="30">
        <f>J24-K24</f>
        <v/>
      </c>
      <c r="Q24" s="426">
        <f>D24-F24</f>
        <v/>
      </c>
      <c r="R24" s="30" t="n"/>
    </row>
    <row r="25">
      <c r="A25" s="78" t="n"/>
      <c r="B25" s="427" t="n"/>
      <c r="C25" s="382" t="n">
        <v>125</v>
      </c>
      <c r="D25" s="428">
        <f>J32*-1</f>
        <v/>
      </c>
      <c r="E25" s="439" t="n"/>
      <c r="F25" s="432" t="n"/>
      <c r="G25" s="433" t="n"/>
      <c r="H25" s="112" t="inlineStr">
        <is>
          <t xml:space="preserve">　　　　攤銷電腦軟體                                                </t>
        </is>
      </c>
      <c r="I25" s="8" t="n">
        <v>111</v>
      </c>
      <c r="J25" s="73">
        <f>OFFSET(A498,0,$K$1-1)</f>
        <v/>
      </c>
      <c r="K25" s="369">
        <f>-SUMIF($C$7:$C$127,I25,$D$7:$D$127)+SUMIF($E$7:$E$127,I25,$F$7:$F$127)</f>
        <v/>
      </c>
      <c r="L25" s="478" t="n"/>
      <c r="M25" s="478">
        <f>L25-G25</f>
        <v/>
      </c>
      <c r="N25" s="30" t="n"/>
      <c r="O25" s="425">
        <f>L25-B25</f>
        <v/>
      </c>
      <c r="P25" s="30">
        <f>J25-K25</f>
        <v/>
      </c>
      <c r="Q25" s="426">
        <f>D25-F25</f>
        <v/>
      </c>
      <c r="R25" s="30" t="n"/>
    </row>
    <row r="26" ht="32.4" customHeight="1" s="53">
      <c r="A26" s="78" t="inlineStr">
        <is>
          <t xml:space="preserve">　不動產、廠房及設備                                          </t>
        </is>
      </c>
      <c r="B26" s="422">
        <f>SUM(B27:B52)</f>
        <v/>
      </c>
      <c r="C26" s="375" t="n"/>
      <c r="D26" s="428" t="n"/>
      <c r="E26" s="430" t="n"/>
      <c r="F26" s="432" t="n"/>
      <c r="G26" s="423">
        <f>SUM(G27:G52)</f>
        <v/>
      </c>
      <c r="H26" s="112" t="inlineStr">
        <is>
          <t xml:space="preserve">　　　　其他攤銷費用                                                </t>
        </is>
      </c>
      <c r="I26" s="8" t="n">
        <v>112</v>
      </c>
      <c r="J26" s="73">
        <f>OFFSET(A499,0,$K$1-1)</f>
        <v/>
      </c>
      <c r="K26" s="369">
        <f>-SUMIF($C$7:$C$127,I26,$D$7:$D$127)+SUMIF($E$7:$E$127,I26,$F$7:$F$127)</f>
        <v/>
      </c>
      <c r="L26" s="478">
        <f>VLOOKUP(A26,$A$140:$AX$249,$K$1,FALSE)</f>
        <v/>
      </c>
      <c r="M26" s="478">
        <f>L26-G26</f>
        <v/>
      </c>
      <c r="N26" s="30" t="n"/>
      <c r="O26" s="425">
        <f>L26-B26</f>
        <v/>
      </c>
      <c r="P26" s="30">
        <f>J26-K26</f>
        <v/>
      </c>
      <c r="Q26" s="426">
        <f>D26-F26</f>
        <v/>
      </c>
      <c r="R26" s="30" t="n"/>
    </row>
    <row r="27">
      <c r="A27" s="80" t="inlineStr">
        <is>
          <t xml:space="preserve">　　土地                                                        </t>
        </is>
      </c>
      <c r="B27" s="427">
        <f>VLOOKUP(A27,$A$309:$AX$418,$K$1,FALSE)</f>
        <v/>
      </c>
      <c r="C27" s="384" t="n">
        <v>121</v>
      </c>
      <c r="D27" s="440" t="n"/>
      <c r="E27" s="441" t="n"/>
      <c r="F27" s="442" t="n"/>
      <c r="G27" s="429">
        <f>B27+SUM(D27)-SUM(F27)</f>
        <v/>
      </c>
      <c r="H27" s="112" t="inlineStr">
        <is>
          <t xml:space="preserve">　　　其他                                                        </t>
        </is>
      </c>
      <c r="I27" s="8" t="n"/>
      <c r="J27" s="73">
        <f>OFFSET(A500,0,$K$1-1)</f>
        <v/>
      </c>
      <c r="K27" s="369">
        <f>K28+K29+K32</f>
        <v/>
      </c>
      <c r="L27" s="478">
        <f>VLOOKUP(A27,$A$140:$AX$249,$K$1,FALSE)</f>
        <v/>
      </c>
      <c r="M27" s="478">
        <f>L27-G27</f>
        <v/>
      </c>
      <c r="N27" s="30" t="n"/>
      <c r="O27" s="425">
        <f>L27-B27</f>
        <v/>
      </c>
      <c r="P27" s="30">
        <f>J27-K27</f>
        <v/>
      </c>
      <c r="Q27" s="426">
        <f>D27-F27</f>
        <v/>
      </c>
      <c r="R27" s="30" t="n"/>
    </row>
    <row r="28">
      <c r="A28" s="2" t="n">
        <v>0</v>
      </c>
      <c r="B28" s="427" t="n"/>
      <c r="C28" s="384" t="n"/>
      <c r="D28" s="440" t="n"/>
      <c r="E28" s="441" t="n"/>
      <c r="F28" s="442" t="n"/>
      <c r="G28" s="433" t="n"/>
      <c r="H28" s="214" t="inlineStr">
        <is>
          <t xml:space="preserve">　　　　應付退休及離職金                                            </t>
        </is>
      </c>
      <c r="I28" s="215" t="n">
        <v>122</v>
      </c>
      <c r="J28" s="73">
        <f>OFFSET(A501,0,$K$1-1)</f>
        <v/>
      </c>
      <c r="K28" s="369">
        <f>-SUMIF($C$7:$C$127,I28,$D$7:$D$127)+SUMIF($E$7:$E$127,I28,$F$7:$F$127)</f>
        <v/>
      </c>
      <c r="L28" s="478" t="n"/>
      <c r="M28" s="478">
        <f>L28-G28</f>
        <v/>
      </c>
      <c r="N28" s="30" t="n"/>
      <c r="O28" s="425">
        <f>L28-B28</f>
        <v/>
      </c>
      <c r="P28" s="30">
        <f>J28-K28</f>
        <v/>
      </c>
      <c r="Q28" s="426">
        <f>D28-F28</f>
        <v/>
      </c>
      <c r="R28" s="30" t="n"/>
    </row>
    <row r="29">
      <c r="A29" s="80" t="inlineStr">
        <is>
          <t xml:space="preserve">　　土地改良物                                                  </t>
        </is>
      </c>
      <c r="B29" s="427">
        <f>VLOOKUP(A29,$A$309:$AX$418,$K$1,FALSE)</f>
        <v/>
      </c>
      <c r="C29" s="384" t="n">
        <v>251</v>
      </c>
      <c r="D29" s="440">
        <f>J57*-1</f>
        <v/>
      </c>
      <c r="E29" s="441" t="n">
        <v>101</v>
      </c>
      <c r="F29" s="442">
        <f>J15</f>
        <v/>
      </c>
      <c r="G29" s="429">
        <f>B29+SUM(D29:D32)-SUM(F29:F32)</f>
        <v/>
      </c>
      <c r="H29" s="214" t="inlineStr">
        <is>
          <t xml:space="preserve">　　　　遞延收入                                                    </t>
        </is>
      </c>
      <c r="I29" s="215" t="n"/>
      <c r="J29" s="73">
        <f>OFFSET(A502,0,$K$1-1)</f>
        <v/>
      </c>
      <c r="K29" s="369">
        <f>SUM(K30:K31)</f>
        <v/>
      </c>
      <c r="L29" s="478">
        <f>VLOOKUP(A29,$A$140:$AX$249,$K$1,FALSE)</f>
        <v/>
      </c>
      <c r="M29" s="478">
        <f>L29-G29</f>
        <v/>
      </c>
      <c r="N29" s="30" t="n"/>
      <c r="O29" s="425">
        <f>L29-B29</f>
        <v/>
      </c>
      <c r="P29" s="30">
        <f>J29-K29</f>
        <v/>
      </c>
      <c r="Q29" s="426">
        <f>D29-F29</f>
        <v/>
      </c>
      <c r="R29" s="30" t="n"/>
    </row>
    <row r="30">
      <c r="A30" s="80" t="n">
        <v>0</v>
      </c>
      <c r="B30" s="427" t="n"/>
      <c r="C30" s="384" t="n">
        <v>404</v>
      </c>
      <c r="D30" s="440">
        <f>J96</f>
        <v/>
      </c>
      <c r="E30" s="441" t="n"/>
      <c r="F30" s="442" t="n"/>
      <c r="G30" s="433" t="n"/>
      <c r="H30" s="214" t="inlineStr">
        <is>
          <t xml:space="preserve">　　　　　遞延收入-其他補助收入                                       </t>
        </is>
      </c>
      <c r="I30" s="215" t="n">
        <v>123</v>
      </c>
      <c r="J30" s="73">
        <f>OFFSET(A503,0,$K$1-1)</f>
        <v/>
      </c>
      <c r="K30" s="369">
        <f>-SUMIF($C$7:$C$127,I30,$D$7:$D$127)+SUMIF($E$7:$E$127,I30,$F$7:$F$127)</f>
        <v/>
      </c>
      <c r="L30" s="478" t="n"/>
      <c r="M30" s="478">
        <f>L30-G30</f>
        <v/>
      </c>
      <c r="N30" s="30" t="n"/>
      <c r="O30" s="425">
        <f>L30-B30</f>
        <v/>
      </c>
      <c r="P30" s="30">
        <f>J30-K30</f>
        <v/>
      </c>
      <c r="Q30" s="426">
        <f>D30-F30</f>
        <v/>
      </c>
      <c r="R30" s="30" t="n"/>
    </row>
    <row r="31">
      <c r="A31" s="2" t="n">
        <v>0</v>
      </c>
      <c r="B31" s="427" t="n"/>
      <c r="C31" s="384" t="n"/>
      <c r="D31" s="440" t="n"/>
      <c r="E31" s="441" t="n"/>
      <c r="F31" s="442" t="n"/>
      <c r="G31" s="433" t="n"/>
      <c r="H31" s="214" t="inlineStr">
        <is>
          <t xml:space="preserve">　　　　　遞延收入-受贈收入                                           </t>
        </is>
      </c>
      <c r="I31" s="215" t="n">
        <v>124</v>
      </c>
      <c r="J31" s="73">
        <f>OFFSET(A504,0,$K$1-1)</f>
        <v/>
      </c>
      <c r="K31" s="369">
        <f>-SUMIF($C$7:$C$127,I31,$D$7:$D$127)+SUMIF($E$7:$E$127,I31,$F$7:$F$127)</f>
        <v/>
      </c>
      <c r="L31" s="478" t="n"/>
      <c r="M31" s="478">
        <f>L31-G31</f>
        <v/>
      </c>
      <c r="N31" s="30" t="n"/>
      <c r="O31" s="425">
        <f>L31-B31</f>
        <v/>
      </c>
      <c r="P31" s="30">
        <f>J31-K31</f>
        <v/>
      </c>
      <c r="Q31" s="426">
        <f>D31-F31</f>
        <v/>
      </c>
      <c r="R31" s="30" t="n"/>
    </row>
    <row r="32">
      <c r="A32" s="3" t="n">
        <v>0</v>
      </c>
      <c r="B32" s="427" t="n"/>
      <c r="C32" s="385" t="n"/>
      <c r="D32" s="440" t="n"/>
      <c r="E32" s="443" t="n"/>
      <c r="F32" s="442" t="n"/>
      <c r="G32" s="433" t="n"/>
      <c r="H32" s="214" t="inlineStr">
        <is>
          <t xml:space="preserve">　　　　其他                                                        </t>
        </is>
      </c>
      <c r="I32" s="215" t="n">
        <v>125</v>
      </c>
      <c r="J32" s="73">
        <f>OFFSET(A505,0,$K$1-1)</f>
        <v/>
      </c>
      <c r="K32" s="369" t="n"/>
      <c r="L32" s="478" t="n"/>
      <c r="M32" s="478">
        <f>L32-G32</f>
        <v/>
      </c>
      <c r="N32" s="30" t="n"/>
      <c r="O32" s="425">
        <f>L32-B32</f>
        <v/>
      </c>
      <c r="P32" s="30">
        <f>J32-K32</f>
        <v/>
      </c>
      <c r="Q32" s="426">
        <f>D32-F32</f>
        <v/>
      </c>
      <c r="R32" s="30" t="n"/>
    </row>
    <row r="33">
      <c r="A33" s="80" t="inlineStr">
        <is>
          <t xml:space="preserve">　　房屋及建築                                                  </t>
        </is>
      </c>
      <c r="B33" s="427">
        <f>VLOOKUP(A33,$A$309:$AX$418,$K$1,FALSE)</f>
        <v/>
      </c>
      <c r="C33" s="384" t="n">
        <v>252</v>
      </c>
      <c r="D33" s="440">
        <f>J58*-1</f>
        <v/>
      </c>
      <c r="E33" s="441" t="n">
        <v>102</v>
      </c>
      <c r="F33" s="442">
        <f>J16</f>
        <v/>
      </c>
      <c r="G33" s="429">
        <f>B33+SUM(D33:D36)-SUM(F33:F36)</f>
        <v/>
      </c>
      <c r="H33" s="214" t="inlineStr">
        <is>
          <t xml:space="preserve">　　　流動資產淨減（淨增）                                        </t>
        </is>
      </c>
      <c r="I33" s="215" t="n">
        <v>151</v>
      </c>
      <c r="J33" s="73">
        <f>OFFSET(A506,0,$K$1-1)</f>
        <v/>
      </c>
      <c r="K33" s="369">
        <f>-SUMIF($C$7:$C$127,I33,$D$7:$D$127)+SUMIF($E$7:$E$127,I33,$F$7:$F$127)</f>
        <v/>
      </c>
      <c r="L33" s="478">
        <f>VLOOKUP(A33,$A$140:$AX$249,$K$1,FALSE)</f>
        <v/>
      </c>
      <c r="M33" s="478">
        <f>L33-G33</f>
        <v/>
      </c>
      <c r="N33" s="30" t="n"/>
      <c r="O33" s="425">
        <f>L33-B33</f>
        <v/>
      </c>
      <c r="P33" s="30">
        <f>J33-K33</f>
        <v/>
      </c>
      <c r="Q33" s="426">
        <f>D33-F33</f>
        <v/>
      </c>
      <c r="R33" s="30" t="n"/>
    </row>
    <row r="34">
      <c r="A34" s="2" t="n">
        <v>0</v>
      </c>
      <c r="B34" s="427" t="n"/>
      <c r="C34" s="384" t="n">
        <v>405</v>
      </c>
      <c r="D34" s="440">
        <f>J97</f>
        <v/>
      </c>
      <c r="E34" s="441" t="n"/>
      <c r="F34" s="442" t="n"/>
      <c r="G34" s="433" t="n"/>
      <c r="H34" s="214" t="inlineStr">
        <is>
          <t xml:space="preserve">　　　流動負債淨增（淨減）                                        </t>
        </is>
      </c>
      <c r="I34" s="215" t="n">
        <v>161</v>
      </c>
      <c r="J34" s="73">
        <f>OFFSET(A507,0,$K$1-1)</f>
        <v/>
      </c>
      <c r="K34" s="369">
        <f>-SUMIF($C$7:$C$127,I34,$D$7:$D$127)+SUMIF($E$7:$E$127,I34,$F$7:$F$127)</f>
        <v/>
      </c>
      <c r="L34" s="478" t="n"/>
      <c r="M34" s="478">
        <f>L34-G34</f>
        <v/>
      </c>
      <c r="N34" s="30" t="n"/>
      <c r="O34" s="425">
        <f>L34-B34</f>
        <v/>
      </c>
      <c r="P34" s="30">
        <f>J34-K34</f>
        <v/>
      </c>
      <c r="Q34" s="426">
        <f>D34-F34</f>
        <v/>
      </c>
      <c r="R34" s="30" t="n"/>
    </row>
    <row r="35">
      <c r="A35" s="2" t="n">
        <v>0</v>
      </c>
      <c r="B35" s="427" t="n"/>
      <c r="C35" s="384" t="n"/>
      <c r="D35" s="440" t="n"/>
      <c r="E35" s="441" t="n"/>
      <c r="F35" s="442" t="n"/>
      <c r="G35" s="433" t="n"/>
      <c r="H35" s="214" t="inlineStr">
        <is>
          <t xml:space="preserve">　　未計利息股利之現金流入（流出）                              </t>
        </is>
      </c>
      <c r="I35" s="215" t="n"/>
      <c r="J35" s="73">
        <f>OFFSET(A508,0,$K$1-1)</f>
        <v/>
      </c>
      <c r="K35" s="369">
        <f>K12+K13</f>
        <v/>
      </c>
      <c r="L35" s="478" t="n"/>
      <c r="M35" s="478">
        <f>L35-G35</f>
        <v/>
      </c>
      <c r="N35" s="30" t="n"/>
      <c r="O35" s="425">
        <f>L35-B35</f>
        <v/>
      </c>
      <c r="P35" s="30">
        <f>J35-K35</f>
        <v/>
      </c>
      <c r="Q35" s="426">
        <f>D35-F35</f>
        <v/>
      </c>
      <c r="R35" s="30" t="n"/>
    </row>
    <row r="36">
      <c r="A36" s="3" t="n">
        <v>0</v>
      </c>
      <c r="B36" s="427" t="n"/>
      <c r="C36" s="385" t="n"/>
      <c r="D36" s="440" t="n"/>
      <c r="E36" s="443" t="n"/>
      <c r="F36" s="442" t="n"/>
      <c r="G36" s="433" t="n"/>
      <c r="H36" s="112" t="inlineStr">
        <is>
          <t xml:space="preserve">　　收取利息                                                    </t>
        </is>
      </c>
      <c r="I36" s="180" t="n"/>
      <c r="J36" s="73">
        <f>OFFSET(A509,0,$K$1-1)</f>
        <v/>
      </c>
      <c r="K36" s="369">
        <f>J36</f>
        <v/>
      </c>
      <c r="L36" s="478" t="n"/>
      <c r="M36" s="478">
        <f>L36-G36</f>
        <v/>
      </c>
      <c r="N36" s="30" t="n"/>
      <c r="O36" s="425">
        <f>L36-B36</f>
        <v/>
      </c>
      <c r="P36" s="30">
        <f>J36-K36</f>
        <v/>
      </c>
      <c r="Q36" s="426">
        <f>D36-F36</f>
        <v/>
      </c>
      <c r="R36" s="30" t="n"/>
    </row>
    <row r="37">
      <c r="A37" s="80" t="inlineStr">
        <is>
          <t xml:space="preserve">　　機械及設備                                                  </t>
        </is>
      </c>
      <c r="B37" s="427">
        <f>VLOOKUP(A37,$A$309:$AX$418,$K$1,FALSE)</f>
        <v/>
      </c>
      <c r="C37" s="384" t="n">
        <v>253</v>
      </c>
      <c r="D37" s="440">
        <f>J59*-1</f>
        <v/>
      </c>
      <c r="E37" s="441" t="n">
        <v>103</v>
      </c>
      <c r="F37" s="442">
        <f>J17</f>
        <v/>
      </c>
      <c r="G37" s="429">
        <f>B37+SUM(D37:D41)-SUM(F37:F41)</f>
        <v/>
      </c>
      <c r="H37" s="112" t="inlineStr">
        <is>
          <t xml:space="preserve">　　收取股利                                                    </t>
        </is>
      </c>
      <c r="I37" s="180" t="n"/>
      <c r="J37" s="73">
        <f>OFFSET(A510,0,$K$1-1)</f>
        <v/>
      </c>
      <c r="K37" s="369">
        <f>J37</f>
        <v/>
      </c>
      <c r="L37" s="478">
        <f>VLOOKUP(A37,$A$140:$AX$249,$K$1,FALSE)</f>
        <v/>
      </c>
      <c r="M37" s="478">
        <f>L37-G37</f>
        <v/>
      </c>
      <c r="N37" s="30" t="n"/>
      <c r="O37" s="425">
        <f>L37-B37</f>
        <v/>
      </c>
      <c r="P37" s="30">
        <f>J37-K37</f>
        <v/>
      </c>
      <c r="Q37" s="426">
        <f>D37-F37</f>
        <v/>
      </c>
      <c r="R37" s="30" t="n"/>
    </row>
    <row r="38" ht="20.4" customHeight="1" s="53" thickBot="1">
      <c r="A38" s="2" t="n">
        <v>0</v>
      </c>
      <c r="B38" s="427" t="n"/>
      <c r="C38" s="385" t="n">
        <v>407</v>
      </c>
      <c r="D38" s="440">
        <f>J101</f>
        <v/>
      </c>
      <c r="E38" s="441" t="n"/>
      <c r="F38" s="442" t="n"/>
      <c r="G38" s="433" t="n"/>
      <c r="H38" s="112" t="inlineStr">
        <is>
          <t xml:space="preserve">　　支付利息                                                    </t>
        </is>
      </c>
      <c r="I38" s="180" t="n"/>
      <c r="J38" s="73">
        <f>OFFSET(A511,0,$K$1-1)</f>
        <v/>
      </c>
      <c r="K38" s="444">
        <f>J38</f>
        <v/>
      </c>
      <c r="L38" s="478" t="n"/>
      <c r="M38" s="478">
        <f>L38-G38</f>
        <v/>
      </c>
      <c r="N38" s="30" t="n"/>
      <c r="O38" s="425">
        <f>L38-B38</f>
        <v/>
      </c>
      <c r="P38" s="30">
        <f>J38-K38</f>
        <v/>
      </c>
      <c r="Q38" s="426">
        <f>D38-F38</f>
        <v/>
      </c>
      <c r="R38" s="30" t="n"/>
    </row>
    <row r="39">
      <c r="A39" s="3" t="n">
        <v>0</v>
      </c>
      <c r="B39" s="427" t="n"/>
      <c r="C39" s="385" t="n">
        <v>409</v>
      </c>
      <c r="D39" s="440">
        <f>J105</f>
        <v/>
      </c>
      <c r="E39" s="443" t="n">
        <v>412</v>
      </c>
      <c r="F39" s="442">
        <f>-J109</f>
        <v/>
      </c>
      <c r="G39" s="433" t="n"/>
      <c r="H39" s="111" t="inlineStr">
        <is>
          <t xml:space="preserve">▼業務活動之淨現金流入（流出）                                </t>
        </is>
      </c>
      <c r="I39" s="180" t="n"/>
      <c r="J39" s="73">
        <f>OFFSET(A512,0,$K$1-1)</f>
        <v/>
      </c>
      <c r="K39" s="445">
        <f>K36+K37+K38+K35</f>
        <v/>
      </c>
      <c r="L39" s="478" t="n"/>
      <c r="M39" s="478">
        <f>L39-G39</f>
        <v/>
      </c>
      <c r="N39" s="30" t="n"/>
      <c r="O39" s="425">
        <f>L39-B39</f>
        <v/>
      </c>
      <c r="P39" s="30">
        <f>J39-K39</f>
        <v/>
      </c>
      <c r="Q39" s="426">
        <f>D39-F39</f>
        <v/>
      </c>
      <c r="R39" s="30" t="n"/>
    </row>
    <row r="40">
      <c r="A40" s="3" t="n">
        <v>0</v>
      </c>
      <c r="B40" s="427" t="n"/>
      <c r="C40" s="261" t="n"/>
      <c r="D40" s="186" t="n"/>
      <c r="E40" s="446" t="n"/>
      <c r="F40" s="447" t="n"/>
      <c r="G40" s="433" t="n"/>
      <c r="H40" s="111" t="inlineStr">
        <is>
          <t xml:space="preserve">▼投資活動之現金流量                                          </t>
        </is>
      </c>
      <c r="I40" s="180" t="n"/>
      <c r="J40" s="73">
        <f>OFFSET(A513,0,$K$1-1)</f>
        <v/>
      </c>
      <c r="K40" s="448">
        <f>SUM(K41,K44,K47,K48,K49,K51,K54,K64)</f>
        <v/>
      </c>
      <c r="L40" s="478" t="n"/>
      <c r="M40" s="478">
        <f>L40-G40</f>
        <v/>
      </c>
      <c r="N40" s="30" t="n"/>
      <c r="O40" s="425">
        <f>L40-B40</f>
        <v/>
      </c>
      <c r="P40" s="30">
        <f>J40-K40</f>
        <v/>
      </c>
      <c r="Q40" s="426">
        <f>D40-F40</f>
        <v/>
      </c>
      <c r="R40" s="30" t="n"/>
    </row>
    <row r="41">
      <c r="A41" s="50" t="n"/>
      <c r="B41" s="50" t="n"/>
      <c r="C41" s="232" t="n"/>
      <c r="D41" s="440" t="n"/>
      <c r="E41" s="232" t="n"/>
      <c r="F41" s="233" t="n"/>
      <c r="H41" s="112" t="inlineStr">
        <is>
          <t xml:space="preserve">　　減少流動金融資產及短期貸墊款                                </t>
        </is>
      </c>
      <c r="I41" s="180" t="n"/>
      <c r="J41" s="73">
        <f>OFFSET(A514,0,$K$1-1)</f>
        <v/>
      </c>
      <c r="K41" s="449">
        <f>K42+K43</f>
        <v/>
      </c>
      <c r="L41" s="478" t="n"/>
      <c r="M41" s="478">
        <f>L41-G41</f>
        <v/>
      </c>
      <c r="N41" s="30" t="n"/>
      <c r="O41" s="425">
        <f>L41-B41</f>
        <v/>
      </c>
      <c r="P41" s="30">
        <f>J41-K41</f>
        <v/>
      </c>
      <c r="Q41" s="426">
        <f>D41-F41</f>
        <v/>
      </c>
      <c r="R41" s="30" t="n"/>
    </row>
    <row r="42" ht="20.4" customHeight="1" s="53" thickBot="1">
      <c r="A42" s="50" t="inlineStr">
        <is>
          <t xml:space="preserve">　　交通及運輸設備                                              </t>
        </is>
      </c>
      <c r="B42" s="427">
        <f>VLOOKUP(A42,$A$309:$AX$418,$K$1,FALSE)</f>
        <v/>
      </c>
      <c r="C42" s="384" t="n">
        <v>254</v>
      </c>
      <c r="D42" s="440">
        <f>J60*-1</f>
        <v/>
      </c>
      <c r="E42" s="441" t="n">
        <v>104</v>
      </c>
      <c r="F42" s="442">
        <f>J18</f>
        <v/>
      </c>
      <c r="G42" s="450">
        <f>B42+SUM(D42:D44)-SUM(F42:F44)</f>
        <v/>
      </c>
      <c r="H42" s="214" t="inlineStr">
        <is>
          <t xml:space="preserve">　　　減少流動金融資產                                            </t>
        </is>
      </c>
      <c r="I42" s="215" t="n">
        <v>211</v>
      </c>
      <c r="J42" s="73">
        <f>OFFSET(A515,0,$K$1-1)</f>
        <v/>
      </c>
      <c r="K42" s="451">
        <f>-SUMIF($C$7:$C$127,I42,$D$7:$D$127)+SUMIF($E$7:$E$135,I42,$F$7:$F$127)</f>
        <v/>
      </c>
      <c r="L42" s="478">
        <f>VLOOKUP(A42,$A$140:$AX$249,$K$1,FALSE)</f>
        <v/>
      </c>
      <c r="M42" s="478">
        <f>L42-G42</f>
        <v/>
      </c>
      <c r="N42" s="30" t="n"/>
      <c r="O42" s="425">
        <f>L42-B42</f>
        <v/>
      </c>
      <c r="P42" s="30">
        <f>J42-K42</f>
        <v/>
      </c>
      <c r="Q42" s="426">
        <f>D42-F42</f>
        <v/>
      </c>
      <c r="R42" s="30" t="n"/>
    </row>
    <row r="43">
      <c r="A43" s="50" t="n"/>
      <c r="B43" s="427" t="n"/>
      <c r="C43" s="385" t="n">
        <v>410</v>
      </c>
      <c r="D43" s="440">
        <f>J106</f>
        <v/>
      </c>
      <c r="E43" s="443" t="n">
        <v>413</v>
      </c>
      <c r="F43" s="442">
        <f>J110*-1</f>
        <v/>
      </c>
      <c r="G43" s="452" t="n"/>
      <c r="H43" s="216" t="inlineStr">
        <is>
          <t xml:space="preserve">　　　減少短期墊款                                                </t>
        </is>
      </c>
      <c r="I43" s="217" t="n">
        <v>212</v>
      </c>
      <c r="J43" s="73">
        <f>OFFSET(A516,0,$K$1-1)</f>
        <v/>
      </c>
      <c r="K43" s="453">
        <f>-SUMIF($C$7:$C$127,I43,$D$7:$D$127)+SUMIF($E$7:$E$135,I43,$F$7:$F$127)</f>
        <v/>
      </c>
      <c r="L43" s="478" t="n"/>
      <c r="M43" s="478">
        <f>L43-G43</f>
        <v/>
      </c>
      <c r="N43" s="30" t="n"/>
      <c r="O43" s="425">
        <f>L43-B43</f>
        <v/>
      </c>
      <c r="P43" s="30">
        <f>J43-K43</f>
        <v/>
      </c>
      <c r="Q43" s="426">
        <f>D43-F43</f>
        <v/>
      </c>
      <c r="R43" s="30" t="n"/>
    </row>
    <row r="44">
      <c r="A44" s="50" t="n"/>
      <c r="B44" s="427" t="n"/>
      <c r="C44" s="385" t="n"/>
      <c r="D44" s="440" t="n"/>
      <c r="E44" s="443" t="n"/>
      <c r="F44" s="442" t="n"/>
      <c r="G44" s="452" t="n"/>
      <c r="H44" s="112" t="inlineStr">
        <is>
          <t xml:space="preserve">　　減少投資、長期應收款、貸墊款及準備金                        </t>
        </is>
      </c>
      <c r="I44" s="180" t="n"/>
      <c r="J44" s="73">
        <f>OFFSET(A517,0,$K$1-1)</f>
        <v/>
      </c>
      <c r="K44" s="369">
        <f>SUM(K45:K46)</f>
        <v/>
      </c>
      <c r="L44" s="478" t="n"/>
      <c r="M44" s="478">
        <f>L44-G44</f>
        <v/>
      </c>
      <c r="N44" s="30" t="n"/>
      <c r="O44" s="425">
        <f>L44-B44</f>
        <v/>
      </c>
      <c r="P44" s="30">
        <f>J44-K44</f>
        <v/>
      </c>
      <c r="Q44" s="426">
        <f>D44-F44</f>
        <v/>
      </c>
      <c r="R44" s="30" t="n"/>
    </row>
    <row r="45">
      <c r="A45" s="80" t="inlineStr">
        <is>
          <t xml:space="preserve">　　什項設備                                                    </t>
        </is>
      </c>
      <c r="B45" s="427">
        <f>VLOOKUP(A45,$A$309:$AX$418,$K$1,FALSE)</f>
        <v/>
      </c>
      <c r="C45" s="384" t="n">
        <v>255</v>
      </c>
      <c r="D45" s="440">
        <f>J61*-1</f>
        <v/>
      </c>
      <c r="E45" s="441" t="n">
        <v>105</v>
      </c>
      <c r="F45" s="442">
        <f>J19</f>
        <v/>
      </c>
      <c r="G45" s="429">
        <f>B45+SUM(D45:D48)-SUM(F45:F48)</f>
        <v/>
      </c>
      <c r="H45" s="112" t="inlineStr">
        <is>
          <t xml:space="preserve">　　　減少投資                                                    </t>
        </is>
      </c>
      <c r="I45" s="180" t="n">
        <v>221</v>
      </c>
      <c r="J45" s="73">
        <f>OFFSET(A518,0,$K$1-1)</f>
        <v/>
      </c>
      <c r="K45" s="369">
        <f>-SUMIF($C$7:$C$127,I45,$D$7:$D$127)+SUMIF($E$7:$E$135,I45,$F$7:$F$127)</f>
        <v/>
      </c>
      <c r="L45" s="478">
        <f>VLOOKUP(A45,$A$140:$AX$249,$K$1,FALSE)</f>
        <v/>
      </c>
      <c r="M45" s="478">
        <f>L45-G45</f>
        <v/>
      </c>
      <c r="N45" s="30" t="n"/>
      <c r="O45" s="425">
        <f>L45-B45</f>
        <v/>
      </c>
      <c r="P45" s="30">
        <f>J45-K45</f>
        <v/>
      </c>
      <c r="Q45" s="426">
        <f>D45-F45</f>
        <v/>
      </c>
      <c r="R45" s="30" t="n"/>
    </row>
    <row r="46">
      <c r="A46" s="3" t="n">
        <v>0</v>
      </c>
      <c r="B46" s="427" t="n"/>
      <c r="C46" s="385" t="n">
        <v>408</v>
      </c>
      <c r="D46" s="440">
        <f>J102</f>
        <v/>
      </c>
      <c r="E46" s="443" t="n"/>
      <c r="F46" s="442" t="n"/>
      <c r="G46" s="433" t="n"/>
      <c r="H46" s="112" t="inlineStr">
        <is>
          <t xml:space="preserve">　　　減少準備金                                                  </t>
        </is>
      </c>
      <c r="I46" s="180" t="n">
        <v>222</v>
      </c>
      <c r="J46" s="73">
        <f>OFFSET(A519,0,$K$1-1)</f>
        <v/>
      </c>
      <c r="K46" s="369">
        <f>-SUMIF($C$7:$C$127,I46,$D$7:$D$127)+SUMIF($E$7:$E$135,I46,$F$7:$F$127)</f>
        <v/>
      </c>
      <c r="L46" s="478" t="n"/>
      <c r="M46" s="478">
        <f>L46-G46</f>
        <v/>
      </c>
      <c r="N46" s="30" t="n"/>
      <c r="O46" s="425">
        <f>L46-B46</f>
        <v/>
      </c>
      <c r="P46" s="30">
        <f>J46-K46</f>
        <v/>
      </c>
      <c r="Q46" s="426">
        <f>D46-F46</f>
        <v/>
      </c>
      <c r="R46" s="30" t="n"/>
    </row>
    <row r="47">
      <c r="A47" s="3" t="n">
        <v>0</v>
      </c>
      <c r="B47" s="427" t="n"/>
      <c r="C47" s="385" t="n">
        <v>411</v>
      </c>
      <c r="D47" s="440">
        <f>J107</f>
        <v/>
      </c>
      <c r="E47" s="443" t="n">
        <v>414</v>
      </c>
      <c r="F47" s="442">
        <f>-J111</f>
        <v/>
      </c>
      <c r="G47" s="433" t="n"/>
      <c r="H47" s="112" t="inlineStr">
        <is>
          <t xml:space="preserve">　　收取利息                                                    </t>
        </is>
      </c>
      <c r="I47" s="180" t="n"/>
      <c r="J47" s="73">
        <f>OFFSET(A520,0,$K$1-1)</f>
        <v/>
      </c>
      <c r="K47" s="369">
        <f>J47</f>
        <v/>
      </c>
      <c r="L47" s="478" t="n"/>
      <c r="M47" s="478">
        <f>L47-G47</f>
        <v/>
      </c>
      <c r="N47" s="30" t="n"/>
      <c r="O47" s="425">
        <f>L47-B47</f>
        <v/>
      </c>
      <c r="P47" s="30">
        <f>J47-K47</f>
        <v/>
      </c>
      <c r="Q47" s="426">
        <f>D47-F47</f>
        <v/>
      </c>
      <c r="R47" s="30" t="n"/>
    </row>
    <row r="48">
      <c r="A48" s="3" t="n">
        <v>0</v>
      </c>
      <c r="B48" s="427" t="n"/>
      <c r="C48" s="385" t="n">
        <v>406</v>
      </c>
      <c r="D48" s="440">
        <f>J98</f>
        <v/>
      </c>
      <c r="E48" s="443" t="n"/>
      <c r="F48" s="442" t="n"/>
      <c r="G48" s="433" t="n"/>
      <c r="H48" s="112" t="inlineStr">
        <is>
          <t xml:space="preserve">　　收取股利                                                    </t>
        </is>
      </c>
      <c r="I48" s="186" t="n"/>
      <c r="J48" s="73">
        <f>OFFSET(A521,0,$K$1-1)</f>
        <v/>
      </c>
      <c r="K48" s="369">
        <f>J48</f>
        <v/>
      </c>
      <c r="L48" s="478" t="n"/>
      <c r="M48" s="478">
        <f>L48-G48</f>
        <v/>
      </c>
      <c r="N48" s="30" t="n"/>
      <c r="O48" s="425">
        <f>L48-B48</f>
        <v/>
      </c>
      <c r="P48" s="30">
        <f>J48-K48</f>
        <v/>
      </c>
      <c r="Q48" s="426">
        <f>D48-F48</f>
        <v/>
      </c>
      <c r="R48" s="30" t="n"/>
    </row>
    <row r="49">
      <c r="A49" s="80" t="inlineStr">
        <is>
          <t xml:space="preserve">　　租賃資產                                                    </t>
        </is>
      </c>
      <c r="B49" s="427">
        <f>VLOOKUP(A49,$A$309:$AX$413,$K$1,FALSE)</f>
        <v/>
      </c>
      <c r="C49" s="384" t="n"/>
      <c r="D49" s="440" t="n"/>
      <c r="E49" s="441" t="n">
        <v>106</v>
      </c>
      <c r="F49" s="442">
        <f>J20</f>
        <v/>
      </c>
      <c r="G49" s="433">
        <f>B49+D49-F49</f>
        <v/>
      </c>
      <c r="H49" s="112" t="inlineStr">
        <is>
          <t xml:space="preserve">　　增加流動金融資產及短期貸墊款                                </t>
        </is>
      </c>
      <c r="I49" s="186" t="n"/>
      <c r="J49" s="121">
        <f>OFFSET(A522,0,$K$1-1)</f>
        <v/>
      </c>
      <c r="K49" s="369">
        <f>K50</f>
        <v/>
      </c>
      <c r="L49" s="478">
        <f>VLOOKUP(A49,$A$140:$AX$249,$K$1,FALSE)</f>
        <v/>
      </c>
      <c r="M49" s="478">
        <f>L49-G49</f>
        <v/>
      </c>
      <c r="N49" s="30" t="n"/>
      <c r="O49" s="425">
        <f>L49-B49</f>
        <v/>
      </c>
      <c r="P49" s="30">
        <f>J49-K49</f>
        <v/>
      </c>
      <c r="Q49" s="426">
        <f>D49-F49</f>
        <v/>
      </c>
      <c r="R49" s="30" t="n"/>
    </row>
    <row r="50" ht="32.4" customHeight="1" s="53">
      <c r="A50" s="80" t="inlineStr">
        <is>
          <t xml:space="preserve">　　租賃權益改良                                                </t>
        </is>
      </c>
      <c r="B50" s="427">
        <f>VLOOKUP(A50,$A$309:$AX$418,$K$1,FALSE)</f>
        <v/>
      </c>
      <c r="C50" s="384" t="n">
        <v>257</v>
      </c>
      <c r="D50" s="454">
        <f>J63*-1</f>
        <v/>
      </c>
      <c r="E50" s="441" t="n">
        <v>107</v>
      </c>
      <c r="F50" s="442">
        <f>J21</f>
        <v/>
      </c>
      <c r="G50" s="433">
        <f>B50+D50-F50</f>
        <v/>
      </c>
      <c r="H50" s="112" t="inlineStr">
        <is>
          <t xml:space="preserve">　　　增加流動金融資產                                            </t>
        </is>
      </c>
      <c r="I50" s="181" t="n">
        <v>231</v>
      </c>
      <c r="J50" s="121">
        <f>OFFSET(A523,0,$K$1-1)</f>
        <v/>
      </c>
      <c r="K50" s="369">
        <f>-SUMIF($C$7:$C$127,I50,$D$7:$D$127)+SUMIF($E$7:$E$135,I50,$F$7:$F$127)</f>
        <v/>
      </c>
      <c r="L50" s="478">
        <f>VLOOKUP(A50,$A$140:$AX$249,$K$1,FALSE)</f>
        <v/>
      </c>
      <c r="M50" s="478">
        <f>L50-G50</f>
        <v/>
      </c>
      <c r="N50" s="30" t="n"/>
      <c r="O50" s="425">
        <f>L50-B49</f>
        <v/>
      </c>
      <c r="P50" s="30">
        <f>J50-K50</f>
        <v/>
      </c>
      <c r="Q50" s="426">
        <f>D49-F49</f>
        <v/>
      </c>
      <c r="R50" s="30" t="n"/>
    </row>
    <row r="51" ht="32.4" customHeight="1" s="53">
      <c r="A51" s="79" t="inlineStr">
        <is>
          <t xml:space="preserve">　　購建中固定資產                                              </t>
        </is>
      </c>
      <c r="B51" s="427">
        <f>VLOOKUP(A51,$A$309:$AX$418,$K$1,FALSE)</f>
        <v/>
      </c>
      <c r="C51" s="384" t="n">
        <v>256</v>
      </c>
      <c r="D51" s="440">
        <f>J62*-1</f>
        <v/>
      </c>
      <c r="E51" s="441" t="n">
        <v>404</v>
      </c>
      <c r="F51" s="442">
        <f>J96</f>
        <v/>
      </c>
      <c r="G51" s="429">
        <f>B51+SUM(D51:D53)-SUM(F51:F53)</f>
        <v/>
      </c>
      <c r="H51" s="112" t="inlineStr">
        <is>
          <t xml:space="preserve">　　增加投資、長期應收款、貸墊款及準備金                        </t>
        </is>
      </c>
      <c r="I51" s="180" t="n"/>
      <c r="J51" s="73">
        <f>OFFSET(A524,0,$K$1-1)</f>
        <v/>
      </c>
      <c r="K51" s="369">
        <f>SUM(K52:K53)</f>
        <v/>
      </c>
      <c r="L51" s="478">
        <f>VLOOKUP(A51,$A$140:$AX$249,$K$1,FALSE)</f>
        <v/>
      </c>
      <c r="M51" s="478">
        <f>L51-G51</f>
        <v/>
      </c>
      <c r="N51" s="30" t="n"/>
      <c r="O51" s="425">
        <f>L51-B50</f>
        <v/>
      </c>
      <c r="P51" s="30">
        <f>J51-K51</f>
        <v/>
      </c>
      <c r="Q51" s="426">
        <f>D50-F50</f>
        <v/>
      </c>
      <c r="R51" s="30" t="n"/>
    </row>
    <row r="52">
      <c r="A52" s="3" t="n"/>
      <c r="B52" s="427" t="n"/>
      <c r="C52" s="385" t="n"/>
      <c r="D52" s="440" t="n"/>
      <c r="E52" s="441" t="n">
        <v>405</v>
      </c>
      <c r="F52" s="442">
        <f>J97</f>
        <v/>
      </c>
      <c r="G52" s="433" t="n"/>
      <c r="H52" s="112" t="inlineStr">
        <is>
          <t xml:space="preserve">　　　增加投資                                                    </t>
        </is>
      </c>
      <c r="I52" s="180" t="n">
        <v>241</v>
      </c>
      <c r="J52" s="73">
        <f>OFFSET(A525,0,$K$1-1)</f>
        <v/>
      </c>
      <c r="K52" s="369">
        <f>-SUMIF($C$7:$C$127,I52,$D$7:$D$127)+SUMIF($E$7:$E$135,I52,$F$7:$F$127)</f>
        <v/>
      </c>
      <c r="L52" s="478" t="n"/>
      <c r="M52" s="478">
        <f>L52-G52</f>
        <v/>
      </c>
      <c r="N52" s="30" t="n"/>
      <c r="O52" s="425">
        <f>L52-B51</f>
        <v/>
      </c>
      <c r="P52" s="30">
        <f>J52-K52</f>
        <v/>
      </c>
      <c r="Q52" s="426">
        <f>D51-F51</f>
        <v/>
      </c>
      <c r="R52" s="30" t="n"/>
    </row>
    <row r="53">
      <c r="A53" s="126" t="n"/>
      <c r="B53" s="126" t="n"/>
      <c r="C53" s="236" t="n"/>
      <c r="D53" s="455" t="n"/>
      <c r="E53" s="236" t="n">
        <v>406</v>
      </c>
      <c r="F53" s="238">
        <f>J98</f>
        <v/>
      </c>
      <c r="G53" s="126" t="n"/>
      <c r="H53" s="112" t="inlineStr">
        <is>
          <t xml:space="preserve">　　　增加準備金                                                  </t>
        </is>
      </c>
      <c r="I53" s="180" t="n">
        <v>242</v>
      </c>
      <c r="J53" s="73">
        <f>OFFSET(A526,0,$K$1-1)</f>
        <v/>
      </c>
      <c r="K53" s="369">
        <f>-SUMIF($C$7:$C$127,I53,$D$7:$D$127)+SUMIF($E$7:$E$135,I53,$F$7:$F$127)</f>
        <v/>
      </c>
      <c r="L53" s="478" t="n"/>
      <c r="M53" s="478">
        <f>L53-G52</f>
        <v/>
      </c>
      <c r="N53" s="30" t="n"/>
      <c r="O53" s="425">
        <f>L53-B52</f>
        <v/>
      </c>
      <c r="P53" s="30">
        <f>J53-K53</f>
        <v/>
      </c>
      <c r="Q53" s="426">
        <f>D52-F52</f>
        <v/>
      </c>
      <c r="R53" s="30" t="n"/>
    </row>
    <row r="54" ht="32.4" customHeight="1" s="53">
      <c r="A54" s="78" t="inlineStr">
        <is>
          <t xml:space="preserve">　生物資產－非流動                                            </t>
        </is>
      </c>
      <c r="B54" s="422">
        <f>SUM(B55)</f>
        <v/>
      </c>
      <c r="C54" s="384" t="n"/>
      <c r="D54" s="440" t="n"/>
      <c r="E54" s="441" t="n"/>
      <c r="F54" s="442" t="n"/>
      <c r="G54" s="423">
        <f>SUM(G55)</f>
        <v/>
      </c>
      <c r="H54" s="112" t="inlineStr">
        <is>
          <t xml:space="preserve">　　增加不動產、廠房及設備、礦產資源                            </t>
        </is>
      </c>
      <c r="I54" s="180" t="n"/>
      <c r="J54" s="73">
        <f>OFFSET(A527,0,$K$1-1)</f>
        <v/>
      </c>
      <c r="K54" s="369">
        <f>K55</f>
        <v/>
      </c>
      <c r="L54" s="478">
        <f>VLOOKUP(A54,$A$140:$AX$249,$K$1,FALSE)</f>
        <v/>
      </c>
      <c r="M54" s="478">
        <f>L54-G54</f>
        <v/>
      </c>
      <c r="N54" s="30" t="n"/>
      <c r="O54" s="425">
        <f>L54-B54</f>
        <v/>
      </c>
      <c r="P54" s="30">
        <f>J54-K54</f>
        <v/>
      </c>
      <c r="Q54" s="426">
        <f>D54-F54</f>
        <v/>
      </c>
      <c r="R54" s="30" t="n"/>
    </row>
    <row r="55" ht="27.6" customHeight="1" s="53">
      <c r="A55" s="82" t="inlineStr">
        <is>
          <t xml:space="preserve">　　生產性生物資產－非流動                                      </t>
        </is>
      </c>
      <c r="B55" s="427">
        <f>VLOOKUP(A55,$A$309:$AX$418,$K$1,FALSE)</f>
        <v/>
      </c>
      <c r="C55" s="384" t="n"/>
      <c r="D55" s="440" t="n"/>
      <c r="E55" s="441" t="n">
        <v>109</v>
      </c>
      <c r="F55" s="442">
        <f>J23</f>
        <v/>
      </c>
      <c r="G55" s="429">
        <f>B55+SUM(D55:D55)-SUM(F55:F55)</f>
        <v/>
      </c>
      <c r="H55" s="112" t="inlineStr">
        <is>
          <t xml:space="preserve">　　　增加不動產、廠房及設備                                      </t>
        </is>
      </c>
      <c r="I55" s="180" t="n"/>
      <c r="J55" s="73">
        <f>OFFSET(A528,0,$K$1-1)</f>
        <v/>
      </c>
      <c r="K55" s="369">
        <f>K56</f>
        <v/>
      </c>
      <c r="L55" s="478">
        <f>VLOOKUP(A55,$A$140:$AX$249,$K$1,FALSE)</f>
        <v/>
      </c>
      <c r="M55" s="478">
        <f>L55-G55</f>
        <v/>
      </c>
      <c r="N55" s="30" t="n"/>
      <c r="O55" s="425">
        <f>L55-B55</f>
        <v/>
      </c>
      <c r="P55" s="30">
        <f>J55-K55</f>
        <v/>
      </c>
      <c r="Q55" s="426">
        <f>D55-F55</f>
        <v/>
      </c>
      <c r="R55" s="30" t="n"/>
    </row>
    <row r="56">
      <c r="A56" s="78" t="inlineStr">
        <is>
          <t xml:space="preserve">　無形資產                                                    </t>
        </is>
      </c>
      <c r="B56" s="422">
        <f>SUM(B57)</f>
        <v/>
      </c>
      <c r="C56" s="384" t="n"/>
      <c r="D56" s="440" t="n"/>
      <c r="E56" s="441" t="n"/>
      <c r="F56" s="442" t="n"/>
      <c r="G56" s="423">
        <f>SUM(G57)</f>
        <v/>
      </c>
      <c r="H56" s="112" t="inlineStr">
        <is>
          <t xml:space="preserve">　　　　固定資產之增置                                              </t>
        </is>
      </c>
      <c r="I56" s="180" t="n"/>
      <c r="J56" s="73">
        <f>OFFSET(A529,0,$K$1-1)</f>
        <v/>
      </c>
      <c r="K56" s="369">
        <f>SUM(K57:K63)</f>
        <v/>
      </c>
      <c r="L56" s="478">
        <f>VLOOKUP(A56,$A$140:$AX$249,$K$1,FALSE)</f>
        <v/>
      </c>
      <c r="M56" s="478">
        <f>L56-G56</f>
        <v/>
      </c>
      <c r="N56" s="30" t="n"/>
      <c r="O56" s="425">
        <f>L56-B56</f>
        <v/>
      </c>
      <c r="P56" s="30">
        <f>J56-K56</f>
        <v/>
      </c>
      <c r="Q56" s="426">
        <f>D56-F56</f>
        <v/>
      </c>
      <c r="R56" s="30" t="n"/>
    </row>
    <row r="57">
      <c r="A57" s="80" t="inlineStr">
        <is>
          <t xml:space="preserve">　　無形資產                                                    </t>
        </is>
      </c>
      <c r="B57" s="427">
        <f>VLOOKUP(A57,$A$309:$AX$418,$K$1,FALSE)</f>
        <v/>
      </c>
      <c r="C57" s="384" t="n"/>
      <c r="D57" s="440" t="n"/>
      <c r="E57" s="441" t="n">
        <v>111</v>
      </c>
      <c r="F57" s="442">
        <f>J25</f>
        <v/>
      </c>
      <c r="G57" s="429">
        <f>B57+SUM(D57:D59)-SUM(F57:F59)</f>
        <v/>
      </c>
      <c r="H57" s="112" t="inlineStr">
        <is>
          <t xml:space="preserve">　　　　　土地改良物                                                  </t>
        </is>
      </c>
      <c r="I57" s="180" t="n">
        <v>251</v>
      </c>
      <c r="J57" s="73">
        <f>OFFSET(A530,0,$K$1-1)</f>
        <v/>
      </c>
      <c r="K57" s="369">
        <f>-SUMIF($C$7:$C$127,I57,$D$7:$D$127)+SUMIF($E$7:$E$127,I57,$F$7:$F$127)</f>
        <v/>
      </c>
      <c r="L57" s="478">
        <f>VLOOKUP(A57,$A$140:$AX$249,$K$1,FALSE)</f>
        <v/>
      </c>
      <c r="M57" s="478">
        <f>L57-G57</f>
        <v/>
      </c>
      <c r="N57" s="30" t="n"/>
      <c r="O57" s="425">
        <f>L57-B57</f>
        <v/>
      </c>
      <c r="P57" s="30">
        <f>J57-K57</f>
        <v/>
      </c>
      <c r="Q57" s="426">
        <f>D57-F57</f>
        <v/>
      </c>
      <c r="R57" s="30" t="n"/>
    </row>
    <row r="58">
      <c r="A58" s="2" t="n">
        <v>0</v>
      </c>
      <c r="B58" s="427" t="n"/>
      <c r="C58" s="384" t="n">
        <v>415</v>
      </c>
      <c r="D58" s="440">
        <f>J113</f>
        <v/>
      </c>
      <c r="E58" s="441" t="n">
        <v>416</v>
      </c>
      <c r="F58" s="442">
        <f>J114*-1</f>
        <v/>
      </c>
      <c r="G58" s="433" t="n"/>
      <c r="H58" s="112" t="inlineStr">
        <is>
          <t xml:space="preserve">　　　　　房屋及建築                                                  </t>
        </is>
      </c>
      <c r="I58" s="180" t="n">
        <v>252</v>
      </c>
      <c r="J58" s="73">
        <f>OFFSET(A531,0,$K$1-1)</f>
        <v/>
      </c>
      <c r="K58" s="369">
        <f>-SUMIF($C$7:$C$127,I58,$D$7:$D$127)+SUMIF($E$7:$E$127,I58,$F$7:$F$127)</f>
        <v/>
      </c>
      <c r="L58" s="478" t="n"/>
      <c r="M58" s="478">
        <f>L58-G58</f>
        <v/>
      </c>
      <c r="N58" s="30" t="n"/>
      <c r="O58" s="425">
        <f>L58-B58</f>
        <v/>
      </c>
      <c r="P58" s="30">
        <f>J58-K58</f>
        <v/>
      </c>
      <c r="Q58" s="426">
        <f>D58-F58</f>
        <v/>
      </c>
      <c r="R58" s="30" t="n"/>
    </row>
    <row r="59">
      <c r="A59" s="3" t="n">
        <v>0</v>
      </c>
      <c r="B59" s="427" t="n"/>
      <c r="C59" s="385" t="n">
        <v>258</v>
      </c>
      <c r="D59" s="440">
        <f>J65*-1</f>
        <v/>
      </c>
      <c r="E59" s="443" t="n">
        <v>112</v>
      </c>
      <c r="F59" s="442" t="n"/>
      <c r="G59" s="433" t="n"/>
      <c r="H59" s="112" t="inlineStr">
        <is>
          <t xml:space="preserve">　　　　　機械及設備                                                  </t>
        </is>
      </c>
      <c r="I59" s="180" t="n">
        <v>253</v>
      </c>
      <c r="J59" s="73">
        <f>OFFSET(A532,0,$K$1-1)</f>
        <v/>
      </c>
      <c r="K59" s="369">
        <f>-SUMIF($C$7:$C$127,I59,$D$7:$D$127)+SUMIF($E$7:$E$127,I59,$F$7:$F$127)</f>
        <v/>
      </c>
      <c r="L59" s="478" t="n"/>
      <c r="M59" s="478">
        <f>L59-G59</f>
        <v/>
      </c>
      <c r="N59" s="30" t="n"/>
      <c r="O59" s="425">
        <f>L59-B59</f>
        <v/>
      </c>
      <c r="P59" s="30">
        <f>J59-K59</f>
        <v/>
      </c>
      <c r="Q59" s="426">
        <f>D59-F59</f>
        <v/>
      </c>
      <c r="R59" s="30" t="n"/>
    </row>
    <row r="60">
      <c r="A60" s="3" t="n">
        <v>0</v>
      </c>
      <c r="B60" s="427" t="n"/>
      <c r="C60" s="385" t="n"/>
      <c r="D60" s="440" t="n"/>
      <c r="E60" s="443" t="n"/>
      <c r="F60" s="442" t="n"/>
      <c r="G60" s="433" t="n"/>
      <c r="H60" s="112" t="inlineStr">
        <is>
          <t xml:space="preserve">　　　　　交通及運輸設備                                              </t>
        </is>
      </c>
      <c r="I60" s="180" t="n">
        <v>254</v>
      </c>
      <c r="J60" s="73">
        <f>OFFSET(A533,0,$K$1-1)</f>
        <v/>
      </c>
      <c r="K60" s="369">
        <f>-SUMIF($C$7:$C$127,I60,$D$7:$D$127)+SUMIF($E$7:$E$127,I60,$F$7:$F$127)</f>
        <v/>
      </c>
      <c r="L60" s="478" t="n"/>
      <c r="M60" s="478">
        <f>L60-G60</f>
        <v/>
      </c>
      <c r="N60" s="30" t="n"/>
      <c r="O60" s="425">
        <f>L60-B60</f>
        <v/>
      </c>
      <c r="P60" s="30">
        <f>J60-K60</f>
        <v/>
      </c>
      <c r="Q60" s="426">
        <f>D60-F60</f>
        <v/>
      </c>
      <c r="R60" s="30" t="n"/>
    </row>
    <row r="61" ht="20.4" customHeight="1" s="53">
      <c r="A61" s="78" t="inlineStr">
        <is>
          <t xml:space="preserve">　其他資產                                                    </t>
        </is>
      </c>
      <c r="B61" s="457">
        <f>SUM(B62,B65,B68)</f>
        <v/>
      </c>
      <c r="C61" s="384" t="n"/>
      <c r="D61" s="440" t="n"/>
      <c r="E61" s="441" t="n"/>
      <c r="F61" s="442" t="n"/>
      <c r="G61" s="457">
        <f>SUM(G62,G65,G68)</f>
        <v/>
      </c>
      <c r="H61" s="112" t="inlineStr">
        <is>
          <t xml:space="preserve">　　　　　什項設備                                                    </t>
        </is>
      </c>
      <c r="I61" s="180" t="n">
        <v>255</v>
      </c>
      <c r="J61" s="73">
        <f>OFFSET(A534,0,$K$1-1)</f>
        <v/>
      </c>
      <c r="K61" s="369">
        <f>-SUMIF($C$7:$C$127,I61,$D$7:$D$127)+SUMIF($E$7:$E$127,I61,$F$7:$F$127)</f>
        <v/>
      </c>
      <c r="L61" s="478">
        <f>VLOOKUP(A61,$A$140:$AX$249,$K$1,FALSE)</f>
        <v/>
      </c>
      <c r="M61" s="478">
        <f>L61-G61</f>
        <v/>
      </c>
      <c r="N61" s="30" t="n"/>
      <c r="O61" s="425">
        <f>L61-B61</f>
        <v/>
      </c>
      <c r="P61" s="30">
        <f>J61-K61</f>
        <v/>
      </c>
      <c r="Q61" s="426">
        <f>D61-F61</f>
        <v/>
      </c>
      <c r="R61" s="30" t="n"/>
    </row>
    <row r="62">
      <c r="A62" s="80" t="inlineStr">
        <is>
          <t xml:space="preserve">　　遞延資產                                                    </t>
        </is>
      </c>
      <c r="B62" s="427">
        <f>VLOOKUP(A62,$A$309:$AX$418,$K$1,FALSE)</f>
        <v/>
      </c>
      <c r="C62" s="384" t="n"/>
      <c r="D62" s="440" t="n"/>
      <c r="E62" s="441" t="n">
        <v>112</v>
      </c>
      <c r="F62" s="442">
        <f>J26-F59</f>
        <v/>
      </c>
      <c r="G62" s="429">
        <f>B62+SUM(D62:D64)-SUM(F62:F64)</f>
        <v/>
      </c>
      <c r="H62" s="112" t="inlineStr">
        <is>
          <t xml:space="preserve">　　　　　購建中固定資產                                              </t>
        </is>
      </c>
      <c r="I62" s="180" t="n">
        <v>256</v>
      </c>
      <c r="J62" s="73">
        <f>OFFSET(A535,0,$K$1-1)</f>
        <v/>
      </c>
      <c r="K62" s="369">
        <f>-SUMIF($C$7:$C$127,I62,$D$7:$D$127)+SUMIF($E$7:$E$127,I62,$F$7:$F$127)</f>
        <v/>
      </c>
      <c r="L62" s="478">
        <f>VLOOKUP(A62,$A$140:$AX$249,$K$1,FALSE)</f>
        <v/>
      </c>
      <c r="M62" s="478">
        <f>L62-G62</f>
        <v/>
      </c>
      <c r="N62" s="30" t="n"/>
      <c r="O62" s="425">
        <f>L62-B62</f>
        <v/>
      </c>
      <c r="P62" s="30">
        <f>J62-K62</f>
        <v/>
      </c>
      <c r="Q62" s="426">
        <f>D62-F62</f>
        <v/>
      </c>
      <c r="R62" s="30" t="n"/>
    </row>
    <row r="63">
      <c r="A63" s="2" t="n">
        <v>0</v>
      </c>
      <c r="B63" s="427" t="n"/>
      <c r="C63" s="384" t="n"/>
      <c r="D63" s="440">
        <f>J126</f>
        <v/>
      </c>
      <c r="E63" s="441" t="n"/>
      <c r="F63" s="442">
        <f>J127*-1</f>
        <v/>
      </c>
      <c r="G63" s="429" t="n"/>
      <c r="H63" s="112" t="inlineStr">
        <is>
          <t xml:space="preserve">　　　　　租賃權益改良                                                </t>
        </is>
      </c>
      <c r="I63" s="180" t="n">
        <v>257</v>
      </c>
      <c r="J63" s="73">
        <f>OFFSET(A536,0,$K$1-1)</f>
        <v/>
      </c>
      <c r="K63" s="369">
        <f>-SUMIF($C$7:$C$127,I63,$D$7:$D$127)+SUMIF($E$7:$E$127,I63,$F$7:$F$127)</f>
        <v/>
      </c>
      <c r="L63" s="478" t="n"/>
      <c r="M63" s="478">
        <f>L63-G63</f>
        <v/>
      </c>
      <c r="N63" s="30" t="n"/>
      <c r="O63" s="425">
        <f>L63-B63</f>
        <v/>
      </c>
      <c r="P63" s="30">
        <f>J63-K63</f>
        <v/>
      </c>
      <c r="Q63" s="426">
        <f>D63-F63</f>
        <v/>
      </c>
      <c r="R63" s="30" t="n"/>
    </row>
    <row r="64">
      <c r="A64" s="2" t="n">
        <v>0</v>
      </c>
      <c r="B64" s="427" t="n"/>
      <c r="C64" s="384" t="n">
        <v>259</v>
      </c>
      <c r="D64" s="440">
        <f>J67*-1</f>
        <v/>
      </c>
      <c r="E64" s="441" t="n"/>
      <c r="F64" s="442" t="n"/>
      <c r="G64" s="429" t="n"/>
      <c r="H64" s="112" t="inlineStr">
        <is>
          <t xml:space="preserve">　　增加無形資產及其他資產                                      </t>
        </is>
      </c>
      <c r="I64" s="180" t="n"/>
      <c r="J64" s="73">
        <f>OFFSET(A537,0,$K$1-1)</f>
        <v/>
      </c>
      <c r="K64" s="369">
        <f>K65+K66</f>
        <v/>
      </c>
      <c r="L64" s="478" t="n"/>
      <c r="M64" s="478">
        <f>L64-G64</f>
        <v/>
      </c>
      <c r="N64" s="30" t="n"/>
      <c r="O64" s="425">
        <f>L64-B64</f>
        <v/>
      </c>
      <c r="P64" s="30">
        <f>J64-K64</f>
        <v/>
      </c>
      <c r="Q64" s="426">
        <f>D64-F64</f>
        <v/>
      </c>
      <c r="R64" s="30" t="n"/>
    </row>
    <row r="65">
      <c r="A65" s="80" t="inlineStr">
        <is>
          <t xml:space="preserve">　　什項資產                                                    </t>
        </is>
      </c>
      <c r="B65" s="427">
        <f>VLOOKUP(A65,$A$309:$AX$418,$K$1,FALSE)</f>
        <v/>
      </c>
      <c r="C65" s="384" t="n">
        <v>417</v>
      </c>
      <c r="D65" s="440">
        <f>F111</f>
        <v/>
      </c>
      <c r="E65" s="441" t="n">
        <v>108</v>
      </c>
      <c r="F65" s="442">
        <f>J22</f>
        <v/>
      </c>
      <c r="G65" s="429">
        <f>B65+SUM(D65:D67)-SUM(F65:F67)</f>
        <v/>
      </c>
      <c r="H65" s="112" t="inlineStr">
        <is>
          <t xml:space="preserve">　　　增加無形資產                                                </t>
        </is>
      </c>
      <c r="I65" s="180" t="n">
        <v>258</v>
      </c>
      <c r="J65" s="73">
        <f>OFFSET(A538,0,$K$1-1)</f>
        <v/>
      </c>
      <c r="K65" s="369">
        <f>-SUMIF($C$7:$C$127,I65,$D$7:$D$127)+SUMIF($E$7:$E$127,I65,$F$7:$F$127)</f>
        <v/>
      </c>
      <c r="L65" s="478">
        <f>VLOOKUP(A65,$A$140:$AX$249,$K$1,FALSE)</f>
        <v/>
      </c>
      <c r="M65" s="478">
        <f>L65-G65</f>
        <v/>
      </c>
      <c r="N65" s="30" t="n"/>
      <c r="O65" s="425">
        <f>L65-B65</f>
        <v/>
      </c>
      <c r="P65" s="30">
        <f>J65-K65</f>
        <v/>
      </c>
      <c r="Q65" s="426">
        <f>D65-F65</f>
        <v/>
      </c>
      <c r="R65" s="30" t="n"/>
    </row>
    <row r="66">
      <c r="A66" s="4" t="n">
        <v>0</v>
      </c>
      <c r="B66" s="427" t="n"/>
      <c r="C66" s="384" t="n"/>
      <c r="D66" s="440" t="n"/>
      <c r="E66" s="441" t="n"/>
      <c r="F66" s="442" t="n"/>
      <c r="G66" s="433" t="n"/>
      <c r="H66" s="112" t="inlineStr">
        <is>
          <t xml:space="preserve">　　　增加其他資產                                                </t>
        </is>
      </c>
      <c r="I66" s="180" t="n"/>
      <c r="J66" s="73">
        <f>OFFSET(A539,0,$K$1-1)</f>
        <v/>
      </c>
      <c r="K66" s="369">
        <f>K67</f>
        <v/>
      </c>
      <c r="L66" s="478" t="n"/>
      <c r="M66" s="478">
        <f>L66-G66</f>
        <v/>
      </c>
      <c r="N66" s="30" t="n"/>
      <c r="O66" s="425">
        <f>L66-B66</f>
        <v/>
      </c>
      <c r="P66" s="30">
        <f>J66-K66</f>
        <v/>
      </c>
      <c r="Q66" s="426">
        <f>D66-F66</f>
        <v/>
      </c>
      <c r="R66" s="30" t="n"/>
    </row>
    <row r="67">
      <c r="A67" s="3" t="n">
        <v>0</v>
      </c>
      <c r="B67" s="427" t="n"/>
      <c r="C67" s="385" t="n"/>
      <c r="D67" s="440" t="n"/>
      <c r="E67" s="443" t="n"/>
      <c r="F67" s="442" t="n"/>
      <c r="G67" s="433" t="n"/>
      <c r="H67" s="112" t="inlineStr">
        <is>
          <t xml:space="preserve">　　　　增加遞延費用                                                </t>
        </is>
      </c>
      <c r="I67" s="180" t="n">
        <v>259</v>
      </c>
      <c r="J67" s="73">
        <f>OFFSET(A540,0,$K$1-1)</f>
        <v/>
      </c>
      <c r="K67" s="369">
        <f>-SUMIF($C$7:$C$127,I67,$D$7:$D$127)+SUMIF($E$7:$E$127,I67,$F$7:$F$127)</f>
        <v/>
      </c>
      <c r="L67" s="478" t="n"/>
      <c r="M67" s="478">
        <f>L67-G67</f>
        <v/>
      </c>
      <c r="N67" s="30" t="n"/>
      <c r="O67" s="425">
        <f>L67-B67</f>
        <v/>
      </c>
      <c r="P67" s="30">
        <f>J67-K67</f>
        <v/>
      </c>
      <c r="Q67" s="426">
        <f>D67-F67</f>
        <v/>
      </c>
      <c r="R67" s="30" t="n"/>
    </row>
    <row r="68">
      <c r="A68" s="80" t="n"/>
      <c r="B68" s="427" t="n"/>
      <c r="C68" s="384" t="n"/>
      <c r="D68" s="440" t="n"/>
      <c r="E68" s="441" t="n"/>
      <c r="F68" s="442" t="n"/>
      <c r="G68" s="433">
        <f>B68+D68-F68</f>
        <v/>
      </c>
      <c r="H68" s="111" t="inlineStr">
        <is>
          <t xml:space="preserve">▼投資活動之淨現金流入（流出）                                </t>
        </is>
      </c>
      <c r="I68" s="180" t="n"/>
      <c r="J68" s="73">
        <f>OFFSET(A541,0,$K$1-1)</f>
        <v/>
      </c>
      <c r="K68" s="369">
        <f>K40</f>
        <v/>
      </c>
      <c r="L68" s="478" t="n"/>
      <c r="M68" s="478" t="n"/>
      <c r="N68" s="30" t="n"/>
      <c r="O68" s="425" t="n"/>
      <c r="P68" s="30">
        <f>J68-K68</f>
        <v/>
      </c>
      <c r="Q68" s="426">
        <f>D68-F68</f>
        <v/>
      </c>
      <c r="R68" s="30" t="n"/>
    </row>
    <row r="69">
      <c r="A69" s="4" t="inlineStr">
        <is>
          <t>合      計</t>
        </is>
      </c>
      <c r="B69" s="422">
        <f>B7+B17+B26+B54+B56+B61</f>
        <v/>
      </c>
      <c r="C69" s="384" t="n"/>
      <c r="D69" s="440" t="n"/>
      <c r="E69" s="441" t="n"/>
      <c r="F69" s="442" t="n"/>
      <c r="G69" s="458">
        <f>G7+G17+G26+G54+G56+G61</f>
        <v/>
      </c>
      <c r="H69" s="111" t="inlineStr">
        <is>
          <t xml:space="preserve">▼籌資活動之現金流量                                          </t>
        </is>
      </c>
      <c r="I69" s="180" t="n"/>
      <c r="J69" s="73">
        <f>OFFSET(A542,0,$K$1-1)</f>
        <v/>
      </c>
      <c r="K69" s="369">
        <f>K70+K72+K74+K81+K79+K83</f>
        <v/>
      </c>
      <c r="L69" s="478">
        <f>VLOOKUP(A69,$A$140:$AX$249,$K$1,FALSE)</f>
        <v/>
      </c>
      <c r="M69" s="478">
        <f>L69-G69</f>
        <v/>
      </c>
      <c r="N69" s="30" t="n"/>
      <c r="O69" s="425">
        <f>L69-B69</f>
        <v/>
      </c>
      <c r="P69" s="30">
        <f>J69-K69</f>
        <v/>
      </c>
      <c r="Q69" s="426">
        <f>D69-F69</f>
        <v/>
      </c>
      <c r="R69" s="30" t="n"/>
    </row>
    <row r="70">
      <c r="A70" s="4" t="inlineStr">
        <is>
          <t xml:space="preserve">負債                                                        </t>
        </is>
      </c>
      <c r="B70" s="422">
        <f>B71+B78+B83</f>
        <v/>
      </c>
      <c r="C70" s="384" t="n"/>
      <c r="D70" s="440" t="n"/>
      <c r="E70" s="441" t="n"/>
      <c r="F70" s="442" t="n"/>
      <c r="G70" s="423">
        <f>G71+G78+G83</f>
        <v/>
      </c>
      <c r="H70" s="112" t="inlineStr">
        <is>
          <t xml:space="preserve">　　增加短期債務、流動金融負債及其他負債                        </t>
        </is>
      </c>
      <c r="I70" s="180" t="n"/>
      <c r="J70" s="73">
        <f>OFFSET(A543,0,$K$1-1)</f>
        <v/>
      </c>
      <c r="K70" s="369">
        <f>K71</f>
        <v/>
      </c>
      <c r="L70" s="478">
        <f>VLOOKUP(A70,$A$253:$AX$305,$K$1,FALSE)</f>
        <v/>
      </c>
      <c r="M70" s="478">
        <f>L70-G70</f>
        <v/>
      </c>
      <c r="N70" s="30" t="n"/>
      <c r="O70" s="425">
        <f>L70-B70</f>
        <v/>
      </c>
      <c r="P70" s="30">
        <f>J70-K70</f>
        <v/>
      </c>
      <c r="Q70" s="426">
        <f>D70-F70</f>
        <v/>
      </c>
      <c r="R70" s="30" t="n"/>
    </row>
    <row r="71">
      <c r="A71" s="78" t="inlineStr">
        <is>
          <t xml:space="preserve">　流動負債                                                    </t>
        </is>
      </c>
      <c r="B71" s="422">
        <f>SUM(B72:B77)</f>
        <v/>
      </c>
      <c r="C71" s="384" t="n"/>
      <c r="D71" s="440" t="n"/>
      <c r="E71" s="441" t="n"/>
      <c r="F71" s="442" t="n"/>
      <c r="G71" s="423">
        <f>SUM(G72:G77)</f>
        <v/>
      </c>
      <c r="H71" s="112" t="inlineStr">
        <is>
          <t xml:space="preserve">　　　增加其他負債                                                </t>
        </is>
      </c>
      <c r="I71" s="180" t="n">
        <v>311</v>
      </c>
      <c r="J71" s="73">
        <f>OFFSET(A544,0,$K$1-1)</f>
        <v/>
      </c>
      <c r="K71" s="369">
        <f>-SUMIF($C$7:$C$127,I71,$D$7:$D$127)+SUMIF($E$7:$E$127,I71,$F$7:$F$127)</f>
        <v/>
      </c>
      <c r="L71" s="478">
        <f>VLOOKUP(A71,$A$253:$AX$305,$K$1,FALSE)</f>
        <v/>
      </c>
      <c r="M71" s="478">
        <f>L71-G71</f>
        <v/>
      </c>
      <c r="N71" s="30" t="n"/>
      <c r="O71" s="425">
        <f>L71-B71</f>
        <v/>
      </c>
      <c r="P71" s="30">
        <f>J71-K71</f>
        <v/>
      </c>
      <c r="Q71" s="426">
        <f>D71-F71</f>
        <v/>
      </c>
      <c r="R71" s="30" t="n"/>
    </row>
    <row r="72">
      <c r="A72" s="80" t="inlineStr">
        <is>
          <t xml:space="preserve">　　短期債務                                                    </t>
        </is>
      </c>
      <c r="B72" s="427">
        <f>VLOOKUP(A72,$A$423:$AX$475,$K$1,FALSE)</f>
        <v/>
      </c>
      <c r="C72" s="385" t="n">
        <v>322</v>
      </c>
      <c r="D72" s="454">
        <f>J82*-1</f>
        <v/>
      </c>
      <c r="E72" s="441" t="n">
        <v>418</v>
      </c>
      <c r="F72" s="442">
        <f>D81</f>
        <v/>
      </c>
      <c r="G72" s="429">
        <f>B72+SUM(F72:F73)-SUM(D72:D73)</f>
        <v/>
      </c>
      <c r="H72" s="112" t="inlineStr">
        <is>
          <t xml:space="preserve">　　增加長期負債                                                </t>
        </is>
      </c>
      <c r="I72" s="180" t="n"/>
      <c r="J72" s="73">
        <f>OFFSET(A545,0,$K$1-1)</f>
        <v/>
      </c>
      <c r="K72" s="369">
        <f>K73</f>
        <v/>
      </c>
      <c r="L72" s="478">
        <f>VLOOKUP(A72,$A$253:$AX$305,$K$1,FALSE)</f>
        <v/>
      </c>
      <c r="M72" s="478">
        <f>L72-G72</f>
        <v/>
      </c>
      <c r="N72" s="30" t="n"/>
      <c r="O72" s="425">
        <f>L72-B72</f>
        <v/>
      </c>
      <c r="P72" s="30">
        <f>J72-K72</f>
        <v/>
      </c>
      <c r="Q72" s="426">
        <f>D72-F72</f>
        <v/>
      </c>
      <c r="R72" s="30" t="n"/>
    </row>
    <row r="73" ht="20.25" customHeight="1" s="53">
      <c r="A73" s="3" t="n">
        <v>0</v>
      </c>
      <c r="B73" s="427" t="n"/>
      <c r="C73" s="385" t="n">
        <v>316</v>
      </c>
      <c r="D73" s="440" t="n"/>
      <c r="E73" s="443" t="n"/>
      <c r="F73" s="442" t="n"/>
      <c r="G73" s="433" t="n"/>
      <c r="H73" s="112" t="inlineStr">
        <is>
          <t xml:space="preserve">　　　增加長期債務                                                </t>
        </is>
      </c>
      <c r="I73" s="180" t="n">
        <v>312</v>
      </c>
      <c r="J73" s="73">
        <f>OFFSET(A546,0,$K$1-1)</f>
        <v/>
      </c>
      <c r="K73" s="369">
        <f>-SUMIF($C$7:$C$127,I73,$D$7:$D$127)+SUMIF($E$7:$E$127,I73,$F$7:$F$127)</f>
        <v/>
      </c>
      <c r="L73" s="478" t="n"/>
      <c r="M73" s="478">
        <f>L73-G73</f>
        <v/>
      </c>
      <c r="N73" s="30" t="n"/>
      <c r="O73" s="425">
        <f>L73-B73</f>
        <v/>
      </c>
      <c r="P73" s="30">
        <f>J73-K73</f>
        <v/>
      </c>
      <c r="Q73" s="426">
        <f>D73-F73</f>
        <v/>
      </c>
      <c r="R73" s="30" t="n"/>
    </row>
    <row r="74" ht="21" customHeight="1" s="53">
      <c r="A74" s="80" t="inlineStr">
        <is>
          <t xml:space="preserve">　　應付款項                                                    </t>
        </is>
      </c>
      <c r="B74" s="427">
        <f>VLOOKUP(A74,$A$423:$AX$475,$K$1,FALSE)</f>
        <v/>
      </c>
      <c r="C74" s="501" t="n"/>
      <c r="D74" s="454" t="n"/>
      <c r="E74" s="441" t="n">
        <v>161</v>
      </c>
      <c r="F74" s="442" t="n"/>
      <c r="G74" s="429">
        <f>B74+SUM(F74:F75)-SUM(D74:D75)</f>
        <v/>
      </c>
      <c r="H74" s="112" t="inlineStr">
        <is>
          <t xml:space="preserve">　　增加基金、公積及填補短絀                                    </t>
        </is>
      </c>
      <c r="I74" s="180" t="n"/>
      <c r="J74" s="73">
        <f>OFFSET(A547,0,$K$1-1)</f>
        <v/>
      </c>
      <c r="K74" s="369">
        <f>SUM(K75)</f>
        <v/>
      </c>
      <c r="L74" s="478">
        <f>VLOOKUP(A74,$A$253:$AX$305,$K$1,FALSE)</f>
        <v/>
      </c>
      <c r="M74" s="478">
        <f>L74-G74</f>
        <v/>
      </c>
      <c r="N74" s="30" t="n"/>
      <c r="O74" s="425">
        <f>L74-B74</f>
        <v/>
      </c>
      <c r="P74" s="30">
        <f>J74-K74</f>
        <v/>
      </c>
      <c r="Q74" s="426">
        <f>D74-F74</f>
        <v/>
      </c>
      <c r="R74" s="30" t="n"/>
    </row>
    <row r="75" ht="18.75" customHeight="1" s="53">
      <c r="A75" s="3" t="n">
        <v>0</v>
      </c>
      <c r="B75" s="427" t="n"/>
      <c r="C75" s="385" t="n"/>
      <c r="D75" s="440" t="n"/>
      <c r="E75" s="443" t="n"/>
      <c r="F75" s="442" t="n"/>
      <c r="G75" s="433" t="n"/>
      <c r="H75" s="112" t="inlineStr">
        <is>
          <t xml:space="preserve">　　　增加基金                                                    </t>
        </is>
      </c>
      <c r="I75" s="180" t="n"/>
      <c r="J75" s="73">
        <f>OFFSET(A548,0,$K$1-1)</f>
        <v/>
      </c>
      <c r="K75" s="369">
        <f>SUM(K76:K78)</f>
        <v/>
      </c>
      <c r="L75" s="478" t="n"/>
      <c r="M75" s="478">
        <f>L75-G75</f>
        <v/>
      </c>
      <c r="N75" s="30" t="n"/>
      <c r="O75" s="425">
        <f>L75-B75</f>
        <v/>
      </c>
      <c r="P75" s="30">
        <f>J75-K75</f>
        <v/>
      </c>
      <c r="Q75" s="426">
        <f>D75-F75</f>
        <v/>
      </c>
      <c r="R75" s="30" t="n"/>
    </row>
    <row r="76" ht="20.25" customHeight="1" s="53">
      <c r="A76" s="80" t="inlineStr">
        <is>
          <t xml:space="preserve">　　預收款項                                                    </t>
        </is>
      </c>
      <c r="B76" s="427">
        <f>VLOOKUP(A76,$A$423:$AX$475,$K$1,FALSE)</f>
        <v/>
      </c>
      <c r="C76" s="384" t="n"/>
      <c r="D76" s="440" t="n"/>
      <c r="E76" s="441" t="n">
        <v>161</v>
      </c>
      <c r="F76" s="442">
        <f>J34</f>
        <v/>
      </c>
      <c r="G76" s="429">
        <f>B76+SUM(F76:F77)-SUM(D76:D77)</f>
        <v/>
      </c>
      <c r="H76" s="112" t="inlineStr">
        <is>
          <t xml:space="preserve">　　　　國庫撥款增置固定資產                                        </t>
        </is>
      </c>
      <c r="I76" s="180" t="n">
        <v>313</v>
      </c>
      <c r="J76" s="73">
        <f>OFFSET(A549,0,$K$1-1)</f>
        <v/>
      </c>
      <c r="K76" s="369">
        <f>-SUMIF($C$7:$C$127,I76,$D$7:$D$127)+SUMIF($E$7:$E$127,I76,$F$7:$F$127)</f>
        <v/>
      </c>
      <c r="L76" s="478">
        <f>VLOOKUP(A76,$A$253:$AX$305,$K$1,FALSE)</f>
        <v/>
      </c>
      <c r="M76" s="478">
        <f>L76-G76</f>
        <v/>
      </c>
      <c r="N76" s="30" t="n"/>
      <c r="O76" s="425">
        <f>L76-B76</f>
        <v/>
      </c>
      <c r="P76" s="30">
        <f>J76-K76</f>
        <v/>
      </c>
      <c r="Q76" s="426">
        <f>D76-F76</f>
        <v/>
      </c>
      <c r="R76" s="30" t="n"/>
    </row>
    <row r="77">
      <c r="A77" s="3" t="n">
        <v>0</v>
      </c>
      <c r="B77" s="427" t="n"/>
      <c r="C77" s="385" t="n"/>
      <c r="D77" s="440" t="n"/>
      <c r="E77" s="443" t="n"/>
      <c r="F77" s="442" t="n"/>
      <c r="G77" s="433" t="n"/>
      <c r="H77" s="112" t="inlineStr">
        <is>
          <t xml:space="preserve">　　　　國庫增撥無形資產                                            </t>
        </is>
      </c>
      <c r="I77" s="180" t="n">
        <v>314</v>
      </c>
      <c r="J77" s="73">
        <f>OFFSET(A550,0,$K$1-1)</f>
        <v/>
      </c>
      <c r="K77" s="369">
        <f>-SUMIF($C$7:$C$127,I77,$D$7:$D$127)+SUMIF($E$7:$E$127,I77,$F$7:$F$127)</f>
        <v/>
      </c>
      <c r="L77" s="478" t="n"/>
      <c r="M77" s="478">
        <f>L77-G77</f>
        <v/>
      </c>
      <c r="N77" s="30" t="n"/>
      <c r="O77" s="425">
        <f>L77-B77</f>
        <v/>
      </c>
      <c r="P77" s="30">
        <f>J77-K77</f>
        <v/>
      </c>
      <c r="Q77" s="426">
        <f>D77-F77</f>
        <v/>
      </c>
      <c r="R77" s="30" t="n"/>
    </row>
    <row r="78">
      <c r="A78" s="78" t="inlineStr">
        <is>
          <t xml:space="preserve">　長期負債                                                    </t>
        </is>
      </c>
      <c r="B78" s="459">
        <f>SUM(B81)</f>
        <v/>
      </c>
      <c r="C78" s="384" t="n"/>
      <c r="D78" s="440" t="n"/>
      <c r="E78" s="441" t="n"/>
      <c r="F78" s="442" t="n"/>
      <c r="G78" s="460">
        <f>SUM(G81)</f>
        <v/>
      </c>
      <c r="H78" s="112" t="inlineStr">
        <is>
          <t xml:space="preserve">　　　　國庫增撥遞延資產                                            </t>
        </is>
      </c>
      <c r="I78" s="180" t="n">
        <v>315</v>
      </c>
      <c r="J78" s="73">
        <f>OFFSET(A551,0,$K$1-1)</f>
        <v/>
      </c>
      <c r="K78" s="369">
        <f>-SUMIF($C$7:$C$127,I78,$D$7:$D$127)+SUMIF($E$7:$E$127,I78,$F$7:$F$127)</f>
        <v/>
      </c>
      <c r="L78" s="478">
        <f>VLOOKUP(A78,$A$253:$AX$305,$K$1,FALSE)</f>
        <v/>
      </c>
      <c r="M78" s="478">
        <f>L78-G78</f>
        <v/>
      </c>
      <c r="N78" s="30" t="n"/>
      <c r="O78" s="425">
        <f>L78-B78</f>
        <v/>
      </c>
      <c r="P78" s="30">
        <f>J78-K78</f>
        <v/>
      </c>
      <c r="Q78" s="426">
        <f>D78-F78</f>
        <v/>
      </c>
      <c r="R78" s="30" t="n"/>
    </row>
    <row r="79">
      <c r="A79" s="169" t="n"/>
      <c r="B79" s="461" t="n"/>
      <c r="C79" s="395" t="n"/>
      <c r="D79" s="462" t="n"/>
      <c r="E79" s="463" t="n"/>
      <c r="F79" s="447" t="n"/>
      <c r="G79" s="394" t="n"/>
      <c r="H79" s="112" t="inlineStr">
        <is>
          <t xml:space="preserve">　　減少短期債務、流動金融負債及其他負債                        </t>
        </is>
      </c>
      <c r="I79" s="180" t="n"/>
      <c r="J79" s="73">
        <f>OFFSET(A552,0,$K$1-1)</f>
        <v/>
      </c>
      <c r="K79" s="369" t="n"/>
      <c r="L79" s="478" t="n"/>
      <c r="M79" s="478" t="n"/>
      <c r="N79" s="30" t="n"/>
      <c r="O79" s="425" t="n"/>
      <c r="P79" s="30" t="n"/>
      <c r="Q79" s="426" t="n"/>
      <c r="R79" s="30" t="n"/>
    </row>
    <row r="80">
      <c r="A80" s="169" t="n"/>
      <c r="B80" s="461" t="n"/>
      <c r="C80" s="395" t="n"/>
      <c r="D80" s="462" t="n"/>
      <c r="E80" s="463" t="n"/>
      <c r="F80" s="447" t="n"/>
      <c r="G80" s="394" t="n"/>
      <c r="H80" s="112" t="inlineStr">
        <is>
          <t xml:space="preserve">　　　減少短期債務                                                </t>
        </is>
      </c>
      <c r="I80" s="180" t="n">
        <v>316</v>
      </c>
      <c r="J80" s="73">
        <f>OFFSET(A553,0,$K$1-1)</f>
        <v/>
      </c>
      <c r="K80" s="369">
        <f>-SUMIF($C$7:$C$127,I80,$D$7:$D$127)+SUMIF($E$7:$E$127,I80,$F$7:$F$127)</f>
        <v/>
      </c>
      <c r="L80" s="478" t="n"/>
      <c r="M80" s="478" t="n"/>
      <c r="N80" s="30" t="n"/>
      <c r="O80" s="425" t="n"/>
      <c r="P80" s="30" t="n"/>
      <c r="Q80" s="426" t="n"/>
      <c r="R80" s="30" t="n"/>
    </row>
    <row r="81">
      <c r="A81" s="80" t="inlineStr">
        <is>
          <t xml:space="preserve">　　長期債務                                                    </t>
        </is>
      </c>
      <c r="B81" s="427">
        <f>VLOOKUP(A81,$A$423:$AX$475,$K$1,FALSE)</f>
        <v/>
      </c>
      <c r="C81" s="384" t="n">
        <v>418</v>
      </c>
      <c r="D81" s="440">
        <f>J116</f>
        <v/>
      </c>
      <c r="E81" s="441" t="n">
        <v>312</v>
      </c>
      <c r="F81" s="442">
        <f>J73</f>
        <v/>
      </c>
      <c r="G81" s="429">
        <f>B81+SUM(F81:F82)-SUM(D81:D82)</f>
        <v/>
      </c>
      <c r="H81" s="112" t="inlineStr">
        <is>
          <t xml:space="preserve">　　減少長期負債                                                </t>
        </is>
      </c>
      <c r="I81" s="180" t="n"/>
      <c r="J81" s="73">
        <f>OFFSET(A554,0,$K$1-1)</f>
        <v/>
      </c>
      <c r="K81" s="369">
        <f>K82</f>
        <v/>
      </c>
      <c r="L81" s="478">
        <f>VLOOKUP(A81,$A$253:$AX$305,$K$1,FALSE)</f>
        <v/>
      </c>
      <c r="M81" s="478">
        <f>L81-G81</f>
        <v/>
      </c>
      <c r="N81" s="30" t="n"/>
      <c r="O81" s="425">
        <f>L81-B81</f>
        <v/>
      </c>
      <c r="P81" s="30">
        <f>J81-K81</f>
        <v/>
      </c>
      <c r="Q81" s="426">
        <f>D81-F81</f>
        <v/>
      </c>
      <c r="R81" s="30" t="n"/>
    </row>
    <row r="82">
      <c r="A82" s="3" t="n">
        <v>0</v>
      </c>
      <c r="B82" s="427" t="n"/>
      <c r="C82" s="385" t="n">
        <v>322</v>
      </c>
      <c r="D82" s="440" t="n"/>
      <c r="E82" s="443" t="n"/>
      <c r="F82" s="442" t="n"/>
      <c r="G82" s="465" t="n"/>
      <c r="H82" s="112" t="inlineStr">
        <is>
          <t xml:space="preserve">　　　減少長期債務                                                </t>
        </is>
      </c>
      <c r="I82" s="180" t="n">
        <v>322</v>
      </c>
      <c r="J82" s="73">
        <f>OFFSET(A555,0,$K$1-1)</f>
        <v/>
      </c>
      <c r="K82" s="369">
        <f>-SUMIF($C$7:$C$127,I82,$D$7:$D$127)+SUMIF($E$7:$E$127,I82,$F$7:$F$127)</f>
        <v/>
      </c>
      <c r="L82" s="478" t="n"/>
      <c r="M82" s="478">
        <f>L82-G82</f>
        <v/>
      </c>
      <c r="N82" s="30" t="n"/>
      <c r="O82" s="425">
        <f>L82-B82</f>
        <v/>
      </c>
      <c r="P82" s="30">
        <f>J82-K82</f>
        <v/>
      </c>
      <c r="Q82" s="426">
        <f>D72-F82</f>
        <v/>
      </c>
      <c r="R82" s="30" t="n"/>
    </row>
    <row r="83">
      <c r="A83" s="78" t="inlineStr">
        <is>
          <t xml:space="preserve">　其他負債                                                    </t>
        </is>
      </c>
      <c r="B83" s="422">
        <f>SUM(B84,B90)</f>
        <v/>
      </c>
      <c r="C83" s="384" t="n"/>
      <c r="D83" s="440" t="n"/>
      <c r="E83" s="441" t="n"/>
      <c r="F83" s="442" t="n"/>
      <c r="G83" s="502">
        <f>SUM(G84,G90)</f>
        <v/>
      </c>
      <c r="H83" s="112" t="inlineStr">
        <is>
          <t xml:space="preserve">　　支付利息                                                    </t>
        </is>
      </c>
      <c r="I83" s="180" t="n"/>
      <c r="J83" s="73">
        <f>OFFSET(A556,0,$K$1-1)</f>
        <v/>
      </c>
      <c r="K83" s="369">
        <f>J83</f>
        <v/>
      </c>
      <c r="L83" s="478">
        <f>VLOOKUP(A83,$A$253:$AX$305,$K$1,FALSE)</f>
        <v/>
      </c>
      <c r="M83" s="478">
        <f>L83-G83</f>
        <v/>
      </c>
      <c r="N83" s="30" t="n"/>
      <c r="O83" s="425">
        <f>L83-B83</f>
        <v/>
      </c>
      <c r="P83" s="30">
        <f>J83-K83</f>
        <v/>
      </c>
      <c r="Q83" s="426">
        <f>D83-F83</f>
        <v/>
      </c>
      <c r="R83" s="30" t="n"/>
    </row>
    <row r="84">
      <c r="A84" s="80" t="inlineStr">
        <is>
          <t xml:space="preserve">　　什項負債                                                    </t>
        </is>
      </c>
      <c r="B84" s="427">
        <f>VLOOKUP(A84,$A$423:$AX$475,$K$1,FALSE)</f>
        <v/>
      </c>
      <c r="C84" s="384" t="n">
        <v>321</v>
      </c>
      <c r="D84" s="440" t="n"/>
      <c r="E84" s="441" t="n"/>
      <c r="F84" s="442" t="n"/>
      <c r="G84" s="503">
        <f>B84+SUM(F84:F89)-SUM(D84:D89)</f>
        <v/>
      </c>
      <c r="H84" s="111" t="inlineStr">
        <is>
          <t xml:space="preserve">▼籌資活動之淨現金流入（流出）                                </t>
        </is>
      </c>
      <c r="I84" s="180" t="n"/>
      <c r="J84" s="73">
        <f>OFFSET(A557,0,$K$1-1)</f>
        <v/>
      </c>
      <c r="K84" s="369">
        <f>K69</f>
        <v/>
      </c>
      <c r="L84" s="478">
        <f>VLOOKUP(A84,$A$253:$AX$305,$K$1,FALSE)</f>
        <v/>
      </c>
      <c r="M84" s="478">
        <f>L84-G84</f>
        <v/>
      </c>
      <c r="N84" s="30" t="n"/>
      <c r="O84" s="425">
        <f>L84-B84</f>
        <v/>
      </c>
      <c r="P84" s="30">
        <f>J84-K84</f>
        <v/>
      </c>
      <c r="Q84" s="426">
        <f>D84-F84</f>
        <v/>
      </c>
      <c r="R84" s="30" t="n"/>
    </row>
    <row r="85">
      <c r="A85" s="4" t="n">
        <v>0</v>
      </c>
      <c r="B85" s="427" t="n"/>
      <c r="C85" s="384" t="n">
        <v>402</v>
      </c>
      <c r="D85" s="440">
        <f>J91*-1</f>
        <v/>
      </c>
      <c r="E85" s="384" t="n">
        <v>122</v>
      </c>
      <c r="F85" s="442">
        <f>J28</f>
        <v/>
      </c>
      <c r="G85" s="465" t="n"/>
      <c r="H85" s="111" t="inlineStr">
        <is>
          <t xml:space="preserve">▼現金及約當現金之淨增（淨減）                                </t>
        </is>
      </c>
      <c r="I85" s="180" t="inlineStr">
        <is>
          <t>B</t>
        </is>
      </c>
      <c r="J85" s="73">
        <f>OFFSET(A558,0,$K$1-1)</f>
        <v/>
      </c>
      <c r="K85" s="369">
        <f>J85</f>
        <v/>
      </c>
      <c r="L85" s="478" t="n"/>
      <c r="M85" s="478">
        <f>L85-G85</f>
        <v/>
      </c>
      <c r="N85" s="30" t="n"/>
      <c r="O85" s="425">
        <f>L85-B85</f>
        <v/>
      </c>
      <c r="P85" s="30">
        <f>J85-K85</f>
        <v/>
      </c>
      <c r="Q85" s="426">
        <f>D85-F85</f>
        <v/>
      </c>
      <c r="R85" s="30" t="n"/>
    </row>
    <row r="86">
      <c r="A86" s="3" t="n">
        <v>0</v>
      </c>
      <c r="B86" s="427" t="n"/>
      <c r="C86" s="385" t="n"/>
      <c r="D86" s="440" t="n"/>
      <c r="E86" s="443" t="n">
        <v>401</v>
      </c>
      <c r="F86" s="442">
        <f>J90</f>
        <v/>
      </c>
      <c r="G86" s="465" t="n"/>
      <c r="H86" s="111" t="inlineStr">
        <is>
          <t xml:space="preserve">▼期初現金及約當現金                                          </t>
        </is>
      </c>
      <c r="I86" s="180" t="n"/>
      <c r="J86" s="73">
        <f>OFFSET(A559,0,$K$1-1)</f>
        <v/>
      </c>
      <c r="K86" s="369">
        <f>B8</f>
        <v/>
      </c>
      <c r="L86" s="478" t="n"/>
      <c r="M86" s="478">
        <f>L86-G86</f>
        <v/>
      </c>
      <c r="N86" s="30" t="n"/>
      <c r="O86" s="425">
        <f>L86-B86</f>
        <v/>
      </c>
      <c r="P86" s="30">
        <f>J86-K86</f>
        <v/>
      </c>
      <c r="Q86" s="426">
        <f>D86-F86</f>
        <v/>
      </c>
      <c r="R86" s="30" t="n"/>
    </row>
    <row r="87">
      <c r="A87" s="3" t="n">
        <v>0</v>
      </c>
      <c r="B87" s="427" t="n"/>
      <c r="C87" s="385" t="n"/>
      <c r="D87" s="440" t="n"/>
      <c r="E87" s="443" t="n"/>
      <c r="F87" s="442" t="n"/>
      <c r="G87" s="465" t="n"/>
      <c r="H87" s="111" t="inlineStr">
        <is>
          <t xml:space="preserve">▼期末現金及約當現金                                          </t>
        </is>
      </c>
      <c r="I87" s="180" t="n"/>
      <c r="J87" s="73">
        <f>OFFSET(A560,0,$K$1-1)</f>
        <v/>
      </c>
      <c r="K87" s="369">
        <f>G8</f>
        <v/>
      </c>
      <c r="L87" s="478" t="n"/>
      <c r="M87" s="478">
        <f>L87-G87</f>
        <v/>
      </c>
      <c r="N87" s="30" t="n"/>
      <c r="O87" s="425">
        <f>L87-B87</f>
        <v/>
      </c>
      <c r="P87" s="30">
        <f>J87-K87</f>
        <v/>
      </c>
      <c r="Q87" s="426">
        <f>D87-F87</f>
        <v/>
      </c>
      <c r="R87" s="30" t="n"/>
    </row>
    <row r="88">
      <c r="A88" s="3" t="n">
        <v>0</v>
      </c>
      <c r="B88" s="427" t="n"/>
      <c r="C88" s="385" t="n"/>
      <c r="D88" s="440" t="n"/>
      <c r="E88" s="443" t="n"/>
      <c r="F88" s="442" t="n"/>
      <c r="G88" s="433" t="n"/>
      <c r="H88" s="111" t="inlineStr">
        <is>
          <t xml:space="preserve">▼不影響現金流量之投資與籌資活動                              </t>
        </is>
      </c>
      <c r="J88" s="73">
        <f>OFFSET(A561,0,$K$1-1)</f>
        <v/>
      </c>
      <c r="K88" s="369" t="n"/>
      <c r="L88" s="478" t="n"/>
      <c r="M88" s="478">
        <f>L88-G88</f>
        <v/>
      </c>
      <c r="N88" s="30" t="n"/>
      <c r="O88" s="425">
        <f>L88-B88</f>
        <v/>
      </c>
      <c r="P88" s="30">
        <f>J88-K88</f>
        <v/>
      </c>
      <c r="Q88" s="426">
        <f>D88-F88</f>
        <v/>
      </c>
      <c r="R88" s="30" t="n"/>
    </row>
    <row r="89" ht="32.4" customHeight="1" s="53">
      <c r="A89" s="3" t="n">
        <v>0</v>
      </c>
      <c r="B89" s="427" t="n"/>
      <c r="C89" s="385" t="n"/>
      <c r="D89" s="440" t="n"/>
      <c r="E89" s="443" t="n"/>
      <c r="F89" s="442" t="n"/>
      <c r="G89" s="433" t="n"/>
      <c r="H89" s="112" t="inlineStr">
        <is>
          <t xml:space="preserve">　　退休離職準備金與應付退休及離職金同額增加(+)或減少(-)之金額  </t>
        </is>
      </c>
      <c r="I89" s="180" t="n"/>
      <c r="J89" s="73">
        <f>OFFSET(A562,0,$K$1-1)</f>
        <v/>
      </c>
      <c r="K89" s="369">
        <f>K90+K91</f>
        <v/>
      </c>
      <c r="L89" s="478" t="n"/>
      <c r="M89" s="478">
        <f>L89-G89</f>
        <v/>
      </c>
      <c r="N89" s="30" t="n"/>
      <c r="O89" s="425">
        <f>L89-B89</f>
        <v/>
      </c>
      <c r="P89" s="30">
        <f>J89-K89</f>
        <v/>
      </c>
      <c r="Q89" s="426">
        <f>D89-F89</f>
        <v/>
      </c>
      <c r="R89" s="30" t="n"/>
    </row>
    <row r="90">
      <c r="A90" s="80" t="inlineStr">
        <is>
          <t xml:space="preserve">　　遞延負債                                                    </t>
        </is>
      </c>
      <c r="B90" s="427">
        <f>VLOOKUP(A90,$A$423:$AX$475,$K$1,FALSE)</f>
        <v/>
      </c>
      <c r="C90" s="385" t="n">
        <v>124</v>
      </c>
      <c r="D90" s="440">
        <f>J31*-1</f>
        <v/>
      </c>
      <c r="E90" s="464" t="n">
        <v>311</v>
      </c>
      <c r="F90" s="442">
        <f>J71</f>
        <v/>
      </c>
      <c r="G90" s="429">
        <f>B90+SUM(F90:F96)-SUM(D90:D96)</f>
        <v/>
      </c>
      <c r="H90" s="112" t="inlineStr">
        <is>
          <t xml:space="preserve">　　　退休離職準備金與應付退休及離職金同額增加之金額(+)           </t>
        </is>
      </c>
      <c r="I90" s="180" t="n">
        <v>401</v>
      </c>
      <c r="J90" s="73">
        <f>OFFSET(A563,0,$K$1-1)</f>
        <v/>
      </c>
      <c r="K90" s="369">
        <f>(SUMIF($C$7:$C$127,I90,$D$7:$D$127)+SUMIF($E$7:$E$127,I90,$F$7:$F$127))/2</f>
        <v/>
      </c>
      <c r="L90" s="478">
        <f>VLOOKUP(A90,$A$253:$AX$305,$K$1,FALSE)</f>
        <v/>
      </c>
      <c r="M90" s="478">
        <f>L90-G90</f>
        <v/>
      </c>
      <c r="N90" s="30" t="n"/>
      <c r="O90" s="425">
        <f>L90-B90</f>
        <v/>
      </c>
      <c r="P90" s="30">
        <f>J90-K90</f>
        <v/>
      </c>
      <c r="Q90" s="426">
        <f>D90-F90</f>
        <v/>
      </c>
      <c r="R90" s="30" t="n"/>
    </row>
    <row r="91">
      <c r="A91" s="3" t="n">
        <v>0</v>
      </c>
      <c r="B91" s="427" t="n"/>
      <c r="C91" s="241" t="n">
        <v>123</v>
      </c>
      <c r="D91" s="440">
        <f>-J30</f>
        <v/>
      </c>
      <c r="E91" s="464" t="n">
        <v>403</v>
      </c>
      <c r="F91" s="442">
        <f>J93</f>
        <v/>
      </c>
      <c r="G91" s="433" t="n"/>
      <c r="H91" s="112" t="inlineStr">
        <is>
          <t xml:space="preserve">　　　退休離職準備金與應付退休及離職金同額減少之金額(-)           </t>
        </is>
      </c>
      <c r="I91" s="180" t="n">
        <v>402</v>
      </c>
      <c r="J91" s="73">
        <f>OFFSET(A564,0,$K$1-1)</f>
        <v/>
      </c>
      <c r="K91" s="387">
        <f>(SUMIF($C$7:$C$127,I91,$D$7:$D$127)+SUMIF($E$7:$E$127,I91,$F$7:$F$127))/2*-1</f>
        <v/>
      </c>
      <c r="L91" s="478" t="n"/>
      <c r="M91" s="478">
        <f>L91-G91</f>
        <v/>
      </c>
      <c r="N91" s="30" t="n"/>
      <c r="O91" s="425">
        <f>L91-B91</f>
        <v/>
      </c>
      <c r="P91" s="30">
        <f>J91-K91</f>
        <v/>
      </c>
      <c r="Q91" s="426">
        <f>D91-F91</f>
        <v/>
      </c>
      <c r="R91" s="30" t="n"/>
    </row>
    <row r="92">
      <c r="A92" s="3" t="n">
        <v>0</v>
      </c>
      <c r="B92" s="427" t="n"/>
      <c r="C92" s="385" t="n"/>
      <c r="D92" s="440" t="n"/>
      <c r="E92" s="325" t="n">
        <v>407</v>
      </c>
      <c r="F92" s="262">
        <f>J101</f>
        <v/>
      </c>
      <c r="G92" s="433" t="n"/>
      <c r="H92" s="112" t="inlineStr">
        <is>
          <t xml:space="preserve">　　其他準備金與遞延收入同額增加之金額                          </t>
        </is>
      </c>
      <c r="I92" s="180" t="n"/>
      <c r="J92" s="73">
        <f>OFFSET(A565,0,$K$1-1)</f>
        <v/>
      </c>
      <c r="K92" s="369">
        <f>K93</f>
        <v/>
      </c>
      <c r="L92" s="478" t="n"/>
      <c r="M92" s="478">
        <f>L92-G92</f>
        <v/>
      </c>
      <c r="N92" s="30" t="n"/>
      <c r="O92" s="425">
        <f>L92-B92</f>
        <v/>
      </c>
      <c r="P92" s="30">
        <f>J92-K92</f>
        <v/>
      </c>
      <c r="Q92" s="426">
        <f>D92-F92</f>
        <v/>
      </c>
      <c r="R92" s="30" t="n"/>
    </row>
    <row r="93">
      <c r="A93" s="3" t="n">
        <v>0</v>
      </c>
      <c r="B93" s="427" t="n"/>
      <c r="C93" s="385" t="n"/>
      <c r="D93" s="440" t="n"/>
      <c r="E93" s="464" t="n">
        <v>408</v>
      </c>
      <c r="F93" s="442">
        <f>J102</f>
        <v/>
      </c>
      <c r="G93" s="433" t="n"/>
      <c r="H93" s="112" t="inlineStr">
        <is>
          <t xml:space="preserve">　　　其他準備金與遞延收入同額增加之金額                          </t>
        </is>
      </c>
      <c r="I93" s="180" t="n">
        <v>403</v>
      </c>
      <c r="J93" s="73">
        <f>OFFSET(A566,0,$K$1-1)</f>
        <v/>
      </c>
      <c r="K93" s="369">
        <f>(SUMIF($C$7:$C$127,I93,$D$7:$D$127)+SUMIF($E$7:$E$127,I93,$F$7:$F$127))/2</f>
        <v/>
      </c>
      <c r="L93" s="478" t="n"/>
      <c r="M93" s="478">
        <f>L93-G93</f>
        <v/>
      </c>
      <c r="N93" s="30" t="n"/>
      <c r="O93" s="425">
        <f>L93-B93</f>
        <v/>
      </c>
      <c r="P93" s="30">
        <f>J93-K93</f>
        <v/>
      </c>
      <c r="Q93" s="426">
        <f>D93-F93</f>
        <v/>
      </c>
      <c r="R93" s="30" t="n"/>
    </row>
    <row r="94" ht="32.4" customHeight="1" s="53">
      <c r="A94" s="105" t="n"/>
      <c r="B94" s="465" t="n"/>
      <c r="C94" s="398" t="n"/>
      <c r="D94" s="455" t="n"/>
      <c r="E94" s="466" t="n">
        <v>410</v>
      </c>
      <c r="F94" s="467" t="n"/>
      <c r="G94" s="378" t="n"/>
      <c r="H94" s="112" t="inlineStr">
        <is>
          <t xml:space="preserve">　　以前年度購建中固定資產科目，調整轉入不動產、廠房及設備科目之</t>
        </is>
      </c>
      <c r="I94" s="180" t="n"/>
      <c r="J94" s="73">
        <f>OFFSET(A567,0,$K$1-1)</f>
        <v/>
      </c>
      <c r="K94" s="369">
        <f>K95</f>
        <v/>
      </c>
      <c r="P94">
        <f>J94-K94</f>
        <v/>
      </c>
      <c r="Q94" s="426" t="n"/>
    </row>
    <row r="95">
      <c r="A95" s="105" t="n"/>
      <c r="B95" s="465" t="n"/>
      <c r="C95" s="398" t="n"/>
      <c r="D95" s="455" t="n"/>
      <c r="E95" s="468" t="n"/>
      <c r="F95" s="447" t="n"/>
      <c r="G95" s="378" t="n"/>
      <c r="H95" s="112" t="inlineStr">
        <is>
          <t xml:space="preserve">　　　調整轉入不動產、廠房及設備科目明細                          </t>
        </is>
      </c>
      <c r="I95" s="180" t="n"/>
      <c r="J95" s="73">
        <f>OFFSET(A568,0,$K$1-1)</f>
        <v/>
      </c>
      <c r="K95" s="369">
        <f>K96+K97+K98</f>
        <v/>
      </c>
      <c r="L95" s="478" t="n"/>
      <c r="N95" s="30" t="n"/>
      <c r="O95" s="425">
        <f>L95-B96</f>
        <v/>
      </c>
      <c r="P95" s="30">
        <f>J95-K95</f>
        <v/>
      </c>
      <c r="Q95" s="426">
        <f>D96-F96</f>
        <v/>
      </c>
      <c r="R95" s="30" t="n"/>
    </row>
    <row r="96">
      <c r="A96" s="3" t="n">
        <v>0</v>
      </c>
      <c r="B96" s="427" t="n"/>
      <c r="C96" s="385" t="n"/>
      <c r="D96" s="440" t="n"/>
      <c r="E96" s="261" t="n"/>
      <c r="F96" s="186" t="n"/>
      <c r="G96" s="433" t="n"/>
      <c r="H96" s="112" t="inlineStr">
        <is>
          <t xml:space="preserve">　　　　土地改良物                                                  </t>
        </is>
      </c>
      <c r="I96" s="180" t="n">
        <v>404</v>
      </c>
      <c r="J96" s="73">
        <f>OFFSET(A569,0,$K$1-1)</f>
        <v/>
      </c>
      <c r="K96" s="369">
        <f>(SUMIF($C$7:$C$127,I96,$D$7:$D$127)+SUMIF($E$7:$E$127,I96,$F$7:$F$127))/2</f>
        <v/>
      </c>
      <c r="N96" s="30" t="n"/>
      <c r="O96" s="425">
        <f>L97-B97</f>
        <v/>
      </c>
      <c r="P96" s="30">
        <f>J96-K96</f>
        <v/>
      </c>
      <c r="Q96" s="426">
        <f>D97-F97</f>
        <v/>
      </c>
      <c r="R96" s="30" t="n"/>
    </row>
    <row r="97">
      <c r="A97" s="84" t="inlineStr">
        <is>
          <t xml:space="preserve">淨值                                                        </t>
        </is>
      </c>
      <c r="B97" s="422">
        <f>B98+B110+B116+B125</f>
        <v/>
      </c>
      <c r="C97" s="384" t="n"/>
      <c r="D97" s="440" t="n"/>
      <c r="E97" s="441" t="n"/>
      <c r="F97" s="442" t="n"/>
      <c r="G97" s="422">
        <f>G98+G110+G116+G125</f>
        <v/>
      </c>
      <c r="H97" s="112" t="inlineStr">
        <is>
          <t xml:space="preserve">　　　　房屋及建築                                                  </t>
        </is>
      </c>
      <c r="I97" s="180" t="n">
        <v>405</v>
      </c>
      <c r="J97" s="73">
        <f>OFFSET(A570,0,$K$1-1)</f>
        <v/>
      </c>
      <c r="K97" s="369">
        <f>(SUMIF($C$7:$C$127,I97,$D$7:$D$127)+SUMIF($E$7:$E$127,I97,$F$7:$F$127))/2</f>
        <v/>
      </c>
      <c r="L97" s="478">
        <f>VLOOKUP(A97,$A$253:$AX$305,$K$1,FALSE)</f>
        <v/>
      </c>
      <c r="M97" s="478">
        <f>L97-G97</f>
        <v/>
      </c>
      <c r="N97" s="30" t="n"/>
      <c r="O97" s="425">
        <f>L98-B98</f>
        <v/>
      </c>
      <c r="P97" s="30">
        <f>J97-K97</f>
        <v/>
      </c>
      <c r="Q97" s="426">
        <f>D98-F98</f>
        <v/>
      </c>
      <c r="R97" s="30" t="n"/>
    </row>
    <row r="98">
      <c r="A98" s="85" t="inlineStr">
        <is>
          <t xml:space="preserve">　基金                                                        </t>
        </is>
      </c>
      <c r="B98" s="422">
        <f>SUM(B99:B101)</f>
        <v/>
      </c>
      <c r="C98" s="384" t="n"/>
      <c r="D98" s="440" t="n"/>
      <c r="E98" s="441" t="n"/>
      <c r="F98" s="442" t="n"/>
      <c r="G98" s="422">
        <f>SUM(G99:G101)</f>
        <v/>
      </c>
      <c r="H98" s="220" t="inlineStr">
        <is>
          <t xml:space="preserve">　　　　什項設備                                                    </t>
        </is>
      </c>
      <c r="I98" s="267" t="n">
        <v>406</v>
      </c>
      <c r="J98" s="73">
        <f>OFFSET(A571,0,$K$1-1)</f>
        <v/>
      </c>
      <c r="K98" s="369">
        <f>(SUMIF($C$7:$C$127,I98,$D$7:$D$127)+SUMIF($E$7:$E$127,I98,$F$7:$F$127))/2</f>
        <v/>
      </c>
      <c r="L98" s="478">
        <f>VLOOKUP(A98,$A$253:$AX$305,$K$1,FALSE)</f>
        <v/>
      </c>
      <c r="M98" s="478">
        <f>L98-G98</f>
        <v/>
      </c>
      <c r="N98" s="30" t="n"/>
      <c r="O98" s="425">
        <f>L99-B99</f>
        <v/>
      </c>
      <c r="P98" s="30">
        <f>J98-K98</f>
        <v/>
      </c>
      <c r="Q98" s="426">
        <f>D99-F99</f>
        <v/>
      </c>
      <c r="R98" s="30" t="n"/>
    </row>
    <row r="99">
      <c r="A99" s="86" t="inlineStr">
        <is>
          <t xml:space="preserve">　　基金                                                        </t>
        </is>
      </c>
      <c r="B99" s="427">
        <f>VLOOKUP(A99,$A$423:$AX$475,$K$1,FALSE)</f>
        <v/>
      </c>
      <c r="C99" s="245" t="n"/>
      <c r="D99" s="440" t="n"/>
      <c r="E99" s="384" t="n">
        <v>313</v>
      </c>
      <c r="F99" s="442">
        <f>J76</f>
        <v/>
      </c>
      <c r="G99" s="469">
        <f>B99+SUM(F99:F109)-SUM(D99:D109)</f>
        <v/>
      </c>
      <c r="H99" s="112" t="inlineStr">
        <is>
          <t xml:space="preserve">　不動產、廠房及設備與遞延收入同額增加(+)或減少(-)之金額    </t>
        </is>
      </c>
      <c r="I99" s="180" t="n"/>
      <c r="J99" s="73">
        <f>OFFSET(A572,0,$K$1-1)</f>
        <v/>
      </c>
      <c r="K99" s="369">
        <f>K100</f>
        <v/>
      </c>
      <c r="L99" s="478">
        <f>VLOOKUP(A99,$A$253:$AX$305,$K$1,FALSE)</f>
        <v/>
      </c>
      <c r="M99" s="478">
        <f>L99-G99</f>
        <v/>
      </c>
      <c r="N99" s="30" t="n"/>
      <c r="O99" s="425">
        <f>L100-B100</f>
        <v/>
      </c>
      <c r="P99" s="30">
        <f>J99-K99</f>
        <v/>
      </c>
      <c r="Q99" s="426">
        <f>D100-F100</f>
        <v/>
      </c>
      <c r="R99" s="30" t="n"/>
    </row>
    <row r="100">
      <c r="A100" s="89" t="n">
        <v>0</v>
      </c>
      <c r="B100" s="427" t="n"/>
      <c r="C100" s="375" t="n"/>
      <c r="D100" s="428" t="n"/>
      <c r="E100" s="87" t="n">
        <v>314</v>
      </c>
      <c r="F100" s="431">
        <f>J77</f>
        <v/>
      </c>
      <c r="G100" s="427" t="n"/>
      <c r="H100" s="112" t="inlineStr">
        <is>
          <t xml:space="preserve">　　不動產、廠房及設備與遞延收入同額增加明細(+)             </t>
        </is>
      </c>
      <c r="I100" s="180" t="n"/>
      <c r="J100" s="73">
        <f>OFFSET(A573,0,$K$1-1)</f>
        <v/>
      </c>
      <c r="K100" s="369">
        <f>K101+K102</f>
        <v/>
      </c>
      <c r="L100" s="478" t="n"/>
      <c r="M100" s="478">
        <f>L100-G100</f>
        <v/>
      </c>
      <c r="N100" s="30" t="n"/>
      <c r="O100" s="425">
        <f>L101-B101</f>
        <v/>
      </c>
      <c r="P100" s="30">
        <f>J100-K100</f>
        <v/>
      </c>
      <c r="Q100" s="426">
        <f>D101-F101</f>
        <v/>
      </c>
      <c r="R100" s="30" t="n"/>
    </row>
    <row r="101">
      <c r="A101" s="50" t="n">
        <v>0</v>
      </c>
      <c r="B101" s="427" t="n"/>
      <c r="C101" s="91" t="n">
        <v>412</v>
      </c>
      <c r="D101" s="428">
        <f>-J109</f>
        <v/>
      </c>
      <c r="E101" s="87" t="n">
        <v>315</v>
      </c>
      <c r="F101" s="431">
        <f>J78</f>
        <v/>
      </c>
      <c r="G101" s="427" t="n"/>
      <c r="H101" s="211" t="inlineStr">
        <is>
          <t xml:space="preserve">　　　　機械及設備                                                  </t>
        </is>
      </c>
      <c r="I101" s="268" t="n">
        <v>407</v>
      </c>
      <c r="J101" s="73">
        <f>OFFSET(A574,0,$K$1-1)</f>
        <v/>
      </c>
      <c r="K101" s="369">
        <f>(SUMIF($C$7:$C$127,I101,$D$7:$D$127)+SUMIF($E$7:$E$127,I101,$F$7:$F$127))/2</f>
        <v/>
      </c>
      <c r="L101" s="478" t="n"/>
      <c r="M101" s="478">
        <f>L101-G101</f>
        <v/>
      </c>
      <c r="N101" s="30" t="n"/>
      <c r="O101" s="425">
        <f>L102-B102</f>
        <v/>
      </c>
      <c r="P101" s="30">
        <f>J101-K101</f>
        <v/>
      </c>
      <c r="Q101" s="426">
        <f>D102-F102</f>
        <v/>
      </c>
      <c r="R101" s="30" t="n"/>
    </row>
    <row r="102">
      <c r="A102" s="50" t="n">
        <v>0</v>
      </c>
      <c r="B102" s="427" t="n"/>
      <c r="C102" s="91" t="n">
        <v>413</v>
      </c>
      <c r="D102" s="470">
        <f>-J110</f>
        <v/>
      </c>
      <c r="E102" s="87" t="n">
        <v>409</v>
      </c>
      <c r="F102" s="432">
        <f>J105</f>
        <v/>
      </c>
      <c r="G102" s="427" t="n"/>
      <c r="H102" s="211" t="inlineStr">
        <is>
          <t xml:space="preserve">　　　　什項設備                                                    </t>
        </is>
      </c>
      <c r="I102" s="180" t="n">
        <v>408</v>
      </c>
      <c r="J102" s="73">
        <f>OFFSET(A575,0,$K$1-1)</f>
        <v/>
      </c>
      <c r="K102" s="369">
        <f>(SUMIF($C$7:$C$127,I102,$D$7:$D$127)+SUMIF($E$7:$E$127,I102,$F$7:$F$127))/2</f>
        <v/>
      </c>
      <c r="L102" s="478" t="n"/>
      <c r="M102" s="478">
        <f>L102-G102</f>
        <v/>
      </c>
      <c r="N102" s="30" t="n"/>
      <c r="O102" s="425">
        <f>L103-B103</f>
        <v/>
      </c>
      <c r="P102" s="30">
        <f>J102-K102</f>
        <v/>
      </c>
      <c r="Q102" s="426">
        <f>D103-F103</f>
        <v/>
      </c>
      <c r="R102" s="30" t="n"/>
    </row>
    <row r="103">
      <c r="A103" s="50" t="n">
        <v>0</v>
      </c>
      <c r="B103" s="427" t="n"/>
      <c r="C103" s="91" t="n">
        <v>414</v>
      </c>
      <c r="D103" s="470">
        <f>-J111</f>
        <v/>
      </c>
      <c r="E103" s="375" t="n">
        <v>410</v>
      </c>
      <c r="F103" s="431">
        <f>J106</f>
        <v/>
      </c>
      <c r="G103" s="427" t="n"/>
      <c r="H103" s="211" t="inlineStr">
        <is>
          <t xml:space="preserve">　不動產、廠房及設備與基金同額增加(+)或減少(-)之金額        </t>
        </is>
      </c>
      <c r="I103" s="180" t="n"/>
      <c r="J103" s="73">
        <f>OFFSET(A576,0,$K$1-1)</f>
        <v/>
      </c>
      <c r="K103" s="369">
        <f>K104+K108</f>
        <v/>
      </c>
      <c r="L103" s="478" t="n"/>
      <c r="M103" s="478">
        <f>L103-G103</f>
        <v/>
      </c>
      <c r="N103" s="30" t="n"/>
      <c r="O103" s="425">
        <f>L104-B104</f>
        <v/>
      </c>
      <c r="P103" s="30">
        <f>J103-K103</f>
        <v/>
      </c>
      <c r="Q103" s="426">
        <f>D104-F104</f>
        <v/>
      </c>
      <c r="R103" s="30" t="n"/>
    </row>
    <row r="104">
      <c r="A104" s="50" t="n">
        <v>0</v>
      </c>
      <c r="B104" s="427" t="n"/>
      <c r="C104" s="91" t="n">
        <v>416</v>
      </c>
      <c r="D104" s="470">
        <f>F58</f>
        <v/>
      </c>
      <c r="E104" s="375" t="n">
        <v>411</v>
      </c>
      <c r="F104" s="431">
        <f>J107</f>
        <v/>
      </c>
      <c r="G104" s="427" t="n"/>
      <c r="H104" s="211" t="inlineStr">
        <is>
          <t xml:space="preserve">　　　撥入不動產、廠房及設備明細(+)                               </t>
        </is>
      </c>
      <c r="I104" s="180" t="n"/>
      <c r="J104" s="73">
        <f>OFFSET(A577,0,$K$1-1)</f>
        <v/>
      </c>
      <c r="K104" s="369">
        <f>SUM(K105:K107)</f>
        <v/>
      </c>
      <c r="L104" s="478" t="n"/>
      <c r="M104" s="478">
        <f>L104-G104</f>
        <v/>
      </c>
      <c r="N104" s="30" t="n"/>
      <c r="O104" s="425">
        <f>L105-B105</f>
        <v/>
      </c>
      <c r="P104" s="30">
        <f>J104-K104</f>
        <v/>
      </c>
      <c r="Q104" s="426">
        <f>D105-F105</f>
        <v/>
      </c>
      <c r="R104" s="30" t="n"/>
    </row>
    <row r="105">
      <c r="A105" s="50" t="n"/>
      <c r="B105" s="50" t="n"/>
      <c r="C105" s="91" t="n"/>
      <c r="D105" s="428" t="n"/>
      <c r="E105" s="375" t="n">
        <v>415</v>
      </c>
      <c r="F105" s="90">
        <f>J113</f>
        <v/>
      </c>
      <c r="G105" s="50" t="n"/>
      <c r="H105" s="112" t="inlineStr">
        <is>
          <t xml:space="preserve">　　　　機械及設備                                                  </t>
        </is>
      </c>
      <c r="I105" s="180" t="n">
        <v>409</v>
      </c>
      <c r="J105" s="73">
        <f>OFFSET(A578,0,$K$1-1)</f>
        <v/>
      </c>
      <c r="K105" s="369">
        <f>(SUMIF($C$7:$C$127,I105,$D$7:$D$127)+SUMIF($E$7:$E$127,I105,$F$7:$F$127))/2</f>
        <v/>
      </c>
      <c r="L105" s="478" t="n"/>
      <c r="M105" s="478">
        <f>L105-G105</f>
        <v/>
      </c>
      <c r="N105" s="30" t="n"/>
      <c r="O105" s="425">
        <f>L106-B106</f>
        <v/>
      </c>
      <c r="P105" s="30">
        <f>J105-K105</f>
        <v/>
      </c>
      <c r="Q105" s="426">
        <f>D106-F106</f>
        <v/>
      </c>
      <c r="R105" s="30" t="n"/>
    </row>
    <row r="106">
      <c r="A106" s="50" t="n"/>
      <c r="B106" s="50" t="n"/>
      <c r="C106" s="375" t="n"/>
      <c r="D106" s="428" t="n"/>
      <c r="G106" s="50" t="n"/>
      <c r="H106" s="112" t="inlineStr">
        <is>
          <t xml:space="preserve">　　　　交通及運輸設備                                              </t>
        </is>
      </c>
      <c r="I106" s="180" t="n">
        <v>410</v>
      </c>
      <c r="J106" s="73">
        <f>OFFSET(A579,0,$K$1-1)</f>
        <v/>
      </c>
      <c r="K106" s="369">
        <f>(SUMIF($C$7:$C$127,I106,$D$7:$D$127)+SUMIF($E$7:$E$127,I106,$F$7:$F$127))/2</f>
        <v/>
      </c>
      <c r="L106" s="478" t="n"/>
      <c r="M106" s="478">
        <f>L106-G106</f>
        <v/>
      </c>
      <c r="N106" s="30" t="n"/>
      <c r="O106" s="425">
        <f>L107-B107</f>
        <v/>
      </c>
      <c r="P106" s="30">
        <f>J106-K106</f>
        <v/>
      </c>
      <c r="Q106" s="426">
        <f>D107-F107</f>
        <v/>
      </c>
      <c r="R106" s="30" t="n"/>
    </row>
    <row r="107">
      <c r="A107" s="50" t="n"/>
      <c r="B107" s="50" t="n"/>
      <c r="C107" s="127" t="n">
        <v>72</v>
      </c>
      <c r="D107" s="471">
        <f>IF(J119&lt;0,J119*-1,0)</f>
        <v/>
      </c>
      <c r="E107" s="472" t="n"/>
      <c r="F107" s="396" t="n"/>
      <c r="G107" s="50" t="n"/>
      <c r="H107" s="112" t="inlineStr">
        <is>
          <t xml:space="preserve">　　　　什項設備                                                    </t>
        </is>
      </c>
      <c r="I107" s="180" t="n">
        <v>411</v>
      </c>
      <c r="J107" s="73">
        <f>OFFSET(A580,0,$K$1-1)</f>
        <v/>
      </c>
      <c r="K107" s="369">
        <f>(SUMIF($C$7:$C$127,I107,$D$7:$D$127)+SUMIF($E$7:$E$127,I107,$F$7:$F$127))/2</f>
        <v/>
      </c>
      <c r="L107" s="478" t="n"/>
      <c r="M107" s="478">
        <f>L107-G107</f>
        <v/>
      </c>
      <c r="N107" s="30" t="n"/>
      <c r="O107" s="425">
        <f>L108-B108</f>
        <v/>
      </c>
      <c r="P107" s="30">
        <f>J107-K107</f>
        <v/>
      </c>
      <c r="Q107" s="426">
        <f>D108-F108</f>
        <v/>
      </c>
      <c r="R107" s="30" t="n"/>
    </row>
    <row r="108">
      <c r="A108" s="89" t="n">
        <v>0</v>
      </c>
      <c r="B108" s="427" t="n"/>
      <c r="C108" s="127" t="n"/>
      <c r="D108" s="428" t="n"/>
      <c r="E108" s="375" t="n">
        <v>72</v>
      </c>
      <c r="F108" s="396">
        <f>IF(J119&gt;0,J119,0)</f>
        <v/>
      </c>
      <c r="G108" s="427" t="n"/>
      <c r="H108" s="211" t="inlineStr">
        <is>
          <t xml:space="preserve">　　　撥出不動產、廠房及設備明細(-)                               </t>
        </is>
      </c>
      <c r="I108" s="180" t="n"/>
      <c r="J108" s="73">
        <f>OFFSET(A581,0,$K$1-1)</f>
        <v/>
      </c>
      <c r="K108" s="369">
        <f>K109+K110+K111</f>
        <v/>
      </c>
      <c r="L108" s="478" t="n"/>
      <c r="M108" s="478">
        <f>L108-G108</f>
        <v/>
      </c>
      <c r="N108" s="30" t="n"/>
      <c r="O108" s="425">
        <f>L109-B109</f>
        <v/>
      </c>
      <c r="P108" s="30">
        <f>J108-K108</f>
        <v/>
      </c>
      <c r="Q108" s="426">
        <f>D109-F109</f>
        <v/>
      </c>
      <c r="R108" s="30" t="n"/>
    </row>
    <row r="109">
      <c r="A109" s="78" t="n"/>
      <c r="B109" s="427" t="n"/>
      <c r="D109" s="428" t="n"/>
      <c r="E109" s="375" t="n"/>
      <c r="F109" s="432">
        <f>J131</f>
        <v/>
      </c>
      <c r="G109" s="427" t="n"/>
      <c r="H109" s="112" t="inlineStr">
        <is>
          <t xml:space="preserve">　　　　機械及設備                                                  </t>
        </is>
      </c>
      <c r="I109" s="180" t="n">
        <v>412</v>
      </c>
      <c r="J109" s="73">
        <f>OFFSET(A582,0,$K$1-1)</f>
        <v/>
      </c>
      <c r="K109" s="387">
        <f>(SUMIF($C$7:$C$127,I109,$D$7:$D$127)+SUMIF($E$7:$E$127,I109,$F$7:$F$127))/2*-1</f>
        <v/>
      </c>
      <c r="L109" s="478" t="n"/>
      <c r="M109" s="478">
        <f>L109-G109</f>
        <v/>
      </c>
      <c r="N109" s="30" t="n"/>
      <c r="O109" s="425">
        <f>L110-B110</f>
        <v/>
      </c>
      <c r="P109" s="30">
        <f>J109-K109</f>
        <v/>
      </c>
      <c r="Q109" s="426">
        <f>D110-F110</f>
        <v/>
      </c>
      <c r="R109" s="30" t="n"/>
    </row>
    <row r="110">
      <c r="A110" s="78" t="inlineStr">
        <is>
          <t xml:space="preserve">　公積                                                        </t>
        </is>
      </c>
      <c r="B110" s="422">
        <f>SUM(B111:B115)</f>
        <v/>
      </c>
      <c r="C110" s="375" t="n"/>
      <c r="D110" s="428" t="n"/>
      <c r="E110" s="430" t="n"/>
      <c r="F110" s="432" t="n"/>
      <c r="G110" s="423">
        <f>SUM(G111:G115)</f>
        <v/>
      </c>
      <c r="H110" s="112" t="inlineStr">
        <is>
          <t xml:space="preserve">　　　　交通及運輸設備                                              </t>
        </is>
      </c>
      <c r="I110" s="180" t="n">
        <v>413</v>
      </c>
      <c r="J110" s="73">
        <f>OFFSET(A583,0,$K$1-1)</f>
        <v/>
      </c>
      <c r="K110" s="387">
        <f>(SUMIF($C$7:$C$127,I110,$D$7:$D$127)+SUMIF($E$7:$E$127,I110,$F$7:$F$127))/2*-1</f>
        <v/>
      </c>
      <c r="L110" s="478">
        <f>VLOOKUP(A110,$A$253:$AX$305,$K$1,FALSE)</f>
        <v/>
      </c>
      <c r="M110" s="478">
        <f>L110-G110</f>
        <v/>
      </c>
      <c r="N110" s="30" t="n"/>
      <c r="O110" s="425">
        <f>L111-B111</f>
        <v/>
      </c>
      <c r="P110" s="30">
        <f>J110-K110</f>
        <v/>
      </c>
      <c r="Q110" s="426">
        <f>D111-F111</f>
        <v/>
      </c>
      <c r="R110" s="30" t="n"/>
    </row>
    <row r="111">
      <c r="A111" s="80" t="inlineStr">
        <is>
          <t xml:space="preserve">　　資本公積                                                    </t>
        </is>
      </c>
      <c r="B111" s="427">
        <f>VLOOKUP(A111,$A$423:$AX$475,$K$1,FALSE)</f>
        <v/>
      </c>
      <c r="C111" s="375" t="n"/>
      <c r="D111" s="428" t="n"/>
      <c r="E111" s="430" t="n">
        <v>417</v>
      </c>
      <c r="F111" s="432">
        <f>J115</f>
        <v/>
      </c>
      <c r="G111" s="429">
        <f>B111+SUM(F111:F113)-SUM(D111:D113)</f>
        <v/>
      </c>
      <c r="H111" s="112" t="inlineStr">
        <is>
          <t xml:space="preserve">　　　　什項設備                                                    </t>
        </is>
      </c>
      <c r="I111" s="180" t="n">
        <v>414</v>
      </c>
      <c r="J111" s="73">
        <f>OFFSET(A584,0,$K$1-1)</f>
        <v/>
      </c>
      <c r="K111" s="387">
        <f>(SUMIF($C$7:$C$127,I111,$D$7:$D$127)+SUMIF($E$7:$E$127,I111,$F$7:$F$127))/2*-1</f>
        <v/>
      </c>
      <c r="L111" s="478">
        <f>VLOOKUP(A111,$A$253:$AX$305,$K$1,FALSE)</f>
        <v/>
      </c>
      <c r="M111" s="478">
        <f>L111-G111</f>
        <v/>
      </c>
      <c r="N111" s="30" t="n"/>
      <c r="O111" s="425">
        <f>L112-B112</f>
        <v/>
      </c>
      <c r="P111" s="30">
        <f>J111-K111</f>
        <v/>
      </c>
      <c r="Q111" s="426">
        <f>D112-F112</f>
        <v/>
      </c>
      <c r="R111" s="30" t="n"/>
    </row>
    <row r="112">
      <c r="A112" s="2" t="n">
        <v>0</v>
      </c>
      <c r="B112" s="427" t="n"/>
      <c r="C112" s="473" t="n">
        <v>71</v>
      </c>
      <c r="D112" s="471">
        <f>IF(J118&lt;0,J118*-1,0)</f>
        <v/>
      </c>
      <c r="E112" s="430" t="n">
        <v>71</v>
      </c>
      <c r="F112" s="431">
        <f>IF(J133&gt;0,J133,0)</f>
        <v/>
      </c>
      <c r="G112" s="433" t="n"/>
      <c r="H112" s="211" t="inlineStr">
        <is>
          <t xml:space="preserve">　無形資產與基金同額增加(+)或減少(-)之金額                  </t>
        </is>
      </c>
      <c r="I112" s="186" t="n"/>
      <c r="J112" s="73" t="n"/>
      <c r="K112" s="369">
        <f>K113+K114</f>
        <v/>
      </c>
      <c r="L112" s="478" t="n"/>
      <c r="M112" s="478">
        <f>L112-G112</f>
        <v/>
      </c>
      <c r="N112" s="30" t="n"/>
      <c r="O112" s="425">
        <f>L113-B113</f>
        <v/>
      </c>
      <c r="P112" s="30">
        <f>J112-K112</f>
        <v/>
      </c>
      <c r="Q112" s="426">
        <f>D113-F113</f>
        <v/>
      </c>
      <c r="R112" s="30" t="n"/>
    </row>
    <row r="113">
      <c r="A113" s="3" t="n">
        <v>0</v>
      </c>
      <c r="B113" s="427" t="n"/>
      <c r="C113" s="473" t="n"/>
      <c r="D113" s="428" t="n"/>
      <c r="E113" s="439" t="n"/>
      <c r="F113" s="432" t="n"/>
      <c r="G113" s="433" t="n"/>
      <c r="H113" s="112" t="inlineStr">
        <is>
          <t xml:space="preserve">　　　無形資產與基金同額增加之金額(+)                             </t>
        </is>
      </c>
      <c r="I113" s="180" t="n">
        <v>415</v>
      </c>
      <c r="J113" s="73">
        <f>OFFSET(A585,0,$K$1-1)</f>
        <v/>
      </c>
      <c r="K113" s="369">
        <f>(SUMIF($C$7:$C$127,I113,$D$7:$D$127)+SUMIF($E$7:$E$127,I113,$F$7:$F$127))/2</f>
        <v/>
      </c>
      <c r="L113" s="478" t="n"/>
      <c r="M113" s="478">
        <f>L113-G113</f>
        <v/>
      </c>
      <c r="N113" s="30" t="n"/>
      <c r="O113" s="425">
        <f>L114-B114</f>
        <v/>
      </c>
      <c r="P113" s="30">
        <f>J113-K113</f>
        <v/>
      </c>
      <c r="Q113" s="426">
        <f>D114-F114</f>
        <v/>
      </c>
      <c r="R113" s="30" t="n"/>
    </row>
    <row r="114">
      <c r="A114" s="80" t="inlineStr">
        <is>
          <t xml:space="preserve">　　特別公積                                                    </t>
        </is>
      </c>
      <c r="B114" s="427">
        <f>VLOOKUP(A114,$A$423:$AX$475,$K$1,FALSE)</f>
        <v/>
      </c>
      <c r="C114" s="474" t="n"/>
      <c r="D114" s="428">
        <f>J131</f>
        <v/>
      </c>
      <c r="E114" s="430" t="n"/>
      <c r="F114" s="432" t="n"/>
      <c r="G114" s="429">
        <f>B114+SUM(F114:F115)-SUM(D114:D115)</f>
        <v/>
      </c>
      <c r="H114" s="112" t="inlineStr">
        <is>
          <t xml:space="preserve">　　　無形資產與基金同額減少之金額(-)                             </t>
        </is>
      </c>
      <c r="I114" s="180" t="n">
        <v>416</v>
      </c>
      <c r="J114" s="73">
        <f>OFFSET(A586,0,$K$1-1)</f>
        <v/>
      </c>
      <c r="K114" s="369">
        <f>-(SUMIF($C$7:$C$127,I114,$D$7:$D$127)+SUMIF($E$7:$E$127,I114,$F$7:$F$127))/2</f>
        <v/>
      </c>
      <c r="L114" s="478">
        <f>VLOOKUP(A114,$A$253:$AX$305,$K$1,FALSE)</f>
        <v/>
      </c>
      <c r="M114" s="478">
        <f>L114-G114</f>
        <v/>
      </c>
      <c r="N114" s="30" t="n"/>
      <c r="O114" s="425">
        <f>L115-B115</f>
        <v/>
      </c>
      <c r="P114" s="30">
        <f>J114-K114</f>
        <v/>
      </c>
      <c r="Q114" s="426">
        <f>D115-F115</f>
        <v/>
      </c>
      <c r="R114" s="30" t="n"/>
    </row>
    <row r="115">
      <c r="A115" s="3" t="n">
        <v>0</v>
      </c>
      <c r="B115" s="427" t="n"/>
      <c r="C115" s="473" t="n"/>
      <c r="D115" s="428" t="n"/>
      <c r="E115" s="439" t="n"/>
      <c r="F115" s="432" t="n"/>
      <c r="G115" s="433" t="n"/>
      <c r="H115" s="112" t="inlineStr">
        <is>
          <t xml:space="preserve">　　應付代管資產轉列受贈公積之金額                              </t>
        </is>
      </c>
      <c r="I115" s="180" t="n">
        <v>417</v>
      </c>
      <c r="J115" s="73">
        <f>OFFSET(A587,0,$K$1-1)</f>
        <v/>
      </c>
      <c r="K115" s="369">
        <f>(SUMIF($C$7:$C$127,I115,$D$7:$D$127)+SUMIF($E$7:$E$127,I115,$F$7:$F$127))/2</f>
        <v/>
      </c>
      <c r="L115" s="478" t="n"/>
      <c r="M115" s="478">
        <f>L115-G115</f>
        <v/>
      </c>
      <c r="N115" s="30" t="n"/>
      <c r="O115" s="425">
        <f>L116-B116</f>
        <v/>
      </c>
      <c r="P115" s="30">
        <f>J115-K115</f>
        <v/>
      </c>
      <c r="Q115" s="426">
        <f>D116-F116</f>
        <v/>
      </c>
      <c r="R115" s="30" t="n"/>
    </row>
    <row r="116">
      <c r="A116" s="78" t="inlineStr">
        <is>
          <t xml:space="preserve">　累積餘絀                                                    </t>
        </is>
      </c>
      <c r="B116" s="422">
        <f>SUM(B117:B121)</f>
        <v/>
      </c>
      <c r="C116" s="474" t="n"/>
      <c r="D116" s="428" t="n"/>
      <c r="E116" s="430" t="n"/>
      <c r="F116" s="432" t="n"/>
      <c r="G116" s="423">
        <f>SUM(G117:G121)</f>
        <v/>
      </c>
      <c r="H116" s="112" t="inlineStr">
        <is>
          <t xml:space="preserve">　　長期債務1年內到期部分轉列應付到期長期負債之金額             </t>
        </is>
      </c>
      <c r="I116" s="180" t="n">
        <v>418</v>
      </c>
      <c r="J116" s="73">
        <f>OFFSET(A588,0,$K$1-1)</f>
        <v/>
      </c>
      <c r="K116" s="369">
        <f>(SUMIF($C$7:$C$127,I116,$D$7:$D$127)+SUMIF($E$7:$E$127,I116,$F$7:$F$127))/2</f>
        <v/>
      </c>
      <c r="L116" s="478">
        <f>VLOOKUP(A116,$A$253:$AX$305,$K$1,FALSE)</f>
        <v/>
      </c>
      <c r="M116" s="478">
        <f>L116-G116</f>
        <v/>
      </c>
      <c r="N116" s="30" t="n"/>
      <c r="O116" s="425">
        <f>L117-B117</f>
        <v/>
      </c>
      <c r="P116" s="30">
        <f>J116-K116</f>
        <v/>
      </c>
      <c r="Q116" s="426">
        <f>D117-F117</f>
        <v/>
      </c>
      <c r="R116" s="30" t="n"/>
    </row>
    <row r="117">
      <c r="A117" s="80" t="inlineStr">
        <is>
          <t xml:space="preserve">　　累積賸餘                                                    </t>
        </is>
      </c>
      <c r="B117" s="427">
        <f>VLOOKUP(A117,$A$423:$AX$475,$K$1,FALSE)</f>
        <v/>
      </c>
      <c r="C117" s="474" t="n"/>
      <c r="D117" s="428" t="n"/>
      <c r="E117" s="375" t="inlineStr">
        <is>
          <t>A</t>
        </is>
      </c>
      <c r="F117" s="432">
        <f>IF(J7&gt;0,J7,0)</f>
        <v/>
      </c>
      <c r="G117" s="429">
        <f>B117+SUM(F117:F120)-SUM(D117:D120)</f>
        <v/>
      </c>
      <c r="H117" s="112" t="inlineStr">
        <is>
          <t xml:space="preserve">　　盈餘分配與虧損填補之金額                                    </t>
        </is>
      </c>
      <c r="I117" s="180" t="n"/>
      <c r="J117" s="73">
        <f>OFFSET(A589,0,$K$1-1)</f>
        <v/>
      </c>
      <c r="K117" s="369">
        <f>K118+K119</f>
        <v/>
      </c>
      <c r="L117" s="478">
        <f>VLOOKUP(A117,$A$253:$AX$305,$K$1,FALSE)</f>
        <v/>
      </c>
      <c r="M117" s="478">
        <f>L117-G117</f>
        <v/>
      </c>
      <c r="N117" s="30" t="n"/>
      <c r="O117" s="425">
        <f>L118-B118</f>
        <v/>
      </c>
      <c r="P117" s="30">
        <f>J117-K117</f>
        <v/>
      </c>
      <c r="Q117" s="426">
        <f>D118-F118</f>
        <v/>
      </c>
      <c r="R117" s="30" t="n"/>
    </row>
    <row r="118">
      <c r="A118" s="3" t="n">
        <v>0</v>
      </c>
      <c r="B118" s="427" t="n"/>
      <c r="C118" s="474" t="n">
        <v>71</v>
      </c>
      <c r="D118" s="428">
        <f>IF(J123&gt;0,J123,0)</f>
        <v/>
      </c>
      <c r="E118" s="375" t="n"/>
      <c r="F118" s="431" t="n"/>
      <c r="G118" s="401" t="n"/>
      <c r="H118" s="112" t="inlineStr">
        <is>
          <t xml:space="preserve">　　　提存(撥用-)公積                                             </t>
        </is>
      </c>
      <c r="I118" s="180" t="n">
        <v>71</v>
      </c>
      <c r="J118" s="73">
        <f>OFFSET(A590,0,$K$1-1)</f>
        <v/>
      </c>
      <c r="K118" s="387">
        <f>-(SUMIF($C$7:$C$127,I118,$D$7:$D$127)+SUMIF($E$7:$E$127,I118,$F$7:$F$127))/2</f>
        <v/>
      </c>
      <c r="L118" s="478" t="n"/>
      <c r="M118" s="478">
        <f>L118-G118</f>
        <v/>
      </c>
      <c r="N118" s="30" t="n"/>
      <c r="O118" s="425">
        <f>L119-B119</f>
        <v/>
      </c>
      <c r="P118" s="30">
        <f>J118-K118</f>
        <v/>
      </c>
      <c r="Q118" s="426">
        <f>D119-F119</f>
        <v/>
      </c>
      <c r="R118" s="30" t="n"/>
    </row>
    <row r="119" ht="20.4" customHeight="1" s="53" thickBot="1">
      <c r="A119" s="3" t="n"/>
      <c r="B119" s="427" t="n"/>
      <c r="C119" s="430" t="n">
        <v>72</v>
      </c>
      <c r="D119" s="471">
        <f>IF(J119&gt;0,J119,0)</f>
        <v/>
      </c>
      <c r="E119" s="434" t="n"/>
      <c r="F119" s="376" t="n"/>
      <c r="G119" s="401" t="n"/>
      <c r="H119" s="198" t="inlineStr">
        <is>
          <t xml:space="preserve">　　　賸餘撥充(折減-)基金                                         </t>
        </is>
      </c>
      <c r="I119" s="180" t="n">
        <v>72</v>
      </c>
      <c r="J119" s="73">
        <f>OFFSET(A591,0,$K$1-1)</f>
        <v/>
      </c>
      <c r="K119" s="387">
        <f>-(SUMIF($C$7:$C$127,I119,$D$7:$D$127)+SUMIF($E$7:$E$127,I119,$F$7:$F$127))/2</f>
        <v/>
      </c>
      <c r="L119" s="478" t="n"/>
      <c r="M119" s="478">
        <f>L119-G119</f>
        <v/>
      </c>
      <c r="N119" s="30" t="n"/>
      <c r="O119" s="425">
        <f>L120-B121</f>
        <v/>
      </c>
      <c r="P119" s="30">
        <f>J119-K119</f>
        <v/>
      </c>
      <c r="Q119" s="426">
        <f>D121-F121</f>
        <v/>
      </c>
      <c r="R119" s="30" t="n"/>
    </row>
    <row r="120">
      <c r="A120" s="100" t="n"/>
      <c r="B120" s="465" t="n"/>
      <c r="C120" s="430" t="n"/>
      <c r="D120" s="432" t="n"/>
      <c r="E120" s="434" t="n"/>
      <c r="F120" s="376" t="n"/>
      <c r="G120" s="401" t="n"/>
      <c r="H120" s="112" t="n"/>
      <c r="I120" s="180" t="n"/>
      <c r="J120" s="121" t="n"/>
      <c r="K120" s="369">
        <f>(SUMIF($C$7:$C$127,I120,$D$7:$D$127)+SUMIF($E$7:$E$127,I120,$F$7:$F$127))/2</f>
        <v/>
      </c>
      <c r="L120" s="478" t="n"/>
      <c r="M120" s="478">
        <f>L120-G120</f>
        <v/>
      </c>
      <c r="N120" s="30" t="n"/>
      <c r="O120" s="425">
        <f>L123-B122</f>
        <v/>
      </c>
      <c r="P120" s="30" t="n"/>
      <c r="Q120" s="426">
        <f>D122-F122</f>
        <v/>
      </c>
      <c r="R120" s="30" t="n"/>
    </row>
    <row r="121">
      <c r="A121" s="80" t="inlineStr">
        <is>
          <t xml:space="preserve">　　累積短絀                                                    </t>
        </is>
      </c>
      <c r="B121" s="427">
        <f>VLOOKUP(A121,$A$423:$AX$475,$K$1,FALSE)</f>
        <v/>
      </c>
      <c r="C121" s="375" t="inlineStr">
        <is>
          <t>A</t>
        </is>
      </c>
      <c r="D121" s="428">
        <f>IF(J7&lt;0,J7*-1,0)</f>
        <v/>
      </c>
      <c r="E121" s="430" t="n"/>
      <c r="F121" s="431" t="n"/>
      <c r="G121" s="488">
        <f>B121+SUM(F121:F124)-SUM(D121:D124)</f>
        <v/>
      </c>
      <c r="H121" s="112" t="n"/>
      <c r="I121" s="180" t="n"/>
      <c r="J121" s="121" t="n"/>
      <c r="K121" s="369">
        <f>(SUMIF($C$7:$C$127,I121,$D$7:$D$127)+SUMIF($E$7:$E$127,I121,$F$7:$F$127))/2</f>
        <v/>
      </c>
      <c r="L121" s="478">
        <f>VLOOKUP(A121,$A$253:$AX$305,$K$1,FALSE)</f>
        <v/>
      </c>
      <c r="M121" s="478">
        <f>L121-G121</f>
        <v/>
      </c>
      <c r="N121" s="30" t="n"/>
      <c r="O121" s="425">
        <f>L124-B123</f>
        <v/>
      </c>
      <c r="P121" s="30" t="n"/>
      <c r="Q121" s="426">
        <f>D123-F123</f>
        <v/>
      </c>
      <c r="R121" s="30" t="n"/>
    </row>
    <row r="122">
      <c r="A122" s="3" t="n">
        <v>0</v>
      </c>
      <c r="B122" s="427" t="n"/>
      <c r="C122" s="382" t="n"/>
      <c r="D122" s="428" t="n"/>
      <c r="E122" s="430" t="n">
        <v>71</v>
      </c>
      <c r="F122" s="432">
        <f>IF(J118&lt;0,J118*-1,0)</f>
        <v/>
      </c>
      <c r="G122" s="401" t="n"/>
      <c r="H122" s="112" t="n"/>
      <c r="I122" s="180" t="n"/>
      <c r="J122" s="121" t="n"/>
      <c r="K122" s="369">
        <f>SUM(K123:K124)</f>
        <v/>
      </c>
      <c r="L122" s="478" t="n"/>
      <c r="M122" s="478">
        <f>L122-G122</f>
        <v/>
      </c>
      <c r="N122" s="30" t="n"/>
      <c r="O122" s="425">
        <f>L125-B124</f>
        <v/>
      </c>
      <c r="P122" s="30" t="n"/>
      <c r="Q122" s="426">
        <f>D125-F125</f>
        <v/>
      </c>
      <c r="R122" s="30" t="n"/>
    </row>
    <row r="123">
      <c r="A123" s="3" t="n"/>
      <c r="B123" s="427" t="n"/>
      <c r="C123" s="382" t="n"/>
      <c r="D123" s="428" t="n"/>
      <c r="E123" s="430" t="n">
        <v>72</v>
      </c>
      <c r="F123" s="396">
        <f>IF(J119&lt;0,J119*-1,0)</f>
        <v/>
      </c>
      <c r="G123" s="401" t="n"/>
      <c r="H123" s="112" t="n"/>
      <c r="I123" s="180" t="n"/>
      <c r="J123" s="121" t="n"/>
      <c r="K123" s="369">
        <f>-(SUMIF($C$7:$C$127,I123,$D$7:$D$127)+SUMIF($E$7:$E$127,I123,$F$7:$F$127))/2</f>
        <v/>
      </c>
      <c r="L123" s="478" t="n"/>
      <c r="M123" s="478">
        <f>L123-G123</f>
        <v/>
      </c>
      <c r="N123" s="30" t="n"/>
      <c r="O123" s="425">
        <f>L126-B125</f>
        <v/>
      </c>
      <c r="P123" s="30" t="n"/>
      <c r="Q123" s="426">
        <f>D126-F126</f>
        <v/>
      </c>
    </row>
    <row r="124" ht="20.4" customHeight="1" s="53" thickBot="1">
      <c r="A124" s="100" t="n"/>
      <c r="B124" s="465" t="n"/>
      <c r="C124" s="475" t="n"/>
      <c r="D124" s="428" t="n"/>
      <c r="E124" s="434" t="n">
        <v>73</v>
      </c>
      <c r="F124" s="435">
        <f>D120</f>
        <v/>
      </c>
      <c r="G124" s="401" t="n"/>
      <c r="H124" s="198" t="n"/>
      <c r="I124" s="199" t="n"/>
      <c r="J124" s="122" t="n"/>
      <c r="K124" s="444">
        <f>-(SUMIF($C$7:$C$127,I124,$D$7:$D$127)+SUMIF($E$7:$E$127,I124,$F$7:$F$127))/2</f>
        <v/>
      </c>
      <c r="L124" s="478" t="n"/>
      <c r="M124" s="478">
        <f>L124-G124</f>
        <v/>
      </c>
      <c r="O124" s="425">
        <f>L127-B126</f>
        <v/>
      </c>
      <c r="Q124" s="426">
        <f>D127-F127</f>
        <v/>
      </c>
    </row>
    <row r="125">
      <c r="A125" s="78" t="inlineStr">
        <is>
          <t xml:space="preserve">　淨值其他項目                                                </t>
        </is>
      </c>
      <c r="B125" s="422">
        <f>SUM(B126:B127)</f>
        <v/>
      </c>
      <c r="C125" s="375" t="n"/>
      <c r="D125" s="428" t="n"/>
      <c r="E125" s="430" t="n"/>
      <c r="F125" s="432" t="n"/>
      <c r="G125" s="402">
        <f>SUM(G126:G127)</f>
        <v/>
      </c>
      <c r="H125" s="220" t="n"/>
      <c r="I125" s="180" t="n"/>
      <c r="J125" s="246" t="n"/>
      <c r="K125" s="489" t="n"/>
      <c r="L125" s="478">
        <f>VLOOKUP(A125,$A$253:$AX$305,$K$1,FALSE)</f>
        <v/>
      </c>
      <c r="M125" s="478">
        <f>L124-G124</f>
        <v/>
      </c>
      <c r="O125" s="425">
        <f>L127-B128</f>
        <v/>
      </c>
      <c r="Q125" s="426">
        <f>D128-F128</f>
        <v/>
      </c>
    </row>
    <row r="126">
      <c r="A126" s="81" t="inlineStr">
        <is>
          <t xml:space="preserve">　　累積其他綜合餘絀                                            </t>
        </is>
      </c>
      <c r="B126" s="427">
        <f>VLOOKUP(A126,$A$423:$AX$475,$K$1,FALSE)</f>
        <v/>
      </c>
      <c r="C126" s="375" t="n"/>
      <c r="D126" s="428" t="n"/>
      <c r="E126" s="430" t="n"/>
      <c r="F126" s="432" t="n"/>
      <c r="G126" s="488">
        <f>B126+F126-D126</f>
        <v/>
      </c>
      <c r="H126" s="220" t="n"/>
      <c r="I126" s="180" t="n"/>
      <c r="J126" s="246" t="n"/>
      <c r="K126" s="489" t="n"/>
      <c r="L126" s="478">
        <f>VLOOKUP(A126,$A$253:$AX$305,$K$1,FALSE)</f>
        <v/>
      </c>
      <c r="M126" s="478">
        <f>L125-G125</f>
        <v/>
      </c>
    </row>
    <row r="127">
      <c r="A127" s="80" t="n">
        <v>0</v>
      </c>
      <c r="B127" s="427" t="n"/>
      <c r="C127" s="375" t="n"/>
      <c r="D127" s="428" t="n"/>
      <c r="E127" s="430" t="n"/>
      <c r="F127" s="432" t="n"/>
      <c r="G127" s="488" t="n"/>
      <c r="H127" s="220" t="n"/>
      <c r="I127" s="180" t="n"/>
      <c r="J127" s="246" t="n"/>
      <c r="K127" s="489" t="n"/>
      <c r="L127" s="478">
        <f>VLOOKUP(A128,$A$253:$AX$305,$K$1,FALSE)</f>
        <v/>
      </c>
      <c r="M127" s="478">
        <f>L126-G126</f>
        <v/>
      </c>
    </row>
    <row r="128" ht="20.4" customHeight="1" s="53" thickBot="1">
      <c r="A128" s="83" t="inlineStr">
        <is>
          <t>合      計</t>
        </is>
      </c>
      <c r="B128" s="479">
        <f>B70+B97</f>
        <v/>
      </c>
      <c r="C128" s="480" t="n"/>
      <c r="D128" s="481" t="n"/>
      <c r="E128" s="482" t="n"/>
      <c r="F128" s="481" t="n"/>
      <c r="G128" s="490">
        <f>G70+G97</f>
        <v/>
      </c>
      <c r="H128" s="220" t="n"/>
      <c r="I128" s="180" t="n"/>
      <c r="J128" s="246" t="n"/>
      <c r="K128" s="489" t="n"/>
      <c r="M128" s="478">
        <f>L127-G128</f>
        <v/>
      </c>
    </row>
    <row r="129">
      <c r="A129" s="74" t="n"/>
      <c r="B129" s="74" t="n"/>
      <c r="C129" s="74" t="n"/>
      <c r="D129" s="74" t="n"/>
      <c r="E129" s="74" t="n"/>
      <c r="F129" s="74" t="n"/>
      <c r="G129" s="74" t="n"/>
      <c r="H129" s="220" t="n"/>
      <c r="I129" s="180" t="n"/>
      <c r="J129" s="246" t="n"/>
      <c r="K129" s="489" t="n"/>
      <c r="M129" s="478">
        <f>L131-G133</f>
        <v/>
      </c>
    </row>
    <row r="130">
      <c r="A130" s="74" t="n"/>
      <c r="D130" s="483">
        <f>SUM(D6:D127)</f>
        <v/>
      </c>
      <c r="E130" s="19" t="n"/>
      <c r="F130" s="483">
        <f>SUM(F6:F127)</f>
        <v/>
      </c>
      <c r="H130" s="220" t="n"/>
      <c r="I130" s="180" t="n"/>
      <c r="J130" s="246" t="n"/>
      <c r="K130" s="489" t="n"/>
      <c r="M130" s="478">
        <f>L132-G134</f>
        <v/>
      </c>
    </row>
    <row r="131">
      <c r="A131" s="74" t="n"/>
      <c r="C131" s="6" t="n"/>
      <c r="D131" s="483">
        <f>D130-F130</f>
        <v/>
      </c>
      <c r="E131" s="15" t="n"/>
      <c r="F131" s="483">
        <f>F130-D130</f>
        <v/>
      </c>
      <c r="H131" s="119" t="n"/>
      <c r="I131" s="115" t="n"/>
      <c r="J131" s="116" t="n"/>
      <c r="K131" s="411" t="n"/>
      <c r="M131" s="478">
        <f>L133-G135</f>
        <v/>
      </c>
    </row>
    <row r="132">
      <c r="A132" s="74" t="n"/>
      <c r="B132" s="484">
        <f>B69-B70-B97</f>
        <v/>
      </c>
      <c r="C132" s="6" t="n"/>
      <c r="E132" s="15" t="n"/>
      <c r="G132" s="484">
        <f>G69-G70-G97</f>
        <v/>
      </c>
      <c r="H132" s="119" t="n"/>
      <c r="I132" s="115" t="n"/>
      <c r="J132" s="116" t="n"/>
      <c r="K132" s="411" t="n"/>
      <c r="M132" s="478">
        <f>L134-G136</f>
        <v/>
      </c>
    </row>
    <row r="133">
      <c r="A133" s="74" t="n"/>
      <c r="C133" s="30" t="n"/>
      <c r="D133" s="30" t="n"/>
      <c r="E133" s="30" t="n"/>
      <c r="F133" s="30" t="n"/>
      <c r="G133" s="30" t="n"/>
      <c r="H133" s="119" t="n"/>
      <c r="I133" s="115" t="n"/>
      <c r="J133" s="116" t="n"/>
      <c r="K133" s="411" t="n"/>
      <c r="M133" s="478">
        <f>L135-G137</f>
        <v/>
      </c>
    </row>
    <row r="134">
      <c r="A134" s="74" t="n"/>
      <c r="B134" s="74" t="n"/>
      <c r="C134" s="74" t="n"/>
      <c r="D134" s="74" t="n"/>
      <c r="E134" s="74" t="n"/>
      <c r="F134" s="74" t="n"/>
      <c r="G134" s="74" t="n"/>
      <c r="H134" s="119" t="n"/>
      <c r="I134" s="115" t="n"/>
      <c r="J134" s="116" t="n"/>
      <c r="K134" s="411" t="n"/>
      <c r="M134" s="478">
        <f>L136-G136</f>
        <v/>
      </c>
    </row>
    <row r="135">
      <c r="A135" s="74" t="n"/>
      <c r="B135" s="74" t="n"/>
      <c r="C135" s="74" t="n"/>
      <c r="D135" s="74" t="n"/>
      <c r="E135" s="74" t="n"/>
      <c r="F135" s="74" t="n"/>
      <c r="G135" s="74" t="n"/>
      <c r="H135" s="119" t="n"/>
      <c r="I135" s="115" t="n"/>
      <c r="J135" s="116" t="n"/>
      <c r="K135" s="411" t="n"/>
    </row>
    <row r="254" ht="16.2" customHeight="1" s="53"/>
    <row r="255" ht="16.2" customHeight="1" s="53"/>
    <row r="256" ht="16.2" customHeight="1" s="53"/>
    <row r="257" ht="16.2" customHeight="1" s="53"/>
    <row r="258" ht="16.2" customHeight="1" s="53"/>
    <row r="259" ht="16.2" customHeight="1" s="53"/>
    <row r="260" ht="16.2" customHeight="1" s="53"/>
    <row r="261" ht="16.2" customHeight="1" s="53"/>
    <row r="262" ht="16.2" customHeight="1" s="53"/>
    <row r="263" ht="16.2" customHeight="1" s="53"/>
    <row r="264" ht="16.2" customHeight="1" s="53"/>
    <row r="265" ht="16.2" customHeight="1" s="53"/>
    <row r="266" ht="16.2" customHeight="1" s="53"/>
    <row r="267" ht="16.2" customHeight="1" s="53"/>
    <row r="268" ht="16.2" customHeight="1" s="53"/>
    <row r="269" ht="16.2" customHeight="1" s="53"/>
    <row r="270" ht="16.2" customHeight="1" s="53"/>
    <row r="271" ht="16.2" customHeight="1" s="53"/>
    <row r="272" ht="16.2" customHeight="1" s="53"/>
    <row r="273" ht="16.2" customHeight="1" s="53"/>
    <row r="274" ht="16.2" customHeight="1" s="53"/>
    <row r="275" ht="16.2" customHeight="1" s="53"/>
    <row r="276" ht="16.2" customHeight="1" s="53"/>
    <row r="277" ht="16.2" customHeight="1" s="53"/>
    <row r="278" ht="16.2" customHeight="1" s="53"/>
    <row r="279" ht="16.2" customHeight="1" s="53"/>
    <row r="280" ht="16.2" customHeight="1" s="53"/>
    <row r="281" ht="16.2" customHeight="1" s="53"/>
    <row r="282" ht="16.2" customHeight="1" s="53"/>
    <row r="283" ht="16.2" customHeight="1" s="53"/>
    <row r="284" ht="16.2" customHeight="1" s="53"/>
    <row r="285" ht="16.2" customHeight="1" s="53"/>
    <row r="286" ht="16.2" customHeight="1" s="53"/>
    <row r="287" ht="16.2" customHeight="1" s="53"/>
    <row r="288" ht="16.2" customHeight="1" s="53"/>
    <row r="289" ht="16.2" customHeight="1" s="53"/>
    <row r="290" ht="16.2" customHeight="1" s="53"/>
    <row r="291" ht="16.2" customHeight="1" s="53"/>
    <row r="292" ht="16.2" customHeight="1" s="53"/>
    <row r="293" ht="16.2" customHeight="1" s="53"/>
    <row r="294" ht="16.2" customHeight="1" s="53"/>
    <row r="295" ht="16.2" customHeight="1" s="53"/>
    <row r="296" ht="16.2" customHeight="1" s="53"/>
    <row r="297" ht="16.2" customHeight="1" s="53"/>
    <row r="298" ht="16.2" customHeight="1" s="53"/>
    <row r="299" ht="16.2" customHeight="1" s="53"/>
    <row r="300" ht="16.2" customHeight="1" s="53"/>
    <row r="301" ht="16.2" customHeight="1" s="53"/>
    <row r="302" ht="16.2" customHeight="1" s="53"/>
    <row r="303" ht="16.2" customHeight="1" s="53"/>
    <row r="304" ht="16.2" customHeight="1" s="53"/>
    <row r="305" ht="16.2" customHeight="1" s="53"/>
    <row r="306" ht="16.2" customHeight="1" s="53"/>
    <row r="307" ht="16.2" customHeight="1" s="53"/>
    <row r="308" ht="16.2" customHeight="1" s="53"/>
    <row r="311" ht="16.2" customHeight="1" s="53"/>
    <row r="312" ht="16.2" customHeight="1" s="53"/>
    <row r="313" ht="16.2" customHeight="1" s="53"/>
    <row r="314" ht="16.2" customHeight="1" s="53"/>
    <row r="315" ht="16.2" customHeight="1" s="53"/>
    <row r="316" ht="16.2" customHeight="1" s="53"/>
    <row r="317" ht="16.2" customHeight="1" s="53"/>
    <row r="318" ht="16.2" customHeight="1" s="53"/>
    <row r="319" ht="16.2" customHeight="1" s="53"/>
    <row r="320" ht="16.2" customHeight="1" s="53"/>
    <row r="321" ht="16.2" customHeight="1" s="53"/>
    <row r="322" ht="16.2" customHeight="1" s="53"/>
    <row r="323" ht="16.2" customHeight="1" s="53"/>
    <row r="324" ht="16.2" customHeight="1" s="53"/>
    <row r="325" ht="16.2" customHeight="1" s="53"/>
    <row r="326" ht="16.2" customHeight="1" s="53"/>
    <row r="327" ht="16.2" customHeight="1" s="53"/>
    <row r="328" ht="16.2" customHeight="1" s="53"/>
    <row r="329" ht="16.2" customHeight="1" s="53"/>
    <row r="330" ht="16.2" customHeight="1" s="53"/>
    <row r="331" ht="16.2" customHeight="1" s="53"/>
    <row r="332" ht="16.2" customHeight="1" s="53"/>
    <row r="333" ht="16.2" customHeight="1" s="53"/>
    <row r="334" ht="16.2" customHeight="1" s="53"/>
    <row r="335" ht="16.2" customHeight="1" s="53"/>
    <row r="336" ht="16.2" customHeight="1" s="53"/>
    <row r="337" ht="16.2" customHeight="1" s="53"/>
    <row r="338" ht="16.2" customHeight="1" s="53"/>
    <row r="339" ht="16.2" customHeight="1" s="53"/>
    <row r="340" ht="16.2" customHeight="1" s="53"/>
    <row r="341" ht="16.2" customHeight="1" s="53"/>
    <row r="342" ht="16.2" customHeight="1" s="53"/>
    <row r="343" ht="16.2" customHeight="1" s="53"/>
    <row r="344" ht="16.2" customHeight="1" s="53"/>
    <row r="345" ht="16.2" customHeight="1" s="53"/>
    <row r="346" ht="16.2" customHeight="1" s="53"/>
    <row r="347" ht="16.2" customHeight="1" s="53"/>
    <row r="348" ht="16.2" customHeight="1" s="53"/>
    <row r="349" ht="16.2" customHeight="1" s="53"/>
    <row r="350" ht="16.2" customHeight="1" s="53"/>
    <row r="351" ht="16.2" customHeight="1" s="53"/>
    <row r="352" ht="16.2" customHeight="1" s="53"/>
    <row r="353" ht="16.2" customHeight="1" s="53"/>
    <row r="354" ht="16.2" customHeight="1" s="53"/>
    <row r="355" ht="16.2" customHeight="1" s="53"/>
    <row r="356" ht="16.2" customHeight="1" s="53"/>
    <row r="357" ht="16.2" customHeight="1" s="53"/>
    <row r="358" ht="16.2" customHeight="1" s="53"/>
    <row r="359" ht="16.2" customHeight="1" s="53"/>
    <row r="360" ht="16.2" customHeight="1" s="53"/>
    <row r="361" ht="16.2" customHeight="1" s="53"/>
    <row r="362" ht="16.2" customHeight="1" s="53"/>
    <row r="363" ht="16.2" customHeight="1" s="53"/>
    <row r="364" ht="16.2" customHeight="1" s="53"/>
    <row r="365" ht="16.2" customHeight="1" s="53"/>
    <row r="366" ht="16.2" customHeight="1" s="53"/>
    <row r="367" ht="16.2" customHeight="1" s="53"/>
    <row r="368" ht="16.2" customHeight="1" s="53"/>
    <row r="369" ht="16.2" customHeight="1" s="53"/>
    <row r="370" ht="16.2" customHeight="1" s="53"/>
    <row r="371" ht="16.2" customHeight="1" s="53"/>
    <row r="372" ht="16.2" customHeight="1" s="53"/>
    <row r="373" ht="16.2" customHeight="1" s="53"/>
    <row r="374" ht="16.2" customHeight="1" s="53"/>
    <row r="375" ht="16.2" customHeight="1" s="53"/>
    <row r="376" ht="16.2" customHeight="1" s="53"/>
    <row r="377" ht="16.2" customHeight="1" s="53"/>
    <row r="378" ht="16.2" customHeight="1" s="53"/>
    <row r="379" ht="16.2" customHeight="1" s="53"/>
    <row r="380" ht="16.2" customHeight="1" s="53"/>
    <row r="381" ht="16.2" customHeight="1" s="53"/>
    <row r="382" ht="16.2" customHeight="1" s="53"/>
    <row r="383" ht="16.2" customHeight="1" s="53"/>
    <row r="384" ht="16.2" customHeight="1" s="53"/>
    <row r="385" ht="16.2" customHeight="1" s="53"/>
    <row r="386" ht="16.2" customHeight="1" s="53"/>
    <row r="387" ht="16.2" customHeight="1" s="53"/>
    <row r="388" ht="16.2" customHeight="1" s="53"/>
    <row r="389" ht="16.2" customHeight="1" s="53"/>
    <row r="390" ht="16.2" customHeight="1" s="53"/>
    <row r="391" ht="16.2" customHeight="1" s="53"/>
    <row r="392" ht="16.2" customHeight="1" s="53"/>
    <row r="393" ht="16.2" customHeight="1" s="53"/>
    <row r="394" ht="16.2" customHeight="1" s="53"/>
    <row r="395" ht="16.2" customHeight="1" s="53"/>
    <row r="396" ht="16.2" customHeight="1" s="53"/>
    <row r="397" ht="16.2" customHeight="1" s="53"/>
    <row r="398" ht="16.2" customHeight="1" s="53"/>
    <row r="399" ht="16.2" customHeight="1" s="53"/>
    <row r="400" ht="16.2" customHeight="1" s="53"/>
    <row r="401" ht="16.2" customHeight="1" s="53"/>
    <row r="402" ht="16.2" customHeight="1" s="53"/>
    <row r="403" ht="16.2" customHeight="1" s="53"/>
    <row r="404" ht="16.2" customHeight="1" s="53"/>
    <row r="405" ht="16.2" customHeight="1" s="53"/>
    <row r="406" ht="16.2" customHeight="1" s="53"/>
    <row r="407" ht="16.2" customHeight="1" s="53"/>
    <row r="408" ht="16.2" customHeight="1" s="53"/>
    <row r="409" ht="16.2" customHeight="1" s="53"/>
    <row r="410" ht="16.2" customHeight="1" s="53"/>
    <row r="427" ht="16.2" customHeight="1" s="53"/>
    <row r="428" ht="16.2" customHeight="1" s="53"/>
    <row r="429" ht="16.2" customHeight="1" s="53"/>
    <row r="430" ht="16.2" customHeight="1" s="53"/>
    <row r="431" ht="16.2" customHeight="1" s="53"/>
    <row r="432" ht="16.2" customHeight="1" s="53"/>
    <row r="433" ht="16.2" customHeight="1" s="53"/>
    <row r="434" ht="16.2" customHeight="1" s="53"/>
    <row r="435" ht="16.2" customHeight="1" s="53"/>
    <row r="436" ht="16.2" customHeight="1" s="53"/>
    <row r="437" ht="16.2" customHeight="1" s="53"/>
    <row r="438" ht="16.2" customHeight="1" s="53"/>
    <row r="439" ht="16.2" customHeight="1" s="53"/>
    <row r="440" ht="16.2" customHeight="1" s="53"/>
    <row r="441" ht="16.2" customHeight="1" s="53"/>
    <row r="442" ht="16.2" customHeight="1" s="53"/>
    <row r="443" ht="16.2" customHeight="1" s="53"/>
    <row r="444" ht="16.2" customHeight="1" s="53"/>
    <row r="445" ht="16.2" customHeight="1" s="53"/>
    <row r="446" ht="16.2" customHeight="1" s="53"/>
    <row r="447" ht="16.2" customHeight="1" s="53"/>
    <row r="448" ht="16.2" customHeight="1" s="53"/>
    <row r="449" ht="16.2" customHeight="1" s="53"/>
    <row r="450" ht="16.2" customHeight="1" s="53"/>
    <row r="451" ht="16.2" customHeight="1" s="53"/>
    <row r="452" ht="16.2" customHeight="1" s="53"/>
    <row r="453" ht="16.2" customHeight="1" s="53"/>
    <row r="454" ht="16.2" customHeight="1" s="53"/>
    <row r="455" ht="16.2" customHeight="1" s="53"/>
    <row r="456" ht="16.2" customHeight="1" s="53"/>
    <row r="457" ht="16.2" customHeight="1" s="53"/>
    <row r="458" ht="16.2" customHeight="1" s="53"/>
    <row r="459" ht="16.2" customHeight="1" s="53"/>
    <row r="460" ht="16.2" customHeight="1" s="53"/>
    <row r="461" ht="16.2" customHeight="1" s="53"/>
    <row r="462" ht="16.2" customHeight="1" s="53"/>
    <row r="463" ht="16.2" customHeight="1" s="53"/>
    <row r="464" ht="16.2" customHeight="1" s="53"/>
    <row r="465" ht="16.2" customHeight="1" s="53"/>
    <row r="466" ht="16.2" customHeight="1" s="53"/>
    <row r="467" ht="16.2" customHeight="1" s="53"/>
    <row r="468" ht="16.2" customHeight="1" s="53"/>
    <row r="469" ht="16.2" customHeight="1" s="53"/>
    <row r="470" ht="16.2" customHeight="1" s="53"/>
    <row r="471" ht="16.2" customHeight="1" s="53"/>
    <row r="472" ht="16.2" customHeight="1" s="53"/>
    <row r="473" ht="16.2" customHeight="1" s="53"/>
    <row r="474" ht="16.2" customHeight="1" s="53"/>
    <row r="475" ht="16.2" customHeight="1" s="53"/>
    <row r="476" ht="16.2" customHeight="1" s="53"/>
    <row r="477" ht="16.2" customHeight="1" s="53"/>
    <row r="478" ht="16.2" customHeight="1" s="53"/>
    <row r="479" ht="16.2" customHeight="1" s="53"/>
    <row r="480" ht="16.2" customHeight="1" s="53"/>
    <row r="481" ht="16.2" customHeight="1" s="53"/>
    <row r="484" ht="16.2" customHeight="1" s="53"/>
    <row r="485" ht="16.2" customHeight="1" s="53"/>
    <row r="486" ht="16.2" customHeight="1" s="53"/>
    <row r="487" ht="16.2" customHeight="1" s="53"/>
    <row r="488" ht="16.2" customHeight="1" s="53"/>
    <row r="489" ht="16.2" customHeight="1" s="53"/>
    <row r="490" ht="16.2" customHeight="1" s="53"/>
    <row r="491" ht="16.2" customHeight="1" s="53"/>
    <row r="492" ht="16.2" customHeight="1" s="53"/>
    <row r="493" ht="16.2" customHeight="1" s="53"/>
    <row r="494" ht="16.2" customHeight="1" s="53"/>
    <row r="495" ht="16.2" customHeight="1" s="53"/>
    <row r="496" ht="16.2" customHeight="1" s="53"/>
    <row r="497" ht="16.2" customHeight="1" s="53"/>
    <row r="498" ht="16.2" customHeight="1" s="53"/>
    <row r="499" ht="16.2" customHeight="1" s="53"/>
    <row r="500" ht="16.2" customHeight="1" s="53"/>
    <row r="501" ht="16.2" customHeight="1" s="53"/>
    <row r="502" ht="16.2" customHeight="1" s="53"/>
    <row r="503" ht="16.2" customHeight="1" s="53"/>
    <row r="504" ht="16.2" customHeight="1" s="53"/>
    <row r="505" ht="16.2" customHeight="1" s="53"/>
    <row r="506" ht="16.2" customHeight="1" s="53"/>
    <row r="507" ht="16.2" customHeight="1" s="53"/>
    <row r="508" ht="16.2" customHeight="1" s="53"/>
    <row r="509" ht="16.2" customHeight="1" s="53"/>
    <row r="510" ht="16.2" customHeight="1" s="53"/>
    <row r="511" ht="16.2" customHeight="1" s="53"/>
    <row r="512" ht="16.2" customHeight="1" s="53"/>
    <row r="513" ht="16.2" customHeight="1" s="53"/>
    <row r="514" ht="16.2" customHeight="1" s="53"/>
    <row r="515" ht="16.2" customHeight="1" s="53"/>
    <row r="516" ht="16.2" customHeight="1" s="53"/>
    <row r="517" ht="16.2" customHeight="1" s="53"/>
    <row r="518" ht="16.2" customHeight="1" s="53"/>
    <row r="519" ht="16.2" customHeight="1" s="53"/>
    <row r="520" ht="16.2" customHeight="1" s="53"/>
    <row r="521" ht="16.2" customHeight="1" s="53"/>
    <row r="522" ht="16.2" customHeight="1" s="53"/>
    <row r="523" ht="16.2" customHeight="1" s="53"/>
    <row r="524" ht="16.2" customHeight="1" s="53"/>
    <row r="525" ht="16.2" customHeight="1" s="53"/>
    <row r="526" ht="16.2" customHeight="1" s="53"/>
    <row r="527" ht="16.2" customHeight="1" s="53"/>
    <row r="528" ht="16.2" customHeight="1" s="53"/>
    <row r="529" ht="16.2" customHeight="1" s="53"/>
    <row r="530" ht="16.2" customHeight="1" s="53"/>
    <row r="531" ht="16.2" customHeight="1" s="53"/>
    <row r="532" ht="16.2" customHeight="1" s="53"/>
    <row r="533" ht="16.2" customHeight="1" s="53"/>
    <row r="534" ht="16.2" customHeight="1" s="53"/>
    <row r="535" ht="16.2" customHeight="1" s="53"/>
    <row r="536" ht="16.2" customHeight="1" s="53"/>
    <row r="537" ht="16.2" customHeight="1" s="53"/>
    <row r="538" ht="16.2" customHeight="1" s="53"/>
    <row r="539" ht="16.2" customHeight="1" s="53"/>
    <row r="540" ht="16.2" customHeight="1" s="53"/>
    <row r="541" ht="16.2" customHeight="1" s="53"/>
    <row r="542" ht="16.2" customHeight="1" s="53"/>
    <row r="543" ht="16.2" customHeight="1" s="53"/>
    <row r="544" ht="16.2" customHeight="1" s="53"/>
    <row r="545" ht="16.2" customHeight="1" s="53"/>
    <row r="546" ht="16.2" customHeight="1" s="53"/>
    <row r="547" ht="16.2" customHeight="1" s="53"/>
    <row r="548" ht="16.2" customHeight="1" s="53"/>
    <row r="549" ht="16.2" customHeight="1" s="53"/>
    <row r="550" ht="16.2" customHeight="1" s="53"/>
    <row r="551" ht="16.2" customHeight="1" s="53"/>
    <row r="552" ht="16.2" customHeight="1" s="53"/>
    <row r="553" ht="16.2" customHeight="1" s="53"/>
    <row r="554" ht="16.2" customHeight="1" s="53"/>
    <row r="555" ht="16.2" customHeight="1" s="53"/>
    <row r="556" ht="16.2" customHeight="1" s="53"/>
    <row r="557" ht="16.2" customHeight="1" s="53"/>
    <row r="558" ht="16.2" customHeight="1" s="53"/>
    <row r="559" ht="16.2" customHeight="1" s="53"/>
    <row r="560" ht="16.2" customHeight="1" s="53"/>
    <row r="561" ht="16.2" customHeight="1" s="53"/>
    <row r="562" ht="16.2" customHeight="1" s="53"/>
    <row r="563" ht="16.2" customHeight="1" s="53"/>
    <row r="564" ht="16.2" customHeight="1" s="53"/>
    <row r="565" ht="16.2" customHeight="1" s="53"/>
    <row r="566" ht="16.2" customHeight="1" s="53"/>
    <row r="567" ht="16.2" customHeight="1" s="53"/>
    <row r="568" ht="16.2" customHeight="1" s="53"/>
    <row r="569" ht="16.2" customHeight="1" s="53"/>
    <row r="570" ht="16.2" customHeight="1" s="53"/>
    <row r="571" ht="16.2" customHeight="1" s="53"/>
    <row r="572" ht="16.2" customHeight="1" s="53"/>
    <row r="573" ht="16.2" customHeight="1" s="53"/>
    <row r="574" ht="16.2" customHeight="1" s="53"/>
    <row r="575" ht="16.2" customHeight="1" s="53"/>
    <row r="576" ht="16.2" customHeight="1" s="53"/>
    <row r="577" ht="16.2" customHeight="1" s="53"/>
    <row r="578" ht="16.2" customHeight="1" s="53"/>
    <row r="579" ht="16.2" customHeight="1" s="53"/>
    <row r="580" ht="16.2" customHeight="1" s="53"/>
    <row r="581" ht="16.2" customHeight="1" s="53"/>
    <row r="582" ht="16.2" customHeight="1" s="53"/>
    <row r="583" ht="16.2" customHeight="1" s="53"/>
    <row r="584" ht="16.2" customHeight="1" s="53"/>
    <row r="585" ht="16.2" customHeight="1" s="53"/>
    <row r="586" ht="16.2" customHeight="1" s="53"/>
    <row r="587" ht="16.2" customHeight="1" s="53"/>
    <row r="588" ht="16.2" customHeight="1" s="53"/>
    <row r="589" ht="16.2" customHeight="1" s="53"/>
    <row r="590" ht="16.2" customHeight="1" s="53"/>
    <row r="591" ht="16.2" customHeight="1" s="53"/>
    <row r="592" ht="16.2" customHeight="1" s="53"/>
  </sheetData>
  <mergeCells count="6">
    <mergeCell ref="A1:J1"/>
    <mergeCell ref="C4:F4"/>
    <mergeCell ref="A4:A5"/>
    <mergeCell ref="A3:J3"/>
    <mergeCell ref="A2:J2"/>
    <mergeCell ref="H4:J5"/>
  </mergeCells>
  <conditionalFormatting sqref="D8:D15">
    <cfRule type="expression" priority="3" dxfId="4">
      <formula>"""=if(IF(ISBLANK(c8),0, 1) *IF(ISBLANK(d8),0, 1)=1)"""</formula>
    </cfRule>
  </conditionalFormatting>
  <conditionalFormatting sqref="J7:J136">
    <cfRule type="cellIs" priority="1" operator="notEqual" dxfId="0" stopIfTrue="1">
      <formula>$K7</formula>
    </cfRule>
  </conditionalFormatting>
  <conditionalFormatting sqref="M7:M93 M97:M134">
    <cfRule type="cellIs" priority="20" operator="notEqual" dxfId="0" stopIfTrue="1">
      <formula>0</formula>
    </cfRule>
  </conditionalFormatting>
  <printOptions horizontalCentered="1"/>
  <pageMargins left="0.5511811023622047" right="0.4724409448818898" top="0.4330708661417323" bottom="0.2755905511811024" header="0.3937007874015748" footer="0.1181102362204725"/>
  <pageSetup orientation="portrait" paperSize="8" scale="50" fitToHeight="0" horizontalDpi="1200" verticalDpi="1200"/>
  <headerFooter alignWithMargins="0">
    <oddHeader/>
    <oddFooter>&amp;C&amp;16 1-1</oddFooter>
    <evenHeader/>
    <evenFooter/>
    <firstHeader/>
    <firstFooter/>
  </headerFooter>
  <legacyDrawing xmlns:r="http://schemas.openxmlformats.org/officeDocument/2006/relationships" r:id="anysvml"/>
</worksheet>
</file>

<file path=xl/worksheets/sheet45.xml><?xml version="1.0" encoding="utf-8"?>
<worksheet xmlns="http://schemas.openxmlformats.org/spreadsheetml/2006/main">
  <sheetPr codeName="Sheet50">
    <outlinePr summaryBelow="1" summaryRight="1"/>
    <pageSetUpPr/>
  </sheetPr>
  <dimension ref="A1:R135"/>
  <sheetViews>
    <sheetView showZeros="0" topLeftCell="A103" zoomScale="70" zoomScaleNormal="70" zoomScaleSheetLayoutView="120" workbookViewId="0">
      <selection activeCell="G14" sqref="G14"/>
    </sheetView>
  </sheetViews>
  <sheetFormatPr baseColWidth="8" defaultColWidth="9" defaultRowHeight="19.8"/>
  <cols>
    <col width="21.6640625" customWidth="1" style="5" min="1" max="1"/>
    <col width="16" customWidth="1" style="5" min="2" max="2"/>
    <col width="4.21875" customWidth="1" style="325" min="3" max="3"/>
    <col width="11.88671875" customWidth="1" style="5" min="4" max="4"/>
    <col width="4.21875" customWidth="1" style="325" min="5" max="5"/>
    <col width="12.21875" customWidth="1" style="5" min="6" max="6"/>
    <col width="13.44140625" customWidth="1" style="5" min="7" max="7"/>
    <col width="64.44140625" customWidth="1" style="5" min="8" max="8"/>
    <col width="5.21875" customWidth="1" style="5" min="9" max="9"/>
    <col width="10.6640625" customWidth="1" style="5" min="10" max="10"/>
    <col width="9.109375" bestFit="1" customWidth="1" style="1" min="11" max="11"/>
    <col width="11.33203125" bestFit="1" customWidth="1" style="1" min="12" max="12"/>
    <col width="19.21875" bestFit="1" customWidth="1" style="1" min="13" max="13"/>
    <col width="9" customWidth="1" style="1" min="14" max="14"/>
    <col width="20.21875" bestFit="1" customWidth="1" style="1" min="15" max="15"/>
    <col width="9" customWidth="1" style="1" min="16" max="16"/>
    <col width="15.21875" bestFit="1" customWidth="1" style="1" min="17" max="17"/>
    <col width="9" customWidth="1" style="1" min="18" max="16384"/>
  </cols>
  <sheetData>
    <row r="1" ht="22.2" customHeight="1" s="53">
      <c r="A1" s="322">
        <f>OFFSET(A139,0,K1-1)</f>
        <v/>
      </c>
      <c r="K1" s="13">
        <f>L1+2</f>
        <v/>
      </c>
      <c r="L1" s="1" t="n">
        <v>43</v>
      </c>
    </row>
    <row r="2" ht="22.2" customHeight="1" s="53">
      <c r="A2" s="322" t="inlineStr">
        <is>
          <t>預計平衡表與現金流量表勾稽底稿</t>
        </is>
      </c>
    </row>
    <row r="3" ht="20.4" customHeight="1" s="53" thickBot="1">
      <c r="A3" s="324" t="inlineStr">
        <is>
          <t>中華民國115年度</t>
        </is>
      </c>
    </row>
    <row r="4" ht="22.2" customHeight="1" s="53">
      <c r="A4" s="348" t="inlineStr">
        <is>
          <t>科目</t>
        </is>
      </c>
      <c r="B4" s="349" t="inlineStr">
        <is>
          <t>114.12.31</t>
        </is>
      </c>
      <c r="C4" s="328" t="inlineStr">
        <is>
          <t>調整項目</t>
        </is>
      </c>
      <c r="D4" s="350" t="n"/>
      <c r="E4" s="350" t="n"/>
      <c r="F4" s="351" t="n"/>
      <c r="G4" s="349" t="inlineStr">
        <is>
          <t>115.12.31</t>
        </is>
      </c>
      <c r="H4" s="329" t="inlineStr">
        <is>
          <t>現金流量表勾稽項目</t>
        </is>
      </c>
      <c r="I4" s="352" t="n"/>
      <c r="J4" s="353" t="n"/>
    </row>
    <row r="5" ht="22.8" customHeight="1" s="53" thickBot="1">
      <c r="A5" s="354" t="n"/>
      <c r="B5" s="75" t="inlineStr">
        <is>
          <t>預計數</t>
        </is>
      </c>
      <c r="C5" s="485" t="n"/>
      <c r="D5" s="486" t="inlineStr">
        <is>
          <t>借方</t>
        </is>
      </c>
      <c r="E5" s="487" t="n"/>
      <c r="F5" s="486" t="inlineStr">
        <is>
          <t>貸方</t>
        </is>
      </c>
      <c r="G5" s="77" t="inlineStr">
        <is>
          <t>預計數</t>
        </is>
      </c>
      <c r="H5" s="358" t="n"/>
      <c r="I5" s="359" t="n"/>
      <c r="J5" s="360" t="n"/>
    </row>
    <row r="6">
      <c r="A6" s="4" t="inlineStr">
        <is>
          <t xml:space="preserve">資產                                                        </t>
        </is>
      </c>
      <c r="B6" s="419" t="n"/>
      <c r="C6" s="367" t="n"/>
      <c r="D6" s="420" t="n"/>
      <c r="E6" s="368" t="n"/>
      <c r="F6" s="420" t="n"/>
      <c r="G6" s="421" t="n"/>
      <c r="H6" s="111" t="inlineStr">
        <is>
          <t xml:space="preserve">▼業務活動之現金流量                                          </t>
        </is>
      </c>
      <c r="I6" s="129" t="n"/>
      <c r="J6" s="130" t="n"/>
      <c r="L6" s="30" t="inlineStr">
        <is>
          <t>114年12月</t>
        </is>
      </c>
      <c r="M6" s="27" t="inlineStr">
        <is>
          <t>差異數要再加(減)</t>
        </is>
      </c>
      <c r="N6" s="30" t="n"/>
      <c r="O6" s="27" t="inlineStr">
        <is>
          <t>比較增減</t>
        </is>
      </c>
      <c r="P6" s="30" t="n"/>
      <c r="Q6" s="27" t="inlineStr">
        <is>
          <t>調整項目</t>
        </is>
      </c>
      <c r="R6" s="30" t="n"/>
    </row>
    <row r="7">
      <c r="A7" s="78" t="inlineStr">
        <is>
          <t xml:space="preserve">　流動資產                                                    </t>
        </is>
      </c>
      <c r="B7" s="422">
        <f>SUM(B8:B16)</f>
        <v/>
      </c>
      <c r="C7" s="367" t="n"/>
      <c r="D7" s="420" t="n"/>
      <c r="E7" s="368" t="n"/>
      <c r="F7" s="420" t="n"/>
      <c r="G7" s="423">
        <f>SUM(G8:G16)</f>
        <v/>
      </c>
      <c r="H7" s="112" t="inlineStr">
        <is>
          <t xml:space="preserve">　　本期賸餘（短絀）                                            </t>
        </is>
      </c>
      <c r="I7" s="8" t="inlineStr">
        <is>
          <t>A</t>
        </is>
      </c>
      <c r="J7" s="73">
        <f>OFFSET(A480,0,$K$1-1)</f>
        <v/>
      </c>
      <c r="K7" s="369">
        <f>-SUMIF($C$7:$C$127,I7,$D$7:$D$127)+SUMIF($E$7:$E$127,I7,$F$7:$F$127)</f>
        <v/>
      </c>
      <c r="L7" s="478">
        <f>VLOOKUP(A7,$A$140:$AX$249,$K$1,FALSE)</f>
        <v/>
      </c>
      <c r="M7" s="478">
        <f>L7-G7</f>
        <v/>
      </c>
      <c r="N7" s="30" t="n"/>
      <c r="O7" s="425">
        <f>L7-B7</f>
        <v/>
      </c>
      <c r="P7" s="144">
        <f>J7-K7</f>
        <v/>
      </c>
      <c r="Q7" s="426">
        <f>D7-F7</f>
        <v/>
      </c>
      <c r="R7" s="30" t="n"/>
    </row>
    <row r="8">
      <c r="A8" s="79" t="inlineStr">
        <is>
          <t xml:space="preserve">　　現金                                                        </t>
        </is>
      </c>
      <c r="B8" s="427">
        <f>VLOOKUP(A8,$A$309:$AX$418,$K$1,FALSE)</f>
        <v/>
      </c>
      <c r="C8" s="367" t="inlineStr">
        <is>
          <t>B</t>
        </is>
      </c>
      <c r="D8" s="428">
        <f>IF(G8-B8&gt;0,G8-B8,"0")</f>
        <v/>
      </c>
      <c r="E8" s="375" t="inlineStr">
        <is>
          <t>B</t>
        </is>
      </c>
      <c r="F8" s="428">
        <f>IF(G8-B8&lt;0,B8-G8,"0")</f>
        <v/>
      </c>
      <c r="G8" s="429">
        <f>J87</f>
        <v/>
      </c>
      <c r="H8" s="112" t="inlineStr">
        <is>
          <t xml:space="preserve">　　利息股利之調整                                              </t>
        </is>
      </c>
      <c r="I8" s="8" t="n"/>
      <c r="J8" s="73">
        <f>OFFSET(A481,0,$K$1-1)</f>
        <v/>
      </c>
      <c r="K8" s="369">
        <f>SUM(K9:K11)</f>
        <v/>
      </c>
      <c r="L8" s="478">
        <f>VLOOKUP(A8,$A$140:$AX$249,$K$1,FALSE)</f>
        <v/>
      </c>
      <c r="M8" s="478">
        <f>L8-G8</f>
        <v/>
      </c>
      <c r="N8" s="30" t="n"/>
      <c r="O8" s="425">
        <f>L8-B8</f>
        <v/>
      </c>
      <c r="P8" s="144">
        <f>J8-K8</f>
        <v/>
      </c>
      <c r="Q8" s="426">
        <f>D8-F8</f>
        <v/>
      </c>
      <c r="R8" s="30" t="n"/>
    </row>
    <row r="9" ht="32.4" customHeight="1" s="53">
      <c r="A9" s="79" t="inlineStr">
        <is>
          <t xml:space="preserve">　　流動金融資產                                                </t>
        </is>
      </c>
      <c r="B9" s="427">
        <f>VLOOKUP(A9,$A$309:$AX$418,$K$1,FALSE)</f>
        <v/>
      </c>
      <c r="C9" s="375" t="n">
        <v>231</v>
      </c>
      <c r="D9" s="428">
        <f>J50*-1</f>
        <v/>
      </c>
      <c r="E9" s="430" t="n">
        <v>211</v>
      </c>
      <c r="F9" s="431">
        <f>J42</f>
        <v/>
      </c>
      <c r="G9" s="429">
        <f>B9+D9-F9+D10-F10</f>
        <v/>
      </c>
      <c r="H9" s="112" t="inlineStr">
        <is>
          <t xml:space="preserve">　　　利息收入                                                    </t>
        </is>
      </c>
      <c r="I9" s="8" t="n"/>
      <c r="J9" s="73">
        <f>OFFSET(A482,0,$K$1-1)</f>
        <v/>
      </c>
      <c r="K9" s="369">
        <f>J9</f>
        <v/>
      </c>
      <c r="L9" s="478">
        <f>VLOOKUP(A9,$A$140:$AX$249,$K$1,FALSE)</f>
        <v/>
      </c>
      <c r="M9" s="478">
        <f>L9-G9</f>
        <v/>
      </c>
      <c r="N9" s="30" t="n"/>
      <c r="O9" s="425">
        <f>L9-B9</f>
        <v/>
      </c>
      <c r="P9" s="144">
        <f>J9-K9</f>
        <v/>
      </c>
      <c r="Q9" s="426">
        <f>D9-F9</f>
        <v/>
      </c>
      <c r="R9" s="30" t="n"/>
    </row>
    <row r="10">
      <c r="A10" s="79" t="n"/>
      <c r="B10" s="427" t="n"/>
      <c r="C10" s="375" t="n">
        <v>125</v>
      </c>
      <c r="D10" s="428" t="n"/>
      <c r="E10" s="430" t="n"/>
      <c r="F10" s="432" t="n"/>
      <c r="G10" s="429" t="n"/>
      <c r="H10" s="112" t="inlineStr">
        <is>
          <t xml:space="preserve">　　　股利收入                                                    </t>
        </is>
      </c>
      <c r="I10" s="8" t="n"/>
      <c r="J10" s="73">
        <f>OFFSET(A483,0,$K$1-1)</f>
        <v/>
      </c>
      <c r="K10" s="369">
        <f>J10</f>
        <v/>
      </c>
      <c r="L10" s="478" t="n"/>
      <c r="M10" s="478">
        <f>L10-G10</f>
        <v/>
      </c>
      <c r="N10" s="30" t="n"/>
      <c r="O10" s="425">
        <f>L10-B10</f>
        <v/>
      </c>
      <c r="P10" s="144">
        <f>J10-K10</f>
        <v/>
      </c>
      <c r="Q10" s="426">
        <f>D10-F10</f>
        <v/>
      </c>
      <c r="R10" s="30" t="n"/>
    </row>
    <row r="11">
      <c r="A11" s="79" t="inlineStr">
        <is>
          <t xml:space="preserve">　　應收款項                                                    </t>
        </is>
      </c>
      <c r="B11" s="427">
        <f>VLOOKUP(A11,$A$309:$AX$418,$K$1,FALSE)</f>
        <v/>
      </c>
      <c r="C11" s="375" t="n">
        <v>151</v>
      </c>
      <c r="D11" s="428" t="n"/>
      <c r="E11" s="430" t="n">
        <v>151</v>
      </c>
      <c r="F11" s="432" t="n"/>
      <c r="G11" s="429">
        <f>B11+D11-F11</f>
        <v/>
      </c>
      <c r="H11" s="112" t="inlineStr">
        <is>
          <t xml:space="preserve">　　　利息費用                                                    </t>
        </is>
      </c>
      <c r="I11" s="8" t="n"/>
      <c r="J11" s="73">
        <f>OFFSET(A484,0,$K$1-1)</f>
        <v/>
      </c>
      <c r="K11" s="369">
        <f>J11</f>
        <v/>
      </c>
      <c r="L11" s="478">
        <f>VLOOKUP(A11,$A$140:$AX$249,$K$1,FALSE)</f>
        <v/>
      </c>
      <c r="M11" s="478">
        <f>L11-G11</f>
        <v/>
      </c>
      <c r="N11" s="30" t="n"/>
      <c r="O11" s="425">
        <f>L11-B11</f>
        <v/>
      </c>
      <c r="P11" s="144">
        <f>J11-K11</f>
        <v/>
      </c>
      <c r="Q11" s="426">
        <f>D11-F11</f>
        <v/>
      </c>
      <c r="R11" s="30" t="n"/>
    </row>
    <row r="12">
      <c r="A12" s="2" t="n">
        <v>0</v>
      </c>
      <c r="B12" s="427" t="n"/>
      <c r="C12" s="375" t="n"/>
      <c r="D12" s="428" t="n"/>
      <c r="E12" s="430" t="n"/>
      <c r="F12" s="432" t="n"/>
      <c r="G12" s="433" t="n"/>
      <c r="H12" s="112" t="inlineStr">
        <is>
          <t xml:space="preserve">　　未計利息股利之本期賸餘（短絀）                              </t>
        </is>
      </c>
      <c r="I12" s="8" t="n"/>
      <c r="J12" s="73">
        <f>OFFSET(A485,0,$K$1-1)</f>
        <v/>
      </c>
      <c r="K12" s="369">
        <f>K7+K8</f>
        <v/>
      </c>
      <c r="L12" s="478" t="n"/>
      <c r="M12" s="478">
        <f>L12-G12</f>
        <v/>
      </c>
      <c r="N12" s="30" t="n"/>
      <c r="O12" s="425">
        <f>L12-B12</f>
        <v/>
      </c>
      <c r="P12" s="144">
        <f>J12-K12</f>
        <v/>
      </c>
      <c r="Q12" s="426">
        <f>D12-F12</f>
        <v/>
      </c>
      <c r="R12" s="30" t="n"/>
    </row>
    <row r="13">
      <c r="A13" s="80" t="inlineStr">
        <is>
          <t xml:space="preserve">　　存貨                                                        </t>
        </is>
      </c>
      <c r="B13" s="427">
        <f>VLOOKUP(A13,$A$309:$AX$418,$K$1,FALSE)</f>
        <v/>
      </c>
      <c r="C13" s="375" t="n">
        <v>151</v>
      </c>
      <c r="D13" s="428" t="n"/>
      <c r="E13" s="430" t="n">
        <v>151</v>
      </c>
      <c r="F13" s="432" t="n"/>
      <c r="G13" s="429">
        <f>B13+D13-F13</f>
        <v/>
      </c>
      <c r="H13" s="112" t="inlineStr">
        <is>
          <t xml:space="preserve">　　調整項目                                                    </t>
        </is>
      </c>
      <c r="I13" s="8" t="n"/>
      <c r="J13" s="73">
        <f>OFFSET(A486,0,$K$1-1)</f>
        <v/>
      </c>
      <c r="K13" s="369">
        <f>SUM(K14,K24,K27,K34,K33)</f>
        <v/>
      </c>
      <c r="L13" s="478">
        <f>VLOOKUP(A13,$A$140:$AX$249,$K$1,FALSE)</f>
        <v/>
      </c>
      <c r="M13" s="478">
        <f>L13-G13</f>
        <v/>
      </c>
      <c r="N13" s="30" t="n"/>
      <c r="O13" s="425">
        <f>L13-B13</f>
        <v/>
      </c>
      <c r="P13" s="144">
        <f>J13-K13</f>
        <v/>
      </c>
      <c r="Q13" s="426">
        <f>D13-F13</f>
        <v/>
      </c>
      <c r="R13" s="30" t="n"/>
    </row>
    <row r="14">
      <c r="A14" s="81" t="inlineStr">
        <is>
          <t xml:space="preserve">　　生產性生物資產－流動                                        </t>
        </is>
      </c>
      <c r="B14" s="427">
        <f>VLOOKUP(A14,$A$309:$AX$418,$K$1,FALSE)</f>
        <v/>
      </c>
      <c r="C14" s="375" t="n">
        <v>151</v>
      </c>
      <c r="D14" s="428" t="n"/>
      <c r="E14" s="430" t="n">
        <v>151</v>
      </c>
      <c r="F14" s="432" t="n"/>
      <c r="G14" s="429">
        <f>B14+D14-F14</f>
        <v/>
      </c>
      <c r="H14" s="112" t="inlineStr">
        <is>
          <t xml:space="preserve">　　　折舊、減損及折耗                                            </t>
        </is>
      </c>
      <c r="I14" s="8" t="n"/>
      <c r="J14" s="73">
        <f>OFFSET(A487,0,$K$1-1)</f>
        <v/>
      </c>
      <c r="K14" s="369">
        <f>SUM(K15:K23)</f>
        <v/>
      </c>
      <c r="L14" s="478">
        <f>VLOOKUP(A14,$A$140:$AX$249,$K$1,FALSE)</f>
        <v/>
      </c>
      <c r="M14" s="478">
        <f>L14-G14</f>
        <v/>
      </c>
      <c r="N14" s="30" t="n"/>
      <c r="O14" s="425">
        <f>L14-B14</f>
        <v/>
      </c>
      <c r="P14" s="144">
        <f>J14-K14</f>
        <v/>
      </c>
      <c r="Q14" s="426">
        <f>D14-F14</f>
        <v/>
      </c>
      <c r="R14" s="30" t="n"/>
    </row>
    <row r="15">
      <c r="A15" s="80" t="inlineStr">
        <is>
          <t xml:space="preserve">　　預付款項                                                    </t>
        </is>
      </c>
      <c r="B15" s="427">
        <f>VLOOKUP(A15,$A$309:$AX$418,$K$1,FALSE)</f>
        <v/>
      </c>
      <c r="C15" s="375" t="n">
        <v>151</v>
      </c>
      <c r="D15" s="428" t="n"/>
      <c r="E15" s="430" t="n">
        <v>151</v>
      </c>
      <c r="F15" s="432" t="n"/>
      <c r="G15" s="429">
        <f>B15+D15-F15</f>
        <v/>
      </c>
      <c r="H15" s="112" t="inlineStr">
        <is>
          <t xml:space="preserve">　　　　土地改良物                                                  </t>
        </is>
      </c>
      <c r="I15" s="91" t="n">
        <v>101</v>
      </c>
      <c r="J15" s="121">
        <f>OFFSET(A488,0,$K$1-1)</f>
        <v/>
      </c>
      <c r="K15" s="369">
        <f>-SUMIF($C$7:$C$127,I15,$D$7:$D$127)+SUMIF($E$7:$E$127,I15,$F$7:$F$127)</f>
        <v/>
      </c>
      <c r="L15" s="478">
        <f>VLOOKUP(A15,$A$140:$AX$249,$K$1,FALSE)</f>
        <v/>
      </c>
      <c r="M15" s="478">
        <f>L15-G15</f>
        <v/>
      </c>
      <c r="N15" s="30" t="n"/>
      <c r="O15" s="425">
        <f>L15-B15</f>
        <v/>
      </c>
      <c r="P15" s="144">
        <f>J15-K15</f>
        <v/>
      </c>
      <c r="Q15" s="426">
        <f>D15-F15</f>
        <v/>
      </c>
      <c r="R15" s="30" t="n"/>
    </row>
    <row r="16">
      <c r="A16" s="80" t="inlineStr">
        <is>
          <t xml:space="preserve">　　短期貸墊款                                                  </t>
        </is>
      </c>
      <c r="B16" s="427">
        <f>VLOOKUP(A16,$A$309:$AX$418,$K$1,FALSE)</f>
        <v/>
      </c>
      <c r="C16" s="375" t="n">
        <v>151</v>
      </c>
      <c r="D16" s="428" t="n"/>
      <c r="E16" s="430" t="n">
        <v>212</v>
      </c>
      <c r="F16" s="432">
        <f>J43</f>
        <v/>
      </c>
      <c r="G16" s="429">
        <f>B16+D16-F16</f>
        <v/>
      </c>
      <c r="H16" s="112" t="inlineStr">
        <is>
          <t xml:space="preserve">　　　　房屋及建築                                                  </t>
        </is>
      </c>
      <c r="I16" s="91" t="n">
        <v>102</v>
      </c>
      <c r="J16" s="121">
        <f>OFFSET(A489,0,$K$1-1)</f>
        <v/>
      </c>
      <c r="K16" s="369">
        <f>-SUMIF($C$7:$C$127,I16,$D$7:$D$127)+SUMIF($E$7:$E$127,I16,$F$7:$F$127)</f>
        <v/>
      </c>
      <c r="L16" s="478">
        <f>VLOOKUP(A16,$A$140:$AX$249,$K$1,FALSE)</f>
        <v/>
      </c>
      <c r="M16" s="478">
        <f>L16-G16</f>
        <v/>
      </c>
      <c r="N16" s="30" t="n"/>
      <c r="O16" s="425">
        <f>L16-B16</f>
        <v/>
      </c>
      <c r="P16" s="144">
        <f>J16-K16</f>
        <v/>
      </c>
      <c r="Q16" s="426">
        <f>D16-F16</f>
        <v/>
      </c>
      <c r="R16" s="30" t="n"/>
    </row>
    <row r="17" ht="48.6" customHeight="1" s="53">
      <c r="A17" s="78" t="inlineStr">
        <is>
          <t xml:space="preserve">　投資、長期應收款、貸墊款及準備金                            </t>
        </is>
      </c>
      <c r="B17" s="422">
        <f>SUM(B18:B21)</f>
        <v/>
      </c>
      <c r="C17" s="380" t="n"/>
      <c r="D17" s="374" t="n"/>
      <c r="E17" s="434" t="n"/>
      <c r="F17" s="435" t="n"/>
      <c r="G17" s="423">
        <f>SUM(G18:G21)</f>
        <v/>
      </c>
      <c r="H17" s="112" t="inlineStr">
        <is>
          <t xml:space="preserve">　　　　機械及設備                                                  </t>
        </is>
      </c>
      <c r="I17" s="91" t="n">
        <v>103</v>
      </c>
      <c r="J17" s="121">
        <f>OFFSET(A490,0,$K$1-1)</f>
        <v/>
      </c>
      <c r="K17" s="369">
        <f>-SUMIF($C$7:$C$127,I17,$D$7:$D$127)+SUMIF($E$7:$E$127,I17,$F$7:$F$127)</f>
        <v/>
      </c>
      <c r="L17" s="478">
        <f>VLOOKUP(A17,$A$140:$AX$249,$K$1,FALSE)</f>
        <v/>
      </c>
      <c r="M17" s="478">
        <f>L17-G17</f>
        <v/>
      </c>
      <c r="N17" s="30" t="n"/>
      <c r="O17" s="425">
        <f>L17-B17</f>
        <v/>
      </c>
      <c r="P17" s="144">
        <f>J17-K17</f>
        <v/>
      </c>
      <c r="Q17" s="426">
        <f>D17-F17</f>
        <v/>
      </c>
      <c r="R17" s="30" t="n"/>
    </row>
    <row r="18" ht="32.4" customHeight="1" s="53">
      <c r="A18" s="80" t="inlineStr">
        <is>
          <t xml:space="preserve">　　採權益法之投資                                              </t>
        </is>
      </c>
      <c r="B18" s="427">
        <f>VLOOKUP(A18,$A$309:$AX$418,$K$1,FALSE)</f>
        <v/>
      </c>
      <c r="C18" s="380" t="n"/>
      <c r="D18" s="126" t="n"/>
      <c r="E18" s="127" t="n"/>
      <c r="F18" s="126" t="n"/>
      <c r="G18" s="429">
        <f>D18+F18+B18</f>
        <v/>
      </c>
      <c r="H18" s="112" t="inlineStr">
        <is>
          <t xml:space="preserve">　　　　交通及運輸設備                                              </t>
        </is>
      </c>
      <c r="I18" s="91" t="n">
        <v>104</v>
      </c>
      <c r="J18" s="121">
        <f>OFFSET(A491,0,$K$1-1)</f>
        <v/>
      </c>
      <c r="K18" s="369">
        <f>-SUMIF($C$7:$C$127,I18,$D$7:$D$127)+SUMIF($E$7:$E$127,I18,$F$7:$F$127)</f>
        <v/>
      </c>
      <c r="L18" s="478">
        <f>VLOOKUP(A18,$A$140:$AX$249,$K$1,FALSE)</f>
        <v/>
      </c>
      <c r="M18" s="478">
        <f>L18-G18</f>
        <v/>
      </c>
      <c r="N18" s="30" t="n"/>
      <c r="O18" s="425">
        <f>L18-B18</f>
        <v/>
      </c>
      <c r="P18" s="144">
        <f>J18-K18</f>
        <v/>
      </c>
      <c r="Q18" s="426">
        <f>D18-F18</f>
        <v/>
      </c>
      <c r="R18" s="30" t="n"/>
    </row>
    <row r="19" ht="32.4" customHeight="1" s="53">
      <c r="A19" s="80" t="inlineStr">
        <is>
          <t xml:space="preserve">　　非流動金融資產                                              </t>
        </is>
      </c>
      <c r="B19" s="427">
        <f>VLOOKUP(A19,$A$309:$AX$418,$K$1,FALSE)</f>
        <v/>
      </c>
      <c r="C19" s="381" t="n">
        <v>241</v>
      </c>
      <c r="D19" s="436">
        <f>J52*-1</f>
        <v/>
      </c>
      <c r="E19" s="437" t="n">
        <v>221</v>
      </c>
      <c r="F19" s="438">
        <f>J45</f>
        <v/>
      </c>
      <c r="G19" s="429">
        <f>B19+D19-F19</f>
        <v/>
      </c>
      <c r="H19" s="112" t="inlineStr">
        <is>
          <t xml:space="preserve">　　　　什項設備                                                    </t>
        </is>
      </c>
      <c r="I19" s="91" t="n">
        <v>105</v>
      </c>
      <c r="J19" s="121">
        <f>OFFSET(A492,0,$K$1-1)</f>
        <v/>
      </c>
      <c r="K19" s="369">
        <f>-SUMIF($C$7:$C$127,I19,$D$7:$D$127)+SUMIF($E$7:$E$127,I19,$F$7:$F$127)</f>
        <v/>
      </c>
      <c r="L19" s="478">
        <f>VLOOKUP(A19,$A$140:$AX$249,$K$1,FALSE)</f>
        <v/>
      </c>
      <c r="M19" s="478">
        <f>L19-G19</f>
        <v/>
      </c>
      <c r="N19" s="30" t="n"/>
      <c r="O19" s="425">
        <f>L19-B19</f>
        <v/>
      </c>
      <c r="P19" s="144">
        <f>J19-K19</f>
        <v/>
      </c>
      <c r="Q19" s="426">
        <f>D19-F19</f>
        <v/>
      </c>
      <c r="R19" s="30" t="n"/>
    </row>
    <row r="20">
      <c r="A20" s="80" t="inlineStr">
        <is>
          <t xml:space="preserve">　　長期應收款                                                  </t>
        </is>
      </c>
      <c r="B20" s="427">
        <f>VLOOKUP(A20,$A$309:$AX$418,$K$1,FALSE)</f>
        <v/>
      </c>
      <c r="C20" s="380" t="n"/>
      <c r="D20" s="374" t="n"/>
      <c r="E20" s="434" t="n"/>
      <c r="F20" s="435" t="n"/>
      <c r="G20" s="433">
        <f>B20+D20-F20</f>
        <v/>
      </c>
      <c r="H20" s="112" t="inlineStr">
        <is>
          <t xml:space="preserve">　　　　租賃資產                                                    </t>
        </is>
      </c>
      <c r="I20" s="91" t="n">
        <v>106</v>
      </c>
      <c r="J20" s="121">
        <f>OFFSET(A493,0,$K$1-1)</f>
        <v/>
      </c>
      <c r="K20" s="369">
        <f>-SUMIF($C$7:$C$127,I20,$D$7:$D$127)+SUMIF($E$7:$E$127,I20,$F$7:$F$127)</f>
        <v/>
      </c>
      <c r="L20" s="478">
        <f>VLOOKUP(A20,$A$140:$AX$249,$K$1,FALSE)</f>
        <v/>
      </c>
      <c r="M20" s="478">
        <f>L20-G20</f>
        <v/>
      </c>
      <c r="N20" s="30" t="n"/>
      <c r="O20" s="425">
        <f>L20-B20</f>
        <v/>
      </c>
      <c r="P20" s="144">
        <f>J20-K20</f>
        <v/>
      </c>
      <c r="Q20" s="426">
        <f>D20-F20</f>
        <v/>
      </c>
      <c r="R20" s="30" t="n"/>
    </row>
    <row r="21">
      <c r="A21" s="80" t="inlineStr">
        <is>
          <t xml:space="preserve">　　準備金                                                      </t>
        </is>
      </c>
      <c r="B21" s="427">
        <f>VLOOKUP(A21,$A$309:$AX$418,$K$1,FALSE)</f>
        <v/>
      </c>
      <c r="C21" s="380" t="n">
        <v>242</v>
      </c>
      <c r="D21" s="374">
        <f>J53*-1</f>
        <v/>
      </c>
      <c r="E21" s="434" t="n">
        <v>222</v>
      </c>
      <c r="F21" s="435">
        <f>J46</f>
        <v/>
      </c>
      <c r="G21" s="429">
        <f>B21+SUM(D21:D25)-SUM(F21:F25)</f>
        <v/>
      </c>
      <c r="H21" s="112" t="inlineStr">
        <is>
          <t xml:space="preserve">　　　　租賃權益改良                                                </t>
        </is>
      </c>
      <c r="I21" s="91" t="n">
        <v>107</v>
      </c>
      <c r="J21" s="121">
        <f>OFFSET(A494,0,$K$1-1)</f>
        <v/>
      </c>
      <c r="K21" s="369">
        <f>-SUMIF($C$7:$C$127,I21,$D$7:$D$127)+SUMIF($E$7:$E$127,I21,$F$7:$F$127)</f>
        <v/>
      </c>
      <c r="L21" s="478">
        <f>VLOOKUP(A21,$A$140:$AX$249,$K$1,FALSE)</f>
        <v/>
      </c>
      <c r="M21" s="478">
        <f>L21-G21</f>
        <v/>
      </c>
      <c r="N21" s="30" t="n"/>
      <c r="O21" s="425">
        <f>L21-B21</f>
        <v/>
      </c>
      <c r="P21" s="144">
        <f>J21-K21</f>
        <v/>
      </c>
      <c r="Q21" s="426">
        <f>D21-F21</f>
        <v/>
      </c>
      <c r="R21" s="30" t="n"/>
    </row>
    <row r="22">
      <c r="A22" s="3" t="n">
        <v>0</v>
      </c>
      <c r="B22" s="427" t="n"/>
      <c r="C22" s="382" t="n">
        <v>401</v>
      </c>
      <c r="D22" s="428">
        <f>J90</f>
        <v/>
      </c>
      <c r="E22" s="439" t="n">
        <v>402</v>
      </c>
      <c r="F22" s="432">
        <f>-J91</f>
        <v/>
      </c>
      <c r="G22" s="433" t="n"/>
      <c r="H22" s="112" t="inlineStr">
        <is>
          <t xml:space="preserve">　　　　代管資產                                                    </t>
        </is>
      </c>
      <c r="I22" s="91" t="n">
        <v>108</v>
      </c>
      <c r="J22" s="121">
        <f>OFFSET(A495,0,$K$1-1)</f>
        <v/>
      </c>
      <c r="K22" s="369">
        <f>-SUMIF($C$7:$C$127,I22,$D$7:$D$127)+SUMIF($E$7:$E$127,I22,$F$7:$F$127)</f>
        <v/>
      </c>
      <c r="L22" s="478" t="n"/>
      <c r="M22" s="478">
        <f>L22-G22</f>
        <v/>
      </c>
      <c r="N22" s="30" t="n"/>
      <c r="O22" s="425">
        <f>L22-B22</f>
        <v/>
      </c>
      <c r="P22" s="144">
        <f>J22-K22</f>
        <v/>
      </c>
      <c r="Q22" s="426">
        <f>D22-F22</f>
        <v/>
      </c>
      <c r="R22" s="30" t="n"/>
    </row>
    <row r="23">
      <c r="A23" s="3" t="n">
        <v>0</v>
      </c>
      <c r="B23" s="427" t="n"/>
      <c r="C23" s="382" t="n">
        <v>403</v>
      </c>
      <c r="D23" s="428">
        <f>J93</f>
        <v/>
      </c>
      <c r="E23" s="439" t="n"/>
      <c r="F23" s="431" t="n"/>
      <c r="G23" s="433" t="n"/>
      <c r="H23" s="112" t="inlineStr">
        <is>
          <t xml:space="preserve">　　　　生產性生物資產－非流動                                      </t>
        </is>
      </c>
      <c r="I23" s="91" t="n">
        <v>109</v>
      </c>
      <c r="J23" s="121">
        <f>OFFSET(A496,0,$K$1-1)</f>
        <v/>
      </c>
      <c r="K23" s="369">
        <f>-SUMIF($C$7:$C$127,I23,$D$7:$D$127)+SUMIF($E$7:$E$127,I23,$F$7:$F$127)</f>
        <v/>
      </c>
      <c r="L23" s="478" t="n"/>
      <c r="M23" s="478">
        <f>L23-G23</f>
        <v/>
      </c>
      <c r="N23" s="30" t="n"/>
      <c r="O23" s="425">
        <f>L23-B23</f>
        <v/>
      </c>
      <c r="P23" s="144">
        <f>J23-K23</f>
        <v/>
      </c>
      <c r="Q23" s="426">
        <f>D23-F23</f>
        <v/>
      </c>
      <c r="R23" s="30" t="n"/>
    </row>
    <row r="24">
      <c r="A24" s="3" t="n">
        <v>0</v>
      </c>
      <c r="B24" s="427" t="n"/>
      <c r="C24" s="382" t="n"/>
      <c r="D24" s="428" t="n"/>
      <c r="E24" s="439" t="n"/>
      <c r="F24" s="432" t="n"/>
      <c r="G24" s="433" t="n"/>
      <c r="H24" s="112" t="inlineStr">
        <is>
          <t xml:space="preserve">　　　攤銷                                                        </t>
        </is>
      </c>
      <c r="I24" s="91" t="n"/>
      <c r="J24" s="121">
        <f>OFFSET(A497,0,$K$1-1)</f>
        <v/>
      </c>
      <c r="K24" s="369">
        <f>SUM(K25:K26)</f>
        <v/>
      </c>
      <c r="L24" s="478" t="n"/>
      <c r="M24" s="478">
        <f>L24-G24</f>
        <v/>
      </c>
      <c r="N24" s="30" t="n"/>
      <c r="O24" s="425">
        <f>L24-B24</f>
        <v/>
      </c>
      <c r="P24" s="144">
        <f>J24-K24</f>
        <v/>
      </c>
      <c r="Q24" s="426">
        <f>D24-F24</f>
        <v/>
      </c>
      <c r="R24" s="30" t="n"/>
    </row>
    <row r="25">
      <c r="A25" s="78" t="n"/>
      <c r="B25" s="427" t="n"/>
      <c r="C25" s="382" t="n">
        <v>125</v>
      </c>
      <c r="D25" s="428">
        <f>J32*-1</f>
        <v/>
      </c>
      <c r="E25" s="439" t="n"/>
      <c r="F25" s="432" t="n"/>
      <c r="G25" s="433" t="n"/>
      <c r="H25" s="112" t="inlineStr">
        <is>
          <t xml:space="preserve">　　　　攤銷電腦軟體                                                </t>
        </is>
      </c>
      <c r="I25" s="8" t="n">
        <v>111</v>
      </c>
      <c r="J25" s="73">
        <f>OFFSET(A498,0,$K$1-1)</f>
        <v/>
      </c>
      <c r="K25" s="369">
        <f>-SUMIF($C$7:$C$127,I25,$D$7:$D$127)+SUMIF($E$7:$E$127,I25,$F$7:$F$127)</f>
        <v/>
      </c>
      <c r="L25" s="478" t="n"/>
      <c r="M25" s="478">
        <f>L25-G25</f>
        <v/>
      </c>
      <c r="N25" s="30" t="n"/>
      <c r="O25" s="425">
        <f>L25-B25</f>
        <v/>
      </c>
      <c r="P25" s="144">
        <f>J25-K25</f>
        <v/>
      </c>
      <c r="Q25" s="426">
        <f>D25-F25</f>
        <v/>
      </c>
      <c r="R25" s="30" t="n"/>
    </row>
    <row r="26" ht="32.4" customHeight="1" s="53">
      <c r="A26" s="78" t="inlineStr">
        <is>
          <t xml:space="preserve">　不動產、廠房及設備                                          </t>
        </is>
      </c>
      <c r="B26" s="422">
        <f>SUM(B27:B52)</f>
        <v/>
      </c>
      <c r="C26" s="375" t="n"/>
      <c r="D26" s="428" t="n"/>
      <c r="E26" s="430" t="n"/>
      <c r="F26" s="432" t="n"/>
      <c r="G26" s="423">
        <f>SUM(G27:G52)</f>
        <v/>
      </c>
      <c r="H26" s="112" t="inlineStr">
        <is>
          <t xml:space="preserve">　　　　其他攤銷費用                                                </t>
        </is>
      </c>
      <c r="I26" s="8" t="n">
        <v>112</v>
      </c>
      <c r="J26" s="73">
        <f>OFFSET(A499,0,$K$1-1)</f>
        <v/>
      </c>
      <c r="K26" s="369">
        <f>-SUMIF($C$7:$C$127,I26,$D$7:$D$127)+SUMIF($E$7:$E$127,I26,$F$7:$F$127)</f>
        <v/>
      </c>
      <c r="L26" s="478">
        <f>VLOOKUP(A26,$A$140:$AX$249,$K$1,FALSE)</f>
        <v/>
      </c>
      <c r="M26" s="478">
        <f>L26-G26</f>
        <v/>
      </c>
      <c r="N26" s="30" t="n"/>
      <c r="O26" s="425">
        <f>L26-B26</f>
        <v/>
      </c>
      <c r="P26" s="144">
        <f>J26-K26</f>
        <v/>
      </c>
      <c r="Q26" s="426">
        <f>D26-F26</f>
        <v/>
      </c>
      <c r="R26" s="30" t="n"/>
    </row>
    <row r="27">
      <c r="A27" s="80" t="inlineStr">
        <is>
          <t xml:space="preserve">　　土地                                                        </t>
        </is>
      </c>
      <c r="B27" s="427">
        <f>VLOOKUP(A27,$A$309:$AX$418,$K$1,FALSE)</f>
        <v/>
      </c>
      <c r="C27" s="384" t="n">
        <v>121</v>
      </c>
      <c r="D27" s="440" t="n"/>
      <c r="E27" s="441" t="n"/>
      <c r="F27" s="442" t="n"/>
      <c r="G27" s="429">
        <f>B27+SUM(D27)-SUM(F27)</f>
        <v/>
      </c>
      <c r="H27" s="112" t="inlineStr">
        <is>
          <t xml:space="preserve">　　　其他                                                        </t>
        </is>
      </c>
      <c r="I27" s="8" t="n"/>
      <c r="J27" s="73">
        <f>OFFSET(A500,0,$K$1-1)</f>
        <v/>
      </c>
      <c r="K27" s="369">
        <f>K28+K29+K32</f>
        <v/>
      </c>
      <c r="L27" s="478">
        <f>VLOOKUP(A27,$A$140:$AX$249,$K$1,FALSE)</f>
        <v/>
      </c>
      <c r="M27" s="478">
        <f>L27-G27</f>
        <v/>
      </c>
      <c r="N27" s="30" t="n"/>
      <c r="O27" s="425">
        <f>L27-B27</f>
        <v/>
      </c>
      <c r="P27" s="144">
        <f>J27-K27</f>
        <v/>
      </c>
      <c r="Q27" s="426">
        <f>D27-F27</f>
        <v/>
      </c>
      <c r="R27" s="30" t="n"/>
    </row>
    <row r="28">
      <c r="A28" s="2" t="n">
        <v>0</v>
      </c>
      <c r="B28" s="427" t="n"/>
      <c r="C28" s="384" t="n"/>
      <c r="D28" s="440" t="n"/>
      <c r="E28" s="441" t="n"/>
      <c r="F28" s="442" t="n"/>
      <c r="G28" s="433" t="n"/>
      <c r="H28" s="214" t="inlineStr">
        <is>
          <t xml:space="preserve">　　　　應付退休及離職金                                            </t>
        </is>
      </c>
      <c r="I28" s="215" t="n">
        <v>122</v>
      </c>
      <c r="J28" s="73">
        <f>OFFSET(A501,0,$K$1-1)</f>
        <v/>
      </c>
      <c r="K28" s="369">
        <f>-SUMIF($C$7:$C$127,I28,$D$7:$D$127)+SUMIF($E$7:$E$127,I28,$F$7:$F$127)</f>
        <v/>
      </c>
      <c r="L28" s="478" t="n"/>
      <c r="M28" s="478">
        <f>L28-G28</f>
        <v/>
      </c>
      <c r="N28" s="30" t="n"/>
      <c r="O28" s="425">
        <f>L28-B28</f>
        <v/>
      </c>
      <c r="P28" s="144">
        <f>J28-K28</f>
        <v/>
      </c>
      <c r="Q28" s="426">
        <f>D28-F28</f>
        <v/>
      </c>
      <c r="R28" s="30" t="n"/>
    </row>
    <row r="29">
      <c r="A29" s="80" t="inlineStr">
        <is>
          <t xml:space="preserve">　　土地改良物                                                  </t>
        </is>
      </c>
      <c r="B29" s="427">
        <f>VLOOKUP(A29,$A$309:$AX$418,$K$1,FALSE)</f>
        <v/>
      </c>
      <c r="C29" s="384" t="n">
        <v>251</v>
      </c>
      <c r="D29" s="440">
        <f>J57*-1</f>
        <v/>
      </c>
      <c r="E29" s="441" t="n">
        <v>101</v>
      </c>
      <c r="F29" s="442">
        <f>J15</f>
        <v/>
      </c>
      <c r="G29" s="429">
        <f>B29+SUM(D29:D32)-SUM(F29:F32)</f>
        <v/>
      </c>
      <c r="H29" s="214" t="inlineStr">
        <is>
          <t xml:space="preserve">　　　　遞延收入                                                    </t>
        </is>
      </c>
      <c r="I29" s="215" t="n"/>
      <c r="J29" s="73">
        <f>OFFSET(A502,0,$K$1-1)</f>
        <v/>
      </c>
      <c r="K29" s="369">
        <f>SUM(K30:K31)</f>
        <v/>
      </c>
      <c r="L29" s="478">
        <f>VLOOKUP(A29,$A$140:$AX$249,$K$1,FALSE)</f>
        <v/>
      </c>
      <c r="M29" s="478">
        <f>L29-G29</f>
        <v/>
      </c>
      <c r="N29" s="30" t="n"/>
      <c r="O29" s="425">
        <f>L29-B29</f>
        <v/>
      </c>
      <c r="P29" s="144">
        <f>J29-K29</f>
        <v/>
      </c>
      <c r="Q29" s="426">
        <f>D29-F29</f>
        <v/>
      </c>
      <c r="R29" s="30" t="n"/>
    </row>
    <row r="30">
      <c r="A30" s="80" t="n">
        <v>0</v>
      </c>
      <c r="B30" s="427" t="n"/>
      <c r="C30" s="384" t="n">
        <v>404</v>
      </c>
      <c r="D30" s="440">
        <f>J96</f>
        <v/>
      </c>
      <c r="E30" s="441" t="n"/>
      <c r="F30" s="442" t="n"/>
      <c r="G30" s="433" t="n"/>
      <c r="H30" s="214" t="inlineStr">
        <is>
          <t xml:space="preserve">　　　　　遞延收入-其他補助收入                                       </t>
        </is>
      </c>
      <c r="I30" s="215" t="n">
        <v>123</v>
      </c>
      <c r="J30" s="73">
        <f>OFFSET(A503,0,$K$1-1)</f>
        <v/>
      </c>
      <c r="K30" s="369">
        <f>-SUMIF($C$7:$C$127,I30,$D$7:$D$127)+SUMIF($E$7:$E$127,I30,$F$7:$F$127)</f>
        <v/>
      </c>
      <c r="L30" s="478" t="n"/>
      <c r="M30" s="478">
        <f>L30-G30</f>
        <v/>
      </c>
      <c r="N30" s="30" t="n"/>
      <c r="O30" s="425">
        <f>L30-B30</f>
        <v/>
      </c>
      <c r="P30" s="144">
        <f>J30-K30</f>
        <v/>
      </c>
      <c r="Q30" s="426">
        <f>D30-F30</f>
        <v/>
      </c>
      <c r="R30" s="30" t="n"/>
    </row>
    <row r="31">
      <c r="A31" s="2" t="n">
        <v>0</v>
      </c>
      <c r="B31" s="427" t="n"/>
      <c r="C31" s="384" t="n"/>
      <c r="D31" s="440" t="n"/>
      <c r="E31" s="441" t="n"/>
      <c r="F31" s="442" t="n"/>
      <c r="G31" s="433" t="n"/>
      <c r="H31" s="214" t="inlineStr">
        <is>
          <t xml:space="preserve">　　　　　遞延收入-受贈收入                                           </t>
        </is>
      </c>
      <c r="I31" s="215" t="n">
        <v>124</v>
      </c>
      <c r="J31" s="73">
        <f>OFFSET(A504,0,$K$1-1)</f>
        <v/>
      </c>
      <c r="K31" s="369">
        <f>-SUMIF($C$7:$C$127,I31,$D$7:$D$127)+SUMIF($E$7:$E$127,I31,$F$7:$F$127)</f>
        <v/>
      </c>
      <c r="L31" s="478" t="n"/>
      <c r="M31" s="478">
        <f>L31-G31</f>
        <v/>
      </c>
      <c r="N31" s="30" t="n"/>
      <c r="O31" s="425">
        <f>L31-B31</f>
        <v/>
      </c>
      <c r="P31" s="144">
        <f>J31-K31</f>
        <v/>
      </c>
      <c r="Q31" s="426">
        <f>D31-F31</f>
        <v/>
      </c>
      <c r="R31" s="30" t="n"/>
    </row>
    <row r="32">
      <c r="A32" s="3" t="n">
        <v>0</v>
      </c>
      <c r="B32" s="427" t="n"/>
      <c r="C32" s="385" t="n"/>
      <c r="D32" s="440" t="n"/>
      <c r="E32" s="443" t="n"/>
      <c r="F32" s="442" t="n"/>
      <c r="G32" s="433" t="n"/>
      <c r="H32" s="214" t="inlineStr">
        <is>
          <t xml:space="preserve">　　　　其他                                                        </t>
        </is>
      </c>
      <c r="I32" s="215" t="n">
        <v>125</v>
      </c>
      <c r="J32" s="73">
        <f>OFFSET(A505,0,$K$1-1)</f>
        <v/>
      </c>
      <c r="K32" s="369" t="n"/>
      <c r="L32" s="478" t="n"/>
      <c r="M32" s="478">
        <f>L32-G32</f>
        <v/>
      </c>
      <c r="N32" s="30" t="n"/>
      <c r="O32" s="425">
        <f>L32-B32</f>
        <v/>
      </c>
      <c r="P32" s="144">
        <f>J32-K32</f>
        <v/>
      </c>
      <c r="Q32" s="426">
        <f>D32-F32</f>
        <v/>
      </c>
      <c r="R32" s="30" t="n"/>
    </row>
    <row r="33">
      <c r="A33" s="80" t="inlineStr">
        <is>
          <t xml:space="preserve">　　房屋及建築                                                  </t>
        </is>
      </c>
      <c r="B33" s="427">
        <f>VLOOKUP(A33,$A$309:$AX$418,$K$1,FALSE)</f>
        <v/>
      </c>
      <c r="C33" s="384" t="n">
        <v>252</v>
      </c>
      <c r="D33" s="440">
        <f>J58*-1</f>
        <v/>
      </c>
      <c r="E33" s="441" t="n">
        <v>102</v>
      </c>
      <c r="F33" s="442">
        <f>J16</f>
        <v/>
      </c>
      <c r="G33" s="429">
        <f>B33+SUM(D33:D36)-SUM(F33:F36)</f>
        <v/>
      </c>
      <c r="H33" s="214" t="inlineStr">
        <is>
          <t xml:space="preserve">　　　流動資產淨減（淨增）                                        </t>
        </is>
      </c>
      <c r="I33" s="215" t="n">
        <v>151</v>
      </c>
      <c r="J33" s="73">
        <f>OFFSET(A506,0,$K$1-1)</f>
        <v/>
      </c>
      <c r="K33" s="369">
        <f>-SUMIF($C$7:$C$127,I33,$D$7:$D$127)+SUMIF($E$7:$E$127,I33,$F$7:$F$127)</f>
        <v/>
      </c>
      <c r="L33" s="478">
        <f>VLOOKUP(A33,$A$140:$AX$249,$K$1,FALSE)</f>
        <v/>
      </c>
      <c r="M33" s="478">
        <f>L33-G33</f>
        <v/>
      </c>
      <c r="N33" s="30" t="n"/>
      <c r="O33" s="425">
        <f>L33-B33</f>
        <v/>
      </c>
      <c r="P33" s="144">
        <f>J33-K33</f>
        <v/>
      </c>
      <c r="Q33" s="426">
        <f>D33-F33</f>
        <v/>
      </c>
      <c r="R33" s="30" t="n"/>
    </row>
    <row r="34">
      <c r="A34" s="2" t="n">
        <v>0</v>
      </c>
      <c r="B34" s="427" t="n"/>
      <c r="C34" s="384" t="n">
        <v>405</v>
      </c>
      <c r="D34" s="440">
        <f>J97</f>
        <v/>
      </c>
      <c r="E34" s="441" t="n"/>
      <c r="F34" s="442" t="n"/>
      <c r="G34" s="433" t="n"/>
      <c r="H34" s="214" t="inlineStr">
        <is>
          <t xml:space="preserve">　　　流動負債淨增（淨減）                                        </t>
        </is>
      </c>
      <c r="I34" s="215" t="n">
        <v>161</v>
      </c>
      <c r="J34" s="73">
        <f>OFFSET(A507,0,$K$1-1)</f>
        <v/>
      </c>
      <c r="K34" s="369">
        <f>-SUMIF($C$7:$C$127,I34,$D$7:$D$127)+SUMIF($E$7:$E$127,I34,$F$7:$F$127)</f>
        <v/>
      </c>
      <c r="L34" s="478" t="n"/>
      <c r="M34" s="478">
        <f>L34-G34</f>
        <v/>
      </c>
      <c r="N34" s="30" t="n"/>
      <c r="O34" s="425">
        <f>L34-B34</f>
        <v/>
      </c>
      <c r="P34" s="144">
        <f>J34-K34</f>
        <v/>
      </c>
      <c r="Q34" s="426">
        <f>D34-F34</f>
        <v/>
      </c>
      <c r="R34" s="30" t="n"/>
    </row>
    <row r="35">
      <c r="A35" s="2" t="n">
        <v>0</v>
      </c>
      <c r="B35" s="427" t="n"/>
      <c r="C35" s="384" t="n"/>
      <c r="D35" s="440" t="n"/>
      <c r="E35" s="441" t="n"/>
      <c r="F35" s="442" t="n"/>
      <c r="G35" s="433" t="n"/>
      <c r="H35" s="214" t="inlineStr">
        <is>
          <t xml:space="preserve">　　未計利息股利之現金流入（流出）                              </t>
        </is>
      </c>
      <c r="I35" s="215" t="n"/>
      <c r="J35" s="73">
        <f>OFFSET(A508,0,$K$1-1)</f>
        <v/>
      </c>
      <c r="K35" s="369">
        <f>K12+K13</f>
        <v/>
      </c>
      <c r="L35" s="478" t="n"/>
      <c r="M35" s="478">
        <f>L35-G35</f>
        <v/>
      </c>
      <c r="N35" s="30" t="n"/>
      <c r="O35" s="425">
        <f>L35-B35</f>
        <v/>
      </c>
      <c r="P35" s="144">
        <f>J35-K35</f>
        <v/>
      </c>
      <c r="Q35" s="426">
        <f>D35-F35</f>
        <v/>
      </c>
      <c r="R35" s="30" t="n"/>
    </row>
    <row r="36">
      <c r="A36" s="3" t="n">
        <v>0</v>
      </c>
      <c r="B36" s="427" t="n"/>
      <c r="C36" s="385" t="n"/>
      <c r="D36" s="440" t="n"/>
      <c r="E36" s="443" t="n"/>
      <c r="F36" s="442" t="n"/>
      <c r="G36" s="433" t="n"/>
      <c r="H36" s="112" t="inlineStr">
        <is>
          <t xml:space="preserve">　　收取利息                                                    </t>
        </is>
      </c>
      <c r="I36" s="180" t="n"/>
      <c r="J36" s="73">
        <f>OFFSET(A509,0,$K$1-1)</f>
        <v/>
      </c>
      <c r="K36" s="369">
        <f>J36</f>
        <v/>
      </c>
      <c r="L36" s="478" t="n"/>
      <c r="M36" s="478">
        <f>L36-G36</f>
        <v/>
      </c>
      <c r="N36" s="30" t="n"/>
      <c r="O36" s="425">
        <f>L36-B36</f>
        <v/>
      </c>
      <c r="P36" s="144">
        <f>J36-K36</f>
        <v/>
      </c>
      <c r="Q36" s="426">
        <f>D36-F36</f>
        <v/>
      </c>
      <c r="R36" s="30" t="n"/>
    </row>
    <row r="37">
      <c r="A37" s="80" t="inlineStr">
        <is>
          <t xml:space="preserve">　　機械及設備                                                  </t>
        </is>
      </c>
      <c r="B37" s="427">
        <f>VLOOKUP(A37,$A$309:$AX$418,$K$1,FALSE)</f>
        <v/>
      </c>
      <c r="C37" s="384" t="n">
        <v>253</v>
      </c>
      <c r="D37" s="440">
        <f>J59*-1</f>
        <v/>
      </c>
      <c r="E37" s="441" t="n">
        <v>103</v>
      </c>
      <c r="F37" s="442">
        <f>J17</f>
        <v/>
      </c>
      <c r="G37" s="429">
        <f>B37+SUM(D37:D41)-SUM(F37:F41)</f>
        <v/>
      </c>
      <c r="H37" s="112" t="inlineStr">
        <is>
          <t xml:space="preserve">　　收取股利                                                    </t>
        </is>
      </c>
      <c r="I37" s="180" t="n"/>
      <c r="J37" s="73">
        <f>OFFSET(A510,0,$K$1-1)</f>
        <v/>
      </c>
      <c r="K37" s="369">
        <f>J37</f>
        <v/>
      </c>
      <c r="L37" s="478">
        <f>VLOOKUP(A37,$A$140:$AX$249,$K$1,FALSE)</f>
        <v/>
      </c>
      <c r="M37" s="478">
        <f>L37-G37</f>
        <v/>
      </c>
      <c r="N37" s="30" t="n"/>
      <c r="O37" s="425">
        <f>L37-B37</f>
        <v/>
      </c>
      <c r="P37" s="144">
        <f>J37-K37</f>
        <v/>
      </c>
      <c r="Q37" s="426">
        <f>D37-F37</f>
        <v/>
      </c>
      <c r="R37" s="30" t="n"/>
    </row>
    <row r="38" ht="20.4" customHeight="1" s="53" thickBot="1">
      <c r="A38" s="2" t="n">
        <v>0</v>
      </c>
      <c r="B38" s="427" t="n"/>
      <c r="C38" s="385" t="n">
        <v>407</v>
      </c>
      <c r="D38" s="440">
        <f>J101</f>
        <v/>
      </c>
      <c r="E38" s="441" t="n"/>
      <c r="F38" s="442" t="n"/>
      <c r="G38" s="433" t="n"/>
      <c r="H38" s="112" t="inlineStr">
        <is>
          <t xml:space="preserve">　　支付利息                                                    </t>
        </is>
      </c>
      <c r="I38" s="180" t="n"/>
      <c r="J38" s="73">
        <f>OFFSET(A511,0,$K$1-1)</f>
        <v/>
      </c>
      <c r="K38" s="444">
        <f>J38</f>
        <v/>
      </c>
      <c r="L38" s="478" t="n"/>
      <c r="M38" s="478">
        <f>L38-G38</f>
        <v/>
      </c>
      <c r="N38" s="30" t="n"/>
      <c r="O38" s="425">
        <f>L38-B38</f>
        <v/>
      </c>
      <c r="P38" s="144">
        <f>J38-K38</f>
        <v/>
      </c>
      <c r="Q38" s="426">
        <f>D38-F38</f>
        <v/>
      </c>
      <c r="R38" s="30" t="n"/>
    </row>
    <row r="39">
      <c r="A39" s="3" t="n">
        <v>0</v>
      </c>
      <c r="B39" s="427" t="n"/>
      <c r="C39" s="385" t="n">
        <v>409</v>
      </c>
      <c r="D39" s="440">
        <f>J105</f>
        <v/>
      </c>
      <c r="E39" s="443" t="n">
        <v>412</v>
      </c>
      <c r="F39" s="442">
        <f>-J109</f>
        <v/>
      </c>
      <c r="G39" s="433" t="n"/>
      <c r="H39" s="111" t="inlineStr">
        <is>
          <t xml:space="preserve">▼業務活動之淨現金流入（流出）                                </t>
        </is>
      </c>
      <c r="I39" s="180" t="n"/>
      <c r="J39" s="248">
        <f>OFFSET(A512,0,$K$1-1)</f>
        <v/>
      </c>
      <c r="K39" s="445">
        <f>K36+K37+K38+K35</f>
        <v/>
      </c>
      <c r="L39" s="478" t="n"/>
      <c r="M39" s="478">
        <f>L39-G39</f>
        <v/>
      </c>
      <c r="N39" s="30" t="n"/>
      <c r="O39" s="425">
        <f>L39-B39</f>
        <v/>
      </c>
      <c r="P39" s="144">
        <f>J39-K39</f>
        <v/>
      </c>
      <c r="Q39" s="426">
        <f>D39-F39</f>
        <v/>
      </c>
      <c r="R39" s="30" t="n"/>
    </row>
    <row r="40">
      <c r="A40" s="3" t="n">
        <v>0</v>
      </c>
      <c r="B40" s="427" t="n"/>
      <c r="C40" s="261" t="n"/>
      <c r="D40" s="186" t="n"/>
      <c r="E40" s="446" t="n"/>
      <c r="F40" s="447" t="n"/>
      <c r="G40" s="433" t="n"/>
      <c r="H40" s="111" t="inlineStr">
        <is>
          <t xml:space="preserve">▼投資活動之現金流量                                          </t>
        </is>
      </c>
      <c r="I40" s="180" t="n"/>
      <c r="J40" s="248">
        <f>OFFSET(A513,0,$K$1-1)</f>
        <v/>
      </c>
      <c r="K40" s="448">
        <f>SUM(K41,K44,K47,K48,K49,K51,K54,K64)</f>
        <v/>
      </c>
      <c r="L40" s="478" t="n"/>
      <c r="M40" s="478">
        <f>L40-G40</f>
        <v/>
      </c>
      <c r="N40" s="30" t="n"/>
      <c r="O40" s="425">
        <f>L40-B40</f>
        <v/>
      </c>
      <c r="P40" s="144">
        <f>J40-K40</f>
        <v/>
      </c>
      <c r="Q40" s="426">
        <f>D40-F40</f>
        <v/>
      </c>
      <c r="R40" s="30" t="n"/>
    </row>
    <row r="41">
      <c r="A41" s="50" t="n"/>
      <c r="B41" s="50" t="n"/>
      <c r="C41" s="232" t="n"/>
      <c r="D41" s="440" t="n"/>
      <c r="E41" s="232" t="n"/>
      <c r="F41" s="233" t="n"/>
      <c r="H41" s="112" t="inlineStr">
        <is>
          <t xml:space="preserve">　　減少流動金融資產及短期貸墊款                                </t>
        </is>
      </c>
      <c r="I41" s="180" t="n"/>
      <c r="J41" s="248">
        <f>OFFSET(A514,0,$K$1-1)</f>
        <v/>
      </c>
      <c r="K41" s="449">
        <f>K42+K43</f>
        <v/>
      </c>
      <c r="L41" s="478" t="n"/>
      <c r="M41" s="478">
        <f>L41-G41</f>
        <v/>
      </c>
      <c r="N41" s="30" t="n"/>
      <c r="O41" s="425">
        <f>L41-B41</f>
        <v/>
      </c>
      <c r="P41" s="144">
        <f>J41-K41</f>
        <v/>
      </c>
      <c r="Q41" s="426">
        <f>D41-F41</f>
        <v/>
      </c>
      <c r="R41" s="30" t="n"/>
    </row>
    <row r="42" ht="20.4" customHeight="1" s="53" thickBot="1">
      <c r="A42" s="50" t="inlineStr">
        <is>
          <t xml:space="preserve">　　交通及運輸設備                                              </t>
        </is>
      </c>
      <c r="B42" s="427">
        <f>VLOOKUP(A42,$A$309:$AX$418,$K$1,FALSE)</f>
        <v/>
      </c>
      <c r="C42" s="384" t="n">
        <v>254</v>
      </c>
      <c r="D42" s="440">
        <f>J60*-1</f>
        <v/>
      </c>
      <c r="E42" s="441" t="n">
        <v>104</v>
      </c>
      <c r="F42" s="442">
        <f>J18</f>
        <v/>
      </c>
      <c r="G42" s="450">
        <f>B42+SUM(D42:D44)-SUM(F42:F44)</f>
        <v/>
      </c>
      <c r="H42" s="214" t="inlineStr">
        <is>
          <t xml:space="preserve">　　　減少流動金融資產                                            </t>
        </is>
      </c>
      <c r="I42" s="215" t="n">
        <v>211</v>
      </c>
      <c r="J42" s="248">
        <f>OFFSET(A515,0,$K$1-1)</f>
        <v/>
      </c>
      <c r="K42" s="451">
        <f>-SUMIF($C$7:$C$127,I42,$D$7:$D$127)+SUMIF($E$7:$E$135,I42,$F$7:$F$127)</f>
        <v/>
      </c>
      <c r="L42" s="478">
        <f>VLOOKUP(A42,$A$140:$AX$249,$K$1,FALSE)</f>
        <v/>
      </c>
      <c r="M42" s="478">
        <f>L42-G42</f>
        <v/>
      </c>
      <c r="N42" s="30" t="n"/>
      <c r="O42" s="425">
        <f>L42-B42</f>
        <v/>
      </c>
      <c r="P42" s="144">
        <f>J42-K42</f>
        <v/>
      </c>
      <c r="Q42" s="426">
        <f>D42-F42</f>
        <v/>
      </c>
      <c r="R42" s="30" t="n"/>
    </row>
    <row r="43">
      <c r="A43" s="50" t="n"/>
      <c r="B43" s="427" t="n"/>
      <c r="C43" s="385" t="n">
        <v>410</v>
      </c>
      <c r="D43" s="440">
        <f>J106</f>
        <v/>
      </c>
      <c r="E43" s="443" t="n">
        <v>413</v>
      </c>
      <c r="F43" s="442">
        <f>J110*-1</f>
        <v/>
      </c>
      <c r="G43" s="452" t="n"/>
      <c r="H43" s="216" t="inlineStr">
        <is>
          <t xml:space="preserve">　　　減少短期墊款                                                </t>
        </is>
      </c>
      <c r="I43" s="217" t="n">
        <v>212</v>
      </c>
      <c r="J43" s="73">
        <f>OFFSET(A516,0,$K$1-1)</f>
        <v/>
      </c>
      <c r="K43" s="453">
        <f>-SUMIF($C$7:$C$127,I43,$D$7:$D$127)+SUMIF($E$7:$E$135,I43,$F$7:$F$127)</f>
        <v/>
      </c>
      <c r="L43" s="478" t="n"/>
      <c r="M43" s="478">
        <f>L43-G43</f>
        <v/>
      </c>
      <c r="N43" s="30" t="n"/>
      <c r="O43" s="425">
        <f>L43-B43</f>
        <v/>
      </c>
      <c r="P43" s="144">
        <f>J43-K43</f>
        <v/>
      </c>
      <c r="Q43" s="426">
        <f>D43-F43</f>
        <v/>
      </c>
      <c r="R43" s="30" t="n"/>
    </row>
    <row r="44">
      <c r="A44" s="50" t="n"/>
      <c r="B44" s="427" t="n"/>
      <c r="C44" s="385" t="n"/>
      <c r="D44" s="440" t="n"/>
      <c r="E44" s="443" t="n"/>
      <c r="F44" s="442" t="n"/>
      <c r="G44" s="452" t="n"/>
      <c r="H44" s="112" t="inlineStr">
        <is>
          <t xml:space="preserve">　　減少投資、長期應收款、貸墊款及準備金                        </t>
        </is>
      </c>
      <c r="I44" s="180" t="n"/>
      <c r="J44" s="73">
        <f>OFFSET(A517,0,$K$1-1)</f>
        <v/>
      </c>
      <c r="K44" s="369">
        <f>SUM(K45:K46)</f>
        <v/>
      </c>
      <c r="L44" s="478" t="n"/>
      <c r="M44" s="478">
        <f>L44-G44</f>
        <v/>
      </c>
      <c r="N44" s="30" t="n"/>
      <c r="O44" s="425">
        <f>L44-B44</f>
        <v/>
      </c>
      <c r="P44" s="144">
        <f>J44-K44</f>
        <v/>
      </c>
      <c r="Q44" s="426">
        <f>D44-F44</f>
        <v/>
      </c>
      <c r="R44" s="30" t="n"/>
    </row>
    <row r="45">
      <c r="A45" s="80" t="inlineStr">
        <is>
          <t xml:space="preserve">　　什項設備                                                    </t>
        </is>
      </c>
      <c r="B45" s="427">
        <f>VLOOKUP(A45,$A$309:$AX$418,$K$1,FALSE)</f>
        <v/>
      </c>
      <c r="C45" s="384" t="n">
        <v>255</v>
      </c>
      <c r="D45" s="440">
        <f>J61*-1</f>
        <v/>
      </c>
      <c r="E45" s="441" t="n">
        <v>105</v>
      </c>
      <c r="F45" s="442">
        <f>J19</f>
        <v/>
      </c>
      <c r="G45" s="429">
        <f>B45+SUM(D45:D48)-SUM(F45:F48)</f>
        <v/>
      </c>
      <c r="H45" s="112" t="inlineStr">
        <is>
          <t xml:space="preserve">　　　減少投資                                                    </t>
        </is>
      </c>
      <c r="I45" s="180" t="n">
        <v>221</v>
      </c>
      <c r="J45" s="73">
        <f>OFFSET(A518,0,$K$1-1)</f>
        <v/>
      </c>
      <c r="K45" s="369">
        <f>-SUMIF($C$7:$C$127,I45,$D$7:$D$127)+SUMIF($E$7:$E$135,I45,$F$7:$F$127)</f>
        <v/>
      </c>
      <c r="L45" s="478">
        <f>VLOOKUP(A45,$A$140:$AX$249,$K$1,FALSE)</f>
        <v/>
      </c>
      <c r="M45" s="478">
        <f>L45-G45</f>
        <v/>
      </c>
      <c r="N45" s="30" t="n"/>
      <c r="O45" s="425">
        <f>L45-B45</f>
        <v/>
      </c>
      <c r="P45" s="144">
        <f>J45-K45</f>
        <v/>
      </c>
      <c r="Q45" s="426">
        <f>D45-F45</f>
        <v/>
      </c>
      <c r="R45" s="30" t="n"/>
    </row>
    <row r="46">
      <c r="A46" s="3" t="n">
        <v>0</v>
      </c>
      <c r="B46" s="427" t="n"/>
      <c r="C46" s="385" t="n">
        <v>408</v>
      </c>
      <c r="D46" s="440">
        <f>J102</f>
        <v/>
      </c>
      <c r="E46" s="443" t="n"/>
      <c r="F46" s="442" t="n"/>
      <c r="G46" s="433" t="n"/>
      <c r="H46" s="112" t="inlineStr">
        <is>
          <t xml:space="preserve">　　　減少準備金                                                  </t>
        </is>
      </c>
      <c r="I46" s="180" t="n">
        <v>222</v>
      </c>
      <c r="J46" s="73">
        <f>OFFSET(A519,0,$K$1-1)</f>
        <v/>
      </c>
      <c r="K46" s="369">
        <f>-SUMIF($C$7:$C$127,I46,$D$7:$D$127)+SUMIF($E$7:$E$135,I46,$F$7:$F$127)</f>
        <v/>
      </c>
      <c r="L46" s="478" t="n"/>
      <c r="M46" s="478">
        <f>L46-G46</f>
        <v/>
      </c>
      <c r="N46" s="30" t="n"/>
      <c r="O46" s="425">
        <f>L46-B46</f>
        <v/>
      </c>
      <c r="P46" s="144">
        <f>J46-K46</f>
        <v/>
      </c>
      <c r="Q46" s="426">
        <f>D46-F46</f>
        <v/>
      </c>
      <c r="R46" s="30" t="n"/>
    </row>
    <row r="47">
      <c r="A47" s="3" t="n">
        <v>0</v>
      </c>
      <c r="B47" s="427" t="n"/>
      <c r="C47" s="385" t="n">
        <v>411</v>
      </c>
      <c r="D47" s="440">
        <f>J107</f>
        <v/>
      </c>
      <c r="E47" s="443" t="n">
        <v>414</v>
      </c>
      <c r="F47" s="442">
        <f>-J111</f>
        <v/>
      </c>
      <c r="G47" s="433" t="n"/>
      <c r="H47" s="112" t="inlineStr">
        <is>
          <t xml:space="preserve">　　收取利息                                                    </t>
        </is>
      </c>
      <c r="I47" s="180" t="n"/>
      <c r="J47" s="73">
        <f>OFFSET(A520,0,$K$1-1)</f>
        <v/>
      </c>
      <c r="K47" s="369">
        <f>J47</f>
        <v/>
      </c>
      <c r="L47" s="478" t="n"/>
      <c r="M47" s="478">
        <f>L47-G47</f>
        <v/>
      </c>
      <c r="N47" s="30" t="n"/>
      <c r="O47" s="425">
        <f>L47-B47</f>
        <v/>
      </c>
      <c r="P47" s="144">
        <f>J47-K47</f>
        <v/>
      </c>
      <c r="Q47" s="426">
        <f>D47-F47</f>
        <v/>
      </c>
      <c r="R47" s="30" t="n"/>
    </row>
    <row r="48">
      <c r="A48" s="3" t="n">
        <v>0</v>
      </c>
      <c r="B48" s="427" t="n"/>
      <c r="C48" s="385" t="n">
        <v>406</v>
      </c>
      <c r="D48" s="440">
        <f>J98</f>
        <v/>
      </c>
      <c r="E48" s="443" t="n"/>
      <c r="F48" s="442" t="n"/>
      <c r="G48" s="433" t="n"/>
      <c r="H48" s="112" t="inlineStr">
        <is>
          <t xml:space="preserve">　　收取股利                                                    </t>
        </is>
      </c>
      <c r="I48" s="186" t="n"/>
      <c r="J48" s="73">
        <f>OFFSET(A521,0,$K$1-1)</f>
        <v/>
      </c>
      <c r="K48" s="369">
        <f>J48</f>
        <v/>
      </c>
      <c r="L48" s="478" t="n"/>
      <c r="M48" s="478">
        <f>L48-G48</f>
        <v/>
      </c>
      <c r="N48" s="30" t="n"/>
      <c r="O48" s="425">
        <f>L48-B48</f>
        <v/>
      </c>
      <c r="P48" s="144">
        <f>J48-K48</f>
        <v/>
      </c>
      <c r="Q48" s="426">
        <f>D48-F48</f>
        <v/>
      </c>
      <c r="R48" s="30" t="n"/>
    </row>
    <row r="49">
      <c r="A49" s="80" t="inlineStr">
        <is>
          <t xml:space="preserve">　　租賃資產                                                    </t>
        </is>
      </c>
      <c r="B49" s="427">
        <f>VLOOKUP(A49,$A$309:$AX$413,$K$1,FALSE)</f>
        <v/>
      </c>
      <c r="C49" s="384" t="n"/>
      <c r="D49" s="440" t="n"/>
      <c r="E49" s="441" t="n">
        <v>106</v>
      </c>
      <c r="F49" s="442">
        <f>J20</f>
        <v/>
      </c>
      <c r="G49" s="433">
        <f>B49+D49-F49</f>
        <v/>
      </c>
      <c r="H49" s="112" t="inlineStr">
        <is>
          <t xml:space="preserve">　　增加流動金融資產及短期貸墊款                                </t>
        </is>
      </c>
      <c r="I49" s="186" t="n"/>
      <c r="J49" s="121">
        <f>OFFSET(A522,0,$K$1-1)</f>
        <v/>
      </c>
      <c r="K49" s="369">
        <f>K50</f>
        <v/>
      </c>
      <c r="L49" s="478">
        <f>VLOOKUP(A49,$A$140:$AX$249,$K$1,FALSE)</f>
        <v/>
      </c>
      <c r="M49" s="478">
        <f>L49-G49</f>
        <v/>
      </c>
      <c r="N49" s="30" t="n"/>
      <c r="O49" s="425">
        <f>L49-B49</f>
        <v/>
      </c>
      <c r="P49" s="144">
        <f>J49-K49</f>
        <v/>
      </c>
      <c r="Q49" s="426">
        <f>D49-F49</f>
        <v/>
      </c>
      <c r="R49" s="30" t="n"/>
    </row>
    <row r="50" ht="32.4" customHeight="1" s="53">
      <c r="A50" s="80" t="inlineStr">
        <is>
          <t xml:space="preserve">　　租賃權益改良                                                </t>
        </is>
      </c>
      <c r="B50" s="427">
        <f>VLOOKUP(A50,$A$309:$AX$418,$K$1,FALSE)</f>
        <v/>
      </c>
      <c r="C50" s="384" t="n">
        <v>257</v>
      </c>
      <c r="D50" s="454">
        <f>J63*-1</f>
        <v/>
      </c>
      <c r="E50" s="441" t="n">
        <v>107</v>
      </c>
      <c r="F50" s="442">
        <f>J21</f>
        <v/>
      </c>
      <c r="G50" s="433">
        <f>B50+D50-F50</f>
        <v/>
      </c>
      <c r="H50" s="112" t="inlineStr">
        <is>
          <t xml:space="preserve">　　　增加流動金融資產                                            </t>
        </is>
      </c>
      <c r="I50" s="181" t="n">
        <v>231</v>
      </c>
      <c r="J50" s="121">
        <f>OFFSET(A523,0,$K$1-1)</f>
        <v/>
      </c>
      <c r="K50" s="369">
        <f>-SUMIF($C$7:$C$127,I50,$D$7:$D$127)+SUMIF($E$7:$E$135,I50,$F$7:$F$127)</f>
        <v/>
      </c>
      <c r="L50" s="478">
        <f>VLOOKUP(A50,$A$140:$AX$249,$K$1,FALSE)</f>
        <v/>
      </c>
      <c r="M50" s="478">
        <f>L50-G50</f>
        <v/>
      </c>
      <c r="N50" s="30" t="n"/>
      <c r="O50" s="425">
        <f>L50-B49</f>
        <v/>
      </c>
      <c r="P50" s="144">
        <f>J50-K50</f>
        <v/>
      </c>
      <c r="Q50" s="426">
        <f>D49-F49</f>
        <v/>
      </c>
      <c r="R50" s="30" t="n"/>
    </row>
    <row r="51" ht="32.4" customHeight="1" s="53">
      <c r="A51" s="79" t="inlineStr">
        <is>
          <t xml:space="preserve">　　購建中固定資產                                              </t>
        </is>
      </c>
      <c r="B51" s="427">
        <f>VLOOKUP(A51,$A$309:$AX$418,$K$1,FALSE)</f>
        <v/>
      </c>
      <c r="C51" s="384" t="n">
        <v>256</v>
      </c>
      <c r="D51" s="440">
        <f>J62*-1</f>
        <v/>
      </c>
      <c r="E51" s="441" t="n">
        <v>404</v>
      </c>
      <c r="F51" s="442">
        <f>J96</f>
        <v/>
      </c>
      <c r="G51" s="429">
        <f>B51+SUM(D51:D53)-SUM(F51:F53)</f>
        <v/>
      </c>
      <c r="H51" s="112" t="inlineStr">
        <is>
          <t xml:space="preserve">　　增加投資、長期應收款、貸墊款及準備金                        </t>
        </is>
      </c>
      <c r="I51" s="180" t="n"/>
      <c r="J51" s="73">
        <f>OFFSET(A524,0,$K$1-1)</f>
        <v/>
      </c>
      <c r="K51" s="369">
        <f>SUM(K52:K53)</f>
        <v/>
      </c>
      <c r="L51" s="478">
        <f>VLOOKUP(A51,$A$140:$AX$249,$K$1,FALSE)</f>
        <v/>
      </c>
      <c r="M51" s="478">
        <f>L51-G51</f>
        <v/>
      </c>
      <c r="N51" s="30" t="n"/>
      <c r="O51" s="425">
        <f>L51-B50</f>
        <v/>
      </c>
      <c r="P51" s="144">
        <f>J51-K51</f>
        <v/>
      </c>
      <c r="Q51" s="426">
        <f>D50-F50</f>
        <v/>
      </c>
      <c r="R51" s="30" t="n"/>
    </row>
    <row r="52">
      <c r="A52" s="3" t="n"/>
      <c r="B52" s="427" t="n"/>
      <c r="C52" s="385" t="n"/>
      <c r="D52" s="440" t="n"/>
      <c r="E52" s="441" t="n">
        <v>405</v>
      </c>
      <c r="F52" s="442">
        <f>J97</f>
        <v/>
      </c>
      <c r="G52" s="433" t="n"/>
      <c r="H52" s="112" t="inlineStr">
        <is>
          <t xml:space="preserve">　　　增加投資                                                    </t>
        </is>
      </c>
      <c r="I52" s="180" t="n">
        <v>241</v>
      </c>
      <c r="J52" s="73">
        <f>OFFSET(A525,0,$K$1-1)</f>
        <v/>
      </c>
      <c r="K52" s="369">
        <f>-SUMIF($C$7:$C$127,I52,$D$7:$D$127)+SUMIF($E$7:$E$135,I52,$F$7:$F$127)</f>
        <v/>
      </c>
      <c r="L52" s="478" t="n"/>
      <c r="M52" s="478">
        <f>L52-G52</f>
        <v/>
      </c>
      <c r="N52" s="30" t="n"/>
      <c r="O52" s="425">
        <f>L52-B51</f>
        <v/>
      </c>
      <c r="P52" s="144">
        <f>J52-K52</f>
        <v/>
      </c>
      <c r="Q52" s="426">
        <f>D51-F51</f>
        <v/>
      </c>
      <c r="R52" s="30" t="n"/>
    </row>
    <row r="53">
      <c r="A53" s="126" t="n"/>
      <c r="B53" s="126" t="n"/>
      <c r="C53" s="236" t="n"/>
      <c r="D53" s="455" t="n"/>
      <c r="E53" s="236" t="n">
        <v>406</v>
      </c>
      <c r="F53" s="238">
        <f>J98</f>
        <v/>
      </c>
      <c r="G53" s="126" t="n"/>
      <c r="H53" s="112" t="inlineStr">
        <is>
          <t xml:space="preserve">　　　增加準備金                                                  </t>
        </is>
      </c>
      <c r="I53" s="180" t="n">
        <v>242</v>
      </c>
      <c r="J53" s="73">
        <f>OFFSET(A526,0,$K$1-1)</f>
        <v/>
      </c>
      <c r="K53" s="369">
        <f>-SUMIF($C$7:$C$127,I53,$D$7:$D$127)+SUMIF($E$7:$E$135,I53,$F$7:$F$127)</f>
        <v/>
      </c>
      <c r="L53" s="478" t="n"/>
      <c r="M53" s="478">
        <f>L53-G52</f>
        <v/>
      </c>
      <c r="N53" s="30" t="n"/>
      <c r="O53" s="425">
        <f>L53-B52</f>
        <v/>
      </c>
      <c r="P53" s="144">
        <f>J53-K53</f>
        <v/>
      </c>
      <c r="Q53" s="426">
        <f>D52-F52</f>
        <v/>
      </c>
      <c r="R53" s="30" t="n"/>
    </row>
    <row r="54" ht="32.4" customHeight="1" s="53">
      <c r="A54" s="78" t="inlineStr">
        <is>
          <t xml:space="preserve">　生物資產－非流動                                            </t>
        </is>
      </c>
      <c r="B54" s="422">
        <f>SUM(B55)</f>
        <v/>
      </c>
      <c r="C54" s="384" t="n"/>
      <c r="D54" s="440" t="n"/>
      <c r="E54" s="441" t="n"/>
      <c r="F54" s="442" t="n"/>
      <c r="G54" s="423">
        <f>SUM(G55)</f>
        <v/>
      </c>
      <c r="H54" s="112" t="inlineStr">
        <is>
          <t xml:space="preserve">　　增加不動產、廠房及設備、礦產資源                            </t>
        </is>
      </c>
      <c r="I54" s="180" t="n"/>
      <c r="J54" s="73">
        <f>OFFSET(A527,0,$K$1-1)</f>
        <v/>
      </c>
      <c r="K54" s="369">
        <f>K55</f>
        <v/>
      </c>
      <c r="L54" s="478">
        <f>VLOOKUP(A54,$A$140:$AX$249,$K$1,FALSE)</f>
        <v/>
      </c>
      <c r="M54" s="478">
        <f>L54-G54</f>
        <v/>
      </c>
      <c r="N54" s="30" t="n"/>
      <c r="O54" s="425">
        <f>L54-B54</f>
        <v/>
      </c>
      <c r="P54" s="144">
        <f>J54-K54</f>
        <v/>
      </c>
      <c r="Q54" s="426">
        <f>D54-F54</f>
        <v/>
      </c>
      <c r="R54" s="30" t="n"/>
    </row>
    <row r="55" ht="27.6" customHeight="1" s="53">
      <c r="A55" s="82" t="inlineStr">
        <is>
          <t xml:space="preserve">　　生產性生物資產－非流動                                      </t>
        </is>
      </c>
      <c r="B55" s="427">
        <f>VLOOKUP(A55,$A$309:$AX$418,$K$1,FALSE)</f>
        <v/>
      </c>
      <c r="C55" s="384" t="n"/>
      <c r="D55" s="440" t="n"/>
      <c r="E55" s="441" t="n">
        <v>109</v>
      </c>
      <c r="F55" s="442">
        <f>J23</f>
        <v/>
      </c>
      <c r="G55" s="429">
        <f>B55+SUM(D55:D55)-SUM(F55:F55)</f>
        <v/>
      </c>
      <c r="H55" s="112" t="inlineStr">
        <is>
          <t xml:space="preserve">　　　增加不動產、廠房及設備                                      </t>
        </is>
      </c>
      <c r="I55" s="180" t="n"/>
      <c r="J55" s="73">
        <f>OFFSET(A528,0,$K$1-1)</f>
        <v/>
      </c>
      <c r="K55" s="369">
        <f>K56</f>
        <v/>
      </c>
      <c r="L55" s="478">
        <f>VLOOKUP(A55,$A$140:$AX$249,$K$1,FALSE)</f>
        <v/>
      </c>
      <c r="M55" s="478">
        <f>L55-G55</f>
        <v/>
      </c>
      <c r="N55" s="30" t="n"/>
      <c r="O55" s="425">
        <f>L55-B55</f>
        <v/>
      </c>
      <c r="P55" s="144">
        <f>J55-K55</f>
        <v/>
      </c>
      <c r="Q55" s="426">
        <f>D55-F55</f>
        <v/>
      </c>
      <c r="R55" s="30" t="n"/>
    </row>
    <row r="56">
      <c r="A56" s="78" t="inlineStr">
        <is>
          <t xml:space="preserve">　無形資產                                                    </t>
        </is>
      </c>
      <c r="B56" s="422">
        <f>SUM(B57)</f>
        <v/>
      </c>
      <c r="C56" s="384" t="n"/>
      <c r="D56" s="440" t="n"/>
      <c r="E56" s="441" t="n"/>
      <c r="F56" s="442" t="n"/>
      <c r="G56" s="423">
        <f>SUM(G57)</f>
        <v/>
      </c>
      <c r="H56" s="112" t="inlineStr">
        <is>
          <t xml:space="preserve">　　　　固定資產之增置                                              </t>
        </is>
      </c>
      <c r="I56" s="180" t="n"/>
      <c r="J56" s="73">
        <f>OFFSET(A529,0,$K$1-1)</f>
        <v/>
      </c>
      <c r="K56" s="369">
        <f>SUM(K57:K63)</f>
        <v/>
      </c>
      <c r="L56" s="478">
        <f>VLOOKUP(A56,$A$140:$AX$249,$K$1,FALSE)</f>
        <v/>
      </c>
      <c r="M56" s="478">
        <f>L56-G56</f>
        <v/>
      </c>
      <c r="N56" s="30" t="n"/>
      <c r="O56" s="425">
        <f>L56-B56</f>
        <v/>
      </c>
      <c r="P56" s="144">
        <f>J56-K56</f>
        <v/>
      </c>
      <c r="Q56" s="426">
        <f>D56-F56</f>
        <v/>
      </c>
      <c r="R56" s="30" t="n"/>
    </row>
    <row r="57">
      <c r="A57" s="80" t="inlineStr">
        <is>
          <t xml:space="preserve">　　無形資產                                                    </t>
        </is>
      </c>
      <c r="B57" s="427">
        <f>VLOOKUP(A57,$A$309:$AX$418,$K$1,FALSE)</f>
        <v/>
      </c>
      <c r="C57" s="384" t="n"/>
      <c r="D57" s="440" t="n"/>
      <c r="E57" s="441" t="n">
        <v>111</v>
      </c>
      <c r="F57" s="442">
        <f>J25</f>
        <v/>
      </c>
      <c r="G57" s="429">
        <f>B57+SUM(D57:D59)-SUM(F57:F59)</f>
        <v/>
      </c>
      <c r="H57" s="112" t="inlineStr">
        <is>
          <t xml:space="preserve">　　　　　土地改良物                                                  </t>
        </is>
      </c>
      <c r="I57" s="180" t="n">
        <v>251</v>
      </c>
      <c r="J57" s="73">
        <f>OFFSET(A530,0,$K$1-1)</f>
        <v/>
      </c>
      <c r="K57" s="369">
        <f>-SUMIF($C$7:$C$127,I57,$D$7:$D$127)+SUMIF($E$7:$E$127,I57,$F$7:$F$127)</f>
        <v/>
      </c>
      <c r="L57" s="478">
        <f>VLOOKUP(A57,$A$140:$AX$249,$K$1,FALSE)</f>
        <v/>
      </c>
      <c r="M57" s="478">
        <f>L57-G57</f>
        <v/>
      </c>
      <c r="N57" s="30" t="n"/>
      <c r="O57" s="425">
        <f>L57-B57</f>
        <v/>
      </c>
      <c r="P57" s="144">
        <f>J57-K57</f>
        <v/>
      </c>
      <c r="Q57" s="426">
        <f>D57-F57</f>
        <v/>
      </c>
      <c r="R57" s="30" t="n"/>
    </row>
    <row r="58">
      <c r="A58" s="2" t="n">
        <v>0</v>
      </c>
      <c r="B58" s="427" t="n"/>
      <c r="C58" s="384" t="n">
        <v>415</v>
      </c>
      <c r="D58" s="440">
        <f>J113</f>
        <v/>
      </c>
      <c r="E58" s="441" t="n">
        <v>416</v>
      </c>
      <c r="F58" s="442">
        <f>J114*-1</f>
        <v/>
      </c>
      <c r="G58" s="433" t="n"/>
      <c r="H58" s="112" t="inlineStr">
        <is>
          <t xml:space="preserve">　　　　　房屋及建築                                                  </t>
        </is>
      </c>
      <c r="I58" s="180" t="n">
        <v>252</v>
      </c>
      <c r="J58" s="73">
        <f>OFFSET(A531,0,$K$1-1)</f>
        <v/>
      </c>
      <c r="K58" s="369">
        <f>-SUMIF($C$7:$C$127,I58,$D$7:$D$127)+SUMIF($E$7:$E$127,I58,$F$7:$F$127)</f>
        <v/>
      </c>
      <c r="L58" s="478" t="n"/>
      <c r="M58" s="478">
        <f>L58-G58</f>
        <v/>
      </c>
      <c r="N58" s="30" t="n"/>
      <c r="O58" s="425">
        <f>L58-B58</f>
        <v/>
      </c>
      <c r="P58" s="144">
        <f>J58-K58</f>
        <v/>
      </c>
      <c r="Q58" s="426">
        <f>D58-F58</f>
        <v/>
      </c>
      <c r="R58" s="30" t="n"/>
    </row>
    <row r="59">
      <c r="A59" s="3" t="n">
        <v>0</v>
      </c>
      <c r="B59" s="427" t="n"/>
      <c r="C59" s="385" t="n">
        <v>258</v>
      </c>
      <c r="D59" s="440">
        <f>J65*-1</f>
        <v/>
      </c>
      <c r="E59" s="443" t="n">
        <v>112</v>
      </c>
      <c r="F59" s="456" t="n"/>
      <c r="G59" s="433" t="n"/>
      <c r="H59" s="112" t="inlineStr">
        <is>
          <t xml:space="preserve">　　　　　機械及設備                                                  </t>
        </is>
      </c>
      <c r="I59" s="180" t="n">
        <v>253</v>
      </c>
      <c r="J59" s="73">
        <f>OFFSET(A532,0,$K$1-1)</f>
        <v/>
      </c>
      <c r="K59" s="369">
        <f>-SUMIF($C$7:$C$127,I59,$D$7:$D$127)+SUMIF($E$7:$E$127,I59,$F$7:$F$127)</f>
        <v/>
      </c>
      <c r="L59" s="478" t="n"/>
      <c r="M59" s="478">
        <f>L59-G59</f>
        <v/>
      </c>
      <c r="N59" s="30" t="n"/>
      <c r="O59" s="425">
        <f>L59-B59</f>
        <v/>
      </c>
      <c r="P59" s="144">
        <f>J59-K59</f>
        <v/>
      </c>
      <c r="Q59" s="426">
        <f>D59-F59</f>
        <v/>
      </c>
      <c r="R59" s="30" t="n"/>
    </row>
    <row r="60">
      <c r="A60" s="3" t="n">
        <v>0</v>
      </c>
      <c r="B60" s="427" t="n"/>
      <c r="C60" s="385" t="n"/>
      <c r="D60" s="440" t="n"/>
      <c r="E60" s="443" t="n"/>
      <c r="F60" s="442" t="n"/>
      <c r="G60" s="433" t="n"/>
      <c r="H60" s="112" t="inlineStr">
        <is>
          <t xml:space="preserve">　　　　　交通及運輸設備                                              </t>
        </is>
      </c>
      <c r="I60" s="180" t="n">
        <v>254</v>
      </c>
      <c r="J60" s="73">
        <f>OFFSET(A533,0,$K$1-1)</f>
        <v/>
      </c>
      <c r="K60" s="369">
        <f>-SUMIF($C$7:$C$127,I60,$D$7:$D$127)+SUMIF($E$7:$E$127,I60,$F$7:$F$127)</f>
        <v/>
      </c>
      <c r="L60" s="478" t="n"/>
      <c r="M60" s="478">
        <f>L60-G60</f>
        <v/>
      </c>
      <c r="N60" s="30" t="n"/>
      <c r="O60" s="425">
        <f>L60-B60</f>
        <v/>
      </c>
      <c r="P60" s="144">
        <f>J60-K60</f>
        <v/>
      </c>
      <c r="Q60" s="426">
        <f>D60-F60</f>
        <v/>
      </c>
      <c r="R60" s="30" t="n"/>
    </row>
    <row r="61" ht="20.4" customHeight="1" s="53">
      <c r="A61" s="78" t="inlineStr">
        <is>
          <t xml:space="preserve">　其他資產                                                    </t>
        </is>
      </c>
      <c r="B61" s="457">
        <f>SUM(B62,B65,B68)</f>
        <v/>
      </c>
      <c r="C61" s="384" t="n"/>
      <c r="D61" s="440" t="n"/>
      <c r="E61" s="441" t="n"/>
      <c r="F61" s="442" t="n"/>
      <c r="G61" s="457">
        <f>SUM(G62,G65,G68)</f>
        <v/>
      </c>
      <c r="H61" s="112" t="inlineStr">
        <is>
          <t xml:space="preserve">　　　　　什項設備                                                    </t>
        </is>
      </c>
      <c r="I61" s="180" t="n">
        <v>255</v>
      </c>
      <c r="J61" s="73">
        <f>OFFSET(A534,0,$K$1-1)</f>
        <v/>
      </c>
      <c r="K61" s="369">
        <f>-SUMIF($C$7:$C$127,I61,$D$7:$D$127)+SUMIF($E$7:$E$127,I61,$F$7:$F$127)</f>
        <v/>
      </c>
      <c r="L61" s="478">
        <f>VLOOKUP(A61,$A$140:$AX$249,$K$1,FALSE)</f>
        <v/>
      </c>
      <c r="M61" s="478">
        <f>L61-G61</f>
        <v/>
      </c>
      <c r="N61" s="30" t="n"/>
      <c r="O61" s="425">
        <f>L61-B61</f>
        <v/>
      </c>
      <c r="P61" s="144">
        <f>J61-K61</f>
        <v/>
      </c>
      <c r="Q61" s="426">
        <f>D61-F61</f>
        <v/>
      </c>
      <c r="R61" s="30" t="n"/>
    </row>
    <row r="62">
      <c r="A62" s="80" t="inlineStr">
        <is>
          <t xml:space="preserve">　　遞延資產                                                    </t>
        </is>
      </c>
      <c r="B62" s="427">
        <f>VLOOKUP(A62,$A$309:$AX$418,$K$1,FALSE)</f>
        <v/>
      </c>
      <c r="C62" s="384" t="n"/>
      <c r="D62" s="440" t="n"/>
      <c r="E62" s="441" t="n">
        <v>112</v>
      </c>
      <c r="F62" s="442">
        <f>J26-F59</f>
        <v/>
      </c>
      <c r="G62" s="429">
        <f>B62+SUM(D62:D64)-SUM(F62:F64)</f>
        <v/>
      </c>
      <c r="H62" s="112" t="inlineStr">
        <is>
          <t xml:space="preserve">　　　　　購建中固定資產                                              </t>
        </is>
      </c>
      <c r="I62" s="180" t="n">
        <v>256</v>
      </c>
      <c r="J62" s="73">
        <f>OFFSET(A535,0,$K$1-1)</f>
        <v/>
      </c>
      <c r="K62" s="369">
        <f>-SUMIF($C$7:$C$127,I62,$D$7:$D$127)+SUMIF($E$7:$E$127,I62,$F$7:$F$127)</f>
        <v/>
      </c>
      <c r="L62" s="478">
        <f>VLOOKUP(A62,$A$140:$AX$249,$K$1,FALSE)</f>
        <v/>
      </c>
      <c r="M62" s="478">
        <f>L62-G62</f>
        <v/>
      </c>
      <c r="N62" s="30" t="n"/>
      <c r="O62" s="425">
        <f>L62-B62</f>
        <v/>
      </c>
      <c r="P62" s="144">
        <f>J62-K62</f>
        <v/>
      </c>
      <c r="Q62" s="426">
        <f>D62-F62</f>
        <v/>
      </c>
      <c r="R62" s="30" t="n"/>
    </row>
    <row r="63">
      <c r="A63" s="2" t="n">
        <v>0</v>
      </c>
      <c r="B63" s="427" t="n"/>
      <c r="C63" s="384" t="n"/>
      <c r="D63" s="440">
        <f>J126</f>
        <v/>
      </c>
      <c r="E63" s="441" t="n"/>
      <c r="F63" s="442">
        <f>J127*-1</f>
        <v/>
      </c>
      <c r="G63" s="429" t="n"/>
      <c r="H63" s="112" t="inlineStr">
        <is>
          <t xml:space="preserve">　　　　　租賃權益改良                                                </t>
        </is>
      </c>
      <c r="I63" s="180" t="n">
        <v>257</v>
      </c>
      <c r="J63" s="73">
        <f>OFFSET(A536,0,$K$1-1)</f>
        <v/>
      </c>
      <c r="K63" s="369">
        <f>-SUMIF($C$7:$C$127,I63,$D$7:$D$127)+SUMIF($E$7:$E$127,I63,$F$7:$F$127)</f>
        <v/>
      </c>
      <c r="L63" s="478" t="n"/>
      <c r="M63" s="478">
        <f>L63-G63</f>
        <v/>
      </c>
      <c r="N63" s="30" t="n"/>
      <c r="O63" s="425">
        <f>L63-B63</f>
        <v/>
      </c>
      <c r="P63" s="144">
        <f>J63-K63</f>
        <v/>
      </c>
      <c r="Q63" s="426">
        <f>D63-F63</f>
        <v/>
      </c>
      <c r="R63" s="30" t="n"/>
    </row>
    <row r="64">
      <c r="A64" s="2" t="n">
        <v>0</v>
      </c>
      <c r="B64" s="427" t="n"/>
      <c r="C64" s="384" t="n">
        <v>259</v>
      </c>
      <c r="D64" s="440">
        <f>J67*-1</f>
        <v/>
      </c>
      <c r="E64" s="441" t="n"/>
      <c r="F64" s="442" t="n"/>
      <c r="G64" s="429" t="n"/>
      <c r="H64" s="112" t="inlineStr">
        <is>
          <t xml:space="preserve">　　增加無形資產及其他資產                                      </t>
        </is>
      </c>
      <c r="I64" s="180" t="n"/>
      <c r="J64" s="73">
        <f>OFFSET(A537,0,$K$1-1)</f>
        <v/>
      </c>
      <c r="K64" s="369">
        <f>K65+K66</f>
        <v/>
      </c>
      <c r="L64" s="478" t="n"/>
      <c r="M64" s="478">
        <f>L64-G64</f>
        <v/>
      </c>
      <c r="N64" s="30" t="n"/>
      <c r="O64" s="425">
        <f>L64-B64</f>
        <v/>
      </c>
      <c r="P64" s="144">
        <f>J64-K64</f>
        <v/>
      </c>
      <c r="Q64" s="426">
        <f>D64-F64</f>
        <v/>
      </c>
      <c r="R64" s="30" t="n"/>
    </row>
    <row r="65">
      <c r="A65" s="80" t="inlineStr">
        <is>
          <t xml:space="preserve">　　什項資產                                                    </t>
        </is>
      </c>
      <c r="B65" s="427">
        <f>VLOOKUP(A65,$A$309:$AX$418,$K$1,FALSE)</f>
        <v/>
      </c>
      <c r="C65" s="384" t="n">
        <v>417</v>
      </c>
      <c r="D65" s="440">
        <f>F111</f>
        <v/>
      </c>
      <c r="E65" s="441" t="n">
        <v>108</v>
      </c>
      <c r="F65" s="442">
        <f>J22</f>
        <v/>
      </c>
      <c r="G65" s="429">
        <f>B65+SUM(D65:D67)-SUM(F65:F67)</f>
        <v/>
      </c>
      <c r="H65" s="112" t="inlineStr">
        <is>
          <t xml:space="preserve">　　　增加無形資產                                                </t>
        </is>
      </c>
      <c r="I65" s="180" t="n">
        <v>258</v>
      </c>
      <c r="J65" s="73">
        <f>OFFSET(A538,0,$K$1-1)</f>
        <v/>
      </c>
      <c r="K65" s="369">
        <f>-SUMIF($C$7:$C$127,I65,$D$7:$D$127)+SUMIF($E$7:$E$127,I65,$F$7:$F$127)</f>
        <v/>
      </c>
      <c r="L65" s="478">
        <f>VLOOKUP(A65,$A$140:$AX$249,$K$1,FALSE)</f>
        <v/>
      </c>
      <c r="M65" s="478">
        <f>L65-G65</f>
        <v/>
      </c>
      <c r="N65" s="30" t="n"/>
      <c r="O65" s="425">
        <f>L65-B65</f>
        <v/>
      </c>
      <c r="P65" s="144">
        <f>J65-K65</f>
        <v/>
      </c>
      <c r="Q65" s="426">
        <f>D65-F65</f>
        <v/>
      </c>
      <c r="R65" s="30" t="n"/>
    </row>
    <row r="66">
      <c r="A66" s="4" t="n">
        <v>0</v>
      </c>
      <c r="B66" s="427" t="n"/>
      <c r="C66" s="384" t="n"/>
      <c r="D66" s="440" t="n"/>
      <c r="E66" s="441" t="n"/>
      <c r="F66" s="442" t="n"/>
      <c r="G66" s="433" t="n"/>
      <c r="H66" s="112" t="inlineStr">
        <is>
          <t xml:space="preserve">　　　增加其他資產                                                </t>
        </is>
      </c>
      <c r="I66" s="180" t="n"/>
      <c r="J66" s="73">
        <f>OFFSET(A539,0,$K$1-1)</f>
        <v/>
      </c>
      <c r="K66" s="369">
        <f>K67</f>
        <v/>
      </c>
      <c r="L66" s="478" t="n"/>
      <c r="M66" s="478">
        <f>L66-G66</f>
        <v/>
      </c>
      <c r="N66" s="30" t="n"/>
      <c r="O66" s="425">
        <f>L66-B66</f>
        <v/>
      </c>
      <c r="P66" s="144">
        <f>J66-K66</f>
        <v/>
      </c>
      <c r="Q66" s="426">
        <f>D66-F66</f>
        <v/>
      </c>
      <c r="R66" s="30" t="n"/>
    </row>
    <row r="67">
      <c r="A67" s="3" t="n">
        <v>0</v>
      </c>
      <c r="B67" s="427" t="n"/>
      <c r="C67" s="385" t="n"/>
      <c r="D67" s="440" t="n"/>
      <c r="E67" s="443" t="n"/>
      <c r="F67" s="442" t="n"/>
      <c r="G67" s="433" t="n"/>
      <c r="H67" s="112" t="inlineStr">
        <is>
          <t xml:space="preserve">　　　　增加遞延費用                                                </t>
        </is>
      </c>
      <c r="I67" s="180" t="n">
        <v>259</v>
      </c>
      <c r="J67" s="73">
        <f>OFFSET(A540,0,$K$1-1)</f>
        <v/>
      </c>
      <c r="K67" s="369">
        <f>-SUMIF($C$7:$C$127,I67,$D$7:$D$127)+SUMIF($E$7:$E$127,I67,$F$7:$F$127)</f>
        <v/>
      </c>
      <c r="L67" s="478" t="n"/>
      <c r="M67" s="478">
        <f>L67-G67</f>
        <v/>
      </c>
      <c r="N67" s="30" t="n"/>
      <c r="O67" s="425">
        <f>L67-B67</f>
        <v/>
      </c>
      <c r="P67" s="144">
        <f>J67-K67</f>
        <v/>
      </c>
      <c r="Q67" s="426">
        <f>D67-F67</f>
        <v/>
      </c>
      <c r="R67" s="30" t="n"/>
    </row>
    <row r="68">
      <c r="A68" s="80" t="n"/>
      <c r="B68" s="427" t="n"/>
      <c r="C68" s="384" t="n"/>
      <c r="D68" s="440" t="n"/>
      <c r="E68" s="441" t="n"/>
      <c r="F68" s="442" t="n"/>
      <c r="G68" s="433">
        <f>B68+D68-F68</f>
        <v/>
      </c>
      <c r="H68" s="111" t="inlineStr">
        <is>
          <t xml:space="preserve">▼投資活動之淨現金流入（流出）                                </t>
        </is>
      </c>
      <c r="I68" s="180" t="n"/>
      <c r="J68" s="73">
        <f>OFFSET(A541,0,$K$1-1)</f>
        <v/>
      </c>
      <c r="K68" s="369">
        <f>K40</f>
        <v/>
      </c>
      <c r="L68" s="478" t="n"/>
      <c r="M68" s="478" t="n"/>
      <c r="N68" s="30" t="n"/>
      <c r="O68" s="425" t="n"/>
      <c r="P68" s="144">
        <f>J68-K68</f>
        <v/>
      </c>
      <c r="Q68" s="426">
        <f>D68-F68</f>
        <v/>
      </c>
      <c r="R68" s="30" t="n"/>
    </row>
    <row r="69">
      <c r="A69" s="4" t="inlineStr">
        <is>
          <t>合      計</t>
        </is>
      </c>
      <c r="B69" s="422">
        <f>B7+B17+B26+B54+B56+B61</f>
        <v/>
      </c>
      <c r="C69" s="384" t="n"/>
      <c r="D69" s="440" t="n"/>
      <c r="E69" s="441" t="n"/>
      <c r="F69" s="442" t="n"/>
      <c r="G69" s="458">
        <f>G7+G17+G26+G54+G56+G61</f>
        <v/>
      </c>
      <c r="H69" s="111" t="inlineStr">
        <is>
          <t xml:space="preserve">▼籌資活動之現金流量                                          </t>
        </is>
      </c>
      <c r="I69" s="180" t="n"/>
      <c r="J69" s="73">
        <f>OFFSET(A542,0,$K$1-1)</f>
        <v/>
      </c>
      <c r="K69" s="369">
        <f>K70+K72+K74+K81+K79+K83</f>
        <v/>
      </c>
      <c r="L69" s="478">
        <f>VLOOKUP(A69,$A$140:$AX$249,$K$1,FALSE)</f>
        <v/>
      </c>
      <c r="M69" s="478">
        <f>L69-G69</f>
        <v/>
      </c>
      <c r="N69" s="30" t="n"/>
      <c r="O69" s="425">
        <f>L69-B69</f>
        <v/>
      </c>
      <c r="P69" s="144">
        <f>J69-K69</f>
        <v/>
      </c>
      <c r="Q69" s="426">
        <f>D69-F69</f>
        <v/>
      </c>
      <c r="R69" s="30" t="n"/>
    </row>
    <row r="70">
      <c r="A70" s="4" t="inlineStr">
        <is>
          <t xml:space="preserve">負債                                                        </t>
        </is>
      </c>
      <c r="B70" s="422">
        <f>B71+B78+B83</f>
        <v/>
      </c>
      <c r="C70" s="384" t="n"/>
      <c r="D70" s="440" t="n"/>
      <c r="E70" s="441" t="n"/>
      <c r="F70" s="442" t="n"/>
      <c r="G70" s="423">
        <f>G71+G78+G83</f>
        <v/>
      </c>
      <c r="H70" s="112" t="inlineStr">
        <is>
          <t xml:space="preserve">　　增加短期債務、流動金融負債及其他負債                        </t>
        </is>
      </c>
      <c r="I70" s="180" t="n"/>
      <c r="J70" s="73">
        <f>OFFSET(A543,0,$K$1-1)</f>
        <v/>
      </c>
      <c r="K70" s="369">
        <f>K71</f>
        <v/>
      </c>
      <c r="L70" s="478">
        <f>VLOOKUP(A70,$A$253:$AX$305,$K$1,FALSE)</f>
        <v/>
      </c>
      <c r="M70" s="478">
        <f>L70-G70</f>
        <v/>
      </c>
      <c r="N70" s="30" t="n"/>
      <c r="O70" s="425">
        <f>L70-B70</f>
        <v/>
      </c>
      <c r="P70" s="144">
        <f>J70-K70</f>
        <v/>
      </c>
      <c r="Q70" s="426">
        <f>D70-F70</f>
        <v/>
      </c>
      <c r="R70" s="30" t="n"/>
    </row>
    <row r="71">
      <c r="A71" s="78" t="inlineStr">
        <is>
          <t xml:space="preserve">　流動負債                                                    </t>
        </is>
      </c>
      <c r="B71" s="422">
        <f>SUM(B72:B77)</f>
        <v/>
      </c>
      <c r="C71" s="384" t="n"/>
      <c r="D71" s="440" t="n"/>
      <c r="E71" s="441" t="n"/>
      <c r="F71" s="442" t="n"/>
      <c r="G71" s="423">
        <f>SUM(G72:G77)</f>
        <v/>
      </c>
      <c r="H71" s="112" t="inlineStr">
        <is>
          <t xml:space="preserve">　　　增加其他負債                                                </t>
        </is>
      </c>
      <c r="I71" s="180" t="n">
        <v>311</v>
      </c>
      <c r="J71" s="73">
        <f>OFFSET(A544,0,$K$1-1)</f>
        <v/>
      </c>
      <c r="K71" s="369">
        <f>-SUMIF($C$7:$C$127,I71,$D$7:$D$127)+SUMIF($E$7:$E$127,I71,$F$7:$F$127)</f>
        <v/>
      </c>
      <c r="L71" s="478">
        <f>VLOOKUP(A71,$A$253:$AX$305,$K$1,FALSE)</f>
        <v/>
      </c>
      <c r="M71" s="478">
        <f>L71-G71</f>
        <v/>
      </c>
      <c r="N71" s="30" t="n"/>
      <c r="O71" s="425">
        <f>L71-B71</f>
        <v/>
      </c>
      <c r="P71" s="144">
        <f>J71-K71</f>
        <v/>
      </c>
      <c r="Q71" s="426">
        <f>D71-F71</f>
        <v/>
      </c>
      <c r="R71" s="30" t="n"/>
    </row>
    <row r="72">
      <c r="A72" s="80" t="inlineStr">
        <is>
          <t xml:space="preserve">　　短期債務                                                    </t>
        </is>
      </c>
      <c r="B72" s="427">
        <f>VLOOKUP(A72,$A$423:$AX$475,$K$1,FALSE)</f>
        <v/>
      </c>
      <c r="C72" s="385" t="n">
        <v>322</v>
      </c>
      <c r="D72" s="454">
        <f>J82*-1</f>
        <v/>
      </c>
      <c r="E72" s="441" t="n">
        <v>418</v>
      </c>
      <c r="F72" s="442">
        <f>D81</f>
        <v/>
      </c>
      <c r="G72" s="429">
        <f>B72+SUM(F72:F73)-SUM(D72:D73)</f>
        <v/>
      </c>
      <c r="H72" s="112" t="inlineStr">
        <is>
          <t xml:space="preserve">　　增加長期負債                                                </t>
        </is>
      </c>
      <c r="I72" s="180" t="n"/>
      <c r="J72" s="73">
        <f>OFFSET(A545,0,$K$1-1)</f>
        <v/>
      </c>
      <c r="K72" s="369">
        <f>K73</f>
        <v/>
      </c>
      <c r="L72" s="478">
        <f>VLOOKUP(A72,$A$253:$AX$305,$K$1,FALSE)</f>
        <v/>
      </c>
      <c r="M72" s="478">
        <f>L72-G72</f>
        <v/>
      </c>
      <c r="N72" s="30" t="n"/>
      <c r="O72" s="425">
        <f>L72-B72</f>
        <v/>
      </c>
      <c r="P72" s="144">
        <f>J72-K72</f>
        <v/>
      </c>
      <c r="Q72" s="426">
        <f>D72-F72</f>
        <v/>
      </c>
      <c r="R72" s="30" t="n"/>
    </row>
    <row r="73" ht="20.25" customHeight="1" s="53">
      <c r="A73" s="3" t="n">
        <v>0</v>
      </c>
      <c r="B73" s="427" t="n"/>
      <c r="C73" s="385" t="n">
        <v>316</v>
      </c>
      <c r="D73" s="440" t="n"/>
      <c r="E73" s="443" t="n"/>
      <c r="F73" s="442" t="n"/>
      <c r="G73" s="433" t="n"/>
      <c r="H73" s="112" t="inlineStr">
        <is>
          <t xml:space="preserve">　　　增加長期債務                                                </t>
        </is>
      </c>
      <c r="I73" s="180" t="n">
        <v>312</v>
      </c>
      <c r="J73" s="73">
        <f>OFFSET(A546,0,$K$1-1)</f>
        <v/>
      </c>
      <c r="K73" s="369">
        <f>-SUMIF($C$7:$C$127,I73,$D$7:$D$127)+SUMIF($E$7:$E$127,I73,$F$7:$F$127)</f>
        <v/>
      </c>
      <c r="L73" s="478" t="n"/>
      <c r="M73" s="478">
        <f>L73-G73</f>
        <v/>
      </c>
      <c r="N73" s="30" t="n"/>
      <c r="O73" s="425">
        <f>L73-B73</f>
        <v/>
      </c>
      <c r="P73" s="144">
        <f>J73-K73</f>
        <v/>
      </c>
      <c r="Q73" s="426">
        <f>D73-F73</f>
        <v/>
      </c>
      <c r="R73" s="30" t="n"/>
    </row>
    <row r="74" ht="21" customHeight="1" s="53">
      <c r="A74" s="80" t="inlineStr">
        <is>
          <t xml:space="preserve">　　應付款項                                                    </t>
        </is>
      </c>
      <c r="B74" s="427">
        <f>VLOOKUP(A74,$A$423:$AX$475,$K$1,FALSE)</f>
        <v/>
      </c>
      <c r="C74" s="384" t="n"/>
      <c r="D74" s="440" t="n"/>
      <c r="E74" s="441" t="n">
        <v>161</v>
      </c>
      <c r="F74" s="442" t="n"/>
      <c r="G74" s="429">
        <f>B74+SUM(F74:F75)-SUM(D74:D75)</f>
        <v/>
      </c>
      <c r="H74" s="112" t="inlineStr">
        <is>
          <t xml:space="preserve">　　增加基金、公積及填補短絀                                    </t>
        </is>
      </c>
      <c r="I74" s="180" t="n"/>
      <c r="J74" s="73">
        <f>OFFSET(A547,0,$K$1-1)</f>
        <v/>
      </c>
      <c r="K74" s="369">
        <f>SUM(K75)</f>
        <v/>
      </c>
      <c r="L74" s="478">
        <f>VLOOKUP(A74,$A$253:$AX$305,$K$1,FALSE)</f>
        <v/>
      </c>
      <c r="M74" s="478">
        <f>L74-G74</f>
        <v/>
      </c>
      <c r="N74" s="30" t="n"/>
      <c r="O74" s="425">
        <f>L74-B74</f>
        <v/>
      </c>
      <c r="P74" s="144">
        <f>J74-K74</f>
        <v/>
      </c>
      <c r="Q74" s="426">
        <f>D74-F74</f>
        <v/>
      </c>
      <c r="R74" s="30" t="n"/>
    </row>
    <row r="75" ht="18.75" customHeight="1" s="53">
      <c r="A75" s="3" t="n">
        <v>0</v>
      </c>
      <c r="B75" s="427" t="n"/>
      <c r="C75" s="385" t="n"/>
      <c r="D75" s="440" t="n"/>
      <c r="E75" s="443" t="n"/>
      <c r="F75" s="442" t="n"/>
      <c r="G75" s="433" t="n"/>
      <c r="H75" s="112" t="inlineStr">
        <is>
          <t xml:space="preserve">　　　增加基金                                                    </t>
        </is>
      </c>
      <c r="I75" s="180" t="n"/>
      <c r="J75" s="73">
        <f>OFFSET(A548,0,$K$1-1)</f>
        <v/>
      </c>
      <c r="K75" s="369">
        <f>SUM(K76:K78)</f>
        <v/>
      </c>
      <c r="L75" s="478" t="n"/>
      <c r="M75" s="478">
        <f>L75-G75</f>
        <v/>
      </c>
      <c r="N75" s="30" t="n"/>
      <c r="O75" s="425">
        <f>L75-B75</f>
        <v/>
      </c>
      <c r="P75" s="144">
        <f>J75-K75</f>
        <v/>
      </c>
      <c r="Q75" s="426">
        <f>D75-F75</f>
        <v/>
      </c>
      <c r="R75" s="30" t="n"/>
    </row>
    <row r="76" ht="20.25" customHeight="1" s="53">
      <c r="A76" s="80" t="inlineStr">
        <is>
          <t xml:space="preserve">　　預收款項                                                    </t>
        </is>
      </c>
      <c r="B76" s="427">
        <f>VLOOKUP(A76,$A$423:$AX$475,$K$1,FALSE)</f>
        <v/>
      </c>
      <c r="C76" s="384" t="n"/>
      <c r="D76" s="440" t="n"/>
      <c r="E76" s="441" t="n">
        <v>161</v>
      </c>
      <c r="F76" s="442">
        <f>J34</f>
        <v/>
      </c>
      <c r="G76" s="429">
        <f>B76+SUM(F76:F77)-SUM(D76:D77)</f>
        <v/>
      </c>
      <c r="H76" s="112" t="inlineStr">
        <is>
          <t xml:space="preserve">　　　　國庫撥款增置固定資產                                        </t>
        </is>
      </c>
      <c r="I76" s="180" t="n">
        <v>313</v>
      </c>
      <c r="J76" s="73">
        <f>OFFSET(A549,0,$K$1-1)</f>
        <v/>
      </c>
      <c r="K76" s="369">
        <f>-SUMIF($C$7:$C$127,I76,$D$7:$D$127)+SUMIF($E$7:$E$127,I76,$F$7:$F$127)</f>
        <v/>
      </c>
      <c r="L76" s="478">
        <f>VLOOKUP(A76,$A$253:$AX$305,$K$1,FALSE)</f>
        <v/>
      </c>
      <c r="M76" s="478">
        <f>L76-G76</f>
        <v/>
      </c>
      <c r="N76" s="30" t="n"/>
      <c r="O76" s="425">
        <f>L76-B76</f>
        <v/>
      </c>
      <c r="P76" s="144">
        <f>J76-K76</f>
        <v/>
      </c>
      <c r="Q76" s="426">
        <f>D76-F76</f>
        <v/>
      </c>
      <c r="R76" s="30" t="n"/>
    </row>
    <row r="77">
      <c r="A77" s="3" t="n">
        <v>0</v>
      </c>
      <c r="B77" s="427" t="n"/>
      <c r="C77" s="385" t="n"/>
      <c r="D77" s="440" t="n"/>
      <c r="E77" s="443" t="n"/>
      <c r="F77" s="442" t="n"/>
      <c r="G77" s="433" t="n"/>
      <c r="H77" s="112" t="inlineStr">
        <is>
          <t xml:space="preserve">　　　　國庫增撥無形資產                                            </t>
        </is>
      </c>
      <c r="I77" s="180" t="n">
        <v>314</v>
      </c>
      <c r="J77" s="73">
        <f>OFFSET(A550,0,$K$1-1)</f>
        <v/>
      </c>
      <c r="K77" s="369">
        <f>-SUMIF($C$7:$C$127,I77,$D$7:$D$127)+SUMIF($E$7:$E$127,I77,$F$7:$F$127)</f>
        <v/>
      </c>
      <c r="L77" s="478" t="n"/>
      <c r="M77" s="478">
        <f>L77-G77</f>
        <v/>
      </c>
      <c r="N77" s="30" t="n"/>
      <c r="O77" s="425">
        <f>L77-B77</f>
        <v/>
      </c>
      <c r="P77" s="144">
        <f>J77-K77</f>
        <v/>
      </c>
      <c r="Q77" s="426">
        <f>D77-F77</f>
        <v/>
      </c>
      <c r="R77" s="30" t="n"/>
    </row>
    <row r="78">
      <c r="A78" s="78" t="inlineStr">
        <is>
          <t xml:space="preserve">　長期負債                                                    </t>
        </is>
      </c>
      <c r="B78" s="459">
        <f>SUM(B81)</f>
        <v/>
      </c>
      <c r="C78" s="384" t="n"/>
      <c r="D78" s="440" t="n"/>
      <c r="E78" s="441" t="n"/>
      <c r="F78" s="442" t="n"/>
      <c r="G78" s="460">
        <f>SUM(G81)</f>
        <v/>
      </c>
      <c r="H78" s="112" t="inlineStr">
        <is>
          <t xml:space="preserve">　　　　國庫增撥遞延資產                                            </t>
        </is>
      </c>
      <c r="I78" s="180" t="n">
        <v>315</v>
      </c>
      <c r="J78" s="73">
        <f>OFFSET(A551,0,$K$1-1)</f>
        <v/>
      </c>
      <c r="K78" s="369">
        <f>-SUMIF($C$7:$C$127,I78,$D$7:$D$127)+SUMIF($E$7:$E$127,I78,$F$7:$F$127)</f>
        <v/>
      </c>
      <c r="L78" s="478">
        <f>VLOOKUP(A78,$A$253:$AX$305,$K$1,FALSE)</f>
        <v/>
      </c>
      <c r="M78" s="478">
        <f>L78-G78</f>
        <v/>
      </c>
      <c r="N78" s="30" t="n"/>
      <c r="O78" s="425">
        <f>L78-B78</f>
        <v/>
      </c>
      <c r="P78" s="144">
        <f>J78-K78</f>
        <v/>
      </c>
      <c r="Q78" s="426">
        <f>D78-F78</f>
        <v/>
      </c>
      <c r="R78" s="30" t="n"/>
    </row>
    <row r="79">
      <c r="A79" s="169" t="n"/>
      <c r="B79" s="461" t="n"/>
      <c r="C79" s="395" t="n"/>
      <c r="D79" s="462" t="n"/>
      <c r="E79" s="463" t="n"/>
      <c r="F79" s="447" t="n"/>
      <c r="G79" s="394" t="n"/>
      <c r="H79" s="112" t="inlineStr">
        <is>
          <t xml:space="preserve">　　減少短期債務、流動金融負債及其他負債                        </t>
        </is>
      </c>
      <c r="I79" s="180" t="n"/>
      <c r="J79" s="73">
        <f>OFFSET(A552,0,$K$1-1)</f>
        <v/>
      </c>
      <c r="K79" s="387" t="n"/>
      <c r="L79" s="478" t="n"/>
      <c r="M79" s="478" t="n"/>
      <c r="N79" s="30" t="n"/>
      <c r="O79" s="425" t="n"/>
      <c r="P79" s="144" t="n"/>
      <c r="Q79" s="426" t="n"/>
      <c r="R79" s="30" t="n"/>
    </row>
    <row r="80">
      <c r="A80" s="169" t="n"/>
      <c r="B80" s="461" t="n"/>
      <c r="C80" s="395" t="n"/>
      <c r="D80" s="462" t="n"/>
      <c r="E80" s="463" t="n"/>
      <c r="F80" s="447" t="n"/>
      <c r="G80" s="394" t="n"/>
      <c r="H80" s="112" t="inlineStr">
        <is>
          <t xml:space="preserve">　　　減少短期債務                                                </t>
        </is>
      </c>
      <c r="I80" s="180" t="n">
        <v>316</v>
      </c>
      <c r="J80" s="73">
        <f>OFFSET(A553,0,$K$1-1)</f>
        <v/>
      </c>
      <c r="K80" s="369">
        <f>-SUMIF($C$7:$C$127,I80,$D$7:$D$127)+SUMIF($E$7:$E$127,I80,$F$7:$F$127)</f>
        <v/>
      </c>
      <c r="L80" s="478" t="n"/>
      <c r="M80" s="478" t="n"/>
      <c r="N80" s="30" t="n"/>
      <c r="O80" s="425" t="n"/>
      <c r="P80" s="144" t="n"/>
      <c r="Q80" s="426" t="n"/>
      <c r="R80" s="30" t="n"/>
    </row>
    <row r="81">
      <c r="A81" s="80" t="inlineStr">
        <is>
          <t xml:space="preserve">　　長期債務                                                    </t>
        </is>
      </c>
      <c r="B81" s="427">
        <f>VLOOKUP(A81,$A$423:$AX$475,$K$1,FALSE)</f>
        <v/>
      </c>
      <c r="C81" s="384" t="n">
        <v>418</v>
      </c>
      <c r="D81" s="440">
        <f>J116</f>
        <v/>
      </c>
      <c r="E81" s="441" t="n">
        <v>312</v>
      </c>
      <c r="F81" s="442">
        <f>J73</f>
        <v/>
      </c>
      <c r="G81" s="429">
        <f>B81+SUM(F81:F82)-SUM(D81:D82)</f>
        <v/>
      </c>
      <c r="H81" s="112" t="inlineStr">
        <is>
          <t xml:space="preserve">　　減少長期負債                                                </t>
        </is>
      </c>
      <c r="I81" s="180" t="n"/>
      <c r="J81" s="73">
        <f>OFFSET(A554,0,$K$1-1)</f>
        <v/>
      </c>
      <c r="K81" s="369">
        <f>K82</f>
        <v/>
      </c>
      <c r="L81" s="478">
        <f>VLOOKUP(A81,$A$253:$AX$305,$K$1,FALSE)</f>
        <v/>
      </c>
      <c r="M81" s="478">
        <f>L81-G81</f>
        <v/>
      </c>
      <c r="N81" s="30" t="n"/>
      <c r="O81" s="425">
        <f>L81-B81</f>
        <v/>
      </c>
      <c r="P81" s="144">
        <f>J81-K81</f>
        <v/>
      </c>
      <c r="Q81" s="426">
        <f>D81-F81</f>
        <v/>
      </c>
      <c r="R81" s="30" t="n"/>
    </row>
    <row r="82">
      <c r="A82" s="3" t="n">
        <v>0</v>
      </c>
      <c r="B82" s="427" t="n"/>
      <c r="C82" s="385" t="n">
        <v>322</v>
      </c>
      <c r="D82" s="440" t="n"/>
      <c r="E82" s="443" t="n"/>
      <c r="F82" s="442" t="n"/>
      <c r="G82" s="433" t="n"/>
      <c r="H82" s="112" t="inlineStr">
        <is>
          <t xml:space="preserve">　　　減少長期債務                                                </t>
        </is>
      </c>
      <c r="I82" s="180" t="n">
        <v>322</v>
      </c>
      <c r="J82" s="73">
        <f>OFFSET(A555,0,$K$1-1)</f>
        <v/>
      </c>
      <c r="K82" s="369">
        <f>-SUMIF($C$7:$C$127,I82,$D$7:$D$127)+SUMIF($E$7:$E$127,I82,$F$7:$F$127)</f>
        <v/>
      </c>
      <c r="L82" s="478" t="n"/>
      <c r="M82" s="478">
        <f>L82-G82</f>
        <v/>
      </c>
      <c r="N82" s="30" t="n"/>
      <c r="O82" s="425">
        <f>L82-B82</f>
        <v/>
      </c>
      <c r="P82" s="144">
        <f>J82-K82</f>
        <v/>
      </c>
      <c r="Q82" s="426">
        <f>D72-F82</f>
        <v/>
      </c>
      <c r="R82" s="30" t="n"/>
    </row>
    <row r="83">
      <c r="A83" s="78" t="inlineStr">
        <is>
          <t xml:space="preserve">　其他負債                                                    </t>
        </is>
      </c>
      <c r="B83" s="422">
        <f>SUM(B84,B90)</f>
        <v/>
      </c>
      <c r="C83" s="384" t="n"/>
      <c r="D83" s="440" t="n"/>
      <c r="E83" s="441" t="n"/>
      <c r="F83" s="442" t="n"/>
      <c r="G83" s="460">
        <f>SUM(G84,G90)</f>
        <v/>
      </c>
      <c r="H83" s="112" t="inlineStr">
        <is>
          <t xml:space="preserve">　　支付利息                                                    </t>
        </is>
      </c>
      <c r="I83" s="180" t="n"/>
      <c r="J83" s="73">
        <f>OFFSET(A556,0,$K$1-1)</f>
        <v/>
      </c>
      <c r="K83" s="369">
        <f>J83</f>
        <v/>
      </c>
      <c r="L83" s="478">
        <f>VLOOKUP(A83,$A$253:$AX$305,$K$1,FALSE)</f>
        <v/>
      </c>
      <c r="M83" s="478">
        <f>L83-G83</f>
        <v/>
      </c>
      <c r="N83" s="30" t="n"/>
      <c r="O83" s="425">
        <f>L83-B83</f>
        <v/>
      </c>
      <c r="P83" s="144">
        <f>J83-K83</f>
        <v/>
      </c>
      <c r="Q83" s="426">
        <f>D83-F83</f>
        <v/>
      </c>
      <c r="R83" s="30" t="n"/>
    </row>
    <row r="84">
      <c r="A84" s="80" t="inlineStr">
        <is>
          <t xml:space="preserve">　　什項負債                                                    </t>
        </is>
      </c>
      <c r="B84" s="427">
        <f>VLOOKUP(A84,$A$423:$AX$475,$K$1,FALSE)</f>
        <v/>
      </c>
      <c r="C84" s="384" t="n">
        <v>321</v>
      </c>
      <c r="D84" s="440" t="n"/>
      <c r="E84" s="441" t="n"/>
      <c r="F84" s="442" t="n"/>
      <c r="G84" s="429">
        <f>B84+SUM(F84:F89)-SUM(D84:D89)</f>
        <v/>
      </c>
      <c r="H84" s="111" t="inlineStr">
        <is>
          <t xml:space="preserve">▼籌資活動之淨現金流入（流出）                                </t>
        </is>
      </c>
      <c r="I84" s="180" t="n"/>
      <c r="J84" s="73">
        <f>OFFSET(A557,0,$K$1-1)</f>
        <v/>
      </c>
      <c r="K84" s="369">
        <f>K69</f>
        <v/>
      </c>
      <c r="L84" s="478">
        <f>VLOOKUP(A84,$A$253:$AX$305,$K$1,FALSE)</f>
        <v/>
      </c>
      <c r="M84" s="478">
        <f>L84-G84</f>
        <v/>
      </c>
      <c r="N84" s="30" t="n"/>
      <c r="O84" s="425">
        <f>L84-B84</f>
        <v/>
      </c>
      <c r="P84" s="144">
        <f>J84-K84</f>
        <v/>
      </c>
      <c r="Q84" s="426">
        <f>D84-F84</f>
        <v/>
      </c>
      <c r="R84" s="30" t="n"/>
    </row>
    <row r="85">
      <c r="A85" s="4" t="n">
        <v>0</v>
      </c>
      <c r="B85" s="427" t="n"/>
      <c r="C85" s="384" t="n">
        <v>402</v>
      </c>
      <c r="D85" s="440">
        <f>J91*-1</f>
        <v/>
      </c>
      <c r="E85" s="384" t="n">
        <v>122</v>
      </c>
      <c r="F85" s="442">
        <f>J28</f>
        <v/>
      </c>
      <c r="G85" s="433" t="n"/>
      <c r="H85" s="111" t="inlineStr">
        <is>
          <t xml:space="preserve">▼現金及約當現金之淨增（淨減）                                </t>
        </is>
      </c>
      <c r="I85" s="180" t="inlineStr">
        <is>
          <t>B</t>
        </is>
      </c>
      <c r="J85" s="73">
        <f>OFFSET(A558,0,$K$1-1)</f>
        <v/>
      </c>
      <c r="K85" s="369">
        <f>J85</f>
        <v/>
      </c>
      <c r="L85" s="478" t="n"/>
      <c r="M85" s="478">
        <f>L85-G85</f>
        <v/>
      </c>
      <c r="N85" s="30" t="n"/>
      <c r="O85" s="425">
        <f>L85-B85</f>
        <v/>
      </c>
      <c r="P85" s="144">
        <f>J85-K85</f>
        <v/>
      </c>
      <c r="Q85" s="426">
        <f>D85-F85</f>
        <v/>
      </c>
      <c r="R85" s="30" t="n"/>
    </row>
    <row r="86">
      <c r="A86" s="3" t="n">
        <v>0</v>
      </c>
      <c r="B86" s="427" t="n"/>
      <c r="C86" s="385" t="n"/>
      <c r="D86" s="440" t="n"/>
      <c r="E86" s="443" t="n">
        <v>401</v>
      </c>
      <c r="F86" s="442">
        <f>J90</f>
        <v/>
      </c>
      <c r="G86" s="433" t="n"/>
      <c r="H86" s="111" t="inlineStr">
        <is>
          <t xml:space="preserve">▼期初現金及約當現金                                          </t>
        </is>
      </c>
      <c r="I86" s="180" t="n"/>
      <c r="J86" s="73">
        <f>OFFSET(A559,0,$K$1-1)</f>
        <v/>
      </c>
      <c r="K86" s="369">
        <f>B8</f>
        <v/>
      </c>
      <c r="L86" s="478" t="n"/>
      <c r="M86" s="478">
        <f>L86-G86</f>
        <v/>
      </c>
      <c r="N86" s="30" t="n"/>
      <c r="O86" s="425">
        <f>L86-B86</f>
        <v/>
      </c>
      <c r="P86" s="144">
        <f>J86-K86</f>
        <v/>
      </c>
      <c r="Q86" s="426">
        <f>D86-F86</f>
        <v/>
      </c>
      <c r="R86" s="30" t="n"/>
    </row>
    <row r="87">
      <c r="A87" s="3" t="n">
        <v>0</v>
      </c>
      <c r="B87" s="427" t="n"/>
      <c r="C87" s="385" t="n"/>
      <c r="D87" s="440" t="n"/>
      <c r="E87" s="443" t="n"/>
      <c r="F87" s="442" t="n"/>
      <c r="G87" s="433" t="n"/>
      <c r="H87" s="111" t="inlineStr">
        <is>
          <t xml:space="preserve">▼期末現金及約當現金                                          </t>
        </is>
      </c>
      <c r="I87" s="180" t="n"/>
      <c r="J87" s="73">
        <f>OFFSET(A560,0,$K$1-1)</f>
        <v/>
      </c>
      <c r="K87" s="369">
        <f>G8</f>
        <v/>
      </c>
      <c r="L87" s="478" t="n"/>
      <c r="M87" s="478">
        <f>L87-G87</f>
        <v/>
      </c>
      <c r="N87" s="30" t="n"/>
      <c r="O87" s="425">
        <f>L87-B87</f>
        <v/>
      </c>
      <c r="P87" s="144">
        <f>J87-K87</f>
        <v/>
      </c>
      <c r="Q87" s="426">
        <f>D87-F87</f>
        <v/>
      </c>
      <c r="R87" s="30" t="n"/>
    </row>
    <row r="88">
      <c r="A88" s="3" t="n">
        <v>0</v>
      </c>
      <c r="B88" s="427" t="n"/>
      <c r="C88" s="385" t="n"/>
      <c r="D88" s="440" t="n"/>
      <c r="E88" s="443" t="n"/>
      <c r="F88" s="442" t="n"/>
      <c r="G88" s="433" t="n"/>
      <c r="H88" s="111" t="inlineStr">
        <is>
          <t xml:space="preserve">▼不影響現金流量之投資與籌資活動                              </t>
        </is>
      </c>
      <c r="J88" s="73">
        <f>OFFSET(A561,0,$K$1-1)</f>
        <v/>
      </c>
      <c r="K88" s="369" t="n"/>
      <c r="L88" s="478" t="n"/>
      <c r="M88" s="478">
        <f>L88-G88</f>
        <v/>
      </c>
      <c r="N88" s="30" t="n"/>
      <c r="O88" s="425">
        <f>L88-B88</f>
        <v/>
      </c>
      <c r="P88" s="144">
        <f>J88-K88</f>
        <v/>
      </c>
      <c r="Q88" s="426">
        <f>D88-F88</f>
        <v/>
      </c>
      <c r="R88" s="30" t="n"/>
    </row>
    <row r="89" ht="32.4" customHeight="1" s="53">
      <c r="A89" s="3" t="n">
        <v>0</v>
      </c>
      <c r="B89" s="427" t="n"/>
      <c r="C89" s="385" t="n"/>
      <c r="D89" s="440" t="n"/>
      <c r="E89" s="443" t="n"/>
      <c r="F89" s="442" t="n"/>
      <c r="G89" s="433" t="n"/>
      <c r="H89" s="112" t="inlineStr">
        <is>
          <t xml:space="preserve">　　退休離職準備金與應付退休及離職金同額增加(+)或減少(-)之金額  </t>
        </is>
      </c>
      <c r="I89" s="180" t="n"/>
      <c r="J89" s="73">
        <f>OFFSET(A562,0,$K$1-1)</f>
        <v/>
      </c>
      <c r="K89" s="369">
        <f>K90+K91</f>
        <v/>
      </c>
      <c r="L89" s="478" t="n"/>
      <c r="M89" s="478">
        <f>L89-G89</f>
        <v/>
      </c>
      <c r="N89" s="30" t="n"/>
      <c r="O89" s="425">
        <f>L89-B89</f>
        <v/>
      </c>
      <c r="P89" s="144">
        <f>J89-K89</f>
        <v/>
      </c>
      <c r="Q89" s="426">
        <f>D89-F89</f>
        <v/>
      </c>
      <c r="R89" s="30" t="n"/>
    </row>
    <row r="90">
      <c r="A90" s="80" t="inlineStr">
        <is>
          <t xml:space="preserve">　　遞延負債                                                    </t>
        </is>
      </c>
      <c r="B90" s="427">
        <f>VLOOKUP(A90,$A$423:$AX$475,$K$1,FALSE)</f>
        <v/>
      </c>
      <c r="C90" s="385" t="n">
        <v>124</v>
      </c>
      <c r="D90" s="440">
        <f>J31*-1</f>
        <v/>
      </c>
      <c r="E90" s="464" t="n">
        <v>311</v>
      </c>
      <c r="F90" s="442">
        <f>J71</f>
        <v/>
      </c>
      <c r="G90" s="429">
        <f>B90+SUM(F90:F96)-SUM(D90:D96)</f>
        <v/>
      </c>
      <c r="H90" s="112" t="inlineStr">
        <is>
          <t xml:space="preserve">　　　退休離職準備金與應付退休及離職金同額增加之金額(+)           </t>
        </is>
      </c>
      <c r="I90" s="180" t="n">
        <v>401</v>
      </c>
      <c r="J90" s="73">
        <f>OFFSET(A563,0,$K$1-1)</f>
        <v/>
      </c>
      <c r="K90" s="369">
        <f>(SUMIF($C$7:$C$127,I90,$D$7:$D$127)+SUMIF($E$7:$E$127,I90,$F$7:$F$127))/2</f>
        <v/>
      </c>
      <c r="L90" s="478">
        <f>VLOOKUP(A90,$A$253:$AX$305,$K$1,FALSE)</f>
        <v/>
      </c>
      <c r="M90" s="478">
        <f>L90-G90</f>
        <v/>
      </c>
      <c r="N90" s="30" t="n"/>
      <c r="O90" s="425">
        <f>L90-B90</f>
        <v/>
      </c>
      <c r="P90" s="144">
        <f>J90-K90</f>
        <v/>
      </c>
      <c r="Q90" s="426">
        <f>D90-F90</f>
        <v/>
      </c>
      <c r="R90" s="30" t="n"/>
    </row>
    <row r="91">
      <c r="A91" s="3" t="n">
        <v>0</v>
      </c>
      <c r="B91" s="427" t="n"/>
      <c r="C91" s="241" t="n">
        <v>123</v>
      </c>
      <c r="D91" s="440">
        <f>-J30</f>
        <v/>
      </c>
      <c r="E91" s="464" t="n">
        <v>403</v>
      </c>
      <c r="F91" s="442">
        <f>J93</f>
        <v/>
      </c>
      <c r="G91" s="433" t="n"/>
      <c r="H91" s="112" t="inlineStr">
        <is>
          <t xml:space="preserve">　　　退休離職準備金與應付退休及離職金同額減少之金額(-)           </t>
        </is>
      </c>
      <c r="I91" s="180" t="n">
        <v>402</v>
      </c>
      <c r="J91" s="73">
        <f>OFFSET(A564,0,$K$1-1)</f>
        <v/>
      </c>
      <c r="K91" s="387">
        <f>(SUMIF($C$7:$C$127,I91,$D$7:$D$127)+SUMIF($E$7:$E$127,I91,$F$7:$F$127))/2*-1</f>
        <v/>
      </c>
      <c r="L91" s="478" t="n"/>
      <c r="M91" s="478">
        <f>L91-G91</f>
        <v/>
      </c>
      <c r="N91" s="30" t="n"/>
      <c r="O91" s="425">
        <f>L91-B91</f>
        <v/>
      </c>
      <c r="P91" s="144">
        <f>J91-K91</f>
        <v/>
      </c>
      <c r="Q91" s="426">
        <f>D91-F91</f>
        <v/>
      </c>
      <c r="R91" s="30" t="n"/>
    </row>
    <row r="92">
      <c r="A92" s="3" t="n">
        <v>0</v>
      </c>
      <c r="B92" s="427" t="n"/>
      <c r="C92" s="385" t="n"/>
      <c r="D92" s="440" t="n"/>
      <c r="E92" s="325" t="n">
        <v>407</v>
      </c>
      <c r="F92" s="262">
        <f>J101</f>
        <v/>
      </c>
      <c r="G92" s="433" t="n"/>
      <c r="H92" s="112" t="inlineStr">
        <is>
          <t xml:space="preserve">　　其他準備金與遞延收入同額增加之金額                          </t>
        </is>
      </c>
      <c r="I92" s="180" t="n"/>
      <c r="J92" s="73">
        <f>OFFSET(A565,0,$K$1-1)</f>
        <v/>
      </c>
      <c r="K92" s="369">
        <f>K93</f>
        <v/>
      </c>
      <c r="L92" s="478" t="n"/>
      <c r="M92" s="478">
        <f>L92-G92</f>
        <v/>
      </c>
      <c r="N92" s="30" t="n"/>
      <c r="O92" s="425">
        <f>L92-B92</f>
        <v/>
      </c>
      <c r="P92" s="144">
        <f>J92-K92</f>
        <v/>
      </c>
      <c r="Q92" s="426">
        <f>D92-F92</f>
        <v/>
      </c>
      <c r="R92" s="30" t="n"/>
    </row>
    <row r="93">
      <c r="A93" s="3" t="n">
        <v>0</v>
      </c>
      <c r="B93" s="427" t="n"/>
      <c r="C93" s="385" t="n"/>
      <c r="D93" s="440" t="n"/>
      <c r="E93" s="464" t="n">
        <v>408</v>
      </c>
      <c r="F93" s="442">
        <f>J102</f>
        <v/>
      </c>
      <c r="G93" s="433" t="n"/>
      <c r="H93" s="112" t="inlineStr">
        <is>
          <t xml:space="preserve">　　　其他準備金與遞延收入同額增加之金額                          </t>
        </is>
      </c>
      <c r="I93" s="180" t="n">
        <v>403</v>
      </c>
      <c r="J93" s="73">
        <f>OFFSET(A566,0,$K$1-1)</f>
        <v/>
      </c>
      <c r="K93" s="369">
        <f>(SUMIF($C$7:$C$127,I93,$D$7:$D$127)+SUMIF($E$7:$E$127,I93,$F$7:$F$127))/2</f>
        <v/>
      </c>
      <c r="L93" s="478" t="n"/>
      <c r="M93" s="478">
        <f>L93-G93</f>
        <v/>
      </c>
      <c r="N93" s="30" t="n"/>
      <c r="O93" s="425">
        <f>L93-B93</f>
        <v/>
      </c>
      <c r="P93" s="144">
        <f>J93-K93</f>
        <v/>
      </c>
      <c r="Q93" s="426">
        <f>D93-F93</f>
        <v/>
      </c>
      <c r="R93" s="30" t="n"/>
    </row>
    <row r="94" ht="32.4" customHeight="1" s="53">
      <c r="A94" s="105" t="n"/>
      <c r="B94" s="465" t="n"/>
      <c r="C94" s="398" t="n"/>
      <c r="D94" s="455" t="n"/>
      <c r="E94" s="466" t="n">
        <v>410</v>
      </c>
      <c r="F94" s="467" t="n"/>
      <c r="G94" s="378" t="n"/>
      <c r="H94" s="112" t="inlineStr">
        <is>
          <t xml:space="preserve">　　以前年度購建中固定資產科目，調整轉入不動產、廠房及設備科目之</t>
        </is>
      </c>
      <c r="I94" s="180" t="n"/>
      <c r="J94" s="73">
        <f>OFFSET(A567,0,$K$1-1)</f>
        <v/>
      </c>
      <c r="K94" s="369">
        <f>K95</f>
        <v/>
      </c>
      <c r="P94" s="144">
        <f>J94-K94</f>
        <v/>
      </c>
    </row>
    <row r="95">
      <c r="A95" s="105" t="n"/>
      <c r="B95" s="465" t="n"/>
      <c r="C95" s="398" t="n"/>
      <c r="D95" s="455" t="n"/>
      <c r="E95" s="468" t="n"/>
      <c r="F95" s="447" t="n"/>
      <c r="G95" s="378" t="n"/>
      <c r="H95" s="112" t="inlineStr">
        <is>
          <t xml:space="preserve">　　　調整轉入不動產、廠房及設備科目明細                          </t>
        </is>
      </c>
      <c r="I95" s="180" t="n"/>
      <c r="J95" s="73">
        <f>OFFSET(A568,0,$K$1-1)</f>
        <v/>
      </c>
      <c r="K95" s="369">
        <f>K96+K97+K98</f>
        <v/>
      </c>
      <c r="L95" s="478" t="n"/>
      <c r="N95" s="30" t="n"/>
      <c r="O95" s="425">
        <f>L95-B96</f>
        <v/>
      </c>
      <c r="P95" s="144">
        <f>J95-K95</f>
        <v/>
      </c>
      <c r="Q95" s="426">
        <f>D96-F96</f>
        <v/>
      </c>
      <c r="R95" s="30" t="n"/>
    </row>
    <row r="96">
      <c r="A96" s="3" t="n">
        <v>0</v>
      </c>
      <c r="B96" s="427" t="n"/>
      <c r="C96" s="385" t="n"/>
      <c r="D96" s="440" t="n"/>
      <c r="E96" s="261" t="n"/>
      <c r="F96" s="186" t="n"/>
      <c r="G96" s="433" t="n"/>
      <c r="H96" s="112" t="inlineStr">
        <is>
          <t xml:space="preserve">　　　　土地改良物                                                  </t>
        </is>
      </c>
      <c r="I96" s="180" t="n">
        <v>404</v>
      </c>
      <c r="J96" s="73">
        <f>OFFSET(A569,0,$K$1-1)</f>
        <v/>
      </c>
      <c r="K96" s="369">
        <f>(SUMIF($C$7:$C$127,I96,$D$7:$D$127)+SUMIF($E$7:$E$127,I96,$F$7:$F$127))/2</f>
        <v/>
      </c>
      <c r="N96" s="30" t="n"/>
      <c r="O96" s="425">
        <f>L97-B97</f>
        <v/>
      </c>
      <c r="P96" s="144">
        <f>J96-K96</f>
        <v/>
      </c>
      <c r="Q96" s="426">
        <f>D97-F97</f>
        <v/>
      </c>
      <c r="R96" s="30" t="n"/>
    </row>
    <row r="97">
      <c r="A97" s="84" t="inlineStr">
        <is>
          <t xml:space="preserve">淨值                                                        </t>
        </is>
      </c>
      <c r="B97" s="422">
        <f>B98+B110+B116+B125</f>
        <v/>
      </c>
      <c r="C97" s="384" t="n"/>
      <c r="D97" s="440" t="n"/>
      <c r="E97" s="441" t="n"/>
      <c r="F97" s="442" t="n"/>
      <c r="G97" s="422">
        <f>G98+G110+G116+G125</f>
        <v/>
      </c>
      <c r="H97" s="112" t="inlineStr">
        <is>
          <t xml:space="preserve">　　　　房屋及建築                                                  </t>
        </is>
      </c>
      <c r="I97" s="180" t="n">
        <v>405</v>
      </c>
      <c r="J97" s="73">
        <f>OFFSET(A570,0,$K$1-1)</f>
        <v/>
      </c>
      <c r="K97" s="369">
        <f>(SUMIF($C$7:$C$127,I97,$D$7:$D$127)+SUMIF($E$7:$E$127,I97,$F$7:$F$127))/2</f>
        <v/>
      </c>
      <c r="L97" s="478">
        <f>VLOOKUP(A97,$A$253:$AX$305,$K$1,FALSE)</f>
        <v/>
      </c>
      <c r="M97" s="478">
        <f>L97-G97</f>
        <v/>
      </c>
      <c r="N97" s="30" t="n"/>
      <c r="O97" s="425">
        <f>L98-B98</f>
        <v/>
      </c>
      <c r="P97" s="144">
        <f>J97-K97</f>
        <v/>
      </c>
      <c r="Q97" s="426">
        <f>D98-F98</f>
        <v/>
      </c>
      <c r="R97" s="30" t="n"/>
    </row>
    <row r="98">
      <c r="A98" s="85" t="inlineStr">
        <is>
          <t xml:space="preserve">　基金                                                        </t>
        </is>
      </c>
      <c r="B98" s="422">
        <f>SUM(B99:B101)</f>
        <v/>
      </c>
      <c r="C98" s="384" t="n"/>
      <c r="D98" s="440" t="n"/>
      <c r="E98" s="441" t="n"/>
      <c r="F98" s="442" t="n"/>
      <c r="G98" s="422">
        <f>SUM(G99:G101)</f>
        <v/>
      </c>
      <c r="H98" s="220" t="inlineStr">
        <is>
          <t xml:space="preserve">　　　　什項設備                                                    </t>
        </is>
      </c>
      <c r="I98" s="267" t="n">
        <v>406</v>
      </c>
      <c r="J98" s="73">
        <f>OFFSET(A571,0,$K$1-1)</f>
        <v/>
      </c>
      <c r="K98" s="369">
        <f>(SUMIF($C$7:$C$127,I98,$D$7:$D$127)+SUMIF($E$7:$E$127,I98,$F$7:$F$127))/2</f>
        <v/>
      </c>
      <c r="L98" s="478">
        <f>VLOOKUP(A98,$A$253:$AX$305,$K$1,FALSE)</f>
        <v/>
      </c>
      <c r="M98" s="478">
        <f>L98-G98</f>
        <v/>
      </c>
      <c r="N98" s="30" t="n"/>
      <c r="O98" s="425">
        <f>L99-B99</f>
        <v/>
      </c>
      <c r="P98" s="144">
        <f>J98-K98</f>
        <v/>
      </c>
      <c r="Q98" s="426">
        <f>D99-F99</f>
        <v/>
      </c>
      <c r="R98" s="30" t="n"/>
    </row>
    <row r="99">
      <c r="A99" s="86" t="inlineStr">
        <is>
          <t xml:space="preserve">　　基金                                                        </t>
        </is>
      </c>
      <c r="B99" s="427">
        <f>VLOOKUP(A99,$A$423:$AX$475,$K$1,FALSE)</f>
        <v/>
      </c>
      <c r="C99" s="245" t="n"/>
      <c r="D99" s="440" t="n"/>
      <c r="E99" s="384" t="n">
        <v>313</v>
      </c>
      <c r="F99" s="442">
        <f>J76</f>
        <v/>
      </c>
      <c r="G99" s="469">
        <f>B99+SUM(F99:F109)-SUM(D99:D109)</f>
        <v/>
      </c>
      <c r="H99" s="112" t="inlineStr">
        <is>
          <t xml:space="preserve">　不動產、廠房及設備與遞延收入同額增加(+)或減少(-)之金額    </t>
        </is>
      </c>
      <c r="I99" s="180" t="n"/>
      <c r="J99" s="73">
        <f>OFFSET(A572,0,$K$1-1)</f>
        <v/>
      </c>
      <c r="K99" s="369">
        <f>K100</f>
        <v/>
      </c>
      <c r="L99" s="478">
        <f>VLOOKUP(A99,$A$253:$AX$305,$K$1,FALSE)</f>
        <v/>
      </c>
      <c r="M99" s="478">
        <f>L99-G99</f>
        <v/>
      </c>
      <c r="N99" s="30" t="n"/>
      <c r="O99" s="425">
        <f>L100-B100</f>
        <v/>
      </c>
      <c r="P99" s="144">
        <f>J99-K99</f>
        <v/>
      </c>
      <c r="Q99" s="426">
        <f>D100-F100</f>
        <v/>
      </c>
      <c r="R99" s="30" t="n"/>
    </row>
    <row r="100">
      <c r="A100" s="89" t="n">
        <v>0</v>
      </c>
      <c r="B100" s="427" t="n"/>
      <c r="C100" s="375" t="n"/>
      <c r="D100" s="428" t="n"/>
      <c r="E100" s="87" t="n">
        <v>314</v>
      </c>
      <c r="F100" s="431">
        <f>J77</f>
        <v/>
      </c>
      <c r="G100" s="427" t="n"/>
      <c r="H100" s="112" t="inlineStr">
        <is>
          <t xml:space="preserve">　　不動產、廠房及設備與遞延收入同額增加明細(+)             </t>
        </is>
      </c>
      <c r="I100" s="180" t="n"/>
      <c r="J100" s="73">
        <f>OFFSET(A573,0,$K$1-1)</f>
        <v/>
      </c>
      <c r="K100" s="369">
        <f>K101+K102</f>
        <v/>
      </c>
      <c r="L100" s="478" t="n"/>
      <c r="M100" s="478">
        <f>L100-G100</f>
        <v/>
      </c>
      <c r="N100" s="30" t="n"/>
      <c r="O100" s="425">
        <f>L101-B101</f>
        <v/>
      </c>
      <c r="P100" s="144">
        <f>J100-K100</f>
        <v/>
      </c>
      <c r="Q100" s="426">
        <f>D101-F101</f>
        <v/>
      </c>
      <c r="R100" s="30" t="n"/>
    </row>
    <row r="101">
      <c r="A101" s="50" t="n">
        <v>0</v>
      </c>
      <c r="B101" s="427" t="n"/>
      <c r="C101" s="91" t="n">
        <v>412</v>
      </c>
      <c r="D101" s="428">
        <f>-J109</f>
        <v/>
      </c>
      <c r="E101" s="87" t="n">
        <v>315</v>
      </c>
      <c r="F101" s="431">
        <f>J78</f>
        <v/>
      </c>
      <c r="G101" s="427" t="n"/>
      <c r="H101" s="211" t="inlineStr">
        <is>
          <t xml:space="preserve">　　　　機械及設備                                                  </t>
        </is>
      </c>
      <c r="I101" s="268" t="n">
        <v>407</v>
      </c>
      <c r="J101" s="73">
        <f>OFFSET(A574,0,$K$1-1)</f>
        <v/>
      </c>
      <c r="K101" s="369">
        <f>(SUMIF($C$7:$C$127,I101,$D$7:$D$127)+SUMIF($E$7:$E$127,I101,$F$7:$F$127))/2</f>
        <v/>
      </c>
      <c r="L101" s="478" t="n"/>
      <c r="M101" s="478">
        <f>L101-G101</f>
        <v/>
      </c>
      <c r="N101" s="30" t="n"/>
      <c r="O101" s="425">
        <f>L102-B102</f>
        <v/>
      </c>
      <c r="P101" s="144">
        <f>J101-K101</f>
        <v/>
      </c>
      <c r="Q101" s="426">
        <f>D102-F102</f>
        <v/>
      </c>
      <c r="R101" s="30" t="n"/>
    </row>
    <row r="102">
      <c r="A102" s="50" t="n">
        <v>0</v>
      </c>
      <c r="B102" s="427" t="n"/>
      <c r="C102" s="91" t="n">
        <v>413</v>
      </c>
      <c r="D102" s="470">
        <f>-J110</f>
        <v/>
      </c>
      <c r="E102" s="87" t="n">
        <v>409</v>
      </c>
      <c r="F102" s="432">
        <f>J105</f>
        <v/>
      </c>
      <c r="G102" s="427" t="n"/>
      <c r="H102" s="211" t="inlineStr">
        <is>
          <t xml:space="preserve">　　　　什項設備                                                    </t>
        </is>
      </c>
      <c r="I102" s="180" t="n">
        <v>408</v>
      </c>
      <c r="J102" s="73">
        <f>OFFSET(A575,0,$K$1-1)</f>
        <v/>
      </c>
      <c r="K102" s="369">
        <f>(SUMIF($C$7:$C$127,I102,$D$7:$D$127)+SUMIF($E$7:$E$127,I102,$F$7:$F$127))/2</f>
        <v/>
      </c>
      <c r="L102" s="478" t="n"/>
      <c r="M102" s="478">
        <f>L102-G102</f>
        <v/>
      </c>
      <c r="N102" s="30" t="n"/>
      <c r="O102" s="425">
        <f>L103-B103</f>
        <v/>
      </c>
      <c r="P102" s="144">
        <f>J102-K102</f>
        <v/>
      </c>
      <c r="Q102" s="426">
        <f>D103-F103</f>
        <v/>
      </c>
      <c r="R102" s="30" t="n"/>
    </row>
    <row r="103">
      <c r="A103" s="50" t="n">
        <v>0</v>
      </c>
      <c r="B103" s="427" t="n"/>
      <c r="C103" s="91" t="n">
        <v>414</v>
      </c>
      <c r="D103" s="470">
        <f>-J111</f>
        <v/>
      </c>
      <c r="E103" s="375" t="n">
        <v>410</v>
      </c>
      <c r="F103" s="431">
        <f>J106</f>
        <v/>
      </c>
      <c r="G103" s="427" t="n"/>
      <c r="H103" s="211" t="inlineStr">
        <is>
          <t xml:space="preserve">　不動產、廠房及設備與基金同額增加(+)或減少(-)之金額        </t>
        </is>
      </c>
      <c r="I103" s="180" t="n"/>
      <c r="J103" s="73">
        <f>OFFSET(A576,0,$K$1-1)</f>
        <v/>
      </c>
      <c r="K103" s="369">
        <f>K104+K108</f>
        <v/>
      </c>
      <c r="L103" s="478" t="n"/>
      <c r="M103" s="478">
        <f>L103-G103</f>
        <v/>
      </c>
      <c r="N103" s="30" t="n"/>
      <c r="O103" s="425">
        <f>L104-B104</f>
        <v/>
      </c>
      <c r="P103" s="144">
        <f>J103-K103</f>
        <v/>
      </c>
      <c r="Q103" s="426">
        <f>D104-F104</f>
        <v/>
      </c>
      <c r="R103" s="30" t="n"/>
    </row>
    <row r="104">
      <c r="A104" s="50" t="n">
        <v>0</v>
      </c>
      <c r="B104" s="427" t="n"/>
      <c r="C104" s="91" t="n">
        <v>416</v>
      </c>
      <c r="D104" s="470">
        <f>F58</f>
        <v/>
      </c>
      <c r="E104" s="375" t="n">
        <v>411</v>
      </c>
      <c r="F104" s="431">
        <f>J107</f>
        <v/>
      </c>
      <c r="G104" s="427" t="n"/>
      <c r="H104" s="211" t="inlineStr">
        <is>
          <t xml:space="preserve">　　　撥入不動產、廠房及設備明細(+)                               </t>
        </is>
      </c>
      <c r="I104" s="180" t="n"/>
      <c r="J104" s="73">
        <f>OFFSET(A577,0,$K$1-1)</f>
        <v/>
      </c>
      <c r="K104" s="369">
        <f>SUM(K105:K107)</f>
        <v/>
      </c>
      <c r="L104" s="478" t="n"/>
      <c r="M104" s="478">
        <f>L104-G104</f>
        <v/>
      </c>
      <c r="N104" s="30" t="n"/>
      <c r="O104" s="425">
        <f>L105-B105</f>
        <v/>
      </c>
      <c r="P104" s="144">
        <f>J104-K104</f>
        <v/>
      </c>
      <c r="Q104" s="426">
        <f>D105-F105</f>
        <v/>
      </c>
      <c r="R104" s="30" t="n"/>
    </row>
    <row r="105">
      <c r="A105" s="50" t="n"/>
      <c r="B105" s="50" t="n"/>
      <c r="C105" s="91" t="n"/>
      <c r="D105" s="428" t="n"/>
      <c r="E105" s="375" t="n">
        <v>415</v>
      </c>
      <c r="F105" s="90">
        <f>J113</f>
        <v/>
      </c>
      <c r="G105" s="50" t="n"/>
      <c r="H105" s="112" t="inlineStr">
        <is>
          <t xml:space="preserve">　　　　機械及設備                                                  </t>
        </is>
      </c>
      <c r="I105" s="180" t="n">
        <v>409</v>
      </c>
      <c r="J105" s="73">
        <f>OFFSET(A578,0,$K$1-1)</f>
        <v/>
      </c>
      <c r="K105" s="369">
        <f>(SUMIF($C$7:$C$127,I105,$D$7:$D$127)+SUMIF($E$7:$E$127,I105,$F$7:$F$127))/2</f>
        <v/>
      </c>
      <c r="L105" s="478" t="n"/>
      <c r="M105" s="478">
        <f>L105-G105</f>
        <v/>
      </c>
      <c r="N105" s="30" t="n"/>
      <c r="O105" s="425">
        <f>L106-B106</f>
        <v/>
      </c>
      <c r="P105" s="144">
        <f>J105-K105</f>
        <v/>
      </c>
      <c r="Q105" s="426">
        <f>D106-F106</f>
        <v/>
      </c>
      <c r="R105" s="30" t="n"/>
    </row>
    <row r="106">
      <c r="A106" s="50" t="n"/>
      <c r="B106" s="50" t="n"/>
      <c r="C106" s="375" t="n"/>
      <c r="D106" s="428" t="n"/>
      <c r="G106" s="50" t="n"/>
      <c r="H106" s="112" t="inlineStr">
        <is>
          <t xml:space="preserve">　　　　交通及運輸設備                                              </t>
        </is>
      </c>
      <c r="I106" s="180" t="n">
        <v>410</v>
      </c>
      <c r="J106" s="73">
        <f>OFFSET(A579,0,$K$1-1)</f>
        <v/>
      </c>
      <c r="K106" s="369">
        <f>(SUMIF($C$7:$C$127,I106,$D$7:$D$127)+SUMIF($E$7:$E$127,I106,$F$7:$F$127))/2</f>
        <v/>
      </c>
      <c r="L106" s="478" t="n"/>
      <c r="M106" s="478">
        <f>L106-G106</f>
        <v/>
      </c>
      <c r="N106" s="30" t="n"/>
      <c r="O106" s="425">
        <f>L107-B107</f>
        <v/>
      </c>
      <c r="P106" s="144">
        <f>J106-K106</f>
        <v/>
      </c>
      <c r="Q106" s="426">
        <f>D107-F107</f>
        <v/>
      </c>
      <c r="R106" s="30" t="n"/>
    </row>
    <row r="107">
      <c r="A107" s="50" t="n"/>
      <c r="B107" s="50" t="n"/>
      <c r="C107" s="127" t="n">
        <v>72</v>
      </c>
      <c r="D107" s="471">
        <f>IF(J119&lt;0,J119*-1,0)</f>
        <v/>
      </c>
      <c r="E107" s="472" t="n"/>
      <c r="F107" s="396" t="n"/>
      <c r="G107" s="50" t="n"/>
      <c r="H107" s="112" t="inlineStr">
        <is>
          <t xml:space="preserve">　　　　什項設備                                                    </t>
        </is>
      </c>
      <c r="I107" s="180" t="n">
        <v>411</v>
      </c>
      <c r="J107" s="73">
        <f>OFFSET(A580,0,$K$1-1)</f>
        <v/>
      </c>
      <c r="K107" s="369">
        <f>(SUMIF($C$7:$C$127,I107,$D$7:$D$127)+SUMIF($E$7:$E$127,I107,$F$7:$F$127))/2</f>
        <v/>
      </c>
      <c r="L107" s="478" t="n"/>
      <c r="M107" s="478">
        <f>L107-G107</f>
        <v/>
      </c>
      <c r="N107" s="30" t="n"/>
      <c r="O107" s="425">
        <f>L108-B108</f>
        <v/>
      </c>
      <c r="P107" s="144">
        <f>J107-K107</f>
        <v/>
      </c>
      <c r="Q107" s="426">
        <f>D108-F108</f>
        <v/>
      </c>
      <c r="R107" s="30" t="n"/>
    </row>
    <row r="108">
      <c r="A108" s="89" t="n">
        <v>0</v>
      </c>
      <c r="B108" s="427" t="n"/>
      <c r="C108" s="127" t="n"/>
      <c r="D108" s="428" t="n"/>
      <c r="E108" s="375" t="n">
        <v>72</v>
      </c>
      <c r="F108" s="396">
        <f>IF(J119&gt;0,J119,0)</f>
        <v/>
      </c>
      <c r="G108" s="427" t="n"/>
      <c r="H108" s="211" t="inlineStr">
        <is>
          <t xml:space="preserve">　　　撥出不動產、廠房及設備明細(-)                               </t>
        </is>
      </c>
      <c r="I108" s="180" t="n"/>
      <c r="J108" s="73">
        <f>OFFSET(A581,0,$K$1-1)</f>
        <v/>
      </c>
      <c r="K108" s="369">
        <f>K109+K110+K111</f>
        <v/>
      </c>
      <c r="L108" s="478" t="n"/>
      <c r="M108" s="478">
        <f>L108-G108</f>
        <v/>
      </c>
      <c r="N108" s="30" t="n"/>
      <c r="O108" s="425">
        <f>L109-B109</f>
        <v/>
      </c>
      <c r="P108" s="144">
        <f>J108-K108</f>
        <v/>
      </c>
      <c r="Q108" s="426">
        <f>D109-F109</f>
        <v/>
      </c>
      <c r="R108" s="30" t="n"/>
    </row>
    <row r="109">
      <c r="A109" s="78" t="n"/>
      <c r="B109" s="427" t="n"/>
      <c r="D109" s="428" t="n"/>
      <c r="E109" s="375" t="n"/>
      <c r="F109" s="432">
        <f>J131</f>
        <v/>
      </c>
      <c r="G109" s="427" t="n"/>
      <c r="H109" s="112" t="inlineStr">
        <is>
          <t xml:space="preserve">　　　　機械及設備                                                  </t>
        </is>
      </c>
      <c r="I109" s="180" t="n">
        <v>412</v>
      </c>
      <c r="J109" s="73">
        <f>OFFSET(A582,0,$K$1-1)</f>
        <v/>
      </c>
      <c r="K109" s="387">
        <f>(SUMIF($C$7:$C$127,I109,$D$7:$D$127)+SUMIF($E$7:$E$127,I109,$F$7:$F$127))/2*-1</f>
        <v/>
      </c>
      <c r="L109" s="478" t="n"/>
      <c r="M109" s="478">
        <f>L109-G109</f>
        <v/>
      </c>
      <c r="N109" s="30" t="n"/>
      <c r="O109" s="425">
        <f>L110-B110</f>
        <v/>
      </c>
      <c r="P109" s="144">
        <f>J109-K109</f>
        <v/>
      </c>
      <c r="Q109" s="426">
        <f>D110-F110</f>
        <v/>
      </c>
      <c r="R109" s="30" t="n"/>
    </row>
    <row r="110">
      <c r="A110" s="78" t="inlineStr">
        <is>
          <t xml:space="preserve">　公積                                                        </t>
        </is>
      </c>
      <c r="B110" s="422">
        <f>SUM(B111:B115)</f>
        <v/>
      </c>
      <c r="C110" s="375" t="n"/>
      <c r="D110" s="428" t="n"/>
      <c r="E110" s="430" t="n"/>
      <c r="F110" s="432" t="n"/>
      <c r="G110" s="423">
        <f>SUM(G111:G115)</f>
        <v/>
      </c>
      <c r="H110" s="112" t="inlineStr">
        <is>
          <t xml:space="preserve">　　　　交通及運輸設備                                              </t>
        </is>
      </c>
      <c r="I110" s="180" t="n">
        <v>413</v>
      </c>
      <c r="J110" s="73">
        <f>OFFSET(A583,0,$K$1-1)</f>
        <v/>
      </c>
      <c r="K110" s="387">
        <f>(SUMIF($C$7:$C$127,I110,$D$7:$D$127)+SUMIF($E$7:$E$127,I110,$F$7:$F$127))/2*-1</f>
        <v/>
      </c>
      <c r="L110" s="478">
        <f>VLOOKUP(A110,$A$253:$AX$305,$K$1,FALSE)</f>
        <v/>
      </c>
      <c r="M110" s="478">
        <f>L110-G110</f>
        <v/>
      </c>
      <c r="N110" s="30" t="n"/>
      <c r="O110" s="425">
        <f>L111-B111</f>
        <v/>
      </c>
      <c r="P110" s="144">
        <f>J110-K110</f>
        <v/>
      </c>
      <c r="Q110" s="426">
        <f>D111-F111</f>
        <v/>
      </c>
      <c r="R110" s="30" t="n"/>
    </row>
    <row r="111">
      <c r="A111" s="80" t="inlineStr">
        <is>
          <t xml:space="preserve">　　資本公積                                                    </t>
        </is>
      </c>
      <c r="B111" s="427">
        <f>VLOOKUP(A111,$A$423:$AX$475,$K$1,FALSE)</f>
        <v/>
      </c>
      <c r="C111" s="375" t="n"/>
      <c r="D111" s="428" t="n"/>
      <c r="E111" s="430" t="n">
        <v>417</v>
      </c>
      <c r="F111" s="432">
        <f>J115</f>
        <v/>
      </c>
      <c r="G111" s="429">
        <f>B111+SUM(F111:F113)-SUM(D111:D113)</f>
        <v/>
      </c>
      <c r="H111" s="112" t="inlineStr">
        <is>
          <t xml:space="preserve">　　　　什項設備                                                    </t>
        </is>
      </c>
      <c r="I111" s="180" t="n">
        <v>414</v>
      </c>
      <c r="J111" s="73">
        <f>OFFSET(A584,0,$K$1-1)</f>
        <v/>
      </c>
      <c r="K111" s="387">
        <f>(SUMIF($C$7:$C$127,I111,$D$7:$D$127)+SUMIF($E$7:$E$127,I111,$F$7:$F$127))/2*-1</f>
        <v/>
      </c>
      <c r="L111" s="478">
        <f>VLOOKUP(A111,$A$253:$AX$305,$K$1,FALSE)</f>
        <v/>
      </c>
      <c r="M111" s="478">
        <f>L111-G111</f>
        <v/>
      </c>
      <c r="N111" s="30" t="n"/>
      <c r="O111" s="425">
        <f>L112-B112</f>
        <v/>
      </c>
      <c r="P111" s="144">
        <f>J111-K111</f>
        <v/>
      </c>
      <c r="Q111" s="426">
        <f>D112-F112</f>
        <v/>
      </c>
      <c r="R111" s="30" t="n"/>
    </row>
    <row r="112">
      <c r="A112" s="2" t="n">
        <v>0</v>
      </c>
      <c r="B112" s="427" t="n"/>
      <c r="C112" s="473" t="n">
        <v>71</v>
      </c>
      <c r="D112" s="471">
        <f>IF(J118&lt;0,J118*-1,0)</f>
        <v/>
      </c>
      <c r="E112" s="430" t="n">
        <v>71</v>
      </c>
      <c r="F112" s="431">
        <f>IF(J133&gt;0,J133,0)</f>
        <v/>
      </c>
      <c r="G112" s="433" t="n"/>
      <c r="H112" s="211" t="inlineStr">
        <is>
          <t xml:space="preserve">　無形資產與基金同額增加(+)或減少(-)之金額                  </t>
        </is>
      </c>
      <c r="I112" s="186" t="n"/>
      <c r="J112" s="73" t="n"/>
      <c r="K112" s="369">
        <f>K113+K114</f>
        <v/>
      </c>
      <c r="L112" s="478" t="n"/>
      <c r="M112" s="478">
        <f>L112-G112</f>
        <v/>
      </c>
      <c r="N112" s="30" t="n"/>
      <c r="O112" s="425">
        <f>L113-B113</f>
        <v/>
      </c>
      <c r="P112" s="144">
        <f>J112-K112</f>
        <v/>
      </c>
      <c r="Q112" s="426">
        <f>D113-F113</f>
        <v/>
      </c>
      <c r="R112" s="30" t="n"/>
    </row>
    <row r="113">
      <c r="A113" s="3" t="n">
        <v>0</v>
      </c>
      <c r="B113" s="427" t="n"/>
      <c r="C113" s="473" t="n"/>
      <c r="D113" s="428" t="n"/>
      <c r="E113" s="439" t="n"/>
      <c r="F113" s="432" t="n"/>
      <c r="G113" s="433" t="n"/>
      <c r="H113" s="112" t="inlineStr">
        <is>
          <t xml:space="preserve">　　　無形資產與基金同額增加之金額(+)                             </t>
        </is>
      </c>
      <c r="I113" s="180" t="n">
        <v>415</v>
      </c>
      <c r="J113" s="73">
        <f>OFFSET(A585,0,$K$1-1)</f>
        <v/>
      </c>
      <c r="K113" s="369">
        <f>(SUMIF($C$7:$C$127,I113,$D$7:$D$127)+SUMIF($E$7:$E$127,I113,$F$7:$F$127))/2</f>
        <v/>
      </c>
      <c r="L113" s="478" t="n"/>
      <c r="M113" s="478">
        <f>L113-G113</f>
        <v/>
      </c>
      <c r="N113" s="30" t="n"/>
      <c r="O113" s="425">
        <f>L114-B114</f>
        <v/>
      </c>
      <c r="P113" s="144">
        <f>J113-K113</f>
        <v/>
      </c>
      <c r="Q113" s="426">
        <f>D114-F114</f>
        <v/>
      </c>
      <c r="R113" s="30" t="n"/>
    </row>
    <row r="114">
      <c r="A114" s="80" t="inlineStr">
        <is>
          <t xml:space="preserve">　　特別公積                                                    </t>
        </is>
      </c>
      <c r="B114" s="427">
        <f>VLOOKUP(A114,$A$423:$AX$475,$K$1,FALSE)</f>
        <v/>
      </c>
      <c r="C114" s="474" t="n"/>
      <c r="D114" s="428">
        <f>J131</f>
        <v/>
      </c>
      <c r="E114" s="430" t="n"/>
      <c r="F114" s="432" t="n"/>
      <c r="G114" s="429">
        <f>B114+SUM(F114:F115)-SUM(D114:D115)</f>
        <v/>
      </c>
      <c r="H114" s="112" t="inlineStr">
        <is>
          <t xml:space="preserve">　　　無形資產與基金同額減少之金額(-)                             </t>
        </is>
      </c>
      <c r="I114" s="180" t="n">
        <v>416</v>
      </c>
      <c r="J114" s="73">
        <f>OFFSET(A586,0,$K$1-1)</f>
        <v/>
      </c>
      <c r="K114" s="369">
        <f>-(SUMIF($C$7:$C$127,I114,$D$7:$D$127)+SUMIF($E$7:$E$127,I114,$F$7:$F$127))/2</f>
        <v/>
      </c>
      <c r="L114" s="478">
        <f>VLOOKUP(A114,$A$253:$AX$305,$K$1,FALSE)</f>
        <v/>
      </c>
      <c r="M114" s="478">
        <f>L114-G114</f>
        <v/>
      </c>
      <c r="N114" s="30" t="n"/>
      <c r="O114" s="425">
        <f>L115-B115</f>
        <v/>
      </c>
      <c r="P114" s="144">
        <f>J114-K114</f>
        <v/>
      </c>
      <c r="Q114" s="426">
        <f>D115-F115</f>
        <v/>
      </c>
      <c r="R114" s="30" t="n"/>
    </row>
    <row r="115">
      <c r="A115" s="3" t="n">
        <v>0</v>
      </c>
      <c r="B115" s="427" t="n"/>
      <c r="C115" s="473" t="n"/>
      <c r="D115" s="428" t="n"/>
      <c r="E115" s="439" t="n"/>
      <c r="F115" s="432" t="n"/>
      <c r="G115" s="433" t="n"/>
      <c r="H115" s="112" t="inlineStr">
        <is>
          <t xml:space="preserve">　　應付代管資產轉列受贈公積之金額                              </t>
        </is>
      </c>
      <c r="I115" s="180" t="n">
        <v>417</v>
      </c>
      <c r="J115" s="73">
        <f>OFFSET(A587,0,$K$1-1)</f>
        <v/>
      </c>
      <c r="K115" s="369">
        <f>(SUMIF($C$7:$C$127,I115,$D$7:$D$127)+SUMIF($E$7:$E$127,I115,$F$7:$F$127))/2</f>
        <v/>
      </c>
      <c r="L115" s="478" t="n"/>
      <c r="M115" s="478">
        <f>L115-G115</f>
        <v/>
      </c>
      <c r="N115" s="30" t="n"/>
      <c r="O115" s="425">
        <f>L116-B116</f>
        <v/>
      </c>
      <c r="P115" s="144">
        <f>J115-K115</f>
        <v/>
      </c>
      <c r="Q115" s="426">
        <f>D116-F116</f>
        <v/>
      </c>
      <c r="R115" s="30" t="n"/>
    </row>
    <row r="116">
      <c r="A116" s="78" t="inlineStr">
        <is>
          <t xml:space="preserve">　累積餘絀                                                    </t>
        </is>
      </c>
      <c r="B116" s="422">
        <f>SUM(B117:B121)</f>
        <v/>
      </c>
      <c r="C116" s="474" t="n"/>
      <c r="D116" s="428" t="n"/>
      <c r="E116" s="430" t="n"/>
      <c r="F116" s="432" t="n"/>
      <c r="G116" s="423">
        <f>SUM(G117:G121)</f>
        <v/>
      </c>
      <c r="H116" s="112" t="inlineStr">
        <is>
          <t xml:space="preserve">　　長期債務1年內到期部分轉列應付到期長期負債之金額             </t>
        </is>
      </c>
      <c r="I116" s="180" t="n">
        <v>418</v>
      </c>
      <c r="J116" s="73">
        <f>OFFSET(A588,0,$K$1-1)</f>
        <v/>
      </c>
      <c r="K116" s="369">
        <f>(SUMIF($C$7:$C$127,I116,$D$7:$D$127)+SUMIF($E$7:$E$127,I116,$F$7:$F$127))/2</f>
        <v/>
      </c>
      <c r="L116" s="478">
        <f>VLOOKUP(A116,$A$253:$AX$305,$K$1,FALSE)</f>
        <v/>
      </c>
      <c r="M116" s="478">
        <f>L116-G116</f>
        <v/>
      </c>
      <c r="N116" s="30" t="n"/>
      <c r="O116" s="425">
        <f>L117-B117</f>
        <v/>
      </c>
      <c r="P116" s="144">
        <f>J116-K116</f>
        <v/>
      </c>
      <c r="Q116" s="426">
        <f>D117-F117</f>
        <v/>
      </c>
      <c r="R116" s="30" t="n"/>
    </row>
    <row r="117">
      <c r="A117" s="80" t="inlineStr">
        <is>
          <t xml:space="preserve">　　累積賸餘                                                    </t>
        </is>
      </c>
      <c r="B117" s="427">
        <f>VLOOKUP(A117,$A$423:$AX$475,$K$1,FALSE)</f>
        <v/>
      </c>
      <c r="C117" s="474" t="n"/>
      <c r="D117" s="428" t="n"/>
      <c r="E117" s="375" t="inlineStr">
        <is>
          <t>A</t>
        </is>
      </c>
      <c r="F117" s="432">
        <f>IF(J7&gt;0,J7,0)</f>
        <v/>
      </c>
      <c r="G117" s="429">
        <f>B117+SUM(F117:F120)-SUM(D117:D120)</f>
        <v/>
      </c>
      <c r="H117" s="112" t="inlineStr">
        <is>
          <t xml:space="preserve">　　盈餘分配與虧損填補之金額                                    </t>
        </is>
      </c>
      <c r="I117" s="180" t="n"/>
      <c r="J117" s="73">
        <f>OFFSET(A589,0,$K$1-1)</f>
        <v/>
      </c>
      <c r="K117" s="369">
        <f>K118+K119</f>
        <v/>
      </c>
      <c r="L117" s="478">
        <f>VLOOKUP(A117,$A$253:$AX$305,$K$1,FALSE)</f>
        <v/>
      </c>
      <c r="M117" s="478">
        <f>L117-G117</f>
        <v/>
      </c>
      <c r="N117" s="30" t="n"/>
      <c r="O117" s="425">
        <f>L118-B118</f>
        <v/>
      </c>
      <c r="P117" s="144">
        <f>J117-K117</f>
        <v/>
      </c>
      <c r="Q117" s="426">
        <f>D118-F118</f>
        <v/>
      </c>
      <c r="R117" s="30" t="n"/>
    </row>
    <row r="118">
      <c r="A118" s="3" t="n">
        <v>0</v>
      </c>
      <c r="B118" s="427" t="n"/>
      <c r="C118" s="474" t="n">
        <v>71</v>
      </c>
      <c r="D118" s="428">
        <f>IF(J123&gt;0,J123,0)</f>
        <v/>
      </c>
      <c r="E118" s="375" t="n"/>
      <c r="F118" s="431" t="n"/>
      <c r="G118" s="401" t="n"/>
      <c r="H118" s="112" t="inlineStr">
        <is>
          <t xml:space="preserve">　　　提存(撥用-)公積                                             </t>
        </is>
      </c>
      <c r="I118" s="180" t="n">
        <v>71</v>
      </c>
      <c r="J118" s="73">
        <f>OFFSET(A590,0,$K$1-1)</f>
        <v/>
      </c>
      <c r="K118" s="387">
        <f>-(SUMIF($C$7:$C$127,I118,$D$7:$D$127)+SUMIF($E$7:$E$127,I118,$F$7:$F$127))/2</f>
        <v/>
      </c>
      <c r="L118" s="478" t="n"/>
      <c r="M118" s="478">
        <f>L118-G118</f>
        <v/>
      </c>
      <c r="N118" s="30" t="n"/>
      <c r="O118" s="425">
        <f>L119-B119</f>
        <v/>
      </c>
      <c r="P118" s="144">
        <f>J118-K118</f>
        <v/>
      </c>
      <c r="Q118" s="426">
        <f>D119-F119</f>
        <v/>
      </c>
      <c r="R118" s="30" t="n"/>
    </row>
    <row r="119" ht="20.4" customHeight="1" s="53" thickBot="1">
      <c r="A119" s="3" t="n"/>
      <c r="B119" s="427" t="n"/>
      <c r="C119" s="430" t="n">
        <v>72</v>
      </c>
      <c r="D119" s="471">
        <f>IF(J119&gt;0,J119,0)</f>
        <v/>
      </c>
      <c r="E119" s="434" t="n"/>
      <c r="F119" s="376" t="n"/>
      <c r="G119" s="401" t="n"/>
      <c r="H119" s="198" t="inlineStr">
        <is>
          <t xml:space="preserve">　　　賸餘撥充(折減-)基金                                         </t>
        </is>
      </c>
      <c r="I119" s="180" t="n">
        <v>72</v>
      </c>
      <c r="J119" s="73">
        <f>OFFSET(A591,0,$K$1-1)</f>
        <v/>
      </c>
      <c r="K119" s="387">
        <f>-(SUMIF($C$7:$C$127,I119,$D$7:$D$127)+SUMIF($E$7:$E$127,I119,$F$7:$F$127))/2</f>
        <v/>
      </c>
      <c r="L119" s="478" t="n"/>
      <c r="M119" s="478">
        <f>L119-G119</f>
        <v/>
      </c>
      <c r="N119" s="30" t="n"/>
      <c r="O119" s="425">
        <f>L120-B121</f>
        <v/>
      </c>
      <c r="P119" s="144">
        <f>J119-K119</f>
        <v/>
      </c>
      <c r="Q119" s="426">
        <f>D121-F121</f>
        <v/>
      </c>
      <c r="R119" s="30" t="n"/>
    </row>
    <row r="120">
      <c r="A120" s="100" t="n"/>
      <c r="B120" s="465" t="n"/>
      <c r="C120" s="430" t="n"/>
      <c r="D120" s="432" t="n"/>
      <c r="E120" s="434" t="n"/>
      <c r="F120" s="376" t="n"/>
      <c r="G120" s="401" t="n"/>
      <c r="H120" s="112" t="n"/>
      <c r="I120" s="180" t="n"/>
      <c r="J120" s="121" t="n"/>
      <c r="K120" s="369">
        <f>(SUMIF($C$7:$C$127,I120,$D$7:$D$127)+SUMIF($E$7:$E$127,I120,$F$7:$F$127))/2</f>
        <v/>
      </c>
      <c r="L120" s="478" t="n"/>
      <c r="M120" s="478">
        <f>L120-G120</f>
        <v/>
      </c>
      <c r="N120" s="30" t="n"/>
      <c r="O120" s="425">
        <f>L123-B122</f>
        <v/>
      </c>
      <c r="P120" s="144" t="n"/>
      <c r="Q120" s="426">
        <f>D122-F122</f>
        <v/>
      </c>
      <c r="R120" s="30" t="n"/>
    </row>
    <row r="121">
      <c r="A121" s="80" t="inlineStr">
        <is>
          <t xml:space="preserve">　　累積短絀                                                    </t>
        </is>
      </c>
      <c r="B121" s="427">
        <f>VLOOKUP(A121,$A$423:$AX$475,$K$1,FALSE)</f>
        <v/>
      </c>
      <c r="C121" s="375" t="inlineStr">
        <is>
          <t>A</t>
        </is>
      </c>
      <c r="D121" s="428">
        <f>IF(J7&lt;0,J7*-1,0)</f>
        <v/>
      </c>
      <c r="E121" s="430" t="n"/>
      <c r="F121" s="431" t="n"/>
      <c r="G121" s="488">
        <f>B121+SUM(F121:F124)-SUM(D121:D124)</f>
        <v/>
      </c>
      <c r="H121" s="112" t="n"/>
      <c r="I121" s="180" t="n"/>
      <c r="J121" s="121" t="n"/>
      <c r="K121" s="369">
        <f>(SUMIF($C$7:$C$127,I121,$D$7:$D$127)+SUMIF($E$7:$E$127,I121,$F$7:$F$127))/2</f>
        <v/>
      </c>
      <c r="L121" s="478">
        <f>VLOOKUP(A121,$A$253:$AX$305,$K$1,FALSE)</f>
        <v/>
      </c>
      <c r="M121" s="478">
        <f>L121-G121</f>
        <v/>
      </c>
      <c r="N121" s="30" t="n"/>
      <c r="O121" s="425">
        <f>L124-B123</f>
        <v/>
      </c>
      <c r="P121" s="144" t="n"/>
      <c r="Q121" s="426">
        <f>D123-F123</f>
        <v/>
      </c>
      <c r="R121" s="30" t="n"/>
    </row>
    <row r="122">
      <c r="A122" s="3" t="n">
        <v>0</v>
      </c>
      <c r="B122" s="427" t="n"/>
      <c r="C122" s="382" t="n"/>
      <c r="D122" s="428" t="n"/>
      <c r="E122" s="430" t="n">
        <v>71</v>
      </c>
      <c r="F122" s="432">
        <f>IF(J118&lt;0,J118*-1,0)</f>
        <v/>
      </c>
      <c r="G122" s="401" t="n"/>
      <c r="H122" s="112" t="n"/>
      <c r="I122" s="180" t="n"/>
      <c r="J122" s="121" t="n"/>
      <c r="K122" s="369">
        <f>SUM(K123:K124)</f>
        <v/>
      </c>
      <c r="L122" s="478" t="n"/>
      <c r="M122" s="478">
        <f>L122-G122</f>
        <v/>
      </c>
      <c r="N122" s="30" t="n"/>
      <c r="O122" s="425">
        <f>L125-B124</f>
        <v/>
      </c>
      <c r="P122" s="30" t="n"/>
      <c r="Q122" s="426">
        <f>D125-F125</f>
        <v/>
      </c>
      <c r="R122" s="30" t="n"/>
    </row>
    <row r="123">
      <c r="A123" s="3" t="n"/>
      <c r="B123" s="427" t="n"/>
      <c r="C123" s="382" t="n"/>
      <c r="D123" s="428" t="n"/>
      <c r="E123" s="430" t="n">
        <v>72</v>
      </c>
      <c r="F123" s="396">
        <f>IF(J119&lt;0,J119*-1,0)</f>
        <v/>
      </c>
      <c r="G123" s="401" t="n"/>
      <c r="H123" s="112" t="n"/>
      <c r="I123" s="180" t="n"/>
      <c r="J123" s="121" t="n"/>
      <c r="K123" s="369">
        <f>-(SUMIF($C$7:$C$127,I123,$D$7:$D$127)+SUMIF($E$7:$E$127,I123,$F$7:$F$127))/2</f>
        <v/>
      </c>
      <c r="L123" s="478" t="n"/>
      <c r="M123" s="478">
        <f>L123-G123</f>
        <v/>
      </c>
      <c r="N123" s="30" t="n"/>
      <c r="O123" s="425">
        <f>L126-B125</f>
        <v/>
      </c>
      <c r="P123" s="30" t="n"/>
      <c r="Q123" s="426">
        <f>D126-F126</f>
        <v/>
      </c>
    </row>
    <row r="124" ht="20.4" customHeight="1" s="53" thickBot="1">
      <c r="A124" s="100" t="n"/>
      <c r="B124" s="465" t="n"/>
      <c r="C124" s="475" t="n"/>
      <c r="D124" s="428" t="n"/>
      <c r="E124" s="434" t="n">
        <v>73</v>
      </c>
      <c r="F124" s="435">
        <f>D120</f>
        <v/>
      </c>
      <c r="G124" s="401" t="n"/>
      <c r="H124" s="198" t="n"/>
      <c r="I124" s="199" t="n"/>
      <c r="J124" s="122" t="n"/>
      <c r="K124" s="444">
        <f>-(SUMIF($C$7:$C$127,I124,$D$7:$D$127)+SUMIF($E$7:$E$127,I124,$F$7:$F$127))/2</f>
        <v/>
      </c>
      <c r="L124" s="478" t="n"/>
      <c r="M124" s="478">
        <f>L124-G124</f>
        <v/>
      </c>
      <c r="O124" s="425">
        <f>L127-B126</f>
        <v/>
      </c>
      <c r="Q124" s="426">
        <f>D127-F127</f>
        <v/>
      </c>
    </row>
    <row r="125">
      <c r="A125" s="78" t="inlineStr">
        <is>
          <t xml:space="preserve">　淨值其他項目                                                </t>
        </is>
      </c>
      <c r="B125" s="422">
        <f>SUM(B126:B127)</f>
        <v/>
      </c>
      <c r="C125" s="375" t="n"/>
      <c r="D125" s="428" t="n"/>
      <c r="E125" s="430" t="n"/>
      <c r="F125" s="432" t="n"/>
      <c r="G125" s="402">
        <f>SUM(G126:G127)</f>
        <v/>
      </c>
      <c r="H125" s="220" t="n"/>
      <c r="I125" s="180" t="n"/>
      <c r="J125" s="246" t="n"/>
      <c r="K125" s="489" t="n"/>
      <c r="L125" s="478">
        <f>VLOOKUP(A125,$A$253:$AX$305,$K$1,FALSE)</f>
        <v/>
      </c>
      <c r="M125" s="478">
        <f>L124-G124</f>
        <v/>
      </c>
      <c r="O125" s="425">
        <f>L127-B128</f>
        <v/>
      </c>
      <c r="Q125" s="426">
        <f>D128-F128</f>
        <v/>
      </c>
    </row>
    <row r="126">
      <c r="A126" s="81" t="inlineStr">
        <is>
          <t xml:space="preserve">　　累積其他綜合餘絀                                            </t>
        </is>
      </c>
      <c r="B126" s="427">
        <f>VLOOKUP(A126,$A$423:$AX$475,$K$1,FALSE)</f>
        <v/>
      </c>
      <c r="C126" s="375" t="n"/>
      <c r="D126" s="428" t="n"/>
      <c r="E126" s="430" t="n"/>
      <c r="F126" s="432" t="n"/>
      <c r="G126" s="488">
        <f>B126+F126-D126</f>
        <v/>
      </c>
      <c r="H126" s="220" t="n"/>
      <c r="I126" s="180" t="n"/>
      <c r="J126" s="246" t="n"/>
      <c r="K126" s="489" t="n"/>
      <c r="L126" s="478">
        <f>VLOOKUP(A126,$A$253:$AX$305,$K$1,FALSE)</f>
        <v/>
      </c>
      <c r="M126" s="478">
        <f>L125-G125</f>
        <v/>
      </c>
    </row>
    <row r="127">
      <c r="A127" s="80" t="n">
        <v>0</v>
      </c>
      <c r="B127" s="427" t="n"/>
      <c r="C127" s="375" t="n"/>
      <c r="D127" s="428" t="n"/>
      <c r="E127" s="430" t="n"/>
      <c r="F127" s="432" t="n"/>
      <c r="G127" s="488" t="n"/>
      <c r="H127" s="220" t="n"/>
      <c r="I127" s="180" t="n"/>
      <c r="J127" s="246" t="n"/>
      <c r="K127" s="489" t="n"/>
      <c r="L127" s="478">
        <f>VLOOKUP(A128,$A$253:$AX$305,$K$1,FALSE)</f>
        <v/>
      </c>
      <c r="M127" s="478">
        <f>L126-G126</f>
        <v/>
      </c>
    </row>
    <row r="128" ht="20.4" customHeight="1" s="53" thickBot="1">
      <c r="A128" s="83" t="inlineStr">
        <is>
          <t>合      計</t>
        </is>
      </c>
      <c r="B128" s="479">
        <f>B70+B97</f>
        <v/>
      </c>
      <c r="C128" s="480" t="n"/>
      <c r="D128" s="481" t="n"/>
      <c r="E128" s="482" t="n"/>
      <c r="F128" s="481" t="n"/>
      <c r="G128" s="490">
        <f>G70+G97</f>
        <v/>
      </c>
      <c r="H128" s="220" t="n"/>
      <c r="I128" s="180" t="n"/>
      <c r="J128" s="246" t="n"/>
      <c r="K128" s="489" t="n"/>
      <c r="M128" s="478">
        <f>L127-G128</f>
        <v/>
      </c>
    </row>
    <row r="129">
      <c r="A129" s="74" t="n"/>
      <c r="B129" s="74" t="n"/>
      <c r="C129" s="74" t="n"/>
      <c r="D129" s="74" t="n"/>
      <c r="E129" s="74" t="n"/>
      <c r="F129" s="74" t="n"/>
      <c r="G129" s="74" t="n"/>
      <c r="H129" s="220" t="n"/>
      <c r="I129" s="180" t="n"/>
      <c r="J129" s="246" t="n"/>
      <c r="K129" s="489" t="n"/>
      <c r="M129" s="478">
        <f>L131-G133</f>
        <v/>
      </c>
    </row>
    <row r="130">
      <c r="A130" s="74" t="n"/>
      <c r="D130" s="483">
        <f>SUM(D6:D127)</f>
        <v/>
      </c>
      <c r="E130" s="19" t="n"/>
      <c r="F130" s="483">
        <f>SUM(F6:F127)</f>
        <v/>
      </c>
      <c r="H130" s="220" t="n"/>
      <c r="I130" s="180" t="n"/>
      <c r="J130" s="246" t="n"/>
      <c r="K130" s="489" t="n"/>
      <c r="M130" s="478">
        <f>L132-G134</f>
        <v/>
      </c>
    </row>
    <row r="131">
      <c r="A131" s="74" t="n"/>
      <c r="C131" s="6" t="n"/>
      <c r="D131" s="483">
        <f>D130-F130</f>
        <v/>
      </c>
      <c r="E131" s="15" t="n"/>
      <c r="F131" s="483">
        <f>F130-D130</f>
        <v/>
      </c>
      <c r="H131" s="119" t="n"/>
      <c r="I131" s="115" t="n"/>
      <c r="J131" s="116" t="n"/>
      <c r="K131" s="411" t="n"/>
      <c r="M131" s="478">
        <f>L133-G135</f>
        <v/>
      </c>
    </row>
    <row r="132">
      <c r="A132" s="74" t="n"/>
      <c r="B132" s="484">
        <f>B69-B70-B97</f>
        <v/>
      </c>
      <c r="C132" s="6" t="n"/>
      <c r="E132" s="15" t="n"/>
      <c r="G132" s="484">
        <f>G69-G70-G97</f>
        <v/>
      </c>
      <c r="H132" s="119" t="n"/>
      <c r="I132" s="115" t="n"/>
      <c r="J132" s="116" t="n"/>
      <c r="K132" s="411" t="n"/>
      <c r="M132" s="478">
        <f>L134-G136</f>
        <v/>
      </c>
    </row>
    <row r="133">
      <c r="A133" s="74" t="n"/>
      <c r="C133" s="30" t="n"/>
      <c r="D133" s="30" t="n"/>
      <c r="E133" s="30" t="n"/>
      <c r="F133" s="30" t="n"/>
      <c r="G133" s="30" t="n"/>
      <c r="H133" s="119" t="n"/>
      <c r="I133" s="115" t="n"/>
      <c r="J133" s="116" t="n"/>
      <c r="K133" s="411" t="n"/>
      <c r="M133" s="478">
        <f>L135-G137</f>
        <v/>
      </c>
    </row>
    <row r="134">
      <c r="A134" s="74" t="n"/>
      <c r="B134" s="74" t="n"/>
      <c r="C134" s="74" t="n"/>
      <c r="D134" s="74" t="n"/>
      <c r="E134" s="74" t="n"/>
      <c r="F134" s="74" t="n"/>
      <c r="G134" s="74" t="n"/>
      <c r="H134" s="119" t="n"/>
      <c r="I134" s="115" t="n"/>
      <c r="J134" s="116" t="n"/>
      <c r="K134" s="411" t="n"/>
      <c r="M134" s="478">
        <f>L136-G136</f>
        <v/>
      </c>
    </row>
    <row r="135">
      <c r="A135" s="74" t="n"/>
      <c r="B135" s="74" t="n"/>
      <c r="C135" s="74" t="n"/>
      <c r="D135" s="74" t="n"/>
      <c r="E135" s="74" t="n"/>
      <c r="F135" s="74" t="n"/>
      <c r="G135" s="74" t="n"/>
      <c r="H135" s="119" t="n"/>
      <c r="I135" s="115" t="n"/>
      <c r="J135" s="116" t="n"/>
      <c r="K135" s="411" t="n"/>
    </row>
    <row r="254" ht="16.2" customHeight="1" s="53"/>
    <row r="255" ht="16.2" customHeight="1" s="53"/>
    <row r="256" ht="16.2" customHeight="1" s="53"/>
    <row r="257" ht="16.2" customHeight="1" s="53"/>
    <row r="258" ht="16.2" customHeight="1" s="53"/>
    <row r="259" ht="16.2" customHeight="1" s="53"/>
    <row r="260" ht="16.2" customHeight="1" s="53"/>
    <row r="261" ht="16.2" customHeight="1" s="53"/>
    <row r="262" ht="16.2" customHeight="1" s="53"/>
    <row r="263" ht="16.2" customHeight="1" s="53"/>
    <row r="264" ht="16.2" customHeight="1" s="53"/>
    <row r="265" ht="16.2" customHeight="1" s="53"/>
    <row r="266" ht="16.2" customHeight="1" s="53"/>
    <row r="267" ht="16.2" customHeight="1" s="53"/>
    <row r="268" ht="16.2" customHeight="1" s="53"/>
    <row r="269" ht="16.2" customHeight="1" s="53"/>
    <row r="270" ht="16.2" customHeight="1" s="53"/>
    <row r="271" ht="16.2" customHeight="1" s="53"/>
    <row r="272" ht="16.2" customHeight="1" s="53"/>
    <row r="273" ht="16.2" customHeight="1" s="53"/>
    <row r="274" ht="16.2" customHeight="1" s="53"/>
    <row r="275" ht="16.2" customHeight="1" s="53"/>
    <row r="276" ht="16.2" customHeight="1" s="53"/>
    <row r="277" ht="16.2" customHeight="1" s="53"/>
    <row r="278" ht="16.2" customHeight="1" s="53"/>
    <row r="279" ht="16.2" customHeight="1" s="53"/>
    <row r="280" ht="16.2" customHeight="1" s="53"/>
    <row r="281" ht="16.2" customHeight="1" s="53"/>
    <row r="282" ht="16.2" customHeight="1" s="53"/>
    <row r="283" ht="16.2" customHeight="1" s="53"/>
    <row r="284" ht="16.2" customHeight="1" s="53"/>
    <row r="285" ht="16.2" customHeight="1" s="53"/>
    <row r="286" ht="16.2" customHeight="1" s="53"/>
    <row r="287" ht="16.2" customHeight="1" s="53"/>
    <row r="288" ht="16.2" customHeight="1" s="53"/>
    <row r="289" ht="16.2" customHeight="1" s="53"/>
    <row r="290" ht="16.2" customHeight="1" s="53"/>
    <row r="291" ht="16.2" customHeight="1" s="53"/>
    <row r="292" ht="16.2" customHeight="1" s="53"/>
    <row r="293" ht="16.2" customHeight="1" s="53"/>
    <row r="294" ht="16.2" customHeight="1" s="53"/>
    <row r="295" ht="16.2" customHeight="1" s="53"/>
    <row r="296" ht="16.2" customHeight="1" s="53"/>
    <row r="297" ht="16.2" customHeight="1" s="53"/>
    <row r="298" ht="16.2" customHeight="1" s="53"/>
    <row r="299" ht="16.2" customHeight="1" s="53"/>
    <row r="300" ht="16.2" customHeight="1" s="53"/>
    <row r="301" ht="16.2" customHeight="1" s="53"/>
    <row r="302" ht="16.2" customHeight="1" s="53"/>
    <row r="303" ht="16.2" customHeight="1" s="53"/>
    <row r="304" ht="16.2" customHeight="1" s="53"/>
    <row r="305" ht="16.2" customHeight="1" s="53"/>
    <row r="306" ht="16.2" customHeight="1" s="53"/>
    <row r="307" ht="16.2" customHeight="1" s="53"/>
    <row r="308" ht="16.2" customHeight="1" s="53"/>
    <row r="311" ht="16.2" customHeight="1" s="53"/>
    <row r="312" ht="16.2" customHeight="1" s="53"/>
    <row r="313" ht="16.2" customHeight="1" s="53"/>
    <row r="314" ht="16.2" customHeight="1" s="53"/>
    <row r="315" ht="16.2" customHeight="1" s="53"/>
    <row r="316" ht="16.2" customHeight="1" s="53"/>
    <row r="317" ht="16.2" customHeight="1" s="53"/>
    <row r="318" ht="16.2" customHeight="1" s="53"/>
    <row r="319" ht="16.2" customHeight="1" s="53"/>
    <row r="320" ht="16.2" customHeight="1" s="53"/>
    <row r="321" ht="16.2" customHeight="1" s="53"/>
    <row r="322" ht="16.2" customHeight="1" s="53"/>
    <row r="323" ht="16.2" customHeight="1" s="53"/>
    <row r="324" ht="16.2" customHeight="1" s="53"/>
    <row r="325" ht="16.2" customHeight="1" s="53"/>
    <row r="326" ht="16.2" customHeight="1" s="53"/>
    <row r="327" ht="16.2" customHeight="1" s="53"/>
    <row r="328" ht="16.2" customHeight="1" s="53"/>
    <row r="329" ht="16.2" customHeight="1" s="53"/>
    <row r="330" ht="16.2" customHeight="1" s="53"/>
    <row r="331" ht="16.2" customHeight="1" s="53"/>
    <row r="332" ht="16.2" customHeight="1" s="53"/>
    <row r="333" ht="16.2" customHeight="1" s="53"/>
    <row r="334" ht="16.2" customHeight="1" s="53"/>
    <row r="335" ht="16.2" customHeight="1" s="53"/>
    <row r="336" ht="16.2" customHeight="1" s="53"/>
    <row r="337" ht="16.2" customHeight="1" s="53"/>
    <row r="338" ht="16.2" customHeight="1" s="53"/>
    <row r="339" ht="16.2" customHeight="1" s="53"/>
    <row r="340" ht="16.2" customHeight="1" s="53"/>
    <row r="341" ht="16.2" customHeight="1" s="53"/>
    <row r="342" ht="16.2" customHeight="1" s="53"/>
    <row r="343" ht="16.2" customHeight="1" s="53"/>
    <row r="344" ht="16.2" customHeight="1" s="53"/>
    <row r="345" ht="16.2" customHeight="1" s="53"/>
    <row r="346" ht="16.2" customHeight="1" s="53"/>
    <row r="347" ht="16.2" customHeight="1" s="53"/>
    <row r="348" ht="16.2" customHeight="1" s="53"/>
    <row r="349" ht="16.2" customHeight="1" s="53"/>
    <row r="350" ht="16.2" customHeight="1" s="53"/>
    <row r="351" ht="16.2" customHeight="1" s="53"/>
    <row r="352" ht="16.2" customHeight="1" s="53"/>
    <row r="353" ht="16.2" customHeight="1" s="53"/>
    <row r="354" ht="16.2" customHeight="1" s="53"/>
    <row r="355" ht="16.2" customHeight="1" s="53"/>
    <row r="356" ht="16.2" customHeight="1" s="53"/>
    <row r="357" ht="16.2" customHeight="1" s="53"/>
    <row r="358" ht="16.2" customHeight="1" s="53"/>
    <row r="359" ht="16.2" customHeight="1" s="53"/>
    <row r="360" ht="16.2" customHeight="1" s="53"/>
    <row r="361" ht="16.2" customHeight="1" s="53"/>
    <row r="362" ht="16.2" customHeight="1" s="53"/>
    <row r="363" ht="16.2" customHeight="1" s="53"/>
    <row r="364" ht="16.2" customHeight="1" s="53"/>
    <row r="365" ht="16.2" customHeight="1" s="53"/>
    <row r="366" ht="16.2" customHeight="1" s="53"/>
    <row r="367" ht="16.2" customHeight="1" s="53"/>
    <row r="368" ht="16.2" customHeight="1" s="53"/>
    <row r="369" ht="16.2" customHeight="1" s="53"/>
    <row r="370" ht="16.2" customHeight="1" s="53"/>
    <row r="371" ht="16.2" customHeight="1" s="53"/>
    <row r="372" ht="16.2" customHeight="1" s="53"/>
    <row r="373" ht="16.2" customHeight="1" s="53"/>
    <row r="374" ht="16.2" customHeight="1" s="53"/>
    <row r="375" ht="16.2" customHeight="1" s="53"/>
    <row r="376" ht="16.2" customHeight="1" s="53"/>
    <row r="377" ht="16.2" customHeight="1" s="53"/>
    <row r="378" ht="16.2" customHeight="1" s="53"/>
    <row r="379" ht="16.2" customHeight="1" s="53"/>
    <row r="380" ht="16.2" customHeight="1" s="53"/>
    <row r="381" ht="16.2" customHeight="1" s="53"/>
    <row r="382" ht="16.2" customHeight="1" s="53"/>
    <row r="383" ht="16.2" customHeight="1" s="53"/>
    <row r="384" ht="16.2" customHeight="1" s="53"/>
    <row r="385" ht="16.2" customHeight="1" s="53"/>
    <row r="386" ht="16.2" customHeight="1" s="53"/>
    <row r="387" ht="16.2" customHeight="1" s="53"/>
    <row r="388" ht="16.2" customHeight="1" s="53"/>
    <row r="389" ht="16.2" customHeight="1" s="53"/>
    <row r="390" ht="16.2" customHeight="1" s="53"/>
    <row r="391" ht="16.2" customHeight="1" s="53"/>
    <row r="392" ht="16.2" customHeight="1" s="53"/>
    <row r="393" ht="16.2" customHeight="1" s="53"/>
    <row r="394" ht="16.2" customHeight="1" s="53"/>
    <row r="395" ht="16.2" customHeight="1" s="53"/>
    <row r="396" ht="16.2" customHeight="1" s="53"/>
    <row r="397" ht="16.2" customHeight="1" s="53"/>
    <row r="398" ht="16.2" customHeight="1" s="53"/>
    <row r="399" ht="16.2" customHeight="1" s="53"/>
    <row r="400" ht="16.2" customHeight="1" s="53"/>
    <row r="401" ht="16.2" customHeight="1" s="53"/>
    <row r="402" ht="16.2" customHeight="1" s="53"/>
    <row r="403" ht="16.2" customHeight="1" s="53"/>
    <row r="404" ht="16.2" customHeight="1" s="53"/>
    <row r="405" ht="16.2" customHeight="1" s="53"/>
    <row r="406" ht="16.2" customHeight="1" s="53"/>
    <row r="407" ht="16.2" customHeight="1" s="53"/>
    <row r="408" ht="16.2" customHeight="1" s="53"/>
    <row r="409" ht="16.2" customHeight="1" s="53"/>
    <row r="410" ht="16.2" customHeight="1" s="53"/>
    <row r="427" ht="16.2" customHeight="1" s="53"/>
    <row r="428" ht="16.2" customHeight="1" s="53"/>
    <row r="429" ht="16.2" customHeight="1" s="53"/>
    <row r="430" ht="16.2" customHeight="1" s="53"/>
    <row r="431" ht="16.2" customHeight="1" s="53"/>
    <row r="432" ht="16.2" customHeight="1" s="53"/>
    <row r="433" ht="16.2" customHeight="1" s="53"/>
    <row r="434" ht="16.2" customHeight="1" s="53"/>
    <row r="435" ht="16.2" customHeight="1" s="53"/>
    <row r="436" ht="16.2" customHeight="1" s="53"/>
    <row r="437" ht="16.2" customHeight="1" s="53"/>
    <row r="438" ht="16.2" customHeight="1" s="53"/>
    <row r="439" ht="16.2" customHeight="1" s="53"/>
    <row r="440" ht="16.2" customHeight="1" s="53"/>
    <row r="441" ht="16.2" customHeight="1" s="53"/>
    <row r="442" ht="16.2" customHeight="1" s="53"/>
    <row r="443" ht="16.2" customHeight="1" s="53"/>
    <row r="444" ht="16.2" customHeight="1" s="53"/>
    <row r="445" ht="16.2" customHeight="1" s="53"/>
    <row r="446" ht="16.2" customHeight="1" s="53"/>
    <row r="447" ht="16.2" customHeight="1" s="53"/>
    <row r="448" ht="16.2" customHeight="1" s="53"/>
    <row r="449" ht="16.2" customHeight="1" s="53"/>
    <row r="450" ht="16.2" customHeight="1" s="53"/>
    <row r="451" ht="16.2" customHeight="1" s="53"/>
    <row r="452" ht="16.2" customHeight="1" s="53"/>
    <row r="453" ht="16.2" customHeight="1" s="53"/>
    <row r="454" ht="16.2" customHeight="1" s="53"/>
    <row r="455" ht="16.2" customHeight="1" s="53"/>
    <row r="456" ht="16.2" customHeight="1" s="53"/>
    <row r="457" ht="16.2" customHeight="1" s="53"/>
    <row r="458" ht="16.2" customHeight="1" s="53"/>
    <row r="459" ht="16.2" customHeight="1" s="53"/>
    <row r="460" ht="16.2" customHeight="1" s="53"/>
    <row r="461" ht="16.2" customHeight="1" s="53"/>
    <row r="462" ht="16.2" customHeight="1" s="53"/>
    <row r="463" ht="16.2" customHeight="1" s="53"/>
    <row r="464" ht="16.2" customHeight="1" s="53"/>
    <row r="465" ht="16.2" customHeight="1" s="53"/>
    <row r="466" ht="16.2" customHeight="1" s="53"/>
    <row r="467" ht="16.2" customHeight="1" s="53"/>
    <row r="468" ht="16.2" customHeight="1" s="53"/>
    <row r="469" ht="16.2" customHeight="1" s="53"/>
    <row r="470" ht="16.2" customHeight="1" s="53"/>
    <row r="471" ht="16.2" customHeight="1" s="53"/>
    <row r="472" ht="16.2" customHeight="1" s="53"/>
    <row r="473" ht="16.2" customHeight="1" s="53"/>
    <row r="474" ht="16.2" customHeight="1" s="53"/>
    <row r="475" ht="16.2" customHeight="1" s="53"/>
    <row r="476" ht="16.2" customHeight="1" s="53"/>
    <row r="477" ht="16.2" customHeight="1" s="53"/>
    <row r="478" ht="16.2" customHeight="1" s="53"/>
    <row r="479" ht="16.2" customHeight="1" s="53"/>
    <row r="480" ht="16.2" customHeight="1" s="53"/>
    <row r="481" ht="16.2" customHeight="1" s="53"/>
    <row r="484" ht="16.2" customHeight="1" s="53"/>
    <row r="485" ht="16.2" customHeight="1" s="53"/>
    <row r="486" ht="16.2" customHeight="1" s="53"/>
    <row r="487" ht="16.2" customHeight="1" s="53"/>
    <row r="488" ht="16.2" customHeight="1" s="53"/>
    <row r="489" ht="16.2" customHeight="1" s="53"/>
    <row r="490" ht="16.2" customHeight="1" s="53"/>
    <row r="491" ht="16.2" customHeight="1" s="53"/>
    <row r="492" ht="16.2" customHeight="1" s="53"/>
    <row r="493" ht="16.2" customHeight="1" s="53"/>
    <row r="494" ht="16.2" customHeight="1" s="53"/>
    <row r="495" ht="16.2" customHeight="1" s="53"/>
    <row r="496" ht="16.2" customHeight="1" s="53"/>
    <row r="497" ht="16.2" customHeight="1" s="53"/>
    <row r="498" ht="16.2" customHeight="1" s="53"/>
    <row r="499" ht="16.2" customHeight="1" s="53"/>
    <row r="500" ht="16.2" customHeight="1" s="53"/>
    <row r="501" ht="16.2" customHeight="1" s="53"/>
    <row r="502" ht="16.2" customHeight="1" s="53"/>
    <row r="503" ht="16.2" customHeight="1" s="53"/>
    <row r="504" ht="16.2" customHeight="1" s="53"/>
    <row r="505" ht="16.2" customHeight="1" s="53"/>
    <row r="506" ht="16.2" customHeight="1" s="53"/>
    <row r="507" ht="16.2" customHeight="1" s="53"/>
    <row r="508" ht="16.2" customHeight="1" s="53"/>
    <row r="509" ht="16.2" customHeight="1" s="53"/>
    <row r="510" ht="16.2" customHeight="1" s="53"/>
    <row r="511" ht="16.2" customHeight="1" s="53"/>
    <row r="512" ht="16.2" customHeight="1" s="53"/>
    <row r="513" ht="16.2" customHeight="1" s="53"/>
    <row r="514" ht="16.2" customHeight="1" s="53"/>
    <row r="515" ht="16.2" customHeight="1" s="53"/>
    <row r="516" ht="16.2" customHeight="1" s="53"/>
    <row r="517" ht="16.2" customHeight="1" s="53"/>
    <row r="518" ht="16.2" customHeight="1" s="53"/>
    <row r="519" ht="16.2" customHeight="1" s="53"/>
    <row r="520" ht="16.2" customHeight="1" s="53"/>
    <row r="521" ht="16.2" customHeight="1" s="53"/>
    <row r="522" ht="16.2" customHeight="1" s="53"/>
    <row r="523" ht="16.2" customHeight="1" s="53"/>
    <row r="524" ht="16.2" customHeight="1" s="53"/>
    <row r="525" ht="16.2" customHeight="1" s="53"/>
    <row r="526" ht="16.2" customHeight="1" s="53"/>
    <row r="527" ht="16.2" customHeight="1" s="53"/>
    <row r="528" ht="16.2" customHeight="1" s="53"/>
    <row r="529" ht="16.2" customHeight="1" s="53"/>
    <row r="530" ht="16.2" customHeight="1" s="53"/>
    <row r="531" ht="16.2" customHeight="1" s="53"/>
    <row r="532" ht="16.2" customHeight="1" s="53"/>
    <row r="533" ht="16.2" customHeight="1" s="53"/>
    <row r="534" ht="16.2" customHeight="1" s="53"/>
    <row r="535" ht="16.2" customHeight="1" s="53"/>
    <row r="536" ht="16.2" customHeight="1" s="53"/>
    <row r="537" ht="16.2" customHeight="1" s="53"/>
    <row r="538" ht="16.2" customHeight="1" s="53"/>
    <row r="539" ht="16.2" customHeight="1" s="53"/>
    <row r="540" ht="16.2" customHeight="1" s="53"/>
    <row r="541" ht="16.2" customHeight="1" s="53"/>
    <row r="542" ht="16.2" customHeight="1" s="53"/>
    <row r="543" ht="16.2" customHeight="1" s="53"/>
    <row r="544" ht="16.2" customHeight="1" s="53"/>
    <row r="545" ht="16.2" customHeight="1" s="53"/>
    <row r="546" ht="16.2" customHeight="1" s="53"/>
    <row r="547" ht="16.2" customHeight="1" s="53"/>
    <row r="548" ht="16.2" customHeight="1" s="53"/>
    <row r="549" ht="16.2" customHeight="1" s="53"/>
    <row r="550" ht="16.2" customHeight="1" s="53"/>
    <row r="551" ht="16.2" customHeight="1" s="53"/>
    <row r="552" ht="16.2" customHeight="1" s="53"/>
    <row r="553" ht="16.2" customHeight="1" s="53"/>
    <row r="554" ht="16.2" customHeight="1" s="53"/>
    <row r="555" ht="16.2" customHeight="1" s="53"/>
    <row r="556" ht="16.2" customHeight="1" s="53"/>
    <row r="557" ht="16.2" customHeight="1" s="53"/>
    <row r="558" ht="16.2" customHeight="1" s="53"/>
    <row r="559" ht="16.2" customHeight="1" s="53"/>
    <row r="560" ht="16.2" customHeight="1" s="53"/>
    <row r="561" ht="16.2" customHeight="1" s="53"/>
    <row r="562" ht="16.2" customHeight="1" s="53"/>
    <row r="563" ht="16.2" customHeight="1" s="53"/>
    <row r="564" ht="16.2" customHeight="1" s="53"/>
    <row r="565" ht="16.2" customHeight="1" s="53"/>
    <row r="566" ht="16.2" customHeight="1" s="53"/>
    <row r="567" ht="16.2" customHeight="1" s="53"/>
    <row r="568" ht="16.2" customHeight="1" s="53"/>
    <row r="569" ht="16.2" customHeight="1" s="53"/>
    <row r="570" ht="16.2" customHeight="1" s="53"/>
    <row r="571" ht="16.2" customHeight="1" s="53"/>
    <row r="572" ht="16.2" customHeight="1" s="53"/>
    <row r="573" ht="16.2" customHeight="1" s="53"/>
    <row r="574" ht="16.2" customHeight="1" s="53"/>
    <row r="575" ht="16.2" customHeight="1" s="53"/>
    <row r="576" ht="16.2" customHeight="1" s="53"/>
    <row r="577" ht="16.2" customHeight="1" s="53"/>
    <row r="578" ht="16.2" customHeight="1" s="53"/>
    <row r="579" ht="16.2" customHeight="1" s="53"/>
    <row r="580" ht="16.2" customHeight="1" s="53"/>
    <row r="581" ht="16.2" customHeight="1" s="53"/>
    <row r="582" ht="16.2" customHeight="1" s="53"/>
    <row r="583" ht="16.2" customHeight="1" s="53"/>
    <row r="584" ht="16.2" customHeight="1" s="53"/>
    <row r="585" ht="16.2" customHeight="1" s="53"/>
    <row r="586" ht="16.2" customHeight="1" s="53"/>
    <row r="587" ht="16.2" customHeight="1" s="53"/>
    <row r="588" ht="16.2" customHeight="1" s="53"/>
    <row r="589" ht="16.2" customHeight="1" s="53"/>
    <row r="590" ht="16.2" customHeight="1" s="53"/>
    <row r="591" ht="16.2" customHeight="1" s="53"/>
    <row r="592" ht="16.2" customHeight="1" s="53"/>
  </sheetData>
  <mergeCells count="6">
    <mergeCell ref="A1:J1"/>
    <mergeCell ref="C4:F4"/>
    <mergeCell ref="A4:A5"/>
    <mergeCell ref="A3:J3"/>
    <mergeCell ref="A2:J2"/>
    <mergeCell ref="H4:J5"/>
  </mergeCells>
  <conditionalFormatting sqref="D8:D15">
    <cfRule type="expression" priority="4" dxfId="4">
      <formula>"""=if(IF(ISBLANK(c8),0, 1) *IF(ISBLANK(d8),0, 1)=1)"""</formula>
    </cfRule>
  </conditionalFormatting>
  <conditionalFormatting sqref="J7:J38">
    <cfRule type="cellIs" priority="8" operator="notEqual" dxfId="0" stopIfTrue="1">
      <formula>$K7</formula>
    </cfRule>
  </conditionalFormatting>
  <conditionalFormatting sqref="J39:J41">
    <cfRule type="cellIs" priority="2" operator="notEqual" dxfId="0" stopIfTrue="1">
      <formula>#REF!</formula>
    </cfRule>
  </conditionalFormatting>
  <conditionalFormatting sqref="J42:J136">
    <cfRule type="cellIs" priority="1" operator="notEqual" dxfId="0" stopIfTrue="1">
      <formula>$K42</formula>
    </cfRule>
  </conditionalFormatting>
  <conditionalFormatting sqref="M7:M93 M97:M134">
    <cfRule type="cellIs" priority="21" operator="notEqual" dxfId="0" stopIfTrue="1">
      <formula>0</formula>
    </cfRule>
  </conditionalFormatting>
  <printOptions horizontalCentered="1"/>
  <pageMargins left="0.5511811023622047" right="0.4724409448818898" top="0.4330708661417323" bottom="0.2755905511811024" header="0.3937007874015748" footer="0.1181102362204725"/>
  <pageSetup orientation="portrait" paperSize="9" scale="38" horizontalDpi="1200" verticalDpi="1200"/>
  <headerFooter alignWithMargins="0">
    <oddHeader/>
    <oddFooter>&amp;C&amp;16 1-1</oddFooter>
    <evenHeader/>
    <evenFooter/>
    <firstHeader/>
    <firstFooter/>
  </headerFooter>
</worksheet>
</file>

<file path=xl/worksheets/sheet46.xml><?xml version="1.0" encoding="utf-8"?>
<worksheet xmlns="http://schemas.openxmlformats.org/spreadsheetml/2006/main">
  <sheetPr codeName="Sheet51">
    <tabColor theme="0" tint="-0.1499984740745262"/>
    <outlinePr summaryBelow="1" summaryRight="1"/>
    <pageSetUpPr/>
  </sheetPr>
  <dimension ref="A1:R135"/>
  <sheetViews>
    <sheetView showZeros="0" topLeftCell="A34" zoomScale="70" zoomScaleNormal="70" zoomScaleSheetLayoutView="120" workbookViewId="0">
      <selection activeCell="G14" sqref="G14"/>
    </sheetView>
  </sheetViews>
  <sheetFormatPr baseColWidth="8" defaultColWidth="9" defaultRowHeight="19.8"/>
  <cols>
    <col width="21.6640625" customWidth="1" style="5" min="1" max="1"/>
    <col width="16" customWidth="1" style="5" min="2" max="2"/>
    <col width="5.109375" customWidth="1" style="325" min="3" max="3"/>
    <col width="11.88671875" customWidth="1" style="5" min="4" max="4"/>
    <col width="5" customWidth="1" style="325" min="5" max="5"/>
    <col width="12.21875" customWidth="1" style="5" min="6" max="6"/>
    <col width="12.33203125" customWidth="1" style="5" min="7" max="7"/>
    <col width="64.44140625" customWidth="1" style="5" min="8" max="8"/>
    <col width="5.21875" customWidth="1" style="5" min="9" max="9"/>
    <col width="10.6640625" customWidth="1" style="5" min="10" max="10"/>
    <col width="11.5546875" customWidth="1" style="1" min="11" max="11"/>
    <col width="9" customWidth="1" style="1" min="12" max="12"/>
    <col width="19.109375" bestFit="1" customWidth="1" style="1" min="13" max="13"/>
    <col width="9" customWidth="1" style="1" min="14" max="14"/>
    <col width="20.109375" bestFit="1" customWidth="1" style="1" min="15" max="15"/>
    <col width="9" customWidth="1" style="1" min="16" max="16"/>
    <col width="15.109375" bestFit="1" customWidth="1" style="1" min="17" max="17"/>
    <col width="9" customWidth="1" style="1" min="18" max="18"/>
    <col width="17.44140625" bestFit="1" customWidth="1" style="1" min="19" max="19"/>
    <col width="9" customWidth="1" style="1" min="20" max="16384"/>
  </cols>
  <sheetData>
    <row r="1" ht="22.2" customHeight="1" s="53">
      <c r="A1" s="322">
        <f>OFFSET(A139,0,K1-1)</f>
        <v/>
      </c>
      <c r="K1" s="13">
        <f>L1+2</f>
        <v/>
      </c>
      <c r="L1" s="1" t="n">
        <v>44</v>
      </c>
    </row>
    <row r="2" ht="22.2" customHeight="1" s="53">
      <c r="A2" s="322" t="inlineStr">
        <is>
          <t>預計平衡表與現金流量表勾稽底稿</t>
        </is>
      </c>
    </row>
    <row r="3" ht="20.4" customHeight="1" s="53" thickBot="1">
      <c r="A3" s="324" t="inlineStr">
        <is>
          <t>中華民國115年度</t>
        </is>
      </c>
    </row>
    <row r="4" ht="22.2" customHeight="1" s="53">
      <c r="A4" s="348" t="inlineStr">
        <is>
          <t>科目</t>
        </is>
      </c>
      <c r="B4" s="349" t="inlineStr">
        <is>
          <t>114.12.31</t>
        </is>
      </c>
      <c r="C4" s="328" t="inlineStr">
        <is>
          <t>調整項目</t>
        </is>
      </c>
      <c r="D4" s="350" t="n"/>
      <c r="E4" s="350" t="n"/>
      <c r="F4" s="351" t="n"/>
      <c r="G4" s="349" t="inlineStr">
        <is>
          <t>115.12.31</t>
        </is>
      </c>
      <c r="H4" s="329" t="inlineStr">
        <is>
          <t>現金流量表勾稽項目</t>
        </is>
      </c>
      <c r="I4" s="352" t="n"/>
      <c r="J4" s="353" t="n"/>
    </row>
    <row r="5" ht="22.8" customHeight="1" s="53" thickBot="1">
      <c r="A5" s="354" t="n"/>
      <c r="B5" s="75" t="inlineStr">
        <is>
          <t>預計數</t>
        </is>
      </c>
      <c r="C5" s="485" t="n"/>
      <c r="D5" s="486" t="inlineStr">
        <is>
          <t>借方</t>
        </is>
      </c>
      <c r="E5" s="487" t="n"/>
      <c r="F5" s="486" t="inlineStr">
        <is>
          <t>貸方</t>
        </is>
      </c>
      <c r="G5" s="77" t="inlineStr">
        <is>
          <t>預計數</t>
        </is>
      </c>
      <c r="H5" s="358" t="n"/>
      <c r="I5" s="359" t="n"/>
      <c r="J5" s="360" t="n"/>
    </row>
    <row r="6">
      <c r="A6" s="4" t="inlineStr">
        <is>
          <t xml:space="preserve">資產                                                        </t>
        </is>
      </c>
      <c r="B6" s="419" t="n"/>
      <c r="C6" s="367" t="n"/>
      <c r="D6" s="420" t="n"/>
      <c r="E6" s="368" t="n"/>
      <c r="F6" s="420" t="n"/>
      <c r="G6" s="421" t="n"/>
      <c r="H6" s="111" t="inlineStr">
        <is>
          <t xml:space="preserve">▼業務活動之現金流量                                          </t>
        </is>
      </c>
      <c r="I6" s="129" t="n"/>
      <c r="J6" s="130" t="n"/>
      <c r="L6" s="30" t="inlineStr">
        <is>
          <t>114年12月</t>
        </is>
      </c>
      <c r="M6" s="27" t="inlineStr">
        <is>
          <t>差異數要再加(減)</t>
        </is>
      </c>
      <c r="N6" s="30" t="n"/>
      <c r="O6" s="27" t="inlineStr">
        <is>
          <t>比較增減</t>
        </is>
      </c>
      <c r="P6" s="30" t="n"/>
      <c r="Q6" s="27" t="inlineStr">
        <is>
          <t>調整項目</t>
        </is>
      </c>
      <c r="R6" s="30" t="n"/>
    </row>
    <row r="7">
      <c r="A7" s="78" t="inlineStr">
        <is>
          <t xml:space="preserve">　流動資產                                                    </t>
        </is>
      </c>
      <c r="B7" s="422">
        <f>SUM(B8:B16)</f>
        <v/>
      </c>
      <c r="C7" s="367" t="n"/>
      <c r="D7" s="420" t="n"/>
      <c r="E7" s="368" t="n"/>
      <c r="F7" s="420" t="n"/>
      <c r="G7" s="423">
        <f>SUM(G8:G16)</f>
        <v/>
      </c>
      <c r="H7" s="112" t="inlineStr">
        <is>
          <t xml:space="preserve">　　本期賸餘（短絀）                                            </t>
        </is>
      </c>
      <c r="I7" s="8" t="inlineStr">
        <is>
          <t>A</t>
        </is>
      </c>
      <c r="J7" s="73">
        <f>OFFSET(A480,0,$K$1-1)</f>
        <v/>
      </c>
      <c r="K7" s="369">
        <f>-SUMIF($C$7:$C$127,I7,$D$7:$D$127)+SUMIF($E$7:$E$127,I7,$F$7:$F$127)</f>
        <v/>
      </c>
      <c r="L7" s="478">
        <f>VLOOKUP(A7,$A$140:$AX$249,$K$1,FALSE)</f>
        <v/>
      </c>
      <c r="M7" s="478">
        <f>L7-G7</f>
        <v/>
      </c>
      <c r="N7" s="30" t="n"/>
      <c r="O7" s="425">
        <f>L7-B7</f>
        <v/>
      </c>
      <c r="P7" s="426">
        <f>J7-K7</f>
        <v/>
      </c>
      <c r="Q7" s="426">
        <f>D7-F7</f>
        <v/>
      </c>
      <c r="R7" s="30" t="n"/>
    </row>
    <row r="8">
      <c r="A8" s="79" t="inlineStr">
        <is>
          <t xml:space="preserve">　　現金                                                        </t>
        </is>
      </c>
      <c r="B8" s="427">
        <f>VLOOKUP(A8,$A$309:$AX$418,$K$1,FALSE)</f>
        <v/>
      </c>
      <c r="C8" s="367" t="inlineStr">
        <is>
          <t>B</t>
        </is>
      </c>
      <c r="D8" s="428">
        <f>IF(G8-B8&gt;0,G8-B8,"0")</f>
        <v/>
      </c>
      <c r="E8" s="375" t="inlineStr">
        <is>
          <t>B</t>
        </is>
      </c>
      <c r="F8" s="428">
        <f>IF(G8-B8&lt;0,B8-G8,"0")</f>
        <v/>
      </c>
      <c r="G8" s="429">
        <f>J87</f>
        <v/>
      </c>
      <c r="H8" s="112" t="inlineStr">
        <is>
          <t xml:space="preserve">　　利息股利之調整                                              </t>
        </is>
      </c>
      <c r="I8" s="8" t="n"/>
      <c r="J8" s="73">
        <f>OFFSET(A481,0,$K$1-1)</f>
        <v/>
      </c>
      <c r="K8" s="369">
        <f>SUM(K9:K11)</f>
        <v/>
      </c>
      <c r="L8" s="478">
        <f>VLOOKUP(A8,$A$140:$AX$249,$K$1,FALSE)</f>
        <v/>
      </c>
      <c r="M8" s="478">
        <f>L8-G8</f>
        <v/>
      </c>
      <c r="N8" s="30" t="n"/>
      <c r="O8" s="425">
        <f>L8-B8</f>
        <v/>
      </c>
      <c r="P8" s="426">
        <f>J8-K8</f>
        <v/>
      </c>
      <c r="Q8" s="426">
        <f>D8-F8</f>
        <v/>
      </c>
      <c r="R8" s="30" t="n"/>
    </row>
    <row r="9" ht="32.4" customHeight="1" s="53">
      <c r="A9" s="79" t="inlineStr">
        <is>
          <t xml:space="preserve">　　流動金融資產                                                </t>
        </is>
      </c>
      <c r="B9" s="427">
        <f>VLOOKUP(A9,$A$309:$AX$418,$K$1,FALSE)</f>
        <v/>
      </c>
      <c r="C9" s="375" t="n">
        <v>231</v>
      </c>
      <c r="D9" s="428">
        <f>J50*-1</f>
        <v/>
      </c>
      <c r="E9" s="430" t="n">
        <v>211</v>
      </c>
      <c r="F9" s="431">
        <f>J42</f>
        <v/>
      </c>
      <c r="G9" s="429">
        <f>B9+D9-F9+D10-F10</f>
        <v/>
      </c>
      <c r="H9" s="112" t="inlineStr">
        <is>
          <t xml:space="preserve">　　　利息收入                                                    </t>
        </is>
      </c>
      <c r="I9" s="8" t="n"/>
      <c r="J9" s="73">
        <f>OFFSET(A482,0,$K$1-1)</f>
        <v/>
      </c>
      <c r="K9" s="369">
        <f>J9</f>
        <v/>
      </c>
      <c r="L9" s="478">
        <f>VLOOKUP(A9,$A$140:$AX$249,$K$1,FALSE)</f>
        <v/>
      </c>
      <c r="M9" s="478">
        <f>L9-G9</f>
        <v/>
      </c>
      <c r="N9" s="30" t="n"/>
      <c r="O9" s="425">
        <f>L9-B9</f>
        <v/>
      </c>
      <c r="P9" s="426">
        <f>J9-K9</f>
        <v/>
      </c>
      <c r="Q9" s="426">
        <f>D9-F9</f>
        <v/>
      </c>
      <c r="R9" s="30" t="n"/>
    </row>
    <row r="10">
      <c r="A10" s="79" t="n"/>
      <c r="B10" s="427" t="n"/>
      <c r="C10" s="375" t="n">
        <v>125</v>
      </c>
      <c r="D10" s="428" t="n"/>
      <c r="E10" s="430" t="n"/>
      <c r="F10" s="432" t="n"/>
      <c r="G10" s="429" t="n"/>
      <c r="H10" s="112" t="inlineStr">
        <is>
          <t xml:space="preserve">　　　股利收入                                                    </t>
        </is>
      </c>
      <c r="I10" s="8" t="n"/>
      <c r="J10" s="73">
        <f>OFFSET(A483,0,$K$1-1)</f>
        <v/>
      </c>
      <c r="K10" s="369">
        <f>J10</f>
        <v/>
      </c>
      <c r="L10" s="478" t="n"/>
      <c r="M10" s="478">
        <f>L10-G10</f>
        <v/>
      </c>
      <c r="N10" s="30" t="n"/>
      <c r="O10" s="425">
        <f>L10-B10</f>
        <v/>
      </c>
      <c r="P10" s="426">
        <f>J10-K10</f>
        <v/>
      </c>
      <c r="Q10" s="426">
        <f>D10-F10</f>
        <v/>
      </c>
      <c r="R10" s="30" t="n"/>
    </row>
    <row r="11">
      <c r="A11" s="79" t="inlineStr">
        <is>
          <t xml:space="preserve">　　應收款項                                                    </t>
        </is>
      </c>
      <c r="B11" s="427">
        <f>VLOOKUP(A11,$A$309:$AX$418,$K$1,FALSE)</f>
        <v/>
      </c>
      <c r="C11" s="375" t="n">
        <v>151</v>
      </c>
      <c r="D11" s="428" t="n"/>
      <c r="E11" s="430" t="n">
        <v>151</v>
      </c>
      <c r="F11" s="432" t="n"/>
      <c r="G11" s="429">
        <f>B11+D11-F11</f>
        <v/>
      </c>
      <c r="H11" s="112" t="inlineStr">
        <is>
          <t xml:space="preserve">　　　利息費用                                                    </t>
        </is>
      </c>
      <c r="I11" s="8" t="n"/>
      <c r="J11" s="73">
        <f>OFFSET(A484,0,$K$1-1)</f>
        <v/>
      </c>
      <c r="K11" s="369">
        <f>J11</f>
        <v/>
      </c>
      <c r="L11" s="478">
        <f>VLOOKUP(A11,$A$140:$AX$249,$K$1,FALSE)</f>
        <v/>
      </c>
      <c r="M11" s="478">
        <f>L11-G11</f>
        <v/>
      </c>
      <c r="N11" s="30" t="n"/>
      <c r="O11" s="425">
        <f>L11-B11</f>
        <v/>
      </c>
      <c r="P11" s="426">
        <f>J11-K11</f>
        <v/>
      </c>
      <c r="Q11" s="426">
        <f>D11-F11</f>
        <v/>
      </c>
      <c r="R11" s="30" t="n"/>
    </row>
    <row r="12">
      <c r="A12" s="2" t="n">
        <v>0</v>
      </c>
      <c r="B12" s="427" t="n"/>
      <c r="C12" s="375" t="n"/>
      <c r="D12" s="428" t="n"/>
      <c r="E12" s="430" t="n"/>
      <c r="F12" s="432" t="n"/>
      <c r="G12" s="433" t="n"/>
      <c r="H12" s="112" t="inlineStr">
        <is>
          <t xml:space="preserve">　　未計利息股利之本期賸餘（短絀）                              </t>
        </is>
      </c>
      <c r="I12" s="8" t="n"/>
      <c r="J12" s="73">
        <f>OFFSET(A485,0,$K$1-1)</f>
        <v/>
      </c>
      <c r="K12" s="369">
        <f>K7+K8</f>
        <v/>
      </c>
      <c r="L12" s="478" t="n"/>
      <c r="M12" s="478">
        <f>L12-G12</f>
        <v/>
      </c>
      <c r="N12" s="30" t="n"/>
      <c r="O12" s="425">
        <f>L12-B12</f>
        <v/>
      </c>
      <c r="P12" s="426">
        <f>J12-K12</f>
        <v/>
      </c>
      <c r="Q12" s="426">
        <f>D12-F12</f>
        <v/>
      </c>
      <c r="R12" s="30" t="n"/>
    </row>
    <row r="13">
      <c r="A13" s="80" t="inlineStr">
        <is>
          <t xml:space="preserve">　　存貨                                                        </t>
        </is>
      </c>
      <c r="B13" s="427">
        <f>VLOOKUP(A13,$A$309:$AX$418,$K$1,FALSE)</f>
        <v/>
      </c>
      <c r="C13" s="375" t="n">
        <v>151</v>
      </c>
      <c r="D13" s="428" t="n"/>
      <c r="E13" s="430" t="n">
        <v>151</v>
      </c>
      <c r="F13" s="432" t="n"/>
      <c r="G13" s="429">
        <f>B13+D13-F13</f>
        <v/>
      </c>
      <c r="H13" s="112" t="inlineStr">
        <is>
          <t xml:space="preserve">　　調整項目                                                    </t>
        </is>
      </c>
      <c r="I13" s="8" t="n"/>
      <c r="J13" s="73">
        <f>OFFSET(A486,0,$K$1-1)</f>
        <v/>
      </c>
      <c r="K13" s="369">
        <f>SUM(K14,K24,K27,K34,K33)</f>
        <v/>
      </c>
      <c r="L13" s="478">
        <f>VLOOKUP(A13,$A$140:$AX$249,$K$1,FALSE)</f>
        <v/>
      </c>
      <c r="M13" s="478">
        <f>L13-G13</f>
        <v/>
      </c>
      <c r="N13" s="30" t="n"/>
      <c r="O13" s="425">
        <f>L13-B13</f>
        <v/>
      </c>
      <c r="P13" s="426">
        <f>J13-K13</f>
        <v/>
      </c>
      <c r="Q13" s="426">
        <f>D13-F13</f>
        <v/>
      </c>
      <c r="R13" s="30" t="n"/>
    </row>
    <row r="14">
      <c r="A14" s="81" t="inlineStr">
        <is>
          <t xml:space="preserve">　　生產性生物資產－流動                                        </t>
        </is>
      </c>
      <c r="B14" s="427">
        <f>VLOOKUP(A14,$A$309:$AX$418,$K$1,FALSE)</f>
        <v/>
      </c>
      <c r="C14" s="375" t="n">
        <v>151</v>
      </c>
      <c r="D14" s="428" t="n"/>
      <c r="E14" s="430" t="n">
        <v>151</v>
      </c>
      <c r="F14" s="432" t="n"/>
      <c r="G14" s="429">
        <f>B14+D14-F14</f>
        <v/>
      </c>
      <c r="H14" s="112" t="inlineStr">
        <is>
          <t xml:space="preserve">　　　折舊、減損及折耗                                            </t>
        </is>
      </c>
      <c r="I14" s="8" t="n"/>
      <c r="J14" s="73">
        <f>OFFSET(A487,0,$K$1-1)</f>
        <v/>
      </c>
      <c r="K14" s="369">
        <f>SUM(K15:K23)</f>
        <v/>
      </c>
      <c r="L14" s="478">
        <f>VLOOKUP(A14,$A$140:$AX$249,$K$1,FALSE)</f>
        <v/>
      </c>
      <c r="M14" s="478">
        <f>L14-G14</f>
        <v/>
      </c>
      <c r="N14" s="30" t="n"/>
      <c r="O14" s="425">
        <f>L14-B14</f>
        <v/>
      </c>
      <c r="P14" s="426">
        <f>J14-K14</f>
        <v/>
      </c>
      <c r="Q14" s="426">
        <f>D14-F14</f>
        <v/>
      </c>
      <c r="R14" s="30" t="n"/>
    </row>
    <row r="15">
      <c r="A15" s="80" t="inlineStr">
        <is>
          <t xml:space="preserve">　　預付款項                                                    </t>
        </is>
      </c>
      <c r="B15" s="427">
        <f>VLOOKUP(A15,$A$309:$AX$418,$K$1,FALSE)</f>
        <v/>
      </c>
      <c r="C15" s="375" t="n">
        <v>151</v>
      </c>
      <c r="D15" s="428" t="n"/>
      <c r="E15" s="430" t="n">
        <v>151</v>
      </c>
      <c r="F15" s="432" t="n"/>
      <c r="G15" s="429">
        <f>B15+D15-F15</f>
        <v/>
      </c>
      <c r="H15" s="112" t="inlineStr">
        <is>
          <t xml:space="preserve">　　　　土地改良物                                                  </t>
        </is>
      </c>
      <c r="I15" s="91" t="n">
        <v>101</v>
      </c>
      <c r="J15" s="121">
        <f>OFFSET(A488,0,$K$1-1)</f>
        <v/>
      </c>
      <c r="K15" s="369">
        <f>-SUMIF($C$7:$C$127,I15,$D$7:$D$127)+SUMIF($E$7:$E$127,I15,$F$7:$F$127)</f>
        <v/>
      </c>
      <c r="L15" s="478">
        <f>VLOOKUP(A15,$A$140:$AX$249,$K$1,FALSE)</f>
        <v/>
      </c>
      <c r="M15" s="478">
        <f>L15-G15</f>
        <v/>
      </c>
      <c r="N15" s="30" t="n"/>
      <c r="O15" s="425">
        <f>L15-B15</f>
        <v/>
      </c>
      <c r="P15" s="426">
        <f>J15-K15</f>
        <v/>
      </c>
      <c r="Q15" s="426">
        <f>D15-F15</f>
        <v/>
      </c>
      <c r="R15" s="30" t="n"/>
    </row>
    <row r="16">
      <c r="A16" s="80" t="inlineStr">
        <is>
          <t xml:space="preserve">　　短期貸墊款                                                  </t>
        </is>
      </c>
      <c r="B16" s="427">
        <f>VLOOKUP(A16,$A$309:$AX$418,$K$1,FALSE)</f>
        <v/>
      </c>
      <c r="C16" s="375" t="n">
        <v>151</v>
      </c>
      <c r="D16" s="428" t="n"/>
      <c r="E16" s="430" t="n">
        <v>212</v>
      </c>
      <c r="F16" s="432">
        <f>J43</f>
        <v/>
      </c>
      <c r="G16" s="429">
        <f>B16+D16-F16</f>
        <v/>
      </c>
      <c r="H16" s="112" t="inlineStr">
        <is>
          <t xml:space="preserve">　　　　房屋及建築                                                  </t>
        </is>
      </c>
      <c r="I16" s="91" t="n">
        <v>102</v>
      </c>
      <c r="J16" s="121">
        <f>OFFSET(A489,0,$K$1-1)</f>
        <v/>
      </c>
      <c r="K16" s="369">
        <f>-SUMIF($C$7:$C$127,I16,$D$7:$D$127)+SUMIF($E$7:$E$127,I16,$F$7:$F$127)</f>
        <v/>
      </c>
      <c r="L16" s="478">
        <f>VLOOKUP(A16,$A$140:$AX$249,$K$1,FALSE)</f>
        <v/>
      </c>
      <c r="M16" s="478">
        <f>L16-G16</f>
        <v/>
      </c>
      <c r="N16" s="30" t="n"/>
      <c r="O16" s="425">
        <f>L16-B16</f>
        <v/>
      </c>
      <c r="P16" s="426">
        <f>J16-K16</f>
        <v/>
      </c>
      <c r="Q16" s="426">
        <f>D16-F16</f>
        <v/>
      </c>
      <c r="R16" s="30" t="n"/>
    </row>
    <row r="17" ht="48.6" customHeight="1" s="53">
      <c r="A17" s="78" t="inlineStr">
        <is>
          <t xml:space="preserve">　投資、長期應收款、貸墊款及準備金                            </t>
        </is>
      </c>
      <c r="B17" s="422">
        <f>SUM(B18:B21)</f>
        <v/>
      </c>
      <c r="C17" s="380" t="n"/>
      <c r="D17" s="374" t="n"/>
      <c r="E17" s="434" t="n"/>
      <c r="F17" s="435" t="n"/>
      <c r="G17" s="423">
        <f>SUM(G18:G21)</f>
        <v/>
      </c>
      <c r="H17" s="112" t="inlineStr">
        <is>
          <t xml:space="preserve">　　　　機械及設備                                                  </t>
        </is>
      </c>
      <c r="I17" s="91" t="n">
        <v>103</v>
      </c>
      <c r="J17" s="121">
        <f>OFFSET(A490,0,$K$1-1)</f>
        <v/>
      </c>
      <c r="K17" s="369">
        <f>-SUMIF($C$7:$C$127,I17,$D$7:$D$127)+SUMIF($E$7:$E$127,I17,$F$7:$F$127)</f>
        <v/>
      </c>
      <c r="L17" s="478">
        <f>VLOOKUP(A17,$A$140:$AX$249,$K$1,FALSE)</f>
        <v/>
      </c>
      <c r="M17" s="478">
        <f>L17-G17</f>
        <v/>
      </c>
      <c r="N17" s="30" t="n"/>
      <c r="O17" s="425">
        <f>L17-B17</f>
        <v/>
      </c>
      <c r="P17" s="426">
        <f>J17-K17</f>
        <v/>
      </c>
      <c r="Q17" s="426">
        <f>D17-F17</f>
        <v/>
      </c>
      <c r="R17" s="30" t="n"/>
    </row>
    <row r="18" ht="32.4" customHeight="1" s="53">
      <c r="A18" s="80" t="inlineStr">
        <is>
          <t xml:space="preserve">　　採權益法之投資                                              </t>
        </is>
      </c>
      <c r="B18" s="427">
        <f>VLOOKUP(A18,$A$309:$AX$418,$K$1,FALSE)</f>
        <v/>
      </c>
      <c r="C18" s="380" t="n"/>
      <c r="D18" s="126" t="n"/>
      <c r="E18" s="127" t="n"/>
      <c r="F18" s="126" t="n"/>
      <c r="G18" s="429">
        <f>D18+F18+B18</f>
        <v/>
      </c>
      <c r="H18" s="112" t="inlineStr">
        <is>
          <t xml:space="preserve">　　　　交通及運輸設備                                              </t>
        </is>
      </c>
      <c r="I18" s="91" t="n">
        <v>104</v>
      </c>
      <c r="J18" s="121">
        <f>OFFSET(A491,0,$K$1-1)</f>
        <v/>
      </c>
      <c r="K18" s="369">
        <f>-SUMIF($C$7:$C$127,I18,$D$7:$D$127)+SUMIF($E$7:$E$127,I18,$F$7:$F$127)</f>
        <v/>
      </c>
      <c r="L18" s="478">
        <f>VLOOKUP(A18,$A$140:$AX$249,$K$1,FALSE)</f>
        <v/>
      </c>
      <c r="M18" s="478">
        <f>L18-G18</f>
        <v/>
      </c>
      <c r="N18" s="30" t="n"/>
      <c r="O18" s="425">
        <f>L18-B18</f>
        <v/>
      </c>
      <c r="P18" s="426">
        <f>J18-K18</f>
        <v/>
      </c>
      <c r="Q18" s="426">
        <f>D18-F18</f>
        <v/>
      </c>
      <c r="R18" s="30" t="n"/>
    </row>
    <row r="19" ht="32.4" customHeight="1" s="53">
      <c r="A19" s="80" t="inlineStr">
        <is>
          <t xml:space="preserve">　　非流動金融資產                                              </t>
        </is>
      </c>
      <c r="B19" s="427">
        <f>VLOOKUP(A19,$A$309:$AX$418,$K$1,FALSE)</f>
        <v/>
      </c>
      <c r="C19" s="381" t="n">
        <v>241</v>
      </c>
      <c r="D19" s="436">
        <f>J52*-1</f>
        <v/>
      </c>
      <c r="E19" s="437" t="n">
        <v>221</v>
      </c>
      <c r="F19" s="438">
        <f>J45</f>
        <v/>
      </c>
      <c r="G19" s="429">
        <f>B19+D19-F19</f>
        <v/>
      </c>
      <c r="H19" s="112" t="inlineStr">
        <is>
          <t xml:space="preserve">　　　　什項設備                                                    </t>
        </is>
      </c>
      <c r="I19" s="91" t="n">
        <v>105</v>
      </c>
      <c r="J19" s="121">
        <f>OFFSET(A492,0,$K$1-1)</f>
        <v/>
      </c>
      <c r="K19" s="369">
        <f>-SUMIF($C$7:$C$127,I19,$D$7:$D$127)+SUMIF($E$7:$E$127,I19,$F$7:$F$127)</f>
        <v/>
      </c>
      <c r="L19" s="478">
        <f>VLOOKUP(A19,$A$140:$AX$249,$K$1,FALSE)</f>
        <v/>
      </c>
      <c r="M19" s="478">
        <f>L19-G19</f>
        <v/>
      </c>
      <c r="N19" s="30" t="n"/>
      <c r="O19" s="425">
        <f>L19-B19</f>
        <v/>
      </c>
      <c r="P19" s="426">
        <f>J19-K19</f>
        <v/>
      </c>
      <c r="Q19" s="426">
        <f>D19-F19</f>
        <v/>
      </c>
      <c r="R19" s="30" t="n"/>
    </row>
    <row r="20">
      <c r="A20" s="80" t="inlineStr">
        <is>
          <t xml:space="preserve">　　長期應收款                                                  </t>
        </is>
      </c>
      <c r="B20" s="427">
        <f>VLOOKUP(A20,$A$309:$AX$418,$K$1,FALSE)</f>
        <v/>
      </c>
      <c r="C20" s="380" t="n"/>
      <c r="D20" s="374" t="n"/>
      <c r="E20" s="434" t="n"/>
      <c r="F20" s="435" t="n"/>
      <c r="G20" s="433">
        <f>B20+D20-F20</f>
        <v/>
      </c>
      <c r="H20" s="112" t="inlineStr">
        <is>
          <t xml:space="preserve">　　　　租賃資產                                                    </t>
        </is>
      </c>
      <c r="I20" s="91" t="n">
        <v>106</v>
      </c>
      <c r="J20" s="121">
        <f>OFFSET(A493,0,$K$1-1)</f>
        <v/>
      </c>
      <c r="K20" s="369">
        <f>-SUMIF($C$7:$C$127,I20,$D$7:$D$127)+SUMIF($E$7:$E$127,I20,$F$7:$F$127)</f>
        <v/>
      </c>
      <c r="L20" s="478">
        <f>VLOOKUP(A20,$A$140:$AX$249,$K$1,FALSE)</f>
        <v/>
      </c>
      <c r="M20" s="478">
        <f>L20-G20</f>
        <v/>
      </c>
      <c r="N20" s="30" t="n"/>
      <c r="O20" s="425">
        <f>L20-B20</f>
        <v/>
      </c>
      <c r="P20" s="426">
        <f>J20-K20</f>
        <v/>
      </c>
      <c r="Q20" s="426">
        <f>D20-F20</f>
        <v/>
      </c>
      <c r="R20" s="30" t="n"/>
    </row>
    <row r="21">
      <c r="A21" s="80" t="inlineStr">
        <is>
          <t xml:space="preserve">　　準備金                                                      </t>
        </is>
      </c>
      <c r="B21" s="427">
        <f>VLOOKUP(A21,$A$309:$AX$418,$K$1,FALSE)</f>
        <v/>
      </c>
      <c r="C21" s="380" t="n">
        <v>242</v>
      </c>
      <c r="D21" s="374">
        <f>J53*-1</f>
        <v/>
      </c>
      <c r="E21" s="434" t="n">
        <v>222</v>
      </c>
      <c r="F21" s="435">
        <f>J46</f>
        <v/>
      </c>
      <c r="G21" s="429">
        <f>B21+SUM(D21:D25)-SUM(F21:F25)</f>
        <v/>
      </c>
      <c r="H21" s="112" t="inlineStr">
        <is>
          <t xml:space="preserve">　　　　租賃權益改良                                                </t>
        </is>
      </c>
      <c r="I21" s="91" t="n">
        <v>107</v>
      </c>
      <c r="J21" s="121">
        <f>OFFSET(A494,0,$K$1-1)</f>
        <v/>
      </c>
      <c r="K21" s="369">
        <f>-SUMIF($C$7:$C$127,I21,$D$7:$D$127)+SUMIF($E$7:$E$127,I21,$F$7:$F$127)</f>
        <v/>
      </c>
      <c r="L21" s="478">
        <f>VLOOKUP(A21,$A$140:$AX$249,$K$1,FALSE)</f>
        <v/>
      </c>
      <c r="M21" s="478">
        <f>L21-G21</f>
        <v/>
      </c>
      <c r="N21" s="30" t="n"/>
      <c r="O21" s="425">
        <f>L21-B21</f>
        <v/>
      </c>
      <c r="P21" s="426">
        <f>J21-K21</f>
        <v/>
      </c>
      <c r="Q21" s="426">
        <f>D21-F21</f>
        <v/>
      </c>
      <c r="R21" s="30" t="n"/>
    </row>
    <row r="22">
      <c r="A22" s="3" t="n">
        <v>0</v>
      </c>
      <c r="B22" s="427" t="n"/>
      <c r="C22" s="382" t="n">
        <v>401</v>
      </c>
      <c r="D22" s="428">
        <f>J90</f>
        <v/>
      </c>
      <c r="E22" s="439" t="n">
        <v>402</v>
      </c>
      <c r="F22" s="432">
        <f>-J91</f>
        <v/>
      </c>
      <c r="G22" s="433" t="n"/>
      <c r="H22" s="112" t="inlineStr">
        <is>
          <t xml:space="preserve">　　　　代管資產                                                    </t>
        </is>
      </c>
      <c r="I22" s="91" t="n">
        <v>108</v>
      </c>
      <c r="J22" s="121">
        <f>OFFSET(A495,0,$K$1-1)</f>
        <v/>
      </c>
      <c r="K22" s="369">
        <f>-SUMIF($C$7:$C$127,I22,$D$7:$D$127)+SUMIF($E$7:$E$127,I22,$F$7:$F$127)</f>
        <v/>
      </c>
      <c r="L22" s="478" t="n"/>
      <c r="M22" s="478">
        <f>L22-G22</f>
        <v/>
      </c>
      <c r="N22" s="30" t="n"/>
      <c r="O22" s="425">
        <f>L22-B22</f>
        <v/>
      </c>
      <c r="P22" s="426">
        <f>J22-K22</f>
        <v/>
      </c>
      <c r="Q22" s="426">
        <f>D22-F22</f>
        <v/>
      </c>
      <c r="R22" s="30" t="n"/>
    </row>
    <row r="23">
      <c r="A23" s="3" t="n">
        <v>0</v>
      </c>
      <c r="B23" s="427" t="n"/>
      <c r="C23" s="382" t="n">
        <v>403</v>
      </c>
      <c r="D23" s="428">
        <f>J93</f>
        <v/>
      </c>
      <c r="E23" s="439" t="n"/>
      <c r="F23" s="431" t="n"/>
      <c r="G23" s="433" t="n"/>
      <c r="H23" s="112" t="inlineStr">
        <is>
          <t xml:space="preserve">　　　　生產性生物資產－非流動                                      </t>
        </is>
      </c>
      <c r="I23" s="91" t="n">
        <v>109</v>
      </c>
      <c r="J23" s="121">
        <f>OFFSET(A496,0,$K$1-1)</f>
        <v/>
      </c>
      <c r="K23" s="369">
        <f>-SUMIF($C$7:$C$127,I23,$D$7:$D$127)+SUMIF($E$7:$E$127,I23,$F$7:$F$127)</f>
        <v/>
      </c>
      <c r="L23" s="478" t="n"/>
      <c r="M23" s="478">
        <f>L23-G23</f>
        <v/>
      </c>
      <c r="N23" s="30" t="n"/>
      <c r="O23" s="425">
        <f>L23-B23</f>
        <v/>
      </c>
      <c r="P23" s="426">
        <f>J23-K23</f>
        <v/>
      </c>
      <c r="Q23" s="426">
        <f>D23-F23</f>
        <v/>
      </c>
      <c r="R23" s="30" t="n"/>
    </row>
    <row r="24">
      <c r="A24" s="3" t="n">
        <v>0</v>
      </c>
      <c r="B24" s="427" t="n"/>
      <c r="C24" s="382" t="n"/>
      <c r="D24" s="428" t="n"/>
      <c r="E24" s="439" t="n"/>
      <c r="F24" s="432" t="n"/>
      <c r="G24" s="433" t="n"/>
      <c r="H24" s="112" t="inlineStr">
        <is>
          <t xml:space="preserve">　　　攤銷                                                        </t>
        </is>
      </c>
      <c r="I24" s="91" t="n"/>
      <c r="J24" s="121">
        <f>OFFSET(A497,0,$K$1-1)</f>
        <v/>
      </c>
      <c r="K24" s="369">
        <f>SUM(K25:K26)</f>
        <v/>
      </c>
      <c r="L24" s="478" t="n"/>
      <c r="M24" s="478">
        <f>L24-G24</f>
        <v/>
      </c>
      <c r="N24" s="30" t="n"/>
      <c r="O24" s="425">
        <f>L24-B24</f>
        <v/>
      </c>
      <c r="P24" s="426">
        <f>J24-K24</f>
        <v/>
      </c>
      <c r="Q24" s="426">
        <f>D24-F24</f>
        <v/>
      </c>
      <c r="R24" s="30" t="n"/>
    </row>
    <row r="25">
      <c r="A25" s="78" t="n"/>
      <c r="B25" s="427" t="n"/>
      <c r="C25" s="382" t="n">
        <v>125</v>
      </c>
      <c r="D25" s="428">
        <f>J32*-1</f>
        <v/>
      </c>
      <c r="E25" s="439" t="n"/>
      <c r="F25" s="432" t="n"/>
      <c r="G25" s="433" t="n"/>
      <c r="H25" s="112" t="inlineStr">
        <is>
          <t xml:space="preserve">　　　　攤銷電腦軟體                                                </t>
        </is>
      </c>
      <c r="I25" s="8" t="n">
        <v>111</v>
      </c>
      <c r="J25" s="73">
        <f>OFFSET(A498,0,$K$1-1)</f>
        <v/>
      </c>
      <c r="K25" s="369">
        <f>-SUMIF($C$7:$C$127,I25,$D$7:$D$127)+SUMIF($E$7:$E$127,I25,$F$7:$F$127)</f>
        <v/>
      </c>
      <c r="L25" s="478" t="n"/>
      <c r="M25" s="478">
        <f>L25-G25</f>
        <v/>
      </c>
      <c r="N25" s="30" t="n"/>
      <c r="O25" s="425">
        <f>L25-B25</f>
        <v/>
      </c>
      <c r="P25" s="426">
        <f>J25-K25</f>
        <v/>
      </c>
      <c r="Q25" s="426">
        <f>D25-F25</f>
        <v/>
      </c>
      <c r="R25" s="30" t="n"/>
    </row>
    <row r="26" ht="32.4" customHeight="1" s="53">
      <c r="A26" s="78" t="inlineStr">
        <is>
          <t xml:space="preserve">　不動產、廠房及設備                                          </t>
        </is>
      </c>
      <c r="B26" s="422">
        <f>SUM(B27:B52)</f>
        <v/>
      </c>
      <c r="C26" s="375" t="n"/>
      <c r="D26" s="428" t="n"/>
      <c r="E26" s="430" t="n"/>
      <c r="F26" s="432" t="n"/>
      <c r="G26" s="423">
        <f>SUM(G27:G52)</f>
        <v/>
      </c>
      <c r="H26" s="112" t="inlineStr">
        <is>
          <t xml:space="preserve">　　　　其他攤銷費用                                                </t>
        </is>
      </c>
      <c r="I26" s="8" t="n">
        <v>112</v>
      </c>
      <c r="J26" s="73">
        <f>OFFSET(A499,0,$K$1-1)</f>
        <v/>
      </c>
      <c r="K26" s="369">
        <f>-SUMIF($C$7:$C$127,I26,$D$7:$D$127)+SUMIF($E$7:$E$127,I26,$F$7:$F$127)</f>
        <v/>
      </c>
      <c r="L26" s="478">
        <f>VLOOKUP(A26,$A$140:$AX$249,$K$1,FALSE)</f>
        <v/>
      </c>
      <c r="M26" s="478">
        <f>L26-G26</f>
        <v/>
      </c>
      <c r="N26" s="30" t="n"/>
      <c r="O26" s="425">
        <f>L26-B26</f>
        <v/>
      </c>
      <c r="P26" s="426">
        <f>J26-K26</f>
        <v/>
      </c>
      <c r="Q26" s="426">
        <f>D26-F26</f>
        <v/>
      </c>
      <c r="R26" s="30" t="n"/>
    </row>
    <row r="27">
      <c r="A27" s="80" t="inlineStr">
        <is>
          <t xml:space="preserve">　　土地                                                        </t>
        </is>
      </c>
      <c r="B27" s="427">
        <f>VLOOKUP(A27,$A$309:$AX$418,$K$1,FALSE)</f>
        <v/>
      </c>
      <c r="C27" s="384" t="n">
        <v>121</v>
      </c>
      <c r="D27" s="440" t="n"/>
      <c r="E27" s="441" t="n"/>
      <c r="F27" s="442" t="n"/>
      <c r="G27" s="429">
        <f>B27+SUM(D27)-SUM(F27)</f>
        <v/>
      </c>
      <c r="H27" s="112" t="inlineStr">
        <is>
          <t xml:space="preserve">　　　其他                                                        </t>
        </is>
      </c>
      <c r="I27" s="8" t="n"/>
      <c r="J27" s="73">
        <f>OFFSET(A500,0,$K$1-1)</f>
        <v/>
      </c>
      <c r="K27" s="369">
        <f>K28+K29+K32</f>
        <v/>
      </c>
      <c r="L27" s="478">
        <f>VLOOKUP(A27,$A$140:$AX$249,$K$1,FALSE)</f>
        <v/>
      </c>
      <c r="M27" s="478">
        <f>L27-G27</f>
        <v/>
      </c>
      <c r="N27" s="30" t="n"/>
      <c r="O27" s="425">
        <f>L27-B27</f>
        <v/>
      </c>
      <c r="P27" s="426">
        <f>J27-K27</f>
        <v/>
      </c>
      <c r="Q27" s="426">
        <f>D27-F27</f>
        <v/>
      </c>
      <c r="R27" s="30" t="n"/>
    </row>
    <row r="28">
      <c r="A28" s="2" t="n">
        <v>0</v>
      </c>
      <c r="B28" s="427" t="n"/>
      <c r="C28" s="384" t="n"/>
      <c r="D28" s="440" t="n"/>
      <c r="E28" s="441" t="n"/>
      <c r="F28" s="442" t="n"/>
      <c r="G28" s="433" t="n"/>
      <c r="H28" s="214" t="inlineStr">
        <is>
          <t xml:space="preserve">　　　　應付退休及離職金                                            </t>
        </is>
      </c>
      <c r="I28" s="215" t="n">
        <v>122</v>
      </c>
      <c r="J28" s="73">
        <f>OFFSET(A501,0,$K$1-1)</f>
        <v/>
      </c>
      <c r="K28" s="369">
        <f>-SUMIF($C$7:$C$127,I28,$D$7:$D$127)+SUMIF($E$7:$E$127,I28,$F$7:$F$127)</f>
        <v/>
      </c>
      <c r="L28" s="478" t="n"/>
      <c r="M28" s="478">
        <f>L28-G28</f>
        <v/>
      </c>
      <c r="N28" s="30" t="n"/>
      <c r="O28" s="425">
        <f>L28-B28</f>
        <v/>
      </c>
      <c r="P28" s="426">
        <f>J28-K28</f>
        <v/>
      </c>
      <c r="Q28" s="426">
        <f>D28-F28</f>
        <v/>
      </c>
      <c r="R28" s="30" t="n"/>
    </row>
    <row r="29">
      <c r="A29" s="80" t="inlineStr">
        <is>
          <t xml:space="preserve">　　土地改良物                                                  </t>
        </is>
      </c>
      <c r="B29" s="427">
        <f>VLOOKUP(A29,$A$309:$AX$418,$K$1,FALSE)</f>
        <v/>
      </c>
      <c r="C29" s="384" t="n">
        <v>251</v>
      </c>
      <c r="D29" s="440">
        <f>J57*-1</f>
        <v/>
      </c>
      <c r="E29" s="441" t="n">
        <v>101</v>
      </c>
      <c r="F29" s="442">
        <f>J15</f>
        <v/>
      </c>
      <c r="G29" s="429">
        <f>B29+SUM(D29:D32)-SUM(F29:F32)</f>
        <v/>
      </c>
      <c r="H29" s="214" t="inlineStr">
        <is>
          <t xml:space="preserve">　　　　遞延收入                                                    </t>
        </is>
      </c>
      <c r="I29" s="215" t="n"/>
      <c r="J29" s="73">
        <f>OFFSET(A502,0,$K$1-1)</f>
        <v/>
      </c>
      <c r="K29" s="369">
        <f>SUM(K30:K31)</f>
        <v/>
      </c>
      <c r="L29" s="478">
        <f>VLOOKUP(A29,$A$140:$AX$249,$K$1,FALSE)</f>
        <v/>
      </c>
      <c r="M29" s="478">
        <f>L29-G29</f>
        <v/>
      </c>
      <c r="N29" s="30" t="n"/>
      <c r="O29" s="425">
        <f>L29-B29</f>
        <v/>
      </c>
      <c r="P29" s="426">
        <f>J29-K29</f>
        <v/>
      </c>
      <c r="Q29" s="426">
        <f>D29-F29</f>
        <v/>
      </c>
      <c r="R29" s="30" t="n"/>
    </row>
    <row r="30">
      <c r="A30" s="80" t="n">
        <v>0</v>
      </c>
      <c r="B30" s="427" t="n"/>
      <c r="C30" s="384" t="n">
        <v>404</v>
      </c>
      <c r="D30" s="440">
        <f>J96</f>
        <v/>
      </c>
      <c r="E30" s="441" t="n"/>
      <c r="F30" s="442" t="n"/>
      <c r="G30" s="433" t="n"/>
      <c r="H30" s="214" t="inlineStr">
        <is>
          <t xml:space="preserve">　　　　　遞延收入-其他補助收入                                       </t>
        </is>
      </c>
      <c r="I30" s="215" t="n">
        <v>123</v>
      </c>
      <c r="J30" s="73">
        <f>OFFSET(A503,0,$K$1-1)</f>
        <v/>
      </c>
      <c r="K30" s="369">
        <f>-SUMIF($C$7:$C$127,I30,$D$7:$D$127)+SUMIF($E$7:$E$127,I30,$F$7:$F$127)</f>
        <v/>
      </c>
      <c r="L30" s="478" t="n"/>
      <c r="M30" s="478">
        <f>L30-G30</f>
        <v/>
      </c>
      <c r="N30" s="30" t="n"/>
      <c r="O30" s="425">
        <f>L30-B30</f>
        <v/>
      </c>
      <c r="P30" s="426">
        <f>J30-K30</f>
        <v/>
      </c>
      <c r="Q30" s="426">
        <f>D30-F30</f>
        <v/>
      </c>
      <c r="R30" s="30" t="n"/>
    </row>
    <row r="31">
      <c r="A31" s="2" t="n">
        <v>0</v>
      </c>
      <c r="B31" s="427" t="n"/>
      <c r="C31" s="384" t="n"/>
      <c r="D31" s="440" t="n"/>
      <c r="E31" s="441" t="n"/>
      <c r="F31" s="442" t="n"/>
      <c r="G31" s="433" t="n"/>
      <c r="H31" s="214" t="inlineStr">
        <is>
          <t xml:space="preserve">　　　　　遞延收入-受贈收入                                           </t>
        </is>
      </c>
      <c r="I31" s="215" t="n">
        <v>124</v>
      </c>
      <c r="J31" s="73">
        <f>OFFSET(A504,0,$K$1-1)</f>
        <v/>
      </c>
      <c r="K31" s="369">
        <f>-SUMIF($C$7:$C$127,I31,$D$7:$D$127)+SUMIF($E$7:$E$127,I31,$F$7:$F$127)</f>
        <v/>
      </c>
      <c r="L31" s="478" t="n"/>
      <c r="M31" s="478">
        <f>L31-G31</f>
        <v/>
      </c>
      <c r="N31" s="30" t="n"/>
      <c r="O31" s="425">
        <f>L31-B31</f>
        <v/>
      </c>
      <c r="P31" s="426">
        <f>J31-K31</f>
        <v/>
      </c>
      <c r="Q31" s="426">
        <f>D31-F31</f>
        <v/>
      </c>
      <c r="R31" s="30" t="n"/>
    </row>
    <row r="32">
      <c r="A32" s="3" t="n">
        <v>0</v>
      </c>
      <c r="B32" s="427" t="n"/>
      <c r="C32" s="385" t="n"/>
      <c r="D32" s="440" t="n"/>
      <c r="E32" s="443" t="n"/>
      <c r="F32" s="442" t="n"/>
      <c r="G32" s="433" t="n"/>
      <c r="H32" s="214" t="inlineStr">
        <is>
          <t xml:space="preserve">　　　　其他                                                        </t>
        </is>
      </c>
      <c r="I32" s="215" t="n">
        <v>125</v>
      </c>
      <c r="J32" s="73">
        <f>OFFSET(A505,0,$K$1-1)</f>
        <v/>
      </c>
      <c r="K32" s="369" t="n"/>
      <c r="L32" s="478" t="n"/>
      <c r="M32" s="478">
        <f>L32-G32</f>
        <v/>
      </c>
      <c r="N32" s="30" t="n"/>
      <c r="O32" s="425">
        <f>L32-B32</f>
        <v/>
      </c>
      <c r="P32" s="426">
        <f>J32-K32</f>
        <v/>
      </c>
      <c r="Q32" s="426">
        <f>D32-F32</f>
        <v/>
      </c>
      <c r="R32" s="30" t="n"/>
    </row>
    <row r="33">
      <c r="A33" s="80" t="inlineStr">
        <is>
          <t xml:space="preserve">　　房屋及建築                                                  </t>
        </is>
      </c>
      <c r="B33" s="427">
        <f>VLOOKUP(A33,$A$309:$AX$418,$K$1,FALSE)</f>
        <v/>
      </c>
      <c r="C33" s="384" t="n">
        <v>252</v>
      </c>
      <c r="D33" s="440">
        <f>J58*-1</f>
        <v/>
      </c>
      <c r="E33" s="441" t="n">
        <v>102</v>
      </c>
      <c r="F33" s="442">
        <f>J16</f>
        <v/>
      </c>
      <c r="G33" s="429">
        <f>B33+SUM(D33:D36)-SUM(F33:F36)</f>
        <v/>
      </c>
      <c r="H33" s="214" t="inlineStr">
        <is>
          <t xml:space="preserve">　　　流動資產淨減（淨增）                                        </t>
        </is>
      </c>
      <c r="I33" s="215" t="n">
        <v>151</v>
      </c>
      <c r="J33" s="73">
        <f>OFFSET(A506,0,$K$1-1)</f>
        <v/>
      </c>
      <c r="K33" s="369">
        <f>-SUMIF($C$7:$C$127,I33,$D$7:$D$127)+SUMIF($E$7:$E$127,I33,$F$7:$F$127)</f>
        <v/>
      </c>
      <c r="L33" s="478">
        <f>VLOOKUP(A33,$A$140:$AX$249,$K$1,FALSE)</f>
        <v/>
      </c>
      <c r="M33" s="478">
        <f>L33-G33</f>
        <v/>
      </c>
      <c r="N33" s="30" t="n"/>
      <c r="O33" s="425">
        <f>L33-B33</f>
        <v/>
      </c>
      <c r="P33" s="426">
        <f>J33-K33</f>
        <v/>
      </c>
      <c r="Q33" s="426">
        <f>D33-F33</f>
        <v/>
      </c>
      <c r="R33" s="30" t="n"/>
    </row>
    <row r="34">
      <c r="A34" s="2" t="n">
        <v>0</v>
      </c>
      <c r="B34" s="427" t="n"/>
      <c r="C34" s="384" t="n">
        <v>405</v>
      </c>
      <c r="D34" s="440">
        <f>J97</f>
        <v/>
      </c>
      <c r="E34" s="441" t="n"/>
      <c r="F34" s="442" t="n"/>
      <c r="G34" s="433" t="n"/>
      <c r="H34" s="214" t="inlineStr">
        <is>
          <t xml:space="preserve">　　　流動負債淨增（淨減）                                        </t>
        </is>
      </c>
      <c r="I34" s="215" t="n">
        <v>161</v>
      </c>
      <c r="J34" s="73">
        <f>OFFSET(A507,0,$K$1-1)</f>
        <v/>
      </c>
      <c r="K34" s="369">
        <f>-SUMIF($C$7:$C$127,I34,$D$7:$D$127)+SUMIF($E$7:$E$127,I34,$F$7:$F$127)</f>
        <v/>
      </c>
      <c r="L34" s="478" t="n"/>
      <c r="M34" s="478">
        <f>L34-G34</f>
        <v/>
      </c>
      <c r="N34" s="30" t="n"/>
      <c r="O34" s="425">
        <f>L34-B34</f>
        <v/>
      </c>
      <c r="P34" s="426">
        <f>J34-K34</f>
        <v/>
      </c>
      <c r="Q34" s="426">
        <f>D34-F34</f>
        <v/>
      </c>
      <c r="R34" s="30" t="n"/>
    </row>
    <row r="35">
      <c r="A35" s="2" t="n">
        <v>0</v>
      </c>
      <c r="B35" s="427" t="n"/>
      <c r="C35" s="384" t="n"/>
      <c r="D35" s="440" t="n"/>
      <c r="E35" s="441" t="n"/>
      <c r="F35" s="442" t="n"/>
      <c r="G35" s="433" t="n"/>
      <c r="H35" s="214" t="inlineStr">
        <is>
          <t xml:space="preserve">　　未計利息股利之現金流入（流出）                              </t>
        </is>
      </c>
      <c r="I35" s="215" t="n"/>
      <c r="J35" s="73">
        <f>OFFSET(A508,0,$K$1-1)</f>
        <v/>
      </c>
      <c r="K35" s="369">
        <f>K12+K13</f>
        <v/>
      </c>
      <c r="L35" s="478" t="n"/>
      <c r="M35" s="478">
        <f>L35-G35</f>
        <v/>
      </c>
      <c r="N35" s="30" t="n"/>
      <c r="O35" s="425">
        <f>L35-B35</f>
        <v/>
      </c>
      <c r="P35" s="426">
        <f>J35-K35</f>
        <v/>
      </c>
      <c r="Q35" s="426">
        <f>D35-F35</f>
        <v/>
      </c>
      <c r="R35" s="30" t="n"/>
    </row>
    <row r="36">
      <c r="A36" s="3" t="n">
        <v>0</v>
      </c>
      <c r="B36" s="427" t="n"/>
      <c r="C36" s="385" t="n"/>
      <c r="D36" s="440" t="n"/>
      <c r="E36" s="443" t="n"/>
      <c r="F36" s="442" t="n"/>
      <c r="G36" s="433" t="n"/>
      <c r="H36" s="112" t="inlineStr">
        <is>
          <t xml:space="preserve">　　收取利息                                                    </t>
        </is>
      </c>
      <c r="I36" s="180" t="n"/>
      <c r="J36" s="73">
        <f>OFFSET(A509,0,$K$1-1)</f>
        <v/>
      </c>
      <c r="K36" s="369">
        <f>J36</f>
        <v/>
      </c>
      <c r="L36" s="478" t="n"/>
      <c r="M36" s="478">
        <f>L36-G36</f>
        <v/>
      </c>
      <c r="N36" s="30" t="n"/>
      <c r="O36" s="425">
        <f>L36-B36</f>
        <v/>
      </c>
      <c r="P36" s="426">
        <f>J36-K36</f>
        <v/>
      </c>
      <c r="Q36" s="426">
        <f>D36-F36</f>
        <v/>
      </c>
      <c r="R36" s="30" t="n"/>
    </row>
    <row r="37">
      <c r="A37" s="80" t="inlineStr">
        <is>
          <t xml:space="preserve">　　機械及設備                                                  </t>
        </is>
      </c>
      <c r="B37" s="427">
        <f>VLOOKUP(A37,$A$309:$AX$418,$K$1,FALSE)</f>
        <v/>
      </c>
      <c r="C37" s="384" t="n">
        <v>253</v>
      </c>
      <c r="D37" s="440">
        <f>J59*-1</f>
        <v/>
      </c>
      <c r="E37" s="441" t="n">
        <v>103</v>
      </c>
      <c r="F37" s="442">
        <f>J17</f>
        <v/>
      </c>
      <c r="G37" s="429">
        <f>B37+SUM(D37:D41)-SUM(F37:F41)</f>
        <v/>
      </c>
      <c r="H37" s="112" t="inlineStr">
        <is>
          <t xml:space="preserve">　　收取股利                                                    </t>
        </is>
      </c>
      <c r="I37" s="180" t="n"/>
      <c r="J37" s="73">
        <f>OFFSET(A510,0,$K$1-1)</f>
        <v/>
      </c>
      <c r="K37" s="369">
        <f>J37</f>
        <v/>
      </c>
      <c r="L37" s="478">
        <f>VLOOKUP(A37,$A$140:$AX$249,$K$1,FALSE)</f>
        <v/>
      </c>
      <c r="M37" s="478">
        <f>L37-G37</f>
        <v/>
      </c>
      <c r="N37" s="30" t="n"/>
      <c r="O37" s="425">
        <f>L37-B37</f>
        <v/>
      </c>
      <c r="P37" s="426">
        <f>J37-K37</f>
        <v/>
      </c>
      <c r="Q37" s="426">
        <f>D37-F37</f>
        <v/>
      </c>
      <c r="R37" s="30" t="n"/>
    </row>
    <row r="38" ht="20.4" customHeight="1" s="53" thickBot="1">
      <c r="A38" s="2" t="n">
        <v>0</v>
      </c>
      <c r="B38" s="427" t="n"/>
      <c r="C38" s="385" t="n">
        <v>407</v>
      </c>
      <c r="D38" s="440">
        <f>J101</f>
        <v/>
      </c>
      <c r="E38" s="441" t="n"/>
      <c r="F38" s="442" t="n"/>
      <c r="G38" s="433" t="n"/>
      <c r="H38" s="112" t="inlineStr">
        <is>
          <t xml:space="preserve">　　支付利息                                                    </t>
        </is>
      </c>
      <c r="I38" s="180" t="n"/>
      <c r="J38" s="73">
        <f>OFFSET(A511,0,$K$1-1)</f>
        <v/>
      </c>
      <c r="K38" s="444">
        <f>J38</f>
        <v/>
      </c>
      <c r="L38" s="478" t="n"/>
      <c r="M38" s="478">
        <f>L38-G38</f>
        <v/>
      </c>
      <c r="N38" s="30" t="n"/>
      <c r="O38" s="425">
        <f>L38-B38</f>
        <v/>
      </c>
      <c r="P38" s="426">
        <f>J38-K38</f>
        <v/>
      </c>
      <c r="Q38" s="426">
        <f>D38-F38</f>
        <v/>
      </c>
      <c r="R38" s="30" t="n"/>
    </row>
    <row r="39">
      <c r="A39" s="3" t="n">
        <v>0</v>
      </c>
      <c r="B39" s="427" t="n"/>
      <c r="C39" s="385" t="n">
        <v>409</v>
      </c>
      <c r="D39" s="440">
        <f>J105</f>
        <v/>
      </c>
      <c r="E39" s="443" t="n">
        <v>412</v>
      </c>
      <c r="F39" s="442">
        <f>-J109</f>
        <v/>
      </c>
      <c r="G39" s="433" t="n"/>
      <c r="H39" s="111" t="inlineStr">
        <is>
          <t xml:space="preserve">▼業務活動之淨現金流入（流出）                                </t>
        </is>
      </c>
      <c r="I39" s="180" t="n"/>
      <c r="J39" s="248">
        <f>OFFSET(A512,0,$K$1-1)</f>
        <v/>
      </c>
      <c r="K39" s="445">
        <f>K36+K37+K38+K35</f>
        <v/>
      </c>
      <c r="L39" s="478" t="n"/>
      <c r="M39" s="478">
        <f>L39-G39</f>
        <v/>
      </c>
      <c r="N39" s="30" t="n"/>
      <c r="O39" s="425">
        <f>L39-B39</f>
        <v/>
      </c>
      <c r="P39" s="426">
        <f>J39-K39</f>
        <v/>
      </c>
      <c r="Q39" s="426">
        <f>D39-F39</f>
        <v/>
      </c>
      <c r="R39" s="30" t="n"/>
    </row>
    <row r="40">
      <c r="A40" s="3" t="n">
        <v>0</v>
      </c>
      <c r="B40" s="427" t="n"/>
      <c r="C40" s="261" t="n"/>
      <c r="D40" s="186" t="n"/>
      <c r="E40" s="446" t="n"/>
      <c r="F40" s="447" t="n"/>
      <c r="G40" s="433" t="n"/>
      <c r="H40" s="111" t="inlineStr">
        <is>
          <t xml:space="preserve">▼投資活動之現金流量                                          </t>
        </is>
      </c>
      <c r="I40" s="180" t="n"/>
      <c r="J40" s="248">
        <f>OFFSET(A513,0,$K$1-1)</f>
        <v/>
      </c>
      <c r="K40" s="448">
        <f>SUM(K41,K44,K47,K48,K49,K51,K54,K64)</f>
        <v/>
      </c>
      <c r="L40" s="478" t="n"/>
      <c r="M40" s="478">
        <f>L40-G40</f>
        <v/>
      </c>
      <c r="N40" s="30" t="n"/>
      <c r="O40" s="425">
        <f>L40-B40</f>
        <v/>
      </c>
      <c r="P40" s="426">
        <f>J40-K40</f>
        <v/>
      </c>
      <c r="Q40" s="426">
        <f>D40-F40</f>
        <v/>
      </c>
      <c r="R40" s="30" t="n"/>
    </row>
    <row r="41">
      <c r="A41" s="50" t="n"/>
      <c r="B41" s="50" t="n"/>
      <c r="C41" s="232" t="n"/>
      <c r="D41" s="440" t="n"/>
      <c r="E41" s="232" t="n"/>
      <c r="F41" s="233" t="n"/>
      <c r="H41" s="112" t="inlineStr">
        <is>
          <t xml:space="preserve">　　減少流動金融資產及短期貸墊款                                </t>
        </is>
      </c>
      <c r="I41" s="180" t="n"/>
      <c r="J41" s="248">
        <f>OFFSET(A514,0,$K$1-1)</f>
        <v/>
      </c>
      <c r="K41" s="449">
        <f>K42+K43</f>
        <v/>
      </c>
      <c r="L41" s="478" t="n"/>
      <c r="M41" s="478">
        <f>L41-G41</f>
        <v/>
      </c>
      <c r="N41" s="30" t="n"/>
      <c r="O41" s="425">
        <f>L41-B41</f>
        <v/>
      </c>
      <c r="P41" s="426">
        <f>J41-K41</f>
        <v/>
      </c>
      <c r="Q41" s="426">
        <f>D41-F41</f>
        <v/>
      </c>
      <c r="R41" s="30" t="n"/>
    </row>
    <row r="42" ht="20.4" customHeight="1" s="53" thickBot="1">
      <c r="A42" s="50" t="inlineStr">
        <is>
          <t xml:space="preserve">　　交通及運輸設備                                              </t>
        </is>
      </c>
      <c r="B42" s="427">
        <f>VLOOKUP(A42,$A$309:$AX$418,$K$1,FALSE)</f>
        <v/>
      </c>
      <c r="C42" s="384" t="n">
        <v>254</v>
      </c>
      <c r="D42" s="440">
        <f>J60*-1</f>
        <v/>
      </c>
      <c r="E42" s="441" t="n">
        <v>104</v>
      </c>
      <c r="F42" s="442">
        <f>J18</f>
        <v/>
      </c>
      <c r="G42" s="450">
        <f>B42+SUM(D42:D44)-SUM(F42:F44)</f>
        <v/>
      </c>
      <c r="H42" s="214" t="inlineStr">
        <is>
          <t xml:space="preserve">　　　減少流動金融資產                                            </t>
        </is>
      </c>
      <c r="I42" s="215" t="n">
        <v>211</v>
      </c>
      <c r="J42" s="248">
        <f>OFFSET(A515,0,$K$1-1)</f>
        <v/>
      </c>
      <c r="K42" s="451">
        <f>-SUMIF($C$7:$C$127,I42,$D$7:$D$127)+SUMIF($E$7:$E$135,I42,$F$7:$F$127)</f>
        <v/>
      </c>
      <c r="L42" s="478">
        <f>VLOOKUP(A42,$A$140:$AX$249,$K$1,FALSE)</f>
        <v/>
      </c>
      <c r="M42" s="478">
        <f>L42-G42</f>
        <v/>
      </c>
      <c r="N42" s="30" t="n"/>
      <c r="O42" s="425">
        <f>L42-B42</f>
        <v/>
      </c>
      <c r="P42" s="426">
        <f>J42-K42</f>
        <v/>
      </c>
      <c r="Q42" s="426">
        <f>D42-F42</f>
        <v/>
      </c>
      <c r="R42" s="30" t="n"/>
    </row>
    <row r="43">
      <c r="A43" s="50" t="n"/>
      <c r="B43" s="427" t="n"/>
      <c r="C43" s="385" t="n">
        <v>410</v>
      </c>
      <c r="D43" s="440">
        <f>J106</f>
        <v/>
      </c>
      <c r="E43" s="443" t="n">
        <v>413</v>
      </c>
      <c r="F43" s="442">
        <f>J110*-1</f>
        <v/>
      </c>
      <c r="G43" s="452" t="n"/>
      <c r="H43" s="216" t="inlineStr">
        <is>
          <t xml:space="preserve">　　　減少短期墊款                                                </t>
        </is>
      </c>
      <c r="I43" s="217" t="n">
        <v>212</v>
      </c>
      <c r="J43" s="73">
        <f>OFFSET(A516,0,$K$1-1)</f>
        <v/>
      </c>
      <c r="K43" s="453">
        <f>-SUMIF($C$7:$C$127,I43,$D$7:$D$127)+SUMIF($E$7:$E$135,I43,$F$7:$F$127)</f>
        <v/>
      </c>
      <c r="L43" s="478" t="n"/>
      <c r="M43" s="478">
        <f>L43-G43</f>
        <v/>
      </c>
      <c r="N43" s="30" t="n"/>
      <c r="O43" s="425">
        <f>L43-B43</f>
        <v/>
      </c>
      <c r="P43" s="426">
        <f>J43-K43</f>
        <v/>
      </c>
      <c r="Q43" s="426">
        <f>D43-F43</f>
        <v/>
      </c>
      <c r="R43" s="30" t="n"/>
    </row>
    <row r="44">
      <c r="A44" s="50" t="n"/>
      <c r="B44" s="427" t="n"/>
      <c r="C44" s="385" t="n"/>
      <c r="D44" s="440" t="n"/>
      <c r="E44" s="443" t="n"/>
      <c r="F44" s="442" t="n"/>
      <c r="G44" s="452" t="n"/>
      <c r="H44" s="112" t="inlineStr">
        <is>
          <t xml:space="preserve">　　減少投資、長期應收款、貸墊款及準備金                        </t>
        </is>
      </c>
      <c r="I44" s="180" t="n"/>
      <c r="J44" s="73">
        <f>OFFSET(A517,0,$K$1-1)</f>
        <v/>
      </c>
      <c r="K44" s="369">
        <f>SUM(K45:K46)</f>
        <v/>
      </c>
      <c r="L44" s="478" t="n"/>
      <c r="M44" s="478">
        <f>L44-G44</f>
        <v/>
      </c>
      <c r="N44" s="30" t="n"/>
      <c r="O44" s="425">
        <f>L44-B44</f>
        <v/>
      </c>
      <c r="P44" s="426">
        <f>J44-K44</f>
        <v/>
      </c>
      <c r="Q44" s="426">
        <f>D44-F44</f>
        <v/>
      </c>
      <c r="R44" s="30" t="n"/>
    </row>
    <row r="45">
      <c r="A45" s="80" t="inlineStr">
        <is>
          <t xml:space="preserve">　　什項設備                                                    </t>
        </is>
      </c>
      <c r="B45" s="427">
        <f>VLOOKUP(A45,$A$309:$AX$418,$K$1,FALSE)</f>
        <v/>
      </c>
      <c r="C45" s="384" t="n">
        <v>255</v>
      </c>
      <c r="D45" s="440">
        <f>J61*-1</f>
        <v/>
      </c>
      <c r="E45" s="441" t="n">
        <v>105</v>
      </c>
      <c r="F45" s="442">
        <f>J19</f>
        <v/>
      </c>
      <c r="G45" s="429">
        <f>B45+SUM(D45:D48)-SUM(F45:F48)</f>
        <v/>
      </c>
      <c r="H45" s="112" t="inlineStr">
        <is>
          <t xml:space="preserve">　　　減少投資                                                    </t>
        </is>
      </c>
      <c r="I45" s="180" t="n">
        <v>221</v>
      </c>
      <c r="J45" s="73">
        <f>OFFSET(A518,0,$K$1-1)</f>
        <v/>
      </c>
      <c r="K45" s="369">
        <f>-SUMIF($C$7:$C$127,I45,$D$7:$D$127)+SUMIF($E$7:$E$135,I45,$F$7:$F$127)</f>
        <v/>
      </c>
      <c r="L45" s="478">
        <f>VLOOKUP(A45,$A$140:$AX$249,$K$1,FALSE)</f>
        <v/>
      </c>
      <c r="M45" s="478">
        <f>L45-G45</f>
        <v/>
      </c>
      <c r="N45" s="30" t="n"/>
      <c r="O45" s="425">
        <f>L45-B45</f>
        <v/>
      </c>
      <c r="P45" s="426">
        <f>J45-K45</f>
        <v/>
      </c>
      <c r="Q45" s="426">
        <f>D45-F45</f>
        <v/>
      </c>
      <c r="R45" s="30" t="n"/>
    </row>
    <row r="46">
      <c r="A46" s="3" t="n">
        <v>0</v>
      </c>
      <c r="B46" s="427" t="n"/>
      <c r="C46" s="385" t="n">
        <v>408</v>
      </c>
      <c r="D46" s="440">
        <f>J102</f>
        <v/>
      </c>
      <c r="E46" s="443" t="n"/>
      <c r="F46" s="442" t="n"/>
      <c r="G46" s="433" t="n"/>
      <c r="H46" s="112" t="inlineStr">
        <is>
          <t xml:space="preserve">　　　減少準備金                                                  </t>
        </is>
      </c>
      <c r="I46" s="180" t="n">
        <v>222</v>
      </c>
      <c r="J46" s="73">
        <f>OFFSET(A519,0,$K$1-1)</f>
        <v/>
      </c>
      <c r="K46" s="369">
        <f>-SUMIF($C$7:$C$127,I46,$D$7:$D$127)+SUMIF($E$7:$E$135,I46,$F$7:$F$127)</f>
        <v/>
      </c>
      <c r="L46" s="478" t="n"/>
      <c r="M46" s="478">
        <f>L46-G46</f>
        <v/>
      </c>
      <c r="N46" s="30" t="n"/>
      <c r="O46" s="425">
        <f>L46-B46</f>
        <v/>
      </c>
      <c r="P46" s="426">
        <f>J46-K46</f>
        <v/>
      </c>
      <c r="Q46" s="426">
        <f>D46-F46</f>
        <v/>
      </c>
      <c r="R46" s="30" t="n"/>
    </row>
    <row r="47">
      <c r="A47" s="3" t="n">
        <v>0</v>
      </c>
      <c r="B47" s="427" t="n"/>
      <c r="C47" s="385" t="n">
        <v>411</v>
      </c>
      <c r="D47" s="440">
        <f>J107</f>
        <v/>
      </c>
      <c r="E47" s="443" t="n">
        <v>414</v>
      </c>
      <c r="F47" s="442">
        <f>-J111</f>
        <v/>
      </c>
      <c r="G47" s="433" t="n"/>
      <c r="H47" s="112" t="inlineStr">
        <is>
          <t xml:space="preserve">　　收取利息                                                    </t>
        </is>
      </c>
      <c r="I47" s="180" t="n"/>
      <c r="J47" s="73">
        <f>OFFSET(A520,0,$K$1-1)</f>
        <v/>
      </c>
      <c r="K47" s="369">
        <f>J47</f>
        <v/>
      </c>
      <c r="L47" s="478" t="n"/>
      <c r="M47" s="478">
        <f>L47-G47</f>
        <v/>
      </c>
      <c r="N47" s="30" t="n"/>
      <c r="O47" s="425">
        <f>L47-B47</f>
        <v/>
      </c>
      <c r="P47" s="426">
        <f>J47-K47</f>
        <v/>
      </c>
      <c r="Q47" s="426">
        <f>D47-F47</f>
        <v/>
      </c>
      <c r="R47" s="30" t="n"/>
    </row>
    <row r="48">
      <c r="A48" s="3" t="n">
        <v>0</v>
      </c>
      <c r="B48" s="427" t="n"/>
      <c r="C48" s="385" t="n">
        <v>406</v>
      </c>
      <c r="D48" s="440">
        <f>J98</f>
        <v/>
      </c>
      <c r="E48" s="443" t="n"/>
      <c r="F48" s="442" t="n"/>
      <c r="G48" s="433" t="n"/>
      <c r="H48" s="112" t="inlineStr">
        <is>
          <t xml:space="preserve">　　收取股利                                                    </t>
        </is>
      </c>
      <c r="I48" s="186" t="n"/>
      <c r="J48" s="73">
        <f>OFFSET(A521,0,$K$1-1)</f>
        <v/>
      </c>
      <c r="K48" s="369">
        <f>J48</f>
        <v/>
      </c>
      <c r="L48" s="478" t="n"/>
      <c r="M48" s="478">
        <f>L48-G48</f>
        <v/>
      </c>
      <c r="N48" s="30" t="n"/>
      <c r="O48" s="425">
        <f>L48-B48</f>
        <v/>
      </c>
      <c r="P48" s="426">
        <f>J48-K48</f>
        <v/>
      </c>
      <c r="Q48" s="426">
        <f>D48-F48</f>
        <v/>
      </c>
      <c r="R48" s="30" t="n"/>
    </row>
    <row r="49">
      <c r="A49" s="80" t="inlineStr">
        <is>
          <t xml:space="preserve">　　租賃資產                                                    </t>
        </is>
      </c>
      <c r="B49" s="427">
        <f>VLOOKUP(A49,$A$309:$AX$413,$K$1,FALSE)</f>
        <v/>
      </c>
      <c r="C49" s="384" t="n"/>
      <c r="D49" s="440" t="n"/>
      <c r="E49" s="441" t="n">
        <v>106</v>
      </c>
      <c r="F49" s="442">
        <f>J20</f>
        <v/>
      </c>
      <c r="G49" s="433">
        <f>B49+D49-F49</f>
        <v/>
      </c>
      <c r="H49" s="112" t="inlineStr">
        <is>
          <t xml:space="preserve">　　增加流動金融資產及短期貸墊款                                </t>
        </is>
      </c>
      <c r="I49" s="186" t="n"/>
      <c r="J49" s="121">
        <f>OFFSET(A522,0,$K$1-1)</f>
        <v/>
      </c>
      <c r="K49" s="369">
        <f>K50</f>
        <v/>
      </c>
      <c r="L49" s="478">
        <f>VLOOKUP(A49,$A$140:$AX$249,$K$1,FALSE)</f>
        <v/>
      </c>
      <c r="M49" s="478">
        <f>L49-G49</f>
        <v/>
      </c>
      <c r="N49" s="30" t="n"/>
      <c r="O49" s="425">
        <f>L49-B49</f>
        <v/>
      </c>
      <c r="P49" s="426">
        <f>J49-K49</f>
        <v/>
      </c>
      <c r="Q49" s="426">
        <f>D49-F49</f>
        <v/>
      </c>
      <c r="R49" s="30" t="n"/>
    </row>
    <row r="50" ht="32.4" customHeight="1" s="53">
      <c r="A50" s="80" t="inlineStr">
        <is>
          <t xml:space="preserve">　　租賃權益改良                                                </t>
        </is>
      </c>
      <c r="B50" s="427">
        <f>VLOOKUP(A50,$A$309:$AX$418,$K$1,FALSE)</f>
        <v/>
      </c>
      <c r="C50" s="384" t="n">
        <v>257</v>
      </c>
      <c r="D50" s="454">
        <f>J63*-1</f>
        <v/>
      </c>
      <c r="E50" s="441" t="n">
        <v>107</v>
      </c>
      <c r="F50" s="442">
        <f>J21</f>
        <v/>
      </c>
      <c r="G50" s="433">
        <f>B50+D50-F50</f>
        <v/>
      </c>
      <c r="H50" s="112" t="inlineStr">
        <is>
          <t xml:space="preserve">　　　增加流動金融資產                                            </t>
        </is>
      </c>
      <c r="I50" s="181" t="n">
        <v>231</v>
      </c>
      <c r="J50" s="121">
        <f>OFFSET(A523,0,$K$1-1)</f>
        <v/>
      </c>
      <c r="K50" s="369">
        <f>-SUMIF($C$7:$C$127,I50,$D$7:$D$127)+SUMIF($E$7:$E$135,I50,$F$7:$F$127)</f>
        <v/>
      </c>
      <c r="L50" s="478">
        <f>VLOOKUP(A50,$A$140:$AX$249,$K$1,FALSE)</f>
        <v/>
      </c>
      <c r="M50" s="478">
        <f>L50-G50</f>
        <v/>
      </c>
      <c r="N50" s="30" t="n"/>
      <c r="O50" s="425">
        <f>L50-B49</f>
        <v/>
      </c>
      <c r="P50" s="426">
        <f>J50-K50</f>
        <v/>
      </c>
      <c r="Q50" s="426">
        <f>D49-F49</f>
        <v/>
      </c>
      <c r="R50" s="30" t="n"/>
    </row>
    <row r="51" ht="32.4" customHeight="1" s="53">
      <c r="A51" s="79" t="inlineStr">
        <is>
          <t xml:space="preserve">　　購建中固定資產                                              </t>
        </is>
      </c>
      <c r="B51" s="427">
        <f>VLOOKUP(A51,$A$309:$AX$418,$K$1,FALSE)</f>
        <v/>
      </c>
      <c r="C51" s="384" t="n">
        <v>256</v>
      </c>
      <c r="D51" s="440">
        <f>J62*-1</f>
        <v/>
      </c>
      <c r="E51" s="441" t="n">
        <v>404</v>
      </c>
      <c r="F51" s="442">
        <f>J96</f>
        <v/>
      </c>
      <c r="G51" s="429">
        <f>B51+SUM(D51:D53)-SUM(F51:F53)</f>
        <v/>
      </c>
      <c r="H51" s="112" t="inlineStr">
        <is>
          <t xml:space="preserve">　　增加投資、長期應收款、貸墊款及準備金                        </t>
        </is>
      </c>
      <c r="I51" s="180" t="n"/>
      <c r="J51" s="73">
        <f>OFFSET(A524,0,$K$1-1)</f>
        <v/>
      </c>
      <c r="K51" s="369">
        <f>SUM(K52:K53)</f>
        <v/>
      </c>
      <c r="L51" s="478">
        <f>VLOOKUP(A51,$A$140:$AX$249,$K$1,FALSE)</f>
        <v/>
      </c>
      <c r="M51" s="478">
        <f>L51-G51</f>
        <v/>
      </c>
      <c r="N51" s="30" t="n"/>
      <c r="O51" s="425">
        <f>L51-B50</f>
        <v/>
      </c>
      <c r="P51" s="426">
        <f>J51-K51</f>
        <v/>
      </c>
      <c r="Q51" s="426">
        <f>D50-F50</f>
        <v/>
      </c>
      <c r="R51" s="30" t="n"/>
    </row>
    <row r="52">
      <c r="A52" s="3" t="n"/>
      <c r="B52" s="427" t="n"/>
      <c r="C52" s="385" t="n"/>
      <c r="D52" s="440" t="n"/>
      <c r="E52" s="441" t="n">
        <v>405</v>
      </c>
      <c r="F52" s="442">
        <f>J97</f>
        <v/>
      </c>
      <c r="G52" s="433" t="n"/>
      <c r="H52" s="112" t="inlineStr">
        <is>
          <t xml:space="preserve">　　　增加投資                                                    </t>
        </is>
      </c>
      <c r="I52" s="180" t="n">
        <v>241</v>
      </c>
      <c r="J52" s="73">
        <f>OFFSET(A525,0,$K$1-1)</f>
        <v/>
      </c>
      <c r="K52" s="369">
        <f>-SUMIF($C$7:$C$127,I52,$D$7:$D$127)+SUMIF($E$7:$E$135,I52,$F$7:$F$127)</f>
        <v/>
      </c>
      <c r="L52" s="478" t="n"/>
      <c r="M52" s="478">
        <f>L52-G52</f>
        <v/>
      </c>
      <c r="N52" s="30" t="n"/>
      <c r="O52" s="425">
        <f>L52-B51</f>
        <v/>
      </c>
      <c r="P52" s="426">
        <f>J52-K52</f>
        <v/>
      </c>
      <c r="Q52" s="426">
        <f>D51-F51</f>
        <v/>
      </c>
      <c r="R52" s="30" t="n"/>
    </row>
    <row r="53">
      <c r="A53" s="126" t="n"/>
      <c r="B53" s="126" t="n"/>
      <c r="C53" s="236" t="n"/>
      <c r="D53" s="455" t="n"/>
      <c r="E53" s="236" t="n">
        <v>406</v>
      </c>
      <c r="F53" s="238">
        <f>J98</f>
        <v/>
      </c>
      <c r="G53" s="126" t="n"/>
      <c r="H53" s="112" t="inlineStr">
        <is>
          <t xml:space="preserve">　　　增加準備金                                                  </t>
        </is>
      </c>
      <c r="I53" s="180" t="n">
        <v>242</v>
      </c>
      <c r="J53" s="73">
        <f>OFFSET(A526,0,$K$1-1)</f>
        <v/>
      </c>
      <c r="K53" s="369">
        <f>-SUMIF($C$7:$C$127,I53,$D$7:$D$127)+SUMIF($E$7:$E$135,I53,$F$7:$F$127)</f>
        <v/>
      </c>
      <c r="L53" s="478" t="n"/>
      <c r="M53" s="478">
        <f>L53-G52</f>
        <v/>
      </c>
      <c r="N53" s="30" t="n"/>
      <c r="O53" s="425">
        <f>L53-B52</f>
        <v/>
      </c>
      <c r="P53" s="426">
        <f>J53-K53</f>
        <v/>
      </c>
      <c r="Q53" s="426">
        <f>D52-F52</f>
        <v/>
      </c>
      <c r="R53" s="30" t="n"/>
    </row>
    <row r="54" ht="32.4" customHeight="1" s="53">
      <c r="A54" s="78" t="inlineStr">
        <is>
          <t xml:space="preserve">　生物資產－非流動                                            </t>
        </is>
      </c>
      <c r="B54" s="422">
        <f>SUM(B55)</f>
        <v/>
      </c>
      <c r="C54" s="384" t="n"/>
      <c r="D54" s="440" t="n"/>
      <c r="E54" s="441" t="n"/>
      <c r="F54" s="442" t="n"/>
      <c r="G54" s="423">
        <f>SUM(G55)</f>
        <v/>
      </c>
      <c r="H54" s="112" t="inlineStr">
        <is>
          <t xml:space="preserve">　　增加不動產、廠房及設備、礦產資源                            </t>
        </is>
      </c>
      <c r="I54" s="180" t="n"/>
      <c r="J54" s="73">
        <f>OFFSET(A527,0,$K$1-1)</f>
        <v/>
      </c>
      <c r="K54" s="369">
        <f>K55</f>
        <v/>
      </c>
      <c r="L54" s="478">
        <f>VLOOKUP(A54,$A$140:$AX$249,$K$1,FALSE)</f>
        <v/>
      </c>
      <c r="M54" s="478">
        <f>L54-G54</f>
        <v/>
      </c>
      <c r="N54" s="30" t="n"/>
      <c r="O54" s="425">
        <f>L54-B54</f>
        <v/>
      </c>
      <c r="P54" s="426">
        <f>J54-K54</f>
        <v/>
      </c>
      <c r="Q54" s="426">
        <f>D54-F54</f>
        <v/>
      </c>
      <c r="R54" s="30" t="n"/>
    </row>
    <row r="55" ht="27.6" customHeight="1" s="53">
      <c r="A55" s="82" t="inlineStr">
        <is>
          <t xml:space="preserve">　　生產性生物資產－非流動                                      </t>
        </is>
      </c>
      <c r="B55" s="427">
        <f>VLOOKUP(A55,$A$309:$AX$418,$K$1,FALSE)</f>
        <v/>
      </c>
      <c r="C55" s="384" t="n"/>
      <c r="D55" s="440" t="n"/>
      <c r="E55" s="441" t="n">
        <v>109</v>
      </c>
      <c r="F55" s="442">
        <f>J23</f>
        <v/>
      </c>
      <c r="G55" s="429">
        <f>B55+SUM(D55:D55)-SUM(F55:F55)</f>
        <v/>
      </c>
      <c r="H55" s="112" t="inlineStr">
        <is>
          <t xml:space="preserve">　　　增加不動產、廠房及設備                                      </t>
        </is>
      </c>
      <c r="I55" s="180" t="n"/>
      <c r="J55" s="73">
        <f>OFFSET(A528,0,$K$1-1)</f>
        <v/>
      </c>
      <c r="K55" s="369">
        <f>K56</f>
        <v/>
      </c>
      <c r="L55" s="478">
        <f>VLOOKUP(A55,$A$140:$AX$249,$K$1,FALSE)</f>
        <v/>
      </c>
      <c r="M55" s="478">
        <f>L55-G55</f>
        <v/>
      </c>
      <c r="N55" s="30" t="n"/>
      <c r="O55" s="425">
        <f>L55-B55</f>
        <v/>
      </c>
      <c r="P55" s="426">
        <f>J55-K55</f>
        <v/>
      </c>
      <c r="Q55" s="426">
        <f>D55-F55</f>
        <v/>
      </c>
      <c r="R55" s="30" t="n"/>
    </row>
    <row r="56">
      <c r="A56" s="78" t="inlineStr">
        <is>
          <t xml:space="preserve">　無形資產                                                    </t>
        </is>
      </c>
      <c r="B56" s="422">
        <f>SUM(B57)</f>
        <v/>
      </c>
      <c r="C56" s="384" t="n"/>
      <c r="D56" s="440" t="n"/>
      <c r="E56" s="441" t="n"/>
      <c r="F56" s="442" t="n"/>
      <c r="G56" s="423">
        <f>SUM(G57)</f>
        <v/>
      </c>
      <c r="H56" s="112" t="inlineStr">
        <is>
          <t xml:space="preserve">　　　　固定資產之增置                                              </t>
        </is>
      </c>
      <c r="I56" s="180" t="n"/>
      <c r="J56" s="73">
        <f>OFFSET(A529,0,$K$1-1)</f>
        <v/>
      </c>
      <c r="K56" s="369">
        <f>SUM(K57:K63)</f>
        <v/>
      </c>
      <c r="L56" s="478">
        <f>VLOOKUP(A56,$A$140:$AX$249,$K$1,FALSE)</f>
        <v/>
      </c>
      <c r="M56" s="478">
        <f>L56-G56</f>
        <v/>
      </c>
      <c r="N56" s="30" t="n"/>
      <c r="O56" s="425">
        <f>L56-B56</f>
        <v/>
      </c>
      <c r="P56" s="426">
        <f>J56-K56</f>
        <v/>
      </c>
      <c r="Q56" s="426">
        <f>D56-F56</f>
        <v/>
      </c>
      <c r="R56" s="30" t="n"/>
    </row>
    <row r="57">
      <c r="A57" s="80" t="inlineStr">
        <is>
          <t xml:space="preserve">　　無形資產                                                    </t>
        </is>
      </c>
      <c r="B57" s="427">
        <f>VLOOKUP(A57,$A$309:$AX$418,$K$1,FALSE)</f>
        <v/>
      </c>
      <c r="C57" s="384" t="n"/>
      <c r="D57" s="440" t="n"/>
      <c r="E57" s="441" t="n">
        <v>111</v>
      </c>
      <c r="F57" s="442">
        <f>J25</f>
        <v/>
      </c>
      <c r="G57" s="429">
        <f>B57+SUM(D57:D59)-SUM(F57:F59)</f>
        <v/>
      </c>
      <c r="H57" s="112" t="inlineStr">
        <is>
          <t xml:space="preserve">　　　　　土地改良物                                                  </t>
        </is>
      </c>
      <c r="I57" s="180" t="n">
        <v>251</v>
      </c>
      <c r="J57" s="73">
        <f>OFFSET(A530,0,$K$1-1)</f>
        <v/>
      </c>
      <c r="K57" s="369">
        <f>-SUMIF($C$7:$C$127,I57,$D$7:$D$127)+SUMIF($E$7:$E$127,I57,$F$7:$F$127)</f>
        <v/>
      </c>
      <c r="L57" s="478">
        <f>VLOOKUP(A57,$A$140:$AX$249,$K$1,FALSE)</f>
        <v/>
      </c>
      <c r="M57" s="478">
        <f>L57-G57</f>
        <v/>
      </c>
      <c r="N57" s="30" t="n"/>
      <c r="O57" s="425">
        <f>L57-B57</f>
        <v/>
      </c>
      <c r="P57" s="426">
        <f>J57-K57</f>
        <v/>
      </c>
      <c r="Q57" s="426">
        <f>D57-F57</f>
        <v/>
      </c>
      <c r="R57" s="30" t="n"/>
    </row>
    <row r="58">
      <c r="A58" s="2" t="n">
        <v>0</v>
      </c>
      <c r="B58" s="427" t="n"/>
      <c r="C58" s="384" t="n">
        <v>415</v>
      </c>
      <c r="D58" s="440">
        <f>J113</f>
        <v/>
      </c>
      <c r="E58" s="441" t="n">
        <v>416</v>
      </c>
      <c r="F58" s="442">
        <f>J114*-1</f>
        <v/>
      </c>
      <c r="G58" s="433" t="n"/>
      <c r="H58" s="112" t="inlineStr">
        <is>
          <t xml:space="preserve">　　　　　房屋及建築                                                  </t>
        </is>
      </c>
      <c r="I58" s="180" t="n">
        <v>252</v>
      </c>
      <c r="J58" s="73">
        <f>OFFSET(A531,0,$K$1-1)</f>
        <v/>
      </c>
      <c r="K58" s="369">
        <f>-SUMIF($C$7:$C$127,I58,$D$7:$D$127)+SUMIF($E$7:$E$127,I58,$F$7:$F$127)</f>
        <v/>
      </c>
      <c r="L58" s="478" t="n"/>
      <c r="M58" s="478">
        <f>L58-G58</f>
        <v/>
      </c>
      <c r="N58" s="30" t="n"/>
      <c r="O58" s="425">
        <f>L58-B58</f>
        <v/>
      </c>
      <c r="P58" s="426">
        <f>J58-K58</f>
        <v/>
      </c>
      <c r="Q58" s="426">
        <f>D58-F58</f>
        <v/>
      </c>
      <c r="R58" s="30" t="n"/>
    </row>
    <row r="59">
      <c r="A59" s="3" t="n">
        <v>0</v>
      </c>
      <c r="B59" s="427" t="n"/>
      <c r="C59" s="385" t="n">
        <v>258</v>
      </c>
      <c r="D59" s="440">
        <f>J65*-1</f>
        <v/>
      </c>
      <c r="E59" s="443" t="n">
        <v>112</v>
      </c>
      <c r="F59" s="456" t="n"/>
      <c r="G59" s="433" t="n"/>
      <c r="H59" s="112" t="inlineStr">
        <is>
          <t xml:space="preserve">　　　　　機械及設備                                                  </t>
        </is>
      </c>
      <c r="I59" s="180" t="n">
        <v>253</v>
      </c>
      <c r="J59" s="73">
        <f>OFFSET(A532,0,$K$1-1)</f>
        <v/>
      </c>
      <c r="K59" s="369">
        <f>-SUMIF($C$7:$C$127,I59,$D$7:$D$127)+SUMIF($E$7:$E$127,I59,$F$7:$F$127)</f>
        <v/>
      </c>
      <c r="L59" s="478" t="n"/>
      <c r="M59" s="478">
        <f>L59-G59</f>
        <v/>
      </c>
      <c r="N59" s="30" t="n"/>
      <c r="O59" s="425">
        <f>L59-B59</f>
        <v/>
      </c>
      <c r="P59" s="426">
        <f>J59-K59</f>
        <v/>
      </c>
      <c r="Q59" s="426">
        <f>D59-F59</f>
        <v/>
      </c>
      <c r="R59" s="30" t="n"/>
    </row>
    <row r="60">
      <c r="A60" s="3" t="n">
        <v>0</v>
      </c>
      <c r="B60" s="427" t="n"/>
      <c r="C60" s="385" t="n"/>
      <c r="D60" s="440" t="n"/>
      <c r="E60" s="443" t="n"/>
      <c r="F60" s="442" t="n"/>
      <c r="G60" s="433" t="n"/>
      <c r="H60" s="112" t="inlineStr">
        <is>
          <t xml:space="preserve">　　　　　交通及運輸設備                                              </t>
        </is>
      </c>
      <c r="I60" s="180" t="n">
        <v>254</v>
      </c>
      <c r="J60" s="73">
        <f>OFFSET(A533,0,$K$1-1)</f>
        <v/>
      </c>
      <c r="K60" s="369">
        <f>-SUMIF($C$7:$C$127,I60,$D$7:$D$127)+SUMIF($E$7:$E$127,I60,$F$7:$F$127)</f>
        <v/>
      </c>
      <c r="L60" s="478" t="n"/>
      <c r="M60" s="478">
        <f>L60-G60</f>
        <v/>
      </c>
      <c r="N60" s="30" t="n"/>
      <c r="O60" s="425">
        <f>L60-B60</f>
        <v/>
      </c>
      <c r="P60" s="426">
        <f>J60-K60</f>
        <v/>
      </c>
      <c r="Q60" s="426">
        <f>D60-F60</f>
        <v/>
      </c>
      <c r="R60" s="30" t="n"/>
    </row>
    <row r="61" ht="20.4" customHeight="1" s="53">
      <c r="A61" s="78" t="inlineStr">
        <is>
          <t xml:space="preserve">　其他資產                                                    </t>
        </is>
      </c>
      <c r="B61" s="457">
        <f>SUM(B62,B65,B68)</f>
        <v/>
      </c>
      <c r="C61" s="384" t="n"/>
      <c r="D61" s="440" t="n"/>
      <c r="E61" s="441" t="n"/>
      <c r="F61" s="442" t="n"/>
      <c r="G61" s="457">
        <f>SUM(G62,G65,G68)</f>
        <v/>
      </c>
      <c r="H61" s="112" t="inlineStr">
        <is>
          <t xml:space="preserve">　　　　　什項設備                                                    </t>
        </is>
      </c>
      <c r="I61" s="180" t="n">
        <v>255</v>
      </c>
      <c r="J61" s="73">
        <f>OFFSET(A534,0,$K$1-1)</f>
        <v/>
      </c>
      <c r="K61" s="369">
        <f>-SUMIF($C$7:$C$127,I61,$D$7:$D$127)+SUMIF($E$7:$E$127,I61,$F$7:$F$127)</f>
        <v/>
      </c>
      <c r="L61" s="478">
        <f>VLOOKUP(A61,$A$140:$AX$249,$K$1,FALSE)</f>
        <v/>
      </c>
      <c r="M61" s="478">
        <f>L61-G61</f>
        <v/>
      </c>
      <c r="N61" s="30" t="n"/>
      <c r="O61" s="425">
        <f>L61-B61</f>
        <v/>
      </c>
      <c r="P61" s="426">
        <f>J61-K61</f>
        <v/>
      </c>
      <c r="Q61" s="426">
        <f>D61-F61</f>
        <v/>
      </c>
      <c r="R61" s="30" t="n"/>
    </row>
    <row r="62">
      <c r="A62" s="80" t="inlineStr">
        <is>
          <t xml:space="preserve">　　遞延資產                                                    </t>
        </is>
      </c>
      <c r="B62" s="427">
        <f>VLOOKUP(A62,$A$309:$AX$418,$K$1,FALSE)</f>
        <v/>
      </c>
      <c r="C62" s="384" t="n"/>
      <c r="D62" s="440" t="n"/>
      <c r="E62" s="441" t="n">
        <v>112</v>
      </c>
      <c r="F62" s="442">
        <f>J26-F59</f>
        <v/>
      </c>
      <c r="G62" s="429">
        <f>B62+SUM(D62:D64)-SUM(F62:F64)</f>
        <v/>
      </c>
      <c r="H62" s="112" t="inlineStr">
        <is>
          <t xml:space="preserve">　　　　　購建中固定資產                                              </t>
        </is>
      </c>
      <c r="I62" s="180" t="n">
        <v>256</v>
      </c>
      <c r="J62" s="73">
        <f>OFFSET(A535,0,$K$1-1)</f>
        <v/>
      </c>
      <c r="K62" s="369">
        <f>-SUMIF($C$7:$C$127,I62,$D$7:$D$127)+SUMIF($E$7:$E$127,I62,$F$7:$F$127)</f>
        <v/>
      </c>
      <c r="L62" s="478">
        <f>VLOOKUP(A62,$A$140:$AX$249,$K$1,FALSE)</f>
        <v/>
      </c>
      <c r="M62" s="478">
        <f>L62-G62</f>
        <v/>
      </c>
      <c r="N62" s="30" t="n"/>
      <c r="O62" s="425">
        <f>L62-B62</f>
        <v/>
      </c>
      <c r="P62" s="426">
        <f>J62-K62</f>
        <v/>
      </c>
      <c r="Q62" s="426">
        <f>D62-F62</f>
        <v/>
      </c>
      <c r="R62" s="30" t="n"/>
    </row>
    <row r="63">
      <c r="A63" s="2" t="n">
        <v>0</v>
      </c>
      <c r="B63" s="427" t="n"/>
      <c r="C63" s="384" t="n"/>
      <c r="D63" s="440">
        <f>J126</f>
        <v/>
      </c>
      <c r="E63" s="441" t="n"/>
      <c r="F63" s="442">
        <f>J127*-1</f>
        <v/>
      </c>
      <c r="G63" s="429" t="n"/>
      <c r="H63" s="112" t="inlineStr">
        <is>
          <t xml:space="preserve">　　　　　租賃權益改良                                                </t>
        </is>
      </c>
      <c r="I63" s="180" t="n">
        <v>257</v>
      </c>
      <c r="J63" s="73">
        <f>OFFSET(A536,0,$K$1-1)</f>
        <v/>
      </c>
      <c r="K63" s="369">
        <f>-SUMIF($C$7:$C$127,I63,$D$7:$D$127)+SUMIF($E$7:$E$127,I63,$F$7:$F$127)</f>
        <v/>
      </c>
      <c r="L63" s="478" t="n"/>
      <c r="M63" s="478">
        <f>L63-G63</f>
        <v/>
      </c>
      <c r="N63" s="30" t="n"/>
      <c r="O63" s="425">
        <f>L63-B63</f>
        <v/>
      </c>
      <c r="P63" s="426">
        <f>J63-K63</f>
        <v/>
      </c>
      <c r="Q63" s="426">
        <f>D63-F63</f>
        <v/>
      </c>
      <c r="R63" s="30" t="n"/>
    </row>
    <row r="64">
      <c r="A64" s="2" t="n">
        <v>0</v>
      </c>
      <c r="B64" s="427" t="n"/>
      <c r="C64" s="384" t="n">
        <v>259</v>
      </c>
      <c r="D64" s="440">
        <f>J67*-1</f>
        <v/>
      </c>
      <c r="E64" s="441" t="n"/>
      <c r="F64" s="442" t="n"/>
      <c r="G64" s="429" t="n"/>
      <c r="H64" s="112" t="inlineStr">
        <is>
          <t xml:space="preserve">　　增加無形資產及其他資產                                      </t>
        </is>
      </c>
      <c r="I64" s="180" t="n"/>
      <c r="J64" s="73">
        <f>OFFSET(A537,0,$K$1-1)</f>
        <v/>
      </c>
      <c r="K64" s="369">
        <f>K65+K66</f>
        <v/>
      </c>
      <c r="L64" s="478" t="n"/>
      <c r="M64" s="478">
        <f>L64-G64</f>
        <v/>
      </c>
      <c r="N64" s="30" t="n"/>
      <c r="O64" s="425">
        <f>L64-B64</f>
        <v/>
      </c>
      <c r="P64" s="426">
        <f>J64-K64</f>
        <v/>
      </c>
      <c r="Q64" s="426">
        <f>D64-F64</f>
        <v/>
      </c>
      <c r="R64" s="30" t="n"/>
    </row>
    <row r="65">
      <c r="A65" s="80" t="inlineStr">
        <is>
          <t xml:space="preserve">　　什項資產                                                    </t>
        </is>
      </c>
      <c r="B65" s="427">
        <f>VLOOKUP(A65,$A$309:$AX$418,$K$1,FALSE)</f>
        <v/>
      </c>
      <c r="C65" s="384" t="n">
        <v>417</v>
      </c>
      <c r="D65" s="440">
        <f>F111</f>
        <v/>
      </c>
      <c r="E65" s="441" t="n">
        <v>108</v>
      </c>
      <c r="F65" s="442">
        <f>J22</f>
        <v/>
      </c>
      <c r="G65" s="429">
        <f>B65+SUM(D65:D67)-SUM(F65:F67)</f>
        <v/>
      </c>
      <c r="H65" s="112" t="inlineStr">
        <is>
          <t xml:space="preserve">　　　增加無形資產                                                </t>
        </is>
      </c>
      <c r="I65" s="180" t="n">
        <v>258</v>
      </c>
      <c r="J65" s="73">
        <f>OFFSET(A538,0,$K$1-1)</f>
        <v/>
      </c>
      <c r="K65" s="369">
        <f>-SUMIF($C$7:$C$127,I65,$D$7:$D$127)+SUMIF($E$7:$E$127,I65,$F$7:$F$127)</f>
        <v/>
      </c>
      <c r="L65" s="478">
        <f>VLOOKUP(A65,$A$140:$AX$249,$K$1,FALSE)</f>
        <v/>
      </c>
      <c r="M65" s="478">
        <f>L65-G65</f>
        <v/>
      </c>
      <c r="N65" s="30" t="n"/>
      <c r="O65" s="425">
        <f>L65-B65</f>
        <v/>
      </c>
      <c r="P65" s="426">
        <f>J65-K65</f>
        <v/>
      </c>
      <c r="Q65" s="426">
        <f>D65-F65</f>
        <v/>
      </c>
      <c r="R65" s="30" t="n"/>
    </row>
    <row r="66">
      <c r="A66" s="4" t="n">
        <v>0</v>
      </c>
      <c r="B66" s="427" t="n"/>
      <c r="C66" s="384" t="n"/>
      <c r="D66" s="440" t="n"/>
      <c r="E66" s="441" t="n"/>
      <c r="F66" s="442" t="n"/>
      <c r="G66" s="433" t="n"/>
      <c r="H66" s="112" t="inlineStr">
        <is>
          <t xml:space="preserve">　　　增加其他資產                                                </t>
        </is>
      </c>
      <c r="I66" s="180" t="n"/>
      <c r="J66" s="73">
        <f>OFFSET(A539,0,$K$1-1)</f>
        <v/>
      </c>
      <c r="K66" s="369">
        <f>K67</f>
        <v/>
      </c>
      <c r="L66" s="478" t="n"/>
      <c r="M66" s="478">
        <f>L66-G66</f>
        <v/>
      </c>
      <c r="N66" s="30" t="n"/>
      <c r="O66" s="425">
        <f>L66-B66</f>
        <v/>
      </c>
      <c r="P66" s="426">
        <f>J66-K66</f>
        <v/>
      </c>
      <c r="Q66" s="426">
        <f>D66-F66</f>
        <v/>
      </c>
      <c r="R66" s="30" t="n"/>
    </row>
    <row r="67">
      <c r="A67" s="3" t="n">
        <v>0</v>
      </c>
      <c r="B67" s="427" t="n"/>
      <c r="C67" s="385" t="n"/>
      <c r="D67" s="440" t="n"/>
      <c r="E67" s="443" t="n"/>
      <c r="F67" s="442" t="n"/>
      <c r="G67" s="433" t="n"/>
      <c r="H67" s="112" t="inlineStr">
        <is>
          <t xml:space="preserve">　　　　增加遞延費用                                                </t>
        </is>
      </c>
      <c r="I67" s="180" t="n">
        <v>259</v>
      </c>
      <c r="J67" s="73">
        <f>OFFSET(A540,0,$K$1-1)</f>
        <v/>
      </c>
      <c r="K67" s="369">
        <f>-SUMIF($C$7:$C$127,I67,$D$7:$D$127)+SUMIF($E$7:$E$127,I67,$F$7:$F$127)</f>
        <v/>
      </c>
      <c r="L67" s="478" t="n"/>
      <c r="M67" s="478">
        <f>L67-G67</f>
        <v/>
      </c>
      <c r="N67" s="30" t="n"/>
      <c r="O67" s="425">
        <f>L67-B67</f>
        <v/>
      </c>
      <c r="P67" s="426">
        <f>J67-K67</f>
        <v/>
      </c>
      <c r="Q67" s="426">
        <f>D67-F67</f>
        <v/>
      </c>
      <c r="R67" s="30" t="n"/>
    </row>
    <row r="68">
      <c r="A68" s="80" t="n"/>
      <c r="B68" s="427" t="n"/>
      <c r="C68" s="384" t="n"/>
      <c r="D68" s="440" t="n"/>
      <c r="E68" s="441" t="n"/>
      <c r="F68" s="442" t="n"/>
      <c r="G68" s="433">
        <f>B68+D68-F68</f>
        <v/>
      </c>
      <c r="H68" s="111" t="inlineStr">
        <is>
          <t xml:space="preserve">▼投資活動之淨現金流入（流出）                                </t>
        </is>
      </c>
      <c r="I68" s="180" t="n"/>
      <c r="J68" s="73">
        <f>OFFSET(A541,0,$K$1-1)</f>
        <v/>
      </c>
      <c r="K68" s="369">
        <f>K40</f>
        <v/>
      </c>
      <c r="L68" s="478" t="n"/>
      <c r="M68" s="478" t="n"/>
      <c r="N68" s="30" t="n"/>
      <c r="O68" s="425" t="n"/>
      <c r="P68" s="426">
        <f>J68-K68</f>
        <v/>
      </c>
      <c r="Q68" s="426">
        <f>D68-F68</f>
        <v/>
      </c>
      <c r="R68" s="30" t="n"/>
    </row>
    <row r="69">
      <c r="A69" s="4" t="inlineStr">
        <is>
          <t>合      計</t>
        </is>
      </c>
      <c r="B69" s="422">
        <f>B7+B17+B26+B54+B56+B61</f>
        <v/>
      </c>
      <c r="C69" s="384" t="n"/>
      <c r="D69" s="440" t="n"/>
      <c r="E69" s="441" t="n"/>
      <c r="F69" s="442" t="n"/>
      <c r="G69" s="458">
        <f>G7+G17+G26+G54+G56+G61</f>
        <v/>
      </c>
      <c r="H69" s="111" t="inlineStr">
        <is>
          <t xml:space="preserve">▼籌資活動之現金流量                                          </t>
        </is>
      </c>
      <c r="I69" s="180" t="n"/>
      <c r="J69" s="73">
        <f>OFFSET(A542,0,$K$1-1)</f>
        <v/>
      </c>
      <c r="K69" s="369">
        <f>K70+K72+K74+K81+K79+K83</f>
        <v/>
      </c>
      <c r="L69" s="478">
        <f>VLOOKUP(A69,$A$140:$AX$249,$K$1,FALSE)</f>
        <v/>
      </c>
      <c r="M69" s="478">
        <f>L69-G69</f>
        <v/>
      </c>
      <c r="N69" s="30" t="n"/>
      <c r="O69" s="425">
        <f>L69-B69</f>
        <v/>
      </c>
      <c r="P69" s="426">
        <f>J69-K69</f>
        <v/>
      </c>
      <c r="Q69" s="426">
        <f>D69-F69</f>
        <v/>
      </c>
      <c r="R69" s="30" t="n"/>
    </row>
    <row r="70">
      <c r="A70" s="4" t="inlineStr">
        <is>
          <t xml:space="preserve">負債                                                        </t>
        </is>
      </c>
      <c r="B70" s="422">
        <f>B71+B78+B83</f>
        <v/>
      </c>
      <c r="C70" s="384" t="n"/>
      <c r="D70" s="440" t="n"/>
      <c r="E70" s="441" t="n"/>
      <c r="F70" s="442" t="n"/>
      <c r="G70" s="423">
        <f>G71+G78+G83</f>
        <v/>
      </c>
      <c r="H70" s="112" t="inlineStr">
        <is>
          <t xml:space="preserve">　　增加短期債務、流動金融負債及其他負債                        </t>
        </is>
      </c>
      <c r="I70" s="180" t="n"/>
      <c r="J70" s="73">
        <f>OFFSET(A543,0,$K$1-1)</f>
        <v/>
      </c>
      <c r="K70" s="369">
        <f>K71</f>
        <v/>
      </c>
      <c r="L70" s="478">
        <f>VLOOKUP(A70,$A$253:$AX$305,$K$1,FALSE)</f>
        <v/>
      </c>
      <c r="M70" s="478">
        <f>L70-G70</f>
        <v/>
      </c>
      <c r="N70" s="30" t="n"/>
      <c r="O70" s="425">
        <f>L70-B70</f>
        <v/>
      </c>
      <c r="P70" s="426">
        <f>J70-K70</f>
        <v/>
      </c>
      <c r="Q70" s="426">
        <f>D70-F70</f>
        <v/>
      </c>
      <c r="R70" s="30" t="n"/>
    </row>
    <row r="71">
      <c r="A71" s="78" t="inlineStr">
        <is>
          <t xml:space="preserve">　流動負債                                                    </t>
        </is>
      </c>
      <c r="B71" s="422">
        <f>SUM(B72:B77)</f>
        <v/>
      </c>
      <c r="C71" s="384" t="n"/>
      <c r="D71" s="440" t="n"/>
      <c r="E71" s="441" t="n"/>
      <c r="F71" s="442" t="n"/>
      <c r="G71" s="423">
        <f>SUM(G72:G77)</f>
        <v/>
      </c>
      <c r="H71" s="112" t="inlineStr">
        <is>
          <t xml:space="preserve">　　　增加其他負債                                                </t>
        </is>
      </c>
      <c r="I71" s="180" t="n">
        <v>311</v>
      </c>
      <c r="J71" s="73">
        <f>OFFSET(A544,0,$K$1-1)</f>
        <v/>
      </c>
      <c r="K71" s="369">
        <f>-SUMIF($C$7:$C$127,I71,$D$7:$D$127)+SUMIF($E$7:$E$127,I71,$F$7:$F$127)</f>
        <v/>
      </c>
      <c r="L71" s="478">
        <f>VLOOKUP(A71,$A$253:$AX$305,$K$1,FALSE)</f>
        <v/>
      </c>
      <c r="M71" s="478">
        <f>L71-G71</f>
        <v/>
      </c>
      <c r="N71" s="30" t="n"/>
      <c r="O71" s="425">
        <f>L71-B71</f>
        <v/>
      </c>
      <c r="P71" s="426">
        <f>J71-K71</f>
        <v/>
      </c>
      <c r="Q71" s="426">
        <f>D71-F71</f>
        <v/>
      </c>
      <c r="R71" s="30" t="n"/>
    </row>
    <row r="72">
      <c r="A72" s="80" t="inlineStr">
        <is>
          <t xml:space="preserve">　　短期債務                                                    </t>
        </is>
      </c>
      <c r="B72" s="427">
        <f>VLOOKUP(A72,$A$423:$AX$475,$K$1,FALSE)</f>
        <v/>
      </c>
      <c r="C72" s="385" t="n">
        <v>322</v>
      </c>
      <c r="D72" s="454">
        <f>J82*-1</f>
        <v/>
      </c>
      <c r="E72" s="441" t="n">
        <v>418</v>
      </c>
      <c r="F72" s="442">
        <f>D81</f>
        <v/>
      </c>
      <c r="G72" s="429">
        <f>B72+SUM(F72:F73)-SUM(D72:D73)</f>
        <v/>
      </c>
      <c r="H72" s="112" t="inlineStr">
        <is>
          <t xml:space="preserve">　　增加長期負債                                                </t>
        </is>
      </c>
      <c r="I72" s="180" t="n"/>
      <c r="J72" s="73">
        <f>OFFSET(A545,0,$K$1-1)</f>
        <v/>
      </c>
      <c r="K72" s="369">
        <f>K73</f>
        <v/>
      </c>
      <c r="L72" s="478">
        <f>VLOOKUP(A72,$A$253:$AX$305,$K$1,FALSE)</f>
        <v/>
      </c>
      <c r="M72" s="478">
        <f>L72-G72</f>
        <v/>
      </c>
      <c r="N72" s="30" t="n"/>
      <c r="O72" s="425">
        <f>L72-B72</f>
        <v/>
      </c>
      <c r="P72" s="426">
        <f>J72-K72</f>
        <v/>
      </c>
      <c r="Q72" s="426">
        <f>D72-F72</f>
        <v/>
      </c>
      <c r="R72" s="30" t="n"/>
    </row>
    <row r="73" ht="20.25" customHeight="1" s="53">
      <c r="A73" s="3" t="n">
        <v>0</v>
      </c>
      <c r="B73" s="427" t="n"/>
      <c r="C73" s="385" t="n">
        <v>316</v>
      </c>
      <c r="D73" s="440" t="n"/>
      <c r="E73" s="443" t="n"/>
      <c r="F73" s="442" t="n"/>
      <c r="G73" s="433" t="n"/>
      <c r="H73" s="112" t="inlineStr">
        <is>
          <t xml:space="preserve">　　　增加長期債務                                                </t>
        </is>
      </c>
      <c r="I73" s="180" t="n">
        <v>312</v>
      </c>
      <c r="J73" s="73">
        <f>OFFSET(A546,0,$K$1-1)</f>
        <v/>
      </c>
      <c r="K73" s="369">
        <f>-SUMIF($C$7:$C$127,I73,$D$7:$D$127)+SUMIF($E$7:$E$127,I73,$F$7:$F$127)</f>
        <v/>
      </c>
      <c r="L73" s="478" t="n"/>
      <c r="M73" s="478">
        <f>L73-G73</f>
        <v/>
      </c>
      <c r="N73" s="30" t="n"/>
      <c r="O73" s="425">
        <f>L73-B73</f>
        <v/>
      </c>
      <c r="P73" s="426">
        <f>J73-K73</f>
        <v/>
      </c>
      <c r="Q73" s="426">
        <f>D73-F73</f>
        <v/>
      </c>
      <c r="R73" s="30" t="n"/>
    </row>
    <row r="74" ht="21" customHeight="1" s="53">
      <c r="A74" s="80" t="inlineStr">
        <is>
          <t xml:space="preserve">　　應付款項                                                    </t>
        </is>
      </c>
      <c r="B74" s="427">
        <f>VLOOKUP(A74,$A$423:$AX$475,$K$1,FALSE)</f>
        <v/>
      </c>
      <c r="C74" s="384" t="n"/>
      <c r="D74" s="440" t="n"/>
      <c r="E74" s="441" t="n">
        <v>161</v>
      </c>
      <c r="F74" s="442" t="n"/>
      <c r="G74" s="429">
        <f>B74+SUM(F74:F75)-SUM(D74:D75)</f>
        <v/>
      </c>
      <c r="H74" s="112" t="inlineStr">
        <is>
          <t xml:space="preserve">　　增加基金、公積及填補短絀                                    </t>
        </is>
      </c>
      <c r="I74" s="180" t="n"/>
      <c r="J74" s="73">
        <f>OFFSET(A547,0,$K$1-1)</f>
        <v/>
      </c>
      <c r="K74" s="369">
        <f>SUM(K75)</f>
        <v/>
      </c>
      <c r="L74" s="478">
        <f>VLOOKUP(A74,$A$253:$AX$305,$K$1,FALSE)</f>
        <v/>
      </c>
      <c r="M74" s="478">
        <f>L74-G74</f>
        <v/>
      </c>
      <c r="N74" s="30" t="n"/>
      <c r="O74" s="425">
        <f>L74-B74</f>
        <v/>
      </c>
      <c r="P74" s="426">
        <f>J74-K74</f>
        <v/>
      </c>
      <c r="Q74" s="426">
        <f>D74-F74</f>
        <v/>
      </c>
      <c r="R74" s="30" t="n"/>
    </row>
    <row r="75" ht="18.75" customHeight="1" s="53">
      <c r="A75" s="3" t="n">
        <v>0</v>
      </c>
      <c r="B75" s="427" t="n"/>
      <c r="C75" s="385" t="n"/>
      <c r="D75" s="440" t="n"/>
      <c r="E75" s="443" t="n"/>
      <c r="F75" s="442" t="n"/>
      <c r="G75" s="433" t="n"/>
      <c r="H75" s="112" t="inlineStr">
        <is>
          <t xml:space="preserve">　　　增加基金                                                    </t>
        </is>
      </c>
      <c r="I75" s="180" t="n"/>
      <c r="J75" s="73">
        <f>OFFSET(A548,0,$K$1-1)</f>
        <v/>
      </c>
      <c r="K75" s="369">
        <f>SUM(K76:K78)</f>
        <v/>
      </c>
      <c r="L75" s="478" t="n"/>
      <c r="M75" s="478">
        <f>L75-G75</f>
        <v/>
      </c>
      <c r="N75" s="30" t="n"/>
      <c r="O75" s="425">
        <f>L75-B75</f>
        <v/>
      </c>
      <c r="P75" s="426">
        <f>J75-K75</f>
        <v/>
      </c>
      <c r="Q75" s="426">
        <f>D75-F75</f>
        <v/>
      </c>
      <c r="R75" s="30" t="n"/>
    </row>
    <row r="76" ht="20.25" customHeight="1" s="53">
      <c r="A76" s="80" t="inlineStr">
        <is>
          <t xml:space="preserve">　　預收款項                                                    </t>
        </is>
      </c>
      <c r="B76" s="427">
        <f>VLOOKUP(A76,$A$423:$AX$475,$K$1,FALSE)</f>
        <v/>
      </c>
      <c r="C76" s="384" t="n"/>
      <c r="D76" s="440" t="n"/>
      <c r="E76" s="441" t="n">
        <v>161</v>
      </c>
      <c r="F76" s="442">
        <f>J34</f>
        <v/>
      </c>
      <c r="G76" s="429">
        <f>B76+SUM(F76:F77)-SUM(D76:D77)</f>
        <v/>
      </c>
      <c r="H76" s="112" t="inlineStr">
        <is>
          <t xml:space="preserve">　　　　國庫撥款增置固定資產                                        </t>
        </is>
      </c>
      <c r="I76" s="180" t="n">
        <v>313</v>
      </c>
      <c r="J76" s="73">
        <f>OFFSET(A549,0,$K$1-1)</f>
        <v/>
      </c>
      <c r="K76" s="369">
        <f>-SUMIF($C$7:$C$127,I76,$D$7:$D$127)+SUMIF($E$7:$E$127,I76,$F$7:$F$127)</f>
        <v/>
      </c>
      <c r="L76" s="478">
        <f>VLOOKUP(A76,$A$253:$AX$305,$K$1,FALSE)</f>
        <v/>
      </c>
      <c r="M76" s="478">
        <f>L76-G76</f>
        <v/>
      </c>
      <c r="N76" s="30" t="n"/>
      <c r="O76" s="425">
        <f>L76-B76</f>
        <v/>
      </c>
      <c r="P76" s="426">
        <f>J76-K76</f>
        <v/>
      </c>
      <c r="Q76" s="426">
        <f>D76-F76</f>
        <v/>
      </c>
      <c r="R76" s="30" t="n"/>
    </row>
    <row r="77">
      <c r="A77" s="3" t="n">
        <v>0</v>
      </c>
      <c r="B77" s="427" t="n"/>
      <c r="C77" s="385" t="n"/>
      <c r="D77" s="440" t="n"/>
      <c r="E77" s="443" t="n"/>
      <c r="F77" s="442" t="n"/>
      <c r="G77" s="433" t="n"/>
      <c r="H77" s="112" t="inlineStr">
        <is>
          <t xml:space="preserve">　　　　國庫增撥無形資產                                            </t>
        </is>
      </c>
      <c r="I77" s="180" t="n">
        <v>314</v>
      </c>
      <c r="J77" s="73">
        <f>OFFSET(A550,0,$K$1-1)</f>
        <v/>
      </c>
      <c r="K77" s="369">
        <f>-SUMIF($C$7:$C$127,I77,$D$7:$D$127)+SUMIF($E$7:$E$127,I77,$F$7:$F$127)</f>
        <v/>
      </c>
      <c r="L77" s="478" t="n"/>
      <c r="M77" s="478">
        <f>L77-G77</f>
        <v/>
      </c>
      <c r="N77" s="30" t="n"/>
      <c r="O77" s="425">
        <f>L77-B77</f>
        <v/>
      </c>
      <c r="P77" s="426">
        <f>J77-K77</f>
        <v/>
      </c>
      <c r="Q77" s="426">
        <f>D77-F77</f>
        <v/>
      </c>
      <c r="R77" s="30" t="n"/>
    </row>
    <row r="78">
      <c r="A78" s="78" t="inlineStr">
        <is>
          <t xml:space="preserve">　長期負債                                                    </t>
        </is>
      </c>
      <c r="B78" s="459">
        <f>SUM(B81)</f>
        <v/>
      </c>
      <c r="C78" s="384" t="n"/>
      <c r="D78" s="440" t="n"/>
      <c r="E78" s="441" t="n"/>
      <c r="F78" s="442" t="n"/>
      <c r="G78" s="460">
        <f>SUM(G81)</f>
        <v/>
      </c>
      <c r="H78" s="112" t="inlineStr">
        <is>
          <t xml:space="preserve">　　　　國庫增撥遞延資產                                            </t>
        </is>
      </c>
      <c r="I78" s="180" t="n">
        <v>315</v>
      </c>
      <c r="J78" s="73">
        <f>OFFSET(A551,0,$K$1-1)</f>
        <v/>
      </c>
      <c r="K78" s="369">
        <f>-SUMIF($C$7:$C$127,I78,$D$7:$D$127)+SUMIF($E$7:$E$127,I78,$F$7:$F$127)</f>
        <v/>
      </c>
      <c r="L78" s="478">
        <f>VLOOKUP(A78,$A$253:$AX$305,$K$1,FALSE)</f>
        <v/>
      </c>
      <c r="M78" s="478">
        <f>L78-G78</f>
        <v/>
      </c>
      <c r="N78" s="30" t="n"/>
      <c r="O78" s="425">
        <f>L78-B78</f>
        <v/>
      </c>
      <c r="P78" s="426">
        <f>J78-K78</f>
        <v/>
      </c>
      <c r="Q78" s="426">
        <f>D78-F78</f>
        <v/>
      </c>
      <c r="R78" s="30" t="n"/>
    </row>
    <row r="79">
      <c r="A79" s="169" t="n"/>
      <c r="B79" s="461" t="n"/>
      <c r="C79" s="395" t="n"/>
      <c r="D79" s="462" t="n"/>
      <c r="E79" s="463" t="n"/>
      <c r="F79" s="447" t="n"/>
      <c r="G79" s="394" t="n"/>
      <c r="H79" s="112" t="inlineStr">
        <is>
          <t xml:space="preserve">　　減少短期債務、流動金融負債及其他負債                        </t>
        </is>
      </c>
      <c r="I79" s="180" t="n"/>
      <c r="J79" s="73">
        <f>OFFSET(A552,0,$K$1-1)</f>
        <v/>
      </c>
      <c r="K79" s="387" t="n"/>
      <c r="L79" s="478" t="n"/>
      <c r="M79" s="478" t="n"/>
      <c r="N79" s="30" t="n"/>
      <c r="O79" s="425" t="n"/>
      <c r="P79" s="426" t="n"/>
      <c r="Q79" s="426" t="n"/>
      <c r="R79" s="30" t="n"/>
    </row>
    <row r="80">
      <c r="A80" s="169" t="n"/>
      <c r="B80" s="461" t="n"/>
      <c r="C80" s="395" t="n"/>
      <c r="D80" s="462" t="n"/>
      <c r="E80" s="463" t="n"/>
      <c r="F80" s="447" t="n"/>
      <c r="G80" s="394" t="n"/>
      <c r="H80" s="112" t="inlineStr">
        <is>
          <t xml:space="preserve">　　　減少短期債務                                                </t>
        </is>
      </c>
      <c r="I80" s="180" t="n">
        <v>316</v>
      </c>
      <c r="J80" s="73">
        <f>OFFSET(A553,0,$K$1-1)</f>
        <v/>
      </c>
      <c r="K80" s="369">
        <f>-SUMIF($C$7:$C$127,I80,$D$7:$D$127)+SUMIF($E$7:$E$127,I80,$F$7:$F$127)</f>
        <v/>
      </c>
      <c r="L80" s="478" t="n"/>
      <c r="M80" s="478" t="n"/>
      <c r="N80" s="30" t="n"/>
      <c r="O80" s="425" t="n"/>
      <c r="P80" s="426" t="n"/>
      <c r="Q80" s="426" t="n"/>
      <c r="R80" s="30" t="n"/>
    </row>
    <row r="81">
      <c r="A81" s="80" t="inlineStr">
        <is>
          <t xml:space="preserve">　　長期債務                                                    </t>
        </is>
      </c>
      <c r="B81" s="427">
        <f>VLOOKUP(A81,$A$423:$AX$475,$K$1,FALSE)</f>
        <v/>
      </c>
      <c r="C81" s="384" t="n">
        <v>418</v>
      </c>
      <c r="D81" s="440">
        <f>J116</f>
        <v/>
      </c>
      <c r="E81" s="441" t="n">
        <v>312</v>
      </c>
      <c r="F81" s="442">
        <f>J73</f>
        <v/>
      </c>
      <c r="G81" s="429">
        <f>B81+SUM(F81:F82)-SUM(D81:D82)</f>
        <v/>
      </c>
      <c r="H81" s="112" t="inlineStr">
        <is>
          <t xml:space="preserve">　　減少長期負債                                                </t>
        </is>
      </c>
      <c r="I81" s="180" t="n"/>
      <c r="J81" s="73">
        <f>OFFSET(A554,0,$K$1-1)</f>
        <v/>
      </c>
      <c r="K81" s="369">
        <f>K82</f>
        <v/>
      </c>
      <c r="L81" s="478">
        <f>VLOOKUP(A81,$A$253:$AX$305,$K$1,FALSE)</f>
        <v/>
      </c>
      <c r="M81" s="478">
        <f>L81-G81</f>
        <v/>
      </c>
      <c r="N81" s="30" t="n"/>
      <c r="O81" s="425">
        <f>L81-B81</f>
        <v/>
      </c>
      <c r="P81" s="426">
        <f>J81-K81</f>
        <v/>
      </c>
      <c r="Q81" s="426">
        <f>D81-F81</f>
        <v/>
      </c>
      <c r="R81" s="30" t="n"/>
    </row>
    <row r="82">
      <c r="A82" s="3" t="n">
        <v>0</v>
      </c>
      <c r="B82" s="427" t="n"/>
      <c r="C82" s="385" t="n">
        <v>322</v>
      </c>
      <c r="D82" s="440" t="n"/>
      <c r="E82" s="443" t="n"/>
      <c r="F82" s="442" t="n"/>
      <c r="G82" s="433" t="n"/>
      <c r="H82" s="112" t="inlineStr">
        <is>
          <t xml:space="preserve">　　　減少長期債務                                                </t>
        </is>
      </c>
      <c r="I82" s="180" t="n">
        <v>322</v>
      </c>
      <c r="J82" s="73">
        <f>OFFSET(A555,0,$K$1-1)</f>
        <v/>
      </c>
      <c r="K82" s="369">
        <f>-SUMIF($C$7:$C$127,I82,$D$7:$D$127)+SUMIF($E$7:$E$127,I82,$F$7:$F$127)</f>
        <v/>
      </c>
      <c r="L82" s="478" t="n"/>
      <c r="M82" s="478">
        <f>L82-G82</f>
        <v/>
      </c>
      <c r="N82" s="30" t="n"/>
      <c r="O82" s="425">
        <f>L82-B82</f>
        <v/>
      </c>
      <c r="P82" s="426">
        <f>J82-K82</f>
        <v/>
      </c>
      <c r="Q82" s="426">
        <f>D72-F82</f>
        <v/>
      </c>
      <c r="R82" s="30" t="n"/>
    </row>
    <row r="83">
      <c r="A83" s="78" t="inlineStr">
        <is>
          <t xml:space="preserve">　其他負債                                                    </t>
        </is>
      </c>
      <c r="B83" s="422">
        <f>SUM(B84,B90)</f>
        <v/>
      </c>
      <c r="C83" s="384" t="n"/>
      <c r="D83" s="440" t="n"/>
      <c r="E83" s="441" t="n"/>
      <c r="F83" s="442" t="n"/>
      <c r="G83" s="460">
        <f>SUM(G84,G90)</f>
        <v/>
      </c>
      <c r="H83" s="112" t="inlineStr">
        <is>
          <t xml:space="preserve">　　支付利息                                                    </t>
        </is>
      </c>
      <c r="I83" s="180" t="n"/>
      <c r="J83" s="73">
        <f>OFFSET(A556,0,$K$1-1)</f>
        <v/>
      </c>
      <c r="K83" s="369">
        <f>J83</f>
        <v/>
      </c>
      <c r="L83" s="478">
        <f>VLOOKUP(A83,$A$253:$AX$305,$K$1,FALSE)</f>
        <v/>
      </c>
      <c r="M83" s="478">
        <f>L83-G83</f>
        <v/>
      </c>
      <c r="N83" s="30" t="n"/>
      <c r="O83" s="425">
        <f>L83-B83</f>
        <v/>
      </c>
      <c r="P83" s="426">
        <f>J83-K83</f>
        <v/>
      </c>
      <c r="Q83" s="426">
        <f>D83-F83</f>
        <v/>
      </c>
      <c r="R83" s="30" t="n"/>
    </row>
    <row r="84">
      <c r="A84" s="80" t="inlineStr">
        <is>
          <t xml:space="preserve">　　什項負債                                                    </t>
        </is>
      </c>
      <c r="B84" s="427">
        <f>VLOOKUP(A84,$A$423:$AX$475,$K$1,FALSE)</f>
        <v/>
      </c>
      <c r="C84" s="384" t="n">
        <v>321</v>
      </c>
      <c r="D84" s="440" t="n"/>
      <c r="E84" s="441" t="n"/>
      <c r="F84" s="442" t="n"/>
      <c r="G84" s="429">
        <f>B84+SUM(F84:F89)-SUM(D84:D89)</f>
        <v/>
      </c>
      <c r="H84" s="111" t="inlineStr">
        <is>
          <t xml:space="preserve">▼籌資活動之淨現金流入（流出）                                </t>
        </is>
      </c>
      <c r="I84" s="180" t="n"/>
      <c r="J84" s="73">
        <f>OFFSET(A557,0,$K$1-1)</f>
        <v/>
      </c>
      <c r="K84" s="369">
        <f>K69</f>
        <v/>
      </c>
      <c r="L84" s="478">
        <f>VLOOKUP(A84,$A$253:$AX$305,$K$1,FALSE)</f>
        <v/>
      </c>
      <c r="M84" s="478">
        <f>L84-G84</f>
        <v/>
      </c>
      <c r="N84" s="30" t="n"/>
      <c r="O84" s="425">
        <f>L84-B84</f>
        <v/>
      </c>
      <c r="P84" s="426">
        <f>J84-K84</f>
        <v/>
      </c>
      <c r="Q84" s="426">
        <f>D84-F84</f>
        <v/>
      </c>
      <c r="R84" s="30" t="n"/>
    </row>
    <row r="85">
      <c r="A85" s="4" t="n">
        <v>0</v>
      </c>
      <c r="B85" s="427" t="n"/>
      <c r="C85" s="384" t="n">
        <v>402</v>
      </c>
      <c r="D85" s="440">
        <f>J91*-1</f>
        <v/>
      </c>
      <c r="E85" s="384" t="n">
        <v>122</v>
      </c>
      <c r="F85" s="442">
        <f>J28</f>
        <v/>
      </c>
      <c r="G85" s="433" t="n"/>
      <c r="H85" s="111" t="inlineStr">
        <is>
          <t xml:space="preserve">▼現金及約當現金之淨增（淨減）                                </t>
        </is>
      </c>
      <c r="I85" s="180" t="inlineStr">
        <is>
          <t>B</t>
        </is>
      </c>
      <c r="J85" s="73">
        <f>OFFSET(A558,0,$K$1-1)</f>
        <v/>
      </c>
      <c r="K85" s="369">
        <f>J85</f>
        <v/>
      </c>
      <c r="L85" s="478" t="n"/>
      <c r="M85" s="478">
        <f>L85-G85</f>
        <v/>
      </c>
      <c r="N85" s="30" t="n"/>
      <c r="O85" s="425">
        <f>L85-B85</f>
        <v/>
      </c>
      <c r="P85" s="426">
        <f>J85-K85</f>
        <v/>
      </c>
      <c r="Q85" s="426">
        <f>D85-F85</f>
        <v/>
      </c>
      <c r="R85" s="30" t="n"/>
    </row>
    <row r="86">
      <c r="A86" s="3" t="n">
        <v>0</v>
      </c>
      <c r="B86" s="427" t="n"/>
      <c r="C86" s="385" t="n"/>
      <c r="D86" s="440" t="n"/>
      <c r="E86" s="443" t="n">
        <v>401</v>
      </c>
      <c r="F86" s="442">
        <f>J90</f>
        <v/>
      </c>
      <c r="G86" s="433" t="n"/>
      <c r="H86" s="111" t="inlineStr">
        <is>
          <t xml:space="preserve">▼期初現金及約當現金                                          </t>
        </is>
      </c>
      <c r="I86" s="180" t="n"/>
      <c r="J86" s="73">
        <f>OFFSET(A559,0,$K$1-1)</f>
        <v/>
      </c>
      <c r="K86" s="369">
        <f>B8</f>
        <v/>
      </c>
      <c r="L86" s="478" t="n"/>
      <c r="M86" s="478">
        <f>L86-G86</f>
        <v/>
      </c>
      <c r="N86" s="30" t="n"/>
      <c r="O86" s="425">
        <f>L86-B86</f>
        <v/>
      </c>
      <c r="P86" s="426">
        <f>J86-K86</f>
        <v/>
      </c>
      <c r="Q86" s="426">
        <f>D86-F86</f>
        <v/>
      </c>
      <c r="R86" s="30" t="n"/>
    </row>
    <row r="87">
      <c r="A87" s="3" t="n">
        <v>0</v>
      </c>
      <c r="B87" s="427" t="n"/>
      <c r="C87" s="385" t="n"/>
      <c r="D87" s="440" t="n"/>
      <c r="E87" s="443" t="n"/>
      <c r="F87" s="442" t="n"/>
      <c r="G87" s="433" t="n"/>
      <c r="H87" s="111" t="inlineStr">
        <is>
          <t xml:space="preserve">▼期末現金及約當現金                                          </t>
        </is>
      </c>
      <c r="I87" s="180" t="n"/>
      <c r="J87" s="73">
        <f>OFFSET(A560,0,$K$1-1)</f>
        <v/>
      </c>
      <c r="K87" s="369">
        <f>G8</f>
        <v/>
      </c>
      <c r="L87" s="478" t="n"/>
      <c r="M87" s="478">
        <f>L87-G87</f>
        <v/>
      </c>
      <c r="N87" s="30" t="n"/>
      <c r="O87" s="425">
        <f>L87-B87</f>
        <v/>
      </c>
      <c r="P87" s="426">
        <f>J87-K87</f>
        <v/>
      </c>
      <c r="Q87" s="426">
        <f>D87-F87</f>
        <v/>
      </c>
      <c r="R87" s="30" t="n"/>
    </row>
    <row r="88">
      <c r="A88" s="3" t="n">
        <v>0</v>
      </c>
      <c r="B88" s="427" t="n"/>
      <c r="C88" s="385" t="n"/>
      <c r="D88" s="440" t="n"/>
      <c r="E88" s="443" t="n"/>
      <c r="F88" s="442" t="n"/>
      <c r="G88" s="433" t="n"/>
      <c r="H88" s="111" t="inlineStr">
        <is>
          <t xml:space="preserve">▼不影響現金流量之投資與籌資活動                              </t>
        </is>
      </c>
      <c r="J88" s="73">
        <f>OFFSET(A561,0,$K$1-1)</f>
        <v/>
      </c>
      <c r="K88" s="369" t="n"/>
      <c r="L88" s="478" t="n"/>
      <c r="M88" s="478">
        <f>L88-G88</f>
        <v/>
      </c>
      <c r="N88" s="30" t="n"/>
      <c r="O88" s="425">
        <f>L88-B88</f>
        <v/>
      </c>
      <c r="P88" s="426">
        <f>J88-K88</f>
        <v/>
      </c>
      <c r="Q88" s="426">
        <f>D88-F88</f>
        <v/>
      </c>
      <c r="R88" s="30" t="n"/>
    </row>
    <row r="89" ht="32.4" customHeight="1" s="53">
      <c r="A89" s="3" t="n">
        <v>0</v>
      </c>
      <c r="B89" s="427" t="n"/>
      <c r="C89" s="385" t="n"/>
      <c r="D89" s="440" t="n"/>
      <c r="E89" s="443" t="n"/>
      <c r="F89" s="442" t="n"/>
      <c r="G89" s="433" t="n"/>
      <c r="H89" s="112" t="inlineStr">
        <is>
          <t xml:space="preserve">　　退休離職準備金與應付退休及離職金同額增加(+)或減少(-)之金額  </t>
        </is>
      </c>
      <c r="I89" s="180" t="n"/>
      <c r="J89" s="73">
        <f>OFFSET(A562,0,$K$1-1)</f>
        <v/>
      </c>
      <c r="K89" s="369">
        <f>K90+K91</f>
        <v/>
      </c>
      <c r="L89" s="478" t="n"/>
      <c r="M89" s="478">
        <f>L89-G89</f>
        <v/>
      </c>
      <c r="N89" s="30" t="n"/>
      <c r="O89" s="425">
        <f>L89-B89</f>
        <v/>
      </c>
      <c r="P89" s="426">
        <f>J89-K89</f>
        <v/>
      </c>
      <c r="Q89" s="426">
        <f>D89-F89</f>
        <v/>
      </c>
      <c r="R89" s="30" t="n"/>
    </row>
    <row r="90">
      <c r="A90" s="80" t="inlineStr">
        <is>
          <t xml:space="preserve">　　遞延負債                                                    </t>
        </is>
      </c>
      <c r="B90" s="427">
        <f>VLOOKUP(A90,$A$423:$AX$475,$K$1,FALSE)</f>
        <v/>
      </c>
      <c r="C90" s="385" t="n">
        <v>124</v>
      </c>
      <c r="D90" s="440">
        <f>J31*-1</f>
        <v/>
      </c>
      <c r="E90" s="464" t="n">
        <v>311</v>
      </c>
      <c r="F90" s="442">
        <f>J71</f>
        <v/>
      </c>
      <c r="G90" s="429">
        <f>B90+SUM(F90:F96)-SUM(D90:D96)</f>
        <v/>
      </c>
      <c r="H90" s="112" t="inlineStr">
        <is>
          <t xml:space="preserve">　　　退休離職準備金與應付退休及離職金同額增加之金額(+)           </t>
        </is>
      </c>
      <c r="I90" s="180" t="n">
        <v>401</v>
      </c>
      <c r="J90" s="73">
        <f>OFFSET(A563,0,$K$1-1)</f>
        <v/>
      </c>
      <c r="K90" s="369">
        <f>(SUMIF($C$7:$C$127,I90,$D$7:$D$127)+SUMIF($E$7:$E$127,I90,$F$7:$F$127))/2</f>
        <v/>
      </c>
      <c r="L90" s="478">
        <f>VLOOKUP(A90,$A$253:$AX$305,$K$1,FALSE)</f>
        <v/>
      </c>
      <c r="M90" s="478">
        <f>L90-G90</f>
        <v/>
      </c>
      <c r="N90" s="30" t="n"/>
      <c r="O90" s="425">
        <f>L90-B90</f>
        <v/>
      </c>
      <c r="P90" s="426">
        <f>J90-K90</f>
        <v/>
      </c>
      <c r="Q90" s="426">
        <f>D90-F90</f>
        <v/>
      </c>
      <c r="R90" s="30" t="n"/>
    </row>
    <row r="91">
      <c r="A91" s="3" t="n">
        <v>0</v>
      </c>
      <c r="B91" s="427" t="n"/>
      <c r="C91" s="241" t="n">
        <v>123</v>
      </c>
      <c r="D91" s="440">
        <f>-J30</f>
        <v/>
      </c>
      <c r="E91" s="464" t="n">
        <v>403</v>
      </c>
      <c r="F91" s="442">
        <f>J93</f>
        <v/>
      </c>
      <c r="G91" s="433" t="n"/>
      <c r="H91" s="112" t="inlineStr">
        <is>
          <t xml:space="preserve">　　　退休離職準備金與應付退休及離職金同額減少之金額(-)           </t>
        </is>
      </c>
      <c r="I91" s="180" t="n">
        <v>402</v>
      </c>
      <c r="J91" s="73">
        <f>OFFSET(A564,0,$K$1-1)</f>
        <v/>
      </c>
      <c r="K91" s="387">
        <f>(SUMIF($C$7:$C$127,I91,$D$7:$D$127)+SUMIF($E$7:$E$127,I91,$F$7:$F$127))/2*-1</f>
        <v/>
      </c>
      <c r="L91" s="478" t="n"/>
      <c r="M91" s="478">
        <f>L91-G91</f>
        <v/>
      </c>
      <c r="N91" s="30" t="n"/>
      <c r="O91" s="425">
        <f>L91-B91</f>
        <v/>
      </c>
      <c r="P91" s="426">
        <f>J91-K91</f>
        <v/>
      </c>
      <c r="Q91" s="426">
        <f>D91-F91</f>
        <v/>
      </c>
      <c r="R91" s="30" t="n"/>
    </row>
    <row r="92">
      <c r="A92" s="3" t="n">
        <v>0</v>
      </c>
      <c r="B92" s="427" t="n"/>
      <c r="C92" s="385" t="n"/>
      <c r="D92" s="440" t="n"/>
      <c r="E92" s="325" t="n">
        <v>407</v>
      </c>
      <c r="F92" s="262">
        <f>J101</f>
        <v/>
      </c>
      <c r="G92" s="433" t="n"/>
      <c r="H92" s="112" t="inlineStr">
        <is>
          <t xml:space="preserve">　　其他準備金與遞延收入同額增加之金額                          </t>
        </is>
      </c>
      <c r="I92" s="180" t="n"/>
      <c r="J92" s="73">
        <f>OFFSET(A565,0,$K$1-1)</f>
        <v/>
      </c>
      <c r="K92" s="369">
        <f>K93</f>
        <v/>
      </c>
      <c r="L92" s="478" t="n"/>
      <c r="M92" s="478">
        <f>L92-G92</f>
        <v/>
      </c>
      <c r="N92" s="30" t="n"/>
      <c r="O92" s="425">
        <f>L92-B92</f>
        <v/>
      </c>
      <c r="P92" s="426">
        <f>J92-K92</f>
        <v/>
      </c>
      <c r="Q92" s="426">
        <f>D92-F92</f>
        <v/>
      </c>
      <c r="R92" s="30" t="n"/>
    </row>
    <row r="93">
      <c r="A93" s="3" t="n">
        <v>0</v>
      </c>
      <c r="B93" s="427" t="n"/>
      <c r="C93" s="385" t="n"/>
      <c r="D93" s="440" t="n"/>
      <c r="E93" s="464" t="n">
        <v>408</v>
      </c>
      <c r="F93" s="442">
        <f>J102</f>
        <v/>
      </c>
      <c r="G93" s="433" t="n"/>
      <c r="H93" s="112" t="inlineStr">
        <is>
          <t xml:space="preserve">　　　其他準備金與遞延收入同額增加之金額                          </t>
        </is>
      </c>
      <c r="I93" s="180" t="n">
        <v>403</v>
      </c>
      <c r="J93" s="73">
        <f>OFFSET(A566,0,$K$1-1)</f>
        <v/>
      </c>
      <c r="K93" s="369">
        <f>(SUMIF($C$7:$C$127,I93,$D$7:$D$127)+SUMIF($E$7:$E$127,I93,$F$7:$F$127))/2</f>
        <v/>
      </c>
      <c r="L93" s="478" t="n"/>
      <c r="M93" s="478">
        <f>L93-G93</f>
        <v/>
      </c>
      <c r="N93" s="30" t="n"/>
      <c r="O93" s="425">
        <f>L93-B93</f>
        <v/>
      </c>
      <c r="P93" s="426">
        <f>J93-K93</f>
        <v/>
      </c>
      <c r="Q93" s="426">
        <f>D93-F93</f>
        <v/>
      </c>
      <c r="R93" s="30" t="n"/>
    </row>
    <row r="94" ht="32.4" customHeight="1" s="53">
      <c r="A94" s="105" t="n"/>
      <c r="B94" s="465" t="n"/>
      <c r="C94" s="398" t="n"/>
      <c r="D94" s="455" t="n"/>
      <c r="E94" s="466" t="n">
        <v>410</v>
      </c>
      <c r="F94" s="467" t="n"/>
      <c r="G94" s="378" t="n"/>
      <c r="H94" s="112" t="inlineStr">
        <is>
          <t xml:space="preserve">　　以前年度購建中固定資產科目，調整轉入不動產、廠房及設備科目之</t>
        </is>
      </c>
      <c r="I94" s="180" t="n"/>
      <c r="J94" s="73">
        <f>OFFSET(A567,0,$K$1-1)</f>
        <v/>
      </c>
      <c r="K94" s="369">
        <f>K95</f>
        <v/>
      </c>
      <c r="P94" s="426">
        <f>J94-K94</f>
        <v/>
      </c>
    </row>
    <row r="95">
      <c r="A95" s="105" t="n"/>
      <c r="B95" s="465" t="n"/>
      <c r="C95" s="398" t="n"/>
      <c r="D95" s="455" t="n"/>
      <c r="E95" s="468" t="n"/>
      <c r="F95" s="447" t="n"/>
      <c r="G95" s="378" t="n"/>
      <c r="H95" s="112" t="inlineStr">
        <is>
          <t xml:space="preserve">　　　調整轉入不動產、廠房及設備科目明細                          </t>
        </is>
      </c>
      <c r="I95" s="180" t="n"/>
      <c r="J95" s="73">
        <f>OFFSET(A568,0,$K$1-1)</f>
        <v/>
      </c>
      <c r="K95" s="369">
        <f>K96+K97+K98</f>
        <v/>
      </c>
      <c r="L95" s="478" t="n"/>
      <c r="N95" s="30" t="n"/>
      <c r="O95" s="425">
        <f>L95-B96</f>
        <v/>
      </c>
      <c r="P95" s="426">
        <f>J95-K95</f>
        <v/>
      </c>
      <c r="Q95" s="426">
        <f>D96-F96</f>
        <v/>
      </c>
      <c r="R95" s="30" t="n"/>
    </row>
    <row r="96">
      <c r="A96" s="3" t="n">
        <v>0</v>
      </c>
      <c r="B96" s="427" t="n"/>
      <c r="C96" s="385" t="n"/>
      <c r="D96" s="440" t="n"/>
      <c r="E96" s="261" t="n"/>
      <c r="F96" s="186" t="n"/>
      <c r="G96" s="433" t="n"/>
      <c r="H96" s="112" t="inlineStr">
        <is>
          <t xml:space="preserve">　　　　土地改良物                                                  </t>
        </is>
      </c>
      <c r="I96" s="180" t="n">
        <v>404</v>
      </c>
      <c r="J96" s="73">
        <f>OFFSET(A569,0,$K$1-1)</f>
        <v/>
      </c>
      <c r="K96" s="369">
        <f>(SUMIF($C$7:$C$127,I96,$D$7:$D$127)+SUMIF($E$7:$E$127,I96,$F$7:$F$127))/2</f>
        <v/>
      </c>
      <c r="N96" s="30" t="n"/>
      <c r="O96" s="425">
        <f>L97-B97</f>
        <v/>
      </c>
      <c r="P96" s="426">
        <f>J96-K96</f>
        <v/>
      </c>
      <c r="Q96" s="426">
        <f>D97-F97</f>
        <v/>
      </c>
      <c r="R96" s="30" t="n"/>
    </row>
    <row r="97">
      <c r="A97" s="84" t="inlineStr">
        <is>
          <t xml:space="preserve">淨值                                                        </t>
        </is>
      </c>
      <c r="B97" s="422">
        <f>B98+B110+B116+B125</f>
        <v/>
      </c>
      <c r="C97" s="384" t="n"/>
      <c r="D97" s="440" t="n"/>
      <c r="E97" s="441" t="n"/>
      <c r="F97" s="442" t="n"/>
      <c r="G97" s="422">
        <f>G98+G110+G116+G125</f>
        <v/>
      </c>
      <c r="H97" s="112" t="inlineStr">
        <is>
          <t xml:space="preserve">　　　　房屋及建築                                                  </t>
        </is>
      </c>
      <c r="I97" s="180" t="n">
        <v>405</v>
      </c>
      <c r="J97" s="73">
        <f>OFFSET(A570,0,$K$1-1)</f>
        <v/>
      </c>
      <c r="K97" s="369">
        <f>(SUMIF($C$7:$C$127,I97,$D$7:$D$127)+SUMIF($E$7:$E$127,I97,$F$7:$F$127))/2</f>
        <v/>
      </c>
      <c r="L97" s="478">
        <f>VLOOKUP(A97,$A$253:$AX$305,$K$1,FALSE)</f>
        <v/>
      </c>
      <c r="M97" s="478">
        <f>L97-G97</f>
        <v/>
      </c>
      <c r="N97" s="30" t="n"/>
      <c r="O97" s="425">
        <f>L98-B98</f>
        <v/>
      </c>
      <c r="P97" s="426">
        <f>J97-K97</f>
        <v/>
      </c>
      <c r="Q97" s="426">
        <f>D98-F98</f>
        <v/>
      </c>
      <c r="R97" s="30" t="n"/>
    </row>
    <row r="98">
      <c r="A98" s="85" t="inlineStr">
        <is>
          <t xml:space="preserve">　基金                                                        </t>
        </is>
      </c>
      <c r="B98" s="422">
        <f>SUM(B99:B101)</f>
        <v/>
      </c>
      <c r="C98" s="384" t="n"/>
      <c r="D98" s="440" t="n"/>
      <c r="E98" s="441" t="n"/>
      <c r="F98" s="442" t="n"/>
      <c r="G98" s="422">
        <f>SUM(G99:G101)</f>
        <v/>
      </c>
      <c r="H98" s="220" t="inlineStr">
        <is>
          <t xml:space="preserve">　　　　什項設備                                                    </t>
        </is>
      </c>
      <c r="I98" s="267" t="n">
        <v>406</v>
      </c>
      <c r="J98" s="73">
        <f>OFFSET(A571,0,$K$1-1)</f>
        <v/>
      </c>
      <c r="K98" s="369">
        <f>(SUMIF($C$7:$C$127,I98,$D$7:$D$127)+SUMIF($E$7:$E$127,I98,$F$7:$F$127))/2</f>
        <v/>
      </c>
      <c r="L98" s="478">
        <f>VLOOKUP(A98,$A$253:$AX$305,$K$1,FALSE)</f>
        <v/>
      </c>
      <c r="M98" s="478">
        <f>L98-G98</f>
        <v/>
      </c>
      <c r="N98" s="30" t="n"/>
      <c r="O98" s="425">
        <f>L99-B99</f>
        <v/>
      </c>
      <c r="P98" s="426">
        <f>J98-K98</f>
        <v/>
      </c>
      <c r="Q98" s="426">
        <f>D99-F99</f>
        <v/>
      </c>
      <c r="R98" s="30" t="n"/>
    </row>
    <row r="99">
      <c r="A99" s="86" t="inlineStr">
        <is>
          <t xml:space="preserve">　　基金                                                        </t>
        </is>
      </c>
      <c r="B99" s="427">
        <f>VLOOKUP(A99,$A$423:$AX$475,$K$1,FALSE)</f>
        <v/>
      </c>
      <c r="C99" s="245" t="n"/>
      <c r="D99" s="440" t="n"/>
      <c r="E99" s="384" t="n">
        <v>313</v>
      </c>
      <c r="F99" s="442">
        <f>J76</f>
        <v/>
      </c>
      <c r="G99" s="469">
        <f>B99+SUM(F99:F109)-SUM(D99:D109)</f>
        <v/>
      </c>
      <c r="H99" s="112" t="inlineStr">
        <is>
          <t xml:space="preserve">　不動產、廠房及設備與遞延收入同額增加(+)或減少(-)之金額    </t>
        </is>
      </c>
      <c r="I99" s="180" t="n"/>
      <c r="J99" s="73">
        <f>OFFSET(A572,0,$K$1-1)</f>
        <v/>
      </c>
      <c r="K99" s="369">
        <f>K100</f>
        <v/>
      </c>
      <c r="L99" s="478">
        <f>VLOOKUP(A99,$A$253:$AX$305,$K$1,FALSE)</f>
        <v/>
      </c>
      <c r="M99" s="478">
        <f>L99-G99</f>
        <v/>
      </c>
      <c r="N99" s="30" t="n"/>
      <c r="O99" s="425">
        <f>L100-B100</f>
        <v/>
      </c>
      <c r="P99" s="426">
        <f>J99-K99</f>
        <v/>
      </c>
      <c r="Q99" s="426">
        <f>D100-F100</f>
        <v/>
      </c>
      <c r="R99" s="30" t="n"/>
    </row>
    <row r="100">
      <c r="A100" s="89" t="n">
        <v>0</v>
      </c>
      <c r="B100" s="427" t="n"/>
      <c r="C100" s="375" t="n"/>
      <c r="D100" s="428" t="n"/>
      <c r="E100" s="87" t="n">
        <v>314</v>
      </c>
      <c r="F100" s="431">
        <f>J77</f>
        <v/>
      </c>
      <c r="G100" s="427" t="n"/>
      <c r="H100" s="112" t="inlineStr">
        <is>
          <t xml:space="preserve">　　不動產、廠房及設備與遞延收入同額增加明細(+)             </t>
        </is>
      </c>
      <c r="I100" s="180" t="n"/>
      <c r="J100" s="73">
        <f>OFFSET(A573,0,$K$1-1)</f>
        <v/>
      </c>
      <c r="K100" s="369">
        <f>K101+K102</f>
        <v/>
      </c>
      <c r="L100" s="478" t="n"/>
      <c r="M100" s="478">
        <f>L100-G100</f>
        <v/>
      </c>
      <c r="N100" s="30" t="n"/>
      <c r="O100" s="425">
        <f>L101-B101</f>
        <v/>
      </c>
      <c r="P100" s="426">
        <f>J100-K100</f>
        <v/>
      </c>
      <c r="Q100" s="426">
        <f>D101-F101</f>
        <v/>
      </c>
      <c r="R100" s="30" t="n"/>
    </row>
    <row r="101">
      <c r="A101" s="50" t="n">
        <v>0</v>
      </c>
      <c r="B101" s="427" t="n"/>
      <c r="C101" s="91" t="n">
        <v>412</v>
      </c>
      <c r="D101" s="428">
        <f>-J109</f>
        <v/>
      </c>
      <c r="E101" s="87" t="n">
        <v>315</v>
      </c>
      <c r="F101" s="431">
        <f>J78</f>
        <v/>
      </c>
      <c r="G101" s="427" t="n"/>
      <c r="H101" s="211" t="inlineStr">
        <is>
          <t xml:space="preserve">　　　　機械及設備                                                  </t>
        </is>
      </c>
      <c r="I101" s="268" t="n">
        <v>407</v>
      </c>
      <c r="J101" s="73">
        <f>OFFSET(A574,0,$K$1-1)</f>
        <v/>
      </c>
      <c r="K101" s="369">
        <f>(SUMIF($C$7:$C$127,I101,$D$7:$D$127)+SUMIF($E$7:$E$127,I101,$F$7:$F$127))/2</f>
        <v/>
      </c>
      <c r="L101" s="478" t="n"/>
      <c r="M101" s="478">
        <f>L101-G101</f>
        <v/>
      </c>
      <c r="N101" s="30" t="n"/>
      <c r="O101" s="425">
        <f>L102-B102</f>
        <v/>
      </c>
      <c r="P101" s="426">
        <f>J101-K101</f>
        <v/>
      </c>
      <c r="Q101" s="426">
        <f>D102-F102</f>
        <v/>
      </c>
      <c r="R101" s="30" t="n"/>
    </row>
    <row r="102">
      <c r="A102" s="50" t="n">
        <v>0</v>
      </c>
      <c r="B102" s="427" t="n"/>
      <c r="C102" s="91" t="n">
        <v>413</v>
      </c>
      <c r="D102" s="470">
        <f>-J110</f>
        <v/>
      </c>
      <c r="E102" s="87" t="n">
        <v>409</v>
      </c>
      <c r="F102" s="432">
        <f>J105</f>
        <v/>
      </c>
      <c r="G102" s="427" t="n"/>
      <c r="H102" s="211" t="inlineStr">
        <is>
          <t xml:space="preserve">　　　　什項設備                                                    </t>
        </is>
      </c>
      <c r="I102" s="180" t="n">
        <v>408</v>
      </c>
      <c r="J102" s="73">
        <f>OFFSET(A575,0,$K$1-1)</f>
        <v/>
      </c>
      <c r="K102" s="369">
        <f>(SUMIF($C$7:$C$127,I102,$D$7:$D$127)+SUMIF($E$7:$E$127,I102,$F$7:$F$127))/2</f>
        <v/>
      </c>
      <c r="L102" s="478" t="n"/>
      <c r="M102" s="478">
        <f>L102-G102</f>
        <v/>
      </c>
      <c r="N102" s="30" t="n"/>
      <c r="O102" s="425">
        <f>L103-B103</f>
        <v/>
      </c>
      <c r="P102" s="426">
        <f>J102-K102</f>
        <v/>
      </c>
      <c r="Q102" s="426">
        <f>D103-F103</f>
        <v/>
      </c>
      <c r="R102" s="30" t="n"/>
    </row>
    <row r="103">
      <c r="A103" s="50" t="n">
        <v>0</v>
      </c>
      <c r="B103" s="427" t="n"/>
      <c r="C103" s="91" t="n">
        <v>414</v>
      </c>
      <c r="D103" s="470">
        <f>-J111</f>
        <v/>
      </c>
      <c r="E103" s="375" t="n">
        <v>410</v>
      </c>
      <c r="F103" s="431">
        <f>J106</f>
        <v/>
      </c>
      <c r="G103" s="427" t="n"/>
      <c r="H103" s="211" t="inlineStr">
        <is>
          <t xml:space="preserve">　不動產、廠房及設備與基金同額增加(+)或減少(-)之金額        </t>
        </is>
      </c>
      <c r="I103" s="180" t="n"/>
      <c r="J103" s="73">
        <f>OFFSET(A576,0,$K$1-1)</f>
        <v/>
      </c>
      <c r="K103" s="369">
        <f>K104+K108</f>
        <v/>
      </c>
      <c r="L103" s="478" t="n"/>
      <c r="M103" s="478">
        <f>L103-G103</f>
        <v/>
      </c>
      <c r="N103" s="30" t="n"/>
      <c r="O103" s="425">
        <f>L104-B104</f>
        <v/>
      </c>
      <c r="P103" s="426">
        <f>J103-K103</f>
        <v/>
      </c>
      <c r="Q103" s="426">
        <f>D104-F104</f>
        <v/>
      </c>
      <c r="R103" s="30" t="n"/>
    </row>
    <row r="104">
      <c r="A104" s="50" t="n">
        <v>0</v>
      </c>
      <c r="B104" s="427" t="n"/>
      <c r="C104" s="91" t="n">
        <v>416</v>
      </c>
      <c r="D104" s="470">
        <f>F58</f>
        <v/>
      </c>
      <c r="E104" s="375" t="n">
        <v>411</v>
      </c>
      <c r="F104" s="431">
        <f>J107</f>
        <v/>
      </c>
      <c r="G104" s="427" t="n"/>
      <c r="H104" s="211" t="inlineStr">
        <is>
          <t xml:space="preserve">　　　撥入不動產、廠房及設備明細(+)                               </t>
        </is>
      </c>
      <c r="I104" s="180" t="n"/>
      <c r="J104" s="73">
        <f>OFFSET(A577,0,$K$1-1)</f>
        <v/>
      </c>
      <c r="K104" s="369">
        <f>SUM(K105:K107)</f>
        <v/>
      </c>
      <c r="L104" s="478" t="n"/>
      <c r="M104" s="478">
        <f>L104-G104</f>
        <v/>
      </c>
      <c r="N104" s="30" t="n"/>
      <c r="O104" s="425">
        <f>L105-B105</f>
        <v/>
      </c>
      <c r="P104" s="426">
        <f>J104-K104</f>
        <v/>
      </c>
      <c r="Q104" s="426">
        <f>D105-F105</f>
        <v/>
      </c>
      <c r="R104" s="30" t="n"/>
    </row>
    <row r="105">
      <c r="A105" s="50" t="n"/>
      <c r="B105" s="50" t="n"/>
      <c r="C105" s="91" t="n"/>
      <c r="D105" s="428" t="n"/>
      <c r="E105" s="375" t="n">
        <v>415</v>
      </c>
      <c r="F105" s="90">
        <f>J113</f>
        <v/>
      </c>
      <c r="G105" s="50" t="n"/>
      <c r="H105" s="112" t="inlineStr">
        <is>
          <t xml:space="preserve">　　　　機械及設備                                                  </t>
        </is>
      </c>
      <c r="I105" s="180" t="n">
        <v>409</v>
      </c>
      <c r="J105" s="73">
        <f>OFFSET(A578,0,$K$1-1)</f>
        <v/>
      </c>
      <c r="K105" s="369">
        <f>(SUMIF($C$7:$C$127,I105,$D$7:$D$127)+SUMIF($E$7:$E$127,I105,$F$7:$F$127))/2</f>
        <v/>
      </c>
      <c r="L105" s="478" t="n"/>
      <c r="M105" s="478">
        <f>L105-G105</f>
        <v/>
      </c>
      <c r="N105" s="30" t="n"/>
      <c r="O105" s="425">
        <f>L106-B106</f>
        <v/>
      </c>
      <c r="P105" s="426">
        <f>J105-K105</f>
        <v/>
      </c>
      <c r="Q105" s="426">
        <f>D106-F106</f>
        <v/>
      </c>
      <c r="R105" s="30" t="n"/>
    </row>
    <row r="106">
      <c r="A106" s="50" t="n"/>
      <c r="B106" s="50" t="n"/>
      <c r="C106" s="375" t="n"/>
      <c r="D106" s="428" t="n"/>
      <c r="G106" s="50" t="n"/>
      <c r="H106" s="112" t="inlineStr">
        <is>
          <t xml:space="preserve">　　　　交通及運輸設備                                              </t>
        </is>
      </c>
      <c r="I106" s="180" t="n">
        <v>410</v>
      </c>
      <c r="J106" s="73">
        <f>OFFSET(A579,0,$K$1-1)</f>
        <v/>
      </c>
      <c r="K106" s="369">
        <f>(SUMIF($C$7:$C$127,I106,$D$7:$D$127)+SUMIF($E$7:$E$127,I106,$F$7:$F$127))/2</f>
        <v/>
      </c>
      <c r="L106" s="478" t="n"/>
      <c r="M106" s="478">
        <f>L106-G106</f>
        <v/>
      </c>
      <c r="N106" s="30" t="n"/>
      <c r="O106" s="425">
        <f>L107-B107</f>
        <v/>
      </c>
      <c r="P106" s="426">
        <f>J106-K106</f>
        <v/>
      </c>
      <c r="Q106" s="426">
        <f>D107-F107</f>
        <v/>
      </c>
      <c r="R106" s="30" t="n"/>
    </row>
    <row r="107">
      <c r="A107" s="50" t="n"/>
      <c r="B107" s="50" t="n"/>
      <c r="C107" s="127" t="n">
        <v>72</v>
      </c>
      <c r="D107" s="471">
        <f>IF(J119&lt;0,J119*-1,0)</f>
        <v/>
      </c>
      <c r="E107" s="472" t="n"/>
      <c r="F107" s="396" t="n"/>
      <c r="G107" s="50" t="n"/>
      <c r="H107" s="112" t="inlineStr">
        <is>
          <t xml:space="preserve">　　　　什項設備                                                    </t>
        </is>
      </c>
      <c r="I107" s="180" t="n">
        <v>411</v>
      </c>
      <c r="J107" s="73">
        <f>OFFSET(A580,0,$K$1-1)</f>
        <v/>
      </c>
      <c r="K107" s="369">
        <f>(SUMIF($C$7:$C$127,I107,$D$7:$D$127)+SUMIF($E$7:$E$127,I107,$F$7:$F$127))/2</f>
        <v/>
      </c>
      <c r="L107" s="478" t="n"/>
      <c r="M107" s="478">
        <f>L107-G107</f>
        <v/>
      </c>
      <c r="N107" s="30" t="n"/>
      <c r="O107" s="425">
        <f>L108-B108</f>
        <v/>
      </c>
      <c r="P107" s="426">
        <f>J107-K107</f>
        <v/>
      </c>
      <c r="Q107" s="426">
        <f>D108-F108</f>
        <v/>
      </c>
      <c r="R107" s="30" t="n"/>
    </row>
    <row r="108">
      <c r="A108" s="89" t="n">
        <v>0</v>
      </c>
      <c r="B108" s="427" t="n"/>
      <c r="C108" s="127" t="n"/>
      <c r="D108" s="428" t="n"/>
      <c r="E108" s="375" t="n">
        <v>72</v>
      </c>
      <c r="F108" s="396">
        <f>IF(J119&gt;0,J119,0)</f>
        <v/>
      </c>
      <c r="G108" s="427" t="n"/>
      <c r="H108" s="211" t="inlineStr">
        <is>
          <t xml:space="preserve">　　　撥出不動產、廠房及設備明細(-)                               </t>
        </is>
      </c>
      <c r="I108" s="180" t="n"/>
      <c r="J108" s="73">
        <f>OFFSET(A581,0,$K$1-1)</f>
        <v/>
      </c>
      <c r="K108" s="369">
        <f>K109+K110+K111</f>
        <v/>
      </c>
      <c r="L108" s="478" t="n"/>
      <c r="M108" s="478">
        <f>L108-G108</f>
        <v/>
      </c>
      <c r="N108" s="30" t="n"/>
      <c r="O108" s="425">
        <f>L109-B109</f>
        <v/>
      </c>
      <c r="P108" s="426">
        <f>J108-K108</f>
        <v/>
      </c>
      <c r="Q108" s="426">
        <f>D109-F109</f>
        <v/>
      </c>
      <c r="R108" s="30" t="n"/>
    </row>
    <row r="109">
      <c r="A109" s="78" t="n"/>
      <c r="B109" s="427" t="n"/>
      <c r="D109" s="428" t="n"/>
      <c r="E109" s="375" t="n"/>
      <c r="F109" s="432">
        <f>J131</f>
        <v/>
      </c>
      <c r="G109" s="427" t="n"/>
      <c r="H109" s="112" t="inlineStr">
        <is>
          <t xml:space="preserve">　　　　機械及設備                                                  </t>
        </is>
      </c>
      <c r="I109" s="180" t="n">
        <v>412</v>
      </c>
      <c r="J109" s="73">
        <f>OFFSET(A582,0,$K$1-1)</f>
        <v/>
      </c>
      <c r="K109" s="387">
        <f>(SUMIF($C$7:$C$127,I109,$D$7:$D$127)+SUMIF($E$7:$E$127,I109,$F$7:$F$127))/2*-1</f>
        <v/>
      </c>
      <c r="L109" s="478" t="n"/>
      <c r="M109" s="478">
        <f>L109-G109</f>
        <v/>
      </c>
      <c r="N109" s="30" t="n"/>
      <c r="O109" s="425">
        <f>L110-B110</f>
        <v/>
      </c>
      <c r="P109" s="426">
        <f>J109-K109</f>
        <v/>
      </c>
      <c r="Q109" s="426">
        <f>D110-F110</f>
        <v/>
      </c>
      <c r="R109" s="30" t="n"/>
    </row>
    <row r="110">
      <c r="A110" s="78" t="inlineStr">
        <is>
          <t xml:space="preserve">　公積                                                        </t>
        </is>
      </c>
      <c r="B110" s="422">
        <f>SUM(B111:B115)</f>
        <v/>
      </c>
      <c r="C110" s="375" t="n"/>
      <c r="D110" s="428" t="n"/>
      <c r="E110" s="430" t="n"/>
      <c r="F110" s="432" t="n"/>
      <c r="G110" s="423">
        <f>SUM(G111:G115)</f>
        <v/>
      </c>
      <c r="H110" s="112" t="inlineStr">
        <is>
          <t xml:space="preserve">　　　　交通及運輸設備                                              </t>
        </is>
      </c>
      <c r="I110" s="180" t="n">
        <v>413</v>
      </c>
      <c r="J110" s="73">
        <f>OFFSET(A583,0,$K$1-1)</f>
        <v/>
      </c>
      <c r="K110" s="387">
        <f>(SUMIF($C$7:$C$127,I110,$D$7:$D$127)+SUMIF($E$7:$E$127,I110,$F$7:$F$127))/2*-1</f>
        <v/>
      </c>
      <c r="L110" s="478">
        <f>VLOOKUP(A110,$A$253:$AX$305,$K$1,FALSE)</f>
        <v/>
      </c>
      <c r="M110" s="478">
        <f>L110-G110</f>
        <v/>
      </c>
      <c r="N110" s="30" t="n"/>
      <c r="O110" s="425">
        <f>L111-B111</f>
        <v/>
      </c>
      <c r="P110" s="426">
        <f>J110-K110</f>
        <v/>
      </c>
      <c r="Q110" s="426">
        <f>D111-F111</f>
        <v/>
      </c>
      <c r="R110" s="30" t="n"/>
    </row>
    <row r="111">
      <c r="A111" s="80" t="inlineStr">
        <is>
          <t xml:space="preserve">　　資本公積                                                    </t>
        </is>
      </c>
      <c r="B111" s="427">
        <f>VLOOKUP(A111,$A$423:$AX$475,$K$1,FALSE)</f>
        <v/>
      </c>
      <c r="C111" s="375" t="n"/>
      <c r="D111" s="428" t="n"/>
      <c r="E111" s="430" t="n">
        <v>417</v>
      </c>
      <c r="F111" s="432">
        <f>J115</f>
        <v/>
      </c>
      <c r="G111" s="429">
        <f>B111+SUM(F111:F113)-SUM(D111:D113)</f>
        <v/>
      </c>
      <c r="H111" s="112" t="inlineStr">
        <is>
          <t xml:space="preserve">　　　　什項設備                                                    </t>
        </is>
      </c>
      <c r="I111" s="180" t="n">
        <v>414</v>
      </c>
      <c r="J111" s="73">
        <f>OFFSET(A584,0,$K$1-1)</f>
        <v/>
      </c>
      <c r="K111" s="387">
        <f>(SUMIF($C$7:$C$127,I111,$D$7:$D$127)+SUMIF($E$7:$E$127,I111,$F$7:$F$127))/2*-1</f>
        <v/>
      </c>
      <c r="L111" s="478">
        <f>VLOOKUP(A111,$A$253:$AX$305,$K$1,FALSE)</f>
        <v/>
      </c>
      <c r="M111" s="478">
        <f>L111-G111</f>
        <v/>
      </c>
      <c r="N111" s="30" t="n"/>
      <c r="O111" s="425">
        <f>L112-B112</f>
        <v/>
      </c>
      <c r="P111" s="426">
        <f>J111-K111</f>
        <v/>
      </c>
      <c r="Q111" s="426">
        <f>D112-F112</f>
        <v/>
      </c>
      <c r="R111" s="30" t="n"/>
    </row>
    <row r="112">
      <c r="A112" s="2" t="n">
        <v>0</v>
      </c>
      <c r="B112" s="427" t="n"/>
      <c r="C112" s="473" t="n">
        <v>71</v>
      </c>
      <c r="D112" s="471">
        <f>IF(J118&lt;0,J118*-1,0)</f>
        <v/>
      </c>
      <c r="E112" s="430" t="n">
        <v>71</v>
      </c>
      <c r="F112" s="431">
        <f>IF(J133&gt;0,J133,0)</f>
        <v/>
      </c>
      <c r="G112" s="433" t="n"/>
      <c r="H112" s="211" t="inlineStr">
        <is>
          <t xml:space="preserve">　無形資產與基金同額增加(+)或減少(-)之金額                  </t>
        </is>
      </c>
      <c r="I112" s="186" t="n"/>
      <c r="J112" s="73" t="n"/>
      <c r="K112" s="369">
        <f>K113+K114</f>
        <v/>
      </c>
      <c r="L112" s="478" t="n"/>
      <c r="M112" s="478">
        <f>L112-G112</f>
        <v/>
      </c>
      <c r="N112" s="30" t="n"/>
      <c r="O112" s="425">
        <f>L113-B113</f>
        <v/>
      </c>
      <c r="P112" s="426">
        <f>J112-K112</f>
        <v/>
      </c>
      <c r="Q112" s="426">
        <f>D113-F113</f>
        <v/>
      </c>
      <c r="R112" s="30" t="n"/>
    </row>
    <row r="113">
      <c r="A113" s="3" t="n">
        <v>0</v>
      </c>
      <c r="B113" s="427" t="n"/>
      <c r="C113" s="473" t="n"/>
      <c r="D113" s="428" t="n"/>
      <c r="E113" s="439" t="n"/>
      <c r="F113" s="432" t="n"/>
      <c r="G113" s="433" t="n"/>
      <c r="H113" s="112" t="inlineStr">
        <is>
          <t xml:space="preserve">　　　無形資產與基金同額增加之金額(+)                             </t>
        </is>
      </c>
      <c r="I113" s="180" t="n">
        <v>415</v>
      </c>
      <c r="J113" s="73">
        <f>OFFSET(A585,0,$K$1-1)</f>
        <v/>
      </c>
      <c r="K113" s="369">
        <f>(SUMIF($C$7:$C$127,I113,$D$7:$D$127)+SUMIF($E$7:$E$127,I113,$F$7:$F$127))/2</f>
        <v/>
      </c>
      <c r="L113" s="478" t="n"/>
      <c r="M113" s="478">
        <f>L113-G113</f>
        <v/>
      </c>
      <c r="N113" s="30" t="n"/>
      <c r="O113" s="425">
        <f>L114-B114</f>
        <v/>
      </c>
      <c r="P113" s="426">
        <f>J113-K113</f>
        <v/>
      </c>
      <c r="Q113" s="426">
        <f>D114-F114</f>
        <v/>
      </c>
      <c r="R113" s="30" t="n"/>
    </row>
    <row r="114">
      <c r="A114" s="80" t="inlineStr">
        <is>
          <t xml:space="preserve">　　特別公積                                                    </t>
        </is>
      </c>
      <c r="B114" s="427">
        <f>VLOOKUP(A114,$A$423:$AX$475,$K$1,FALSE)</f>
        <v/>
      </c>
      <c r="C114" s="474" t="n"/>
      <c r="D114" s="428">
        <f>J131</f>
        <v/>
      </c>
      <c r="E114" s="430" t="n"/>
      <c r="F114" s="432" t="n"/>
      <c r="G114" s="429">
        <f>B114+SUM(F114:F115)-SUM(D114:D115)</f>
        <v/>
      </c>
      <c r="H114" s="112" t="inlineStr">
        <is>
          <t xml:space="preserve">　　　無形資產與基金同額減少之金額(-)                             </t>
        </is>
      </c>
      <c r="I114" s="180" t="n">
        <v>416</v>
      </c>
      <c r="J114" s="73">
        <f>OFFSET(A586,0,$K$1-1)</f>
        <v/>
      </c>
      <c r="K114" s="369">
        <f>-(SUMIF($C$7:$C$127,I114,$D$7:$D$127)+SUMIF($E$7:$E$127,I114,$F$7:$F$127))/2</f>
        <v/>
      </c>
      <c r="L114" s="478">
        <f>VLOOKUP(A114,$A$253:$AX$305,$K$1,FALSE)</f>
        <v/>
      </c>
      <c r="M114" s="478">
        <f>L114-G114</f>
        <v/>
      </c>
      <c r="N114" s="30" t="n"/>
      <c r="O114" s="425">
        <f>L115-B115</f>
        <v/>
      </c>
      <c r="P114" s="426">
        <f>J114-K114</f>
        <v/>
      </c>
      <c r="Q114" s="426">
        <f>D115-F115</f>
        <v/>
      </c>
      <c r="R114" s="30" t="n"/>
    </row>
    <row r="115">
      <c r="A115" s="3" t="n">
        <v>0</v>
      </c>
      <c r="B115" s="427" t="n"/>
      <c r="C115" s="473" t="n"/>
      <c r="D115" s="428" t="n"/>
      <c r="E115" s="439" t="n"/>
      <c r="F115" s="432" t="n"/>
      <c r="G115" s="433" t="n"/>
      <c r="H115" s="112" t="inlineStr">
        <is>
          <t xml:space="preserve">　　應付代管資產轉列受贈公積之金額                              </t>
        </is>
      </c>
      <c r="I115" s="180" t="n">
        <v>417</v>
      </c>
      <c r="J115" s="73">
        <f>OFFSET(A587,0,$K$1-1)</f>
        <v/>
      </c>
      <c r="K115" s="369">
        <f>(SUMIF($C$7:$C$127,I115,$D$7:$D$127)+SUMIF($E$7:$E$127,I115,$F$7:$F$127))/2</f>
        <v/>
      </c>
      <c r="L115" s="478" t="n"/>
      <c r="M115" s="478">
        <f>L115-G115</f>
        <v/>
      </c>
      <c r="N115" s="30" t="n"/>
      <c r="O115" s="425">
        <f>L116-B116</f>
        <v/>
      </c>
      <c r="P115" s="426">
        <f>J115-K115</f>
        <v/>
      </c>
      <c r="Q115" s="426">
        <f>D116-F116</f>
        <v/>
      </c>
      <c r="R115" s="30" t="n"/>
    </row>
    <row r="116">
      <c r="A116" s="78" t="inlineStr">
        <is>
          <t xml:space="preserve">　累積餘絀                                                    </t>
        </is>
      </c>
      <c r="B116" s="422">
        <f>SUM(B117:B121)</f>
        <v/>
      </c>
      <c r="C116" s="474" t="n"/>
      <c r="D116" s="428" t="n"/>
      <c r="E116" s="430" t="n"/>
      <c r="F116" s="432" t="n"/>
      <c r="G116" s="423">
        <f>SUM(G117:G121)</f>
        <v/>
      </c>
      <c r="H116" s="112" t="inlineStr">
        <is>
          <t xml:space="preserve">　　長期債務1年內到期部分轉列應付到期長期負債之金額             </t>
        </is>
      </c>
      <c r="I116" s="180" t="n">
        <v>418</v>
      </c>
      <c r="J116" s="73">
        <f>OFFSET(A588,0,$K$1-1)</f>
        <v/>
      </c>
      <c r="K116" s="369">
        <f>(SUMIF($C$7:$C$127,I116,$D$7:$D$127)+SUMIF($E$7:$E$127,I116,$F$7:$F$127))/2</f>
        <v/>
      </c>
      <c r="L116" s="478">
        <f>VLOOKUP(A116,$A$253:$AX$305,$K$1,FALSE)</f>
        <v/>
      </c>
      <c r="M116" s="478">
        <f>L116-G116</f>
        <v/>
      </c>
      <c r="N116" s="30" t="n"/>
      <c r="O116" s="425">
        <f>L117-B117</f>
        <v/>
      </c>
      <c r="P116" s="426">
        <f>J116-K116</f>
        <v/>
      </c>
      <c r="Q116" s="426">
        <f>D117-F117</f>
        <v/>
      </c>
      <c r="R116" s="30" t="n"/>
    </row>
    <row r="117">
      <c r="A117" s="80" t="inlineStr">
        <is>
          <t xml:space="preserve">　　累積賸餘                                                    </t>
        </is>
      </c>
      <c r="B117" s="427">
        <f>VLOOKUP(A117,$A$423:$AX$475,$K$1,FALSE)</f>
        <v/>
      </c>
      <c r="C117" s="474" t="n"/>
      <c r="D117" s="428" t="n"/>
      <c r="E117" s="375" t="inlineStr">
        <is>
          <t>A</t>
        </is>
      </c>
      <c r="F117" s="432">
        <f>IF(J7&gt;0,J7,0)</f>
        <v/>
      </c>
      <c r="G117" s="429">
        <f>B117+SUM(F117:F120)-SUM(D117:D120)</f>
        <v/>
      </c>
      <c r="H117" s="112" t="inlineStr">
        <is>
          <t xml:space="preserve">　　盈餘分配與虧損填補之金額                                    </t>
        </is>
      </c>
      <c r="I117" s="180" t="n"/>
      <c r="J117" s="73">
        <f>OFFSET(A589,0,$K$1-1)</f>
        <v/>
      </c>
      <c r="K117" s="369">
        <f>K118+K119</f>
        <v/>
      </c>
      <c r="L117" s="478">
        <f>VLOOKUP(A117,$A$253:$AX$305,$K$1,FALSE)</f>
        <v/>
      </c>
      <c r="M117" s="478">
        <f>L117-G117</f>
        <v/>
      </c>
      <c r="N117" s="30" t="n"/>
      <c r="O117" s="425">
        <f>L118-B118</f>
        <v/>
      </c>
      <c r="P117" s="426">
        <f>J117-K117</f>
        <v/>
      </c>
      <c r="Q117" s="426">
        <f>D118-F118</f>
        <v/>
      </c>
      <c r="R117" s="30" t="n"/>
    </row>
    <row r="118">
      <c r="A118" s="3" t="n">
        <v>0</v>
      </c>
      <c r="B118" s="427" t="n"/>
      <c r="C118" s="474" t="n">
        <v>71</v>
      </c>
      <c r="D118" s="428">
        <f>IF(J123&gt;0,J123,0)</f>
        <v/>
      </c>
      <c r="E118" s="375" t="n"/>
      <c r="F118" s="431" t="n"/>
      <c r="G118" s="401" t="n"/>
      <c r="H118" s="112" t="inlineStr">
        <is>
          <t xml:space="preserve">　　　提存(撥用-)公積                                             </t>
        </is>
      </c>
      <c r="I118" s="180" t="n">
        <v>71</v>
      </c>
      <c r="J118" s="73">
        <f>OFFSET(A590,0,$K$1-1)</f>
        <v/>
      </c>
      <c r="K118" s="387">
        <f>-(SUMIF($C$7:$C$127,I118,$D$7:$D$127)+SUMIF($E$7:$E$127,I118,$F$7:$F$127))/2</f>
        <v/>
      </c>
      <c r="L118" s="478" t="n"/>
      <c r="M118" s="478">
        <f>L118-G118</f>
        <v/>
      </c>
      <c r="N118" s="30" t="n"/>
      <c r="O118" s="425">
        <f>L119-B119</f>
        <v/>
      </c>
      <c r="P118" s="426">
        <f>J118-K118</f>
        <v/>
      </c>
      <c r="Q118" s="426">
        <f>D119-F119</f>
        <v/>
      </c>
      <c r="R118" s="30" t="n"/>
    </row>
    <row r="119" ht="20.4" customHeight="1" s="53" thickBot="1">
      <c r="A119" s="3" t="n"/>
      <c r="B119" s="427" t="n"/>
      <c r="C119" s="430" t="n">
        <v>72</v>
      </c>
      <c r="D119" s="471">
        <f>IF(J119&gt;0,J119,0)</f>
        <v/>
      </c>
      <c r="E119" s="434" t="n"/>
      <c r="F119" s="376" t="n"/>
      <c r="G119" s="401" t="n"/>
      <c r="H119" s="198" t="inlineStr">
        <is>
          <t xml:space="preserve">　　　賸餘撥充(折減-)基金                                         </t>
        </is>
      </c>
      <c r="I119" s="180" t="n">
        <v>72</v>
      </c>
      <c r="J119" s="73">
        <f>OFFSET(A591,0,$K$1-1)</f>
        <v/>
      </c>
      <c r="K119" s="387">
        <f>-(SUMIF($C$7:$C$127,I119,$D$7:$D$127)+SUMIF($E$7:$E$127,I119,$F$7:$F$127))/2</f>
        <v/>
      </c>
      <c r="L119" s="478" t="n"/>
      <c r="M119" s="478">
        <f>L119-G119</f>
        <v/>
      </c>
      <c r="N119" s="30" t="n"/>
      <c r="O119" s="425">
        <f>L120-B121</f>
        <v/>
      </c>
      <c r="P119" s="426">
        <f>J119-K119</f>
        <v/>
      </c>
      <c r="Q119" s="426">
        <f>D121-F121</f>
        <v/>
      </c>
      <c r="R119" s="30" t="n"/>
    </row>
    <row r="120">
      <c r="A120" s="100" t="n"/>
      <c r="B120" s="465" t="n"/>
      <c r="C120" s="430" t="n"/>
      <c r="D120" s="432" t="n"/>
      <c r="E120" s="434" t="n"/>
      <c r="F120" s="376" t="n"/>
      <c r="G120" s="401" t="n"/>
      <c r="H120" s="112" t="n"/>
      <c r="I120" s="180" t="n"/>
      <c r="J120" s="121" t="n"/>
      <c r="K120" s="369">
        <f>(SUMIF($C$7:$C$127,I120,$D$7:$D$127)+SUMIF($E$7:$E$127,I120,$F$7:$F$127))/2</f>
        <v/>
      </c>
      <c r="L120" s="478" t="n"/>
      <c r="M120" s="478">
        <f>L120-G120</f>
        <v/>
      </c>
      <c r="N120" s="30" t="n"/>
      <c r="O120" s="425">
        <f>L123-B122</f>
        <v/>
      </c>
      <c r="P120" s="426" t="n"/>
      <c r="Q120" s="426">
        <f>D122-F122</f>
        <v/>
      </c>
      <c r="R120" s="30" t="n"/>
    </row>
    <row r="121">
      <c r="A121" s="80" t="inlineStr">
        <is>
          <t xml:space="preserve">　　累積短絀                                                    </t>
        </is>
      </c>
      <c r="B121" s="427">
        <f>VLOOKUP(A121,$A$423:$AX$475,$K$1,FALSE)</f>
        <v/>
      </c>
      <c r="C121" s="375" t="inlineStr">
        <is>
          <t>A</t>
        </is>
      </c>
      <c r="D121" s="428">
        <f>IF(J7&lt;0,J7*-1,0)</f>
        <v/>
      </c>
      <c r="E121" s="430" t="n"/>
      <c r="F121" s="431" t="n"/>
      <c r="G121" s="488">
        <f>B121+SUM(F121:F124)-SUM(D121:D124)</f>
        <v/>
      </c>
      <c r="H121" s="112" t="n"/>
      <c r="I121" s="180" t="n"/>
      <c r="J121" s="121" t="n"/>
      <c r="K121" s="369">
        <f>(SUMIF($C$7:$C$127,I121,$D$7:$D$127)+SUMIF($E$7:$E$127,I121,$F$7:$F$127))/2</f>
        <v/>
      </c>
      <c r="L121" s="478">
        <f>VLOOKUP(A121,$A$253:$AX$305,$K$1,FALSE)</f>
        <v/>
      </c>
      <c r="M121" s="478">
        <f>L121-G121</f>
        <v/>
      </c>
      <c r="N121" s="30" t="n"/>
      <c r="O121" s="425">
        <f>L124-B123</f>
        <v/>
      </c>
      <c r="P121" s="426" t="n"/>
      <c r="Q121" s="426">
        <f>D123-F123</f>
        <v/>
      </c>
      <c r="R121" s="30" t="n"/>
    </row>
    <row r="122">
      <c r="A122" s="3" t="n">
        <v>0</v>
      </c>
      <c r="B122" s="427" t="n"/>
      <c r="C122" s="382" t="n"/>
      <c r="D122" s="428" t="n"/>
      <c r="E122" s="430" t="n">
        <v>71</v>
      </c>
      <c r="F122" s="432">
        <f>IF(J118&lt;0,J118*-1,0)</f>
        <v/>
      </c>
      <c r="G122" s="401" t="n"/>
      <c r="H122" s="112" t="n"/>
      <c r="I122" s="180" t="n"/>
      <c r="J122" s="121" t="n"/>
      <c r="K122" s="369">
        <f>SUM(K123:K124)</f>
        <v/>
      </c>
      <c r="L122" s="478" t="n"/>
      <c r="M122" s="478">
        <f>L122-G122</f>
        <v/>
      </c>
      <c r="N122" s="30" t="n"/>
      <c r="O122" s="425">
        <f>L125-B124</f>
        <v/>
      </c>
      <c r="P122" s="426" t="n"/>
      <c r="Q122" s="426">
        <f>D125-F125</f>
        <v/>
      </c>
      <c r="R122" s="30" t="n"/>
    </row>
    <row r="123">
      <c r="A123" s="3" t="n"/>
      <c r="B123" s="427" t="n"/>
      <c r="C123" s="382" t="n"/>
      <c r="D123" s="428" t="n"/>
      <c r="E123" s="430" t="n">
        <v>72</v>
      </c>
      <c r="F123" s="396">
        <f>IF(J119&lt;0,J119*-1,0)</f>
        <v/>
      </c>
      <c r="G123" s="401" t="n"/>
      <c r="H123" s="112" t="n"/>
      <c r="I123" s="180" t="n"/>
      <c r="J123" s="121" t="n"/>
      <c r="K123" s="369">
        <f>-(SUMIF($C$7:$C$127,I123,$D$7:$D$127)+SUMIF($E$7:$E$127,I123,$F$7:$F$127))/2</f>
        <v/>
      </c>
      <c r="L123" s="478" t="n"/>
      <c r="M123" s="478">
        <f>L123-G123</f>
        <v/>
      </c>
      <c r="N123" s="30" t="n"/>
      <c r="O123" s="425">
        <f>L126-B125</f>
        <v/>
      </c>
      <c r="P123" s="426" t="n"/>
      <c r="Q123" s="426">
        <f>D126-F126</f>
        <v/>
      </c>
    </row>
    <row r="124" ht="20.4" customHeight="1" s="53" thickBot="1">
      <c r="A124" s="100" t="n"/>
      <c r="B124" s="465" t="n"/>
      <c r="C124" s="475" t="n"/>
      <c r="D124" s="428" t="n"/>
      <c r="E124" s="434" t="n">
        <v>73</v>
      </c>
      <c r="F124" s="435">
        <f>D120</f>
        <v/>
      </c>
      <c r="G124" s="401" t="n"/>
      <c r="H124" s="198" t="n"/>
      <c r="I124" s="199" t="n"/>
      <c r="J124" s="122" t="n"/>
      <c r="K124" s="444">
        <f>-(SUMIF($C$7:$C$127,I124,$D$7:$D$127)+SUMIF($E$7:$E$127,I124,$F$7:$F$127))/2</f>
        <v/>
      </c>
      <c r="L124" s="478" t="n"/>
      <c r="M124" s="478">
        <f>L124-G124</f>
        <v/>
      </c>
      <c r="O124" s="425">
        <f>L127-B126</f>
        <v/>
      </c>
      <c r="P124" s="426" t="n"/>
      <c r="Q124" s="426">
        <f>D127-F127</f>
        <v/>
      </c>
    </row>
    <row r="125">
      <c r="A125" s="78" t="inlineStr">
        <is>
          <t xml:space="preserve">　淨值其他項目                                                </t>
        </is>
      </c>
      <c r="B125" s="422">
        <f>SUM(B126:B127)</f>
        <v/>
      </c>
      <c r="C125" s="375" t="n"/>
      <c r="D125" s="428" t="n"/>
      <c r="E125" s="430" t="n"/>
      <c r="F125" s="432" t="n"/>
      <c r="G125" s="402">
        <f>SUM(G126:G127)</f>
        <v/>
      </c>
      <c r="H125" s="220" t="n"/>
      <c r="I125" s="180" t="n"/>
      <c r="J125" s="246" t="n"/>
      <c r="K125" s="489" t="n"/>
      <c r="L125" s="478">
        <f>VLOOKUP(A125,$A$253:$AX$305,$K$1,FALSE)</f>
        <v/>
      </c>
      <c r="M125" s="478">
        <f>L124-G124</f>
        <v/>
      </c>
      <c r="O125" s="425">
        <f>L127-B128</f>
        <v/>
      </c>
      <c r="P125" s="426" t="n"/>
      <c r="Q125" s="426">
        <f>D128-F128</f>
        <v/>
      </c>
    </row>
    <row r="126">
      <c r="A126" s="81" t="inlineStr">
        <is>
          <t xml:space="preserve">　　累積其他綜合餘絀                                            </t>
        </is>
      </c>
      <c r="B126" s="427">
        <f>VLOOKUP(A126,$A$423:$AX$475,$K$1,FALSE)</f>
        <v/>
      </c>
      <c r="C126" s="375" t="n"/>
      <c r="D126" s="428" t="n"/>
      <c r="E126" s="430" t="n"/>
      <c r="F126" s="432" t="n"/>
      <c r="G126" s="488">
        <f>B126+F126-D126</f>
        <v/>
      </c>
      <c r="H126" s="220" t="n"/>
      <c r="I126" s="180" t="n"/>
      <c r="J126" s="246" t="n"/>
      <c r="K126" s="489" t="n"/>
      <c r="L126" s="478">
        <f>VLOOKUP(A126,$A$253:$AX$305,$K$1,FALSE)</f>
        <v/>
      </c>
      <c r="M126" s="478">
        <f>L125-G125</f>
        <v/>
      </c>
      <c r="P126" s="426" t="n"/>
    </row>
    <row r="127">
      <c r="A127" s="80" t="n">
        <v>0</v>
      </c>
      <c r="B127" s="427" t="n"/>
      <c r="C127" s="375" t="n"/>
      <c r="D127" s="428" t="n"/>
      <c r="E127" s="430" t="n"/>
      <c r="F127" s="432" t="n"/>
      <c r="G127" s="488" t="n"/>
      <c r="H127" s="220" t="n"/>
      <c r="I127" s="180" t="n"/>
      <c r="J127" s="246" t="n"/>
      <c r="K127" s="489" t="n"/>
      <c r="L127" s="478">
        <f>VLOOKUP(A128,$A$253:$AX$305,$K$1,FALSE)</f>
        <v/>
      </c>
      <c r="M127" s="478">
        <f>L126-G126</f>
        <v/>
      </c>
    </row>
    <row r="128" ht="20.4" customHeight="1" s="53" thickBot="1">
      <c r="A128" s="83" t="inlineStr">
        <is>
          <t>合      計</t>
        </is>
      </c>
      <c r="B128" s="479">
        <f>B70+B97</f>
        <v/>
      </c>
      <c r="C128" s="480" t="n"/>
      <c r="D128" s="481" t="n"/>
      <c r="E128" s="482" t="n"/>
      <c r="F128" s="481" t="n"/>
      <c r="G128" s="490">
        <f>G70+G97</f>
        <v/>
      </c>
      <c r="H128" s="220" t="n"/>
      <c r="I128" s="180" t="n"/>
      <c r="J128" s="246" t="n"/>
      <c r="K128" s="489" t="n"/>
      <c r="M128" s="478">
        <f>L127-G128</f>
        <v/>
      </c>
    </row>
    <row r="129">
      <c r="A129" s="74" t="n"/>
      <c r="B129" s="74" t="n"/>
      <c r="C129" s="74" t="n"/>
      <c r="D129" s="74" t="n"/>
      <c r="E129" s="74" t="n"/>
      <c r="F129" s="74" t="n"/>
      <c r="G129" s="74" t="n"/>
      <c r="H129" s="220" t="n"/>
      <c r="I129" s="180" t="n"/>
      <c r="J129" s="246" t="n"/>
      <c r="K129" s="489" t="n"/>
      <c r="M129" s="478">
        <f>L131-G133</f>
        <v/>
      </c>
    </row>
    <row r="130">
      <c r="A130" s="74" t="n"/>
      <c r="D130" s="483">
        <f>SUM(D6:D127)</f>
        <v/>
      </c>
      <c r="E130" s="19" t="n"/>
      <c r="F130" s="483">
        <f>SUM(F6:F127)</f>
        <v/>
      </c>
      <c r="H130" s="220" t="n"/>
      <c r="I130" s="180" t="n"/>
      <c r="J130" s="246" t="n"/>
      <c r="K130" s="489" t="n"/>
      <c r="M130" s="478">
        <f>L132-G134</f>
        <v/>
      </c>
    </row>
    <row r="131">
      <c r="A131" s="74" t="n"/>
      <c r="C131" s="6" t="n"/>
      <c r="D131" s="483">
        <f>D130-F130</f>
        <v/>
      </c>
      <c r="E131" s="15" t="n"/>
      <c r="F131" s="483">
        <f>F130-D130</f>
        <v/>
      </c>
      <c r="H131" s="119" t="n"/>
      <c r="I131" s="115" t="n"/>
      <c r="J131" s="116" t="n"/>
      <c r="K131" s="411" t="n"/>
      <c r="M131" s="478">
        <f>L133-G135</f>
        <v/>
      </c>
    </row>
    <row r="132">
      <c r="A132" s="74" t="n"/>
      <c r="B132" s="484">
        <f>B69-B70-B97</f>
        <v/>
      </c>
      <c r="C132" s="6" t="n"/>
      <c r="E132" s="15" t="n"/>
      <c r="G132" s="484">
        <f>G69-G70-G97</f>
        <v/>
      </c>
      <c r="H132" s="119" t="n"/>
      <c r="I132" s="115" t="n"/>
      <c r="J132" s="116" t="n"/>
      <c r="K132" s="411" t="n"/>
      <c r="M132" s="478">
        <f>L134-G136</f>
        <v/>
      </c>
    </row>
    <row r="133">
      <c r="A133" s="74" t="n"/>
      <c r="C133" s="30" t="n"/>
      <c r="D133" s="30" t="n"/>
      <c r="E133" s="30" t="n"/>
      <c r="F133" s="30" t="n"/>
      <c r="G133" s="30" t="n"/>
      <c r="H133" s="119" t="n"/>
      <c r="I133" s="115" t="n"/>
      <c r="J133" s="116" t="n"/>
      <c r="K133" s="411" t="n"/>
      <c r="M133" s="478">
        <f>L135-G137</f>
        <v/>
      </c>
    </row>
    <row r="134">
      <c r="A134" s="74" t="n"/>
      <c r="B134" s="74" t="n"/>
      <c r="C134" s="74" t="n"/>
      <c r="D134" s="74" t="n"/>
      <c r="E134" s="74" t="n"/>
      <c r="F134" s="74" t="n"/>
      <c r="G134" s="74" t="n"/>
      <c r="H134" s="119" t="n"/>
      <c r="I134" s="115" t="n"/>
      <c r="J134" s="116" t="n"/>
      <c r="K134" s="411" t="n"/>
      <c r="M134" s="478">
        <f>L136-G136</f>
        <v/>
      </c>
    </row>
    <row r="135">
      <c r="A135" s="74" t="n"/>
      <c r="B135" s="74" t="n"/>
      <c r="C135" s="74" t="n"/>
      <c r="D135" s="74" t="n"/>
      <c r="E135" s="74" t="n"/>
      <c r="F135" s="74" t="n"/>
      <c r="G135" s="74" t="n"/>
      <c r="H135" s="119" t="n"/>
      <c r="I135" s="115" t="n"/>
      <c r="J135" s="116" t="n"/>
      <c r="K135" s="411" t="n"/>
    </row>
    <row r="254" ht="16.2" customHeight="1" s="53"/>
    <row r="255" ht="16.2" customHeight="1" s="53"/>
    <row r="256" ht="16.2" customHeight="1" s="53"/>
    <row r="257" ht="16.2" customHeight="1" s="53"/>
    <row r="258" ht="16.2" customHeight="1" s="53"/>
    <row r="259" ht="16.2" customHeight="1" s="53"/>
    <row r="260" ht="16.2" customHeight="1" s="53"/>
    <row r="261" ht="16.2" customHeight="1" s="53"/>
    <row r="262" ht="16.2" customHeight="1" s="53"/>
    <row r="263" ht="16.2" customHeight="1" s="53"/>
    <row r="264" ht="16.2" customHeight="1" s="53"/>
    <row r="265" ht="16.2" customHeight="1" s="53"/>
    <row r="266" ht="16.2" customHeight="1" s="53"/>
    <row r="267" ht="16.2" customHeight="1" s="53"/>
    <row r="268" ht="16.2" customHeight="1" s="53"/>
    <row r="269" ht="16.2" customHeight="1" s="53"/>
    <row r="270" ht="16.2" customHeight="1" s="53"/>
    <row r="271" ht="16.2" customHeight="1" s="53"/>
    <row r="272" ht="16.2" customHeight="1" s="53"/>
    <row r="273" ht="16.2" customHeight="1" s="53"/>
    <row r="274" ht="16.2" customHeight="1" s="53"/>
    <row r="275" ht="16.2" customHeight="1" s="53"/>
    <row r="276" ht="16.2" customHeight="1" s="53"/>
    <row r="277" ht="16.2" customHeight="1" s="53"/>
    <row r="278" ht="16.2" customHeight="1" s="53"/>
    <row r="279" ht="16.2" customHeight="1" s="53"/>
    <row r="280" ht="16.2" customHeight="1" s="53"/>
    <row r="281" ht="16.2" customHeight="1" s="53"/>
    <row r="282" ht="16.2" customHeight="1" s="53"/>
    <row r="283" ht="16.2" customHeight="1" s="53"/>
    <row r="284" ht="16.2" customHeight="1" s="53"/>
    <row r="285" ht="16.2" customHeight="1" s="53"/>
    <row r="286" ht="16.2" customHeight="1" s="53"/>
    <row r="287" ht="16.2" customHeight="1" s="53"/>
    <row r="288" ht="16.2" customHeight="1" s="53"/>
    <row r="289" ht="16.2" customHeight="1" s="53"/>
    <row r="290" ht="16.2" customHeight="1" s="53"/>
    <row r="291" ht="16.2" customHeight="1" s="53"/>
    <row r="292" ht="16.2" customHeight="1" s="53"/>
    <row r="293" ht="16.2" customHeight="1" s="53"/>
    <row r="294" ht="16.2" customHeight="1" s="53"/>
    <row r="295" ht="16.2" customHeight="1" s="53"/>
    <row r="296" ht="16.2" customHeight="1" s="53"/>
    <row r="297" ht="16.2" customHeight="1" s="53"/>
    <row r="298" ht="16.2" customHeight="1" s="53"/>
    <row r="299" ht="16.2" customHeight="1" s="53"/>
    <row r="300" ht="16.2" customHeight="1" s="53"/>
    <row r="301" ht="16.2" customHeight="1" s="53"/>
    <row r="302" ht="16.2" customHeight="1" s="53"/>
    <row r="303" ht="16.2" customHeight="1" s="53"/>
    <row r="304" ht="16.2" customHeight="1" s="53"/>
    <row r="305" ht="16.2" customHeight="1" s="53"/>
    <row r="306" ht="16.2" customHeight="1" s="53"/>
    <row r="307" ht="16.2" customHeight="1" s="53"/>
    <row r="308" ht="16.2" customHeight="1" s="53"/>
    <row r="311" ht="16.2" customHeight="1" s="53"/>
    <row r="312" ht="16.2" customHeight="1" s="53"/>
    <row r="313" ht="16.2" customHeight="1" s="53"/>
    <row r="314" ht="16.2" customHeight="1" s="53"/>
    <row r="315" ht="16.2" customHeight="1" s="53"/>
    <row r="316" ht="16.2" customHeight="1" s="53"/>
    <row r="317" ht="16.2" customHeight="1" s="53"/>
    <row r="318" ht="16.2" customHeight="1" s="53"/>
    <row r="319" ht="16.2" customHeight="1" s="53"/>
    <row r="320" ht="16.2" customHeight="1" s="53"/>
    <row r="321" ht="16.2" customHeight="1" s="53"/>
    <row r="322" ht="16.2" customHeight="1" s="53"/>
    <row r="323" ht="16.2" customHeight="1" s="53"/>
    <row r="324" ht="16.2" customHeight="1" s="53"/>
    <row r="325" ht="16.2" customHeight="1" s="53"/>
    <row r="326" ht="16.2" customHeight="1" s="53"/>
    <row r="327" ht="16.2" customHeight="1" s="53"/>
    <row r="328" ht="16.2" customHeight="1" s="53"/>
    <row r="329" ht="16.2" customHeight="1" s="53"/>
    <row r="330" ht="16.2" customHeight="1" s="53"/>
    <row r="331" ht="16.2" customHeight="1" s="53"/>
    <row r="332" ht="16.2" customHeight="1" s="53"/>
    <row r="333" ht="16.2" customHeight="1" s="53"/>
    <row r="334" ht="16.2" customHeight="1" s="53"/>
    <row r="335" ht="16.2" customHeight="1" s="53"/>
    <row r="336" ht="16.2" customHeight="1" s="53"/>
    <row r="337" ht="16.2" customHeight="1" s="53"/>
    <row r="338" ht="16.2" customHeight="1" s="53"/>
    <row r="339" ht="16.2" customHeight="1" s="53"/>
    <row r="340" ht="16.2" customHeight="1" s="53"/>
    <row r="341" ht="16.2" customHeight="1" s="53"/>
    <row r="342" ht="16.2" customHeight="1" s="53"/>
    <row r="343" ht="16.2" customHeight="1" s="53"/>
    <row r="344" ht="16.2" customHeight="1" s="53"/>
    <row r="345" ht="16.2" customHeight="1" s="53"/>
    <row r="346" ht="16.2" customHeight="1" s="53"/>
    <row r="347" ht="16.2" customHeight="1" s="53"/>
    <row r="348" ht="16.2" customHeight="1" s="53"/>
    <row r="349" ht="16.2" customHeight="1" s="53"/>
    <row r="350" ht="16.2" customHeight="1" s="53"/>
    <row r="351" ht="16.2" customHeight="1" s="53"/>
    <row r="352" ht="16.2" customHeight="1" s="53"/>
    <row r="353" ht="16.2" customHeight="1" s="53"/>
    <row r="354" ht="16.2" customHeight="1" s="53"/>
    <row r="355" ht="16.2" customHeight="1" s="53"/>
    <row r="356" ht="16.2" customHeight="1" s="53"/>
    <row r="357" ht="16.2" customHeight="1" s="53"/>
    <row r="358" ht="16.2" customHeight="1" s="53"/>
    <row r="359" ht="16.2" customHeight="1" s="53"/>
    <row r="360" ht="16.2" customHeight="1" s="53"/>
    <row r="361" ht="16.2" customHeight="1" s="53"/>
    <row r="362" ht="16.2" customHeight="1" s="53"/>
    <row r="363" ht="16.2" customHeight="1" s="53"/>
    <row r="364" ht="16.2" customHeight="1" s="53"/>
    <row r="365" ht="16.2" customHeight="1" s="53"/>
    <row r="366" ht="16.2" customHeight="1" s="53"/>
    <row r="367" ht="16.2" customHeight="1" s="53"/>
    <row r="368" ht="16.2" customHeight="1" s="53"/>
    <row r="369" ht="16.2" customHeight="1" s="53"/>
    <row r="370" ht="16.2" customHeight="1" s="53"/>
    <row r="371" ht="16.2" customHeight="1" s="53"/>
    <row r="372" ht="16.2" customHeight="1" s="53"/>
    <row r="373" ht="16.2" customHeight="1" s="53"/>
    <row r="374" ht="16.2" customHeight="1" s="53"/>
    <row r="375" ht="16.2" customHeight="1" s="53"/>
    <row r="376" ht="16.2" customHeight="1" s="53"/>
    <row r="377" ht="16.2" customHeight="1" s="53"/>
    <row r="378" ht="16.2" customHeight="1" s="53"/>
    <row r="379" ht="16.2" customHeight="1" s="53"/>
    <row r="380" ht="16.2" customHeight="1" s="53"/>
    <row r="381" ht="16.2" customHeight="1" s="53"/>
    <row r="382" ht="16.2" customHeight="1" s="53"/>
    <row r="383" ht="16.2" customHeight="1" s="53"/>
    <row r="384" ht="16.2" customHeight="1" s="53"/>
    <row r="385" ht="16.2" customHeight="1" s="53"/>
    <row r="386" ht="16.2" customHeight="1" s="53"/>
    <row r="387" ht="16.2" customHeight="1" s="53"/>
    <row r="388" ht="16.2" customHeight="1" s="53"/>
    <row r="389" ht="16.2" customHeight="1" s="53"/>
    <row r="390" ht="16.2" customHeight="1" s="53"/>
    <row r="391" ht="16.2" customHeight="1" s="53"/>
    <row r="392" ht="16.2" customHeight="1" s="53"/>
    <row r="393" ht="16.2" customHeight="1" s="53"/>
    <row r="394" ht="16.2" customHeight="1" s="53"/>
    <row r="395" ht="16.2" customHeight="1" s="53"/>
    <row r="396" ht="16.2" customHeight="1" s="53"/>
    <row r="397" ht="16.2" customHeight="1" s="53"/>
    <row r="398" ht="16.2" customHeight="1" s="53"/>
    <row r="399" ht="16.2" customHeight="1" s="53"/>
    <row r="400" ht="16.2" customHeight="1" s="53"/>
    <row r="401" ht="16.2" customHeight="1" s="53"/>
    <row r="402" ht="16.2" customHeight="1" s="53"/>
    <row r="403" ht="16.2" customHeight="1" s="53"/>
    <row r="404" ht="16.2" customHeight="1" s="53"/>
    <row r="405" ht="16.2" customHeight="1" s="53"/>
    <row r="406" ht="16.2" customHeight="1" s="53"/>
    <row r="407" ht="16.2" customHeight="1" s="53"/>
    <row r="408" ht="16.2" customHeight="1" s="53"/>
    <row r="409" ht="16.2" customHeight="1" s="53"/>
    <row r="410" ht="16.2" customHeight="1" s="53"/>
    <row r="427" ht="16.2" customHeight="1" s="53"/>
    <row r="428" ht="16.2" customHeight="1" s="53"/>
    <row r="429" ht="16.2" customHeight="1" s="53"/>
    <row r="430" ht="16.2" customHeight="1" s="53"/>
    <row r="431" ht="16.2" customHeight="1" s="53"/>
    <row r="432" ht="16.2" customHeight="1" s="53"/>
    <row r="433" ht="16.2" customHeight="1" s="53"/>
    <row r="434" ht="16.2" customHeight="1" s="53"/>
    <row r="435" ht="16.2" customHeight="1" s="53"/>
    <row r="436" ht="16.2" customHeight="1" s="53"/>
    <row r="437" ht="16.2" customHeight="1" s="53"/>
    <row r="438" ht="16.2" customHeight="1" s="53"/>
    <row r="439" ht="16.2" customHeight="1" s="53"/>
    <row r="440" ht="16.2" customHeight="1" s="53"/>
    <row r="441" ht="16.2" customHeight="1" s="53"/>
    <row r="442" ht="16.2" customHeight="1" s="53"/>
    <row r="443" ht="16.2" customHeight="1" s="53"/>
    <row r="444" ht="16.2" customHeight="1" s="53"/>
    <row r="445" ht="16.2" customHeight="1" s="53"/>
    <row r="446" ht="16.2" customHeight="1" s="53"/>
    <row r="447" ht="16.2" customHeight="1" s="53"/>
    <row r="448" ht="16.2" customHeight="1" s="53"/>
    <row r="449" ht="16.2" customHeight="1" s="53"/>
    <row r="450" ht="16.2" customHeight="1" s="53"/>
    <row r="451" ht="16.2" customHeight="1" s="53"/>
    <row r="452" ht="16.2" customHeight="1" s="53"/>
    <row r="453" ht="16.2" customHeight="1" s="53"/>
    <row r="454" ht="16.2" customHeight="1" s="53"/>
    <row r="455" ht="16.2" customHeight="1" s="53"/>
    <row r="456" ht="16.2" customHeight="1" s="53"/>
    <row r="457" ht="16.2" customHeight="1" s="53"/>
    <row r="458" ht="16.2" customHeight="1" s="53"/>
    <row r="459" ht="16.2" customHeight="1" s="53"/>
    <row r="460" ht="16.2" customHeight="1" s="53"/>
    <row r="461" ht="16.2" customHeight="1" s="53"/>
    <row r="462" ht="16.2" customHeight="1" s="53"/>
    <row r="463" ht="16.2" customHeight="1" s="53"/>
    <row r="464" ht="16.2" customHeight="1" s="53"/>
    <row r="465" ht="16.2" customHeight="1" s="53"/>
    <row r="466" ht="16.2" customHeight="1" s="53"/>
    <row r="467" ht="16.2" customHeight="1" s="53"/>
    <row r="468" ht="16.2" customHeight="1" s="53"/>
    <row r="469" ht="16.2" customHeight="1" s="53"/>
    <row r="470" ht="16.2" customHeight="1" s="53"/>
    <row r="471" ht="16.2" customHeight="1" s="53"/>
    <row r="472" ht="16.2" customHeight="1" s="53"/>
    <row r="473" ht="16.2" customHeight="1" s="53"/>
    <row r="474" ht="16.2" customHeight="1" s="53"/>
    <row r="475" ht="16.2" customHeight="1" s="53"/>
    <row r="476" ht="16.2" customHeight="1" s="53"/>
    <row r="477" ht="16.2" customHeight="1" s="53"/>
    <row r="478" ht="16.2" customHeight="1" s="53"/>
    <row r="479" ht="16.2" customHeight="1" s="53"/>
    <row r="480" ht="16.2" customHeight="1" s="53"/>
    <row r="481" ht="16.2" customHeight="1" s="53"/>
    <row r="484" ht="16.2" customHeight="1" s="53"/>
    <row r="485" ht="16.2" customHeight="1" s="53"/>
    <row r="486" ht="16.2" customHeight="1" s="53"/>
    <row r="487" ht="16.2" customHeight="1" s="53"/>
    <row r="488" ht="16.2" customHeight="1" s="53"/>
    <row r="489" ht="16.2" customHeight="1" s="53"/>
    <row r="490" ht="16.2" customHeight="1" s="53"/>
    <row r="491" ht="16.2" customHeight="1" s="53"/>
    <row r="492" ht="16.2" customHeight="1" s="53"/>
    <row r="493" ht="16.2" customHeight="1" s="53"/>
    <row r="494" ht="16.2" customHeight="1" s="53"/>
    <row r="495" ht="16.2" customHeight="1" s="53"/>
    <row r="496" ht="16.2" customHeight="1" s="53"/>
    <row r="497" ht="16.2" customHeight="1" s="53"/>
    <row r="498" ht="16.2" customHeight="1" s="53"/>
    <row r="499" ht="16.2" customHeight="1" s="53"/>
    <row r="500" ht="16.2" customHeight="1" s="53"/>
    <row r="501" ht="16.2" customHeight="1" s="53"/>
    <row r="502" ht="16.2" customHeight="1" s="53"/>
    <row r="503" ht="16.2" customHeight="1" s="53"/>
    <row r="504" ht="16.2" customHeight="1" s="53"/>
    <row r="505" ht="16.2" customHeight="1" s="53"/>
    <row r="506" ht="16.2" customHeight="1" s="53"/>
    <row r="507" ht="16.2" customHeight="1" s="53"/>
    <row r="508" ht="16.2" customHeight="1" s="53"/>
    <row r="509" ht="16.2" customHeight="1" s="53"/>
    <row r="510" ht="16.2" customHeight="1" s="53"/>
    <row r="511" ht="16.2" customHeight="1" s="53"/>
    <row r="512" ht="16.2" customHeight="1" s="53"/>
    <row r="513" ht="16.2" customHeight="1" s="53"/>
    <row r="514" ht="16.2" customHeight="1" s="53"/>
    <row r="515" ht="16.2" customHeight="1" s="53"/>
    <row r="516" ht="16.2" customHeight="1" s="53"/>
    <row r="517" ht="16.2" customHeight="1" s="53"/>
    <row r="518" ht="16.2" customHeight="1" s="53"/>
    <row r="519" ht="16.2" customHeight="1" s="53"/>
    <row r="520" ht="16.2" customHeight="1" s="53"/>
    <row r="521" ht="16.2" customHeight="1" s="53"/>
    <row r="522" ht="16.2" customHeight="1" s="53"/>
    <row r="523" ht="16.2" customHeight="1" s="53"/>
    <row r="524" ht="16.2" customHeight="1" s="53"/>
    <row r="525" ht="16.2" customHeight="1" s="53"/>
    <row r="526" ht="16.2" customHeight="1" s="53"/>
    <row r="527" ht="16.2" customHeight="1" s="53"/>
    <row r="528" ht="16.2" customHeight="1" s="53"/>
    <row r="529" ht="16.2" customHeight="1" s="53"/>
    <row r="530" ht="16.2" customHeight="1" s="53"/>
    <row r="531" ht="16.2" customHeight="1" s="53"/>
    <row r="532" ht="16.2" customHeight="1" s="53"/>
    <row r="533" ht="16.2" customHeight="1" s="53"/>
    <row r="534" ht="16.2" customHeight="1" s="53"/>
    <row r="535" ht="16.2" customHeight="1" s="53"/>
    <row r="536" ht="16.2" customHeight="1" s="53"/>
    <row r="537" ht="16.2" customHeight="1" s="53"/>
    <row r="538" ht="16.2" customHeight="1" s="53"/>
    <row r="539" ht="16.2" customHeight="1" s="53"/>
    <row r="540" ht="16.2" customHeight="1" s="53"/>
    <row r="541" ht="16.2" customHeight="1" s="53"/>
    <row r="542" ht="16.2" customHeight="1" s="53"/>
    <row r="543" ht="16.2" customHeight="1" s="53"/>
    <row r="544" ht="16.2" customHeight="1" s="53"/>
    <row r="545" ht="16.2" customHeight="1" s="53"/>
    <row r="546" ht="16.2" customHeight="1" s="53"/>
    <row r="547" ht="16.2" customHeight="1" s="53"/>
    <row r="548" ht="16.2" customHeight="1" s="53"/>
    <row r="549" ht="16.2" customHeight="1" s="53"/>
    <row r="550" ht="16.2" customHeight="1" s="53"/>
    <row r="551" ht="16.2" customHeight="1" s="53"/>
    <row r="552" ht="16.2" customHeight="1" s="53"/>
    <row r="553" ht="16.2" customHeight="1" s="53"/>
    <row r="554" ht="16.2" customHeight="1" s="53"/>
    <row r="555" ht="16.2" customHeight="1" s="53"/>
    <row r="556" ht="16.2" customHeight="1" s="53"/>
    <row r="557" ht="16.2" customHeight="1" s="53"/>
    <row r="558" ht="16.2" customHeight="1" s="53"/>
    <row r="559" ht="16.2" customHeight="1" s="53"/>
    <row r="560" ht="16.2" customHeight="1" s="53"/>
    <row r="561" ht="16.2" customHeight="1" s="53"/>
    <row r="562" ht="16.2" customHeight="1" s="53"/>
    <row r="563" ht="16.2" customHeight="1" s="53"/>
    <row r="564" ht="16.2" customHeight="1" s="53"/>
    <row r="565" ht="16.2" customHeight="1" s="53"/>
    <row r="566" ht="16.2" customHeight="1" s="53"/>
    <row r="567" ht="16.2" customHeight="1" s="53"/>
    <row r="568" ht="16.2" customHeight="1" s="53"/>
    <row r="569" ht="16.2" customHeight="1" s="53"/>
    <row r="570" ht="16.2" customHeight="1" s="53"/>
    <row r="571" ht="16.2" customHeight="1" s="53"/>
    <row r="572" ht="16.2" customHeight="1" s="53"/>
    <row r="573" ht="16.2" customHeight="1" s="53"/>
    <row r="574" ht="16.2" customHeight="1" s="53"/>
    <row r="575" ht="16.2" customHeight="1" s="53"/>
    <row r="576" ht="16.2" customHeight="1" s="53"/>
    <row r="577" ht="16.2" customHeight="1" s="53"/>
    <row r="578" ht="16.2" customHeight="1" s="53"/>
    <row r="579" ht="16.2" customHeight="1" s="53"/>
    <row r="580" ht="16.2" customHeight="1" s="53"/>
    <row r="581" ht="16.2" customHeight="1" s="53"/>
    <row r="582" ht="16.2" customHeight="1" s="53"/>
    <row r="583" ht="16.2" customHeight="1" s="53"/>
    <row r="584" ht="16.2" customHeight="1" s="53"/>
    <row r="585" ht="16.2" customHeight="1" s="53"/>
    <row r="586" ht="16.2" customHeight="1" s="53"/>
    <row r="587" ht="16.2" customHeight="1" s="53"/>
    <row r="588" ht="16.2" customHeight="1" s="53"/>
    <row r="589" ht="16.2" customHeight="1" s="53"/>
    <row r="590" ht="16.2" customHeight="1" s="53"/>
    <row r="591" ht="16.2" customHeight="1" s="53"/>
    <row r="592" ht="16.2" customHeight="1" s="53"/>
  </sheetData>
  <mergeCells count="6">
    <mergeCell ref="A1:J1"/>
    <mergeCell ref="C4:F4"/>
    <mergeCell ref="A4:A5"/>
    <mergeCell ref="A3:J3"/>
    <mergeCell ref="A2:J2"/>
    <mergeCell ref="H4:J5"/>
  </mergeCells>
  <conditionalFormatting sqref="D8:D15">
    <cfRule type="expression" priority="3" dxfId="4">
      <formula>"""=if(IF(ISBLANK(c8),0, 1) *IF(ISBLANK(d8),0, 1)=1)"""</formula>
    </cfRule>
  </conditionalFormatting>
  <conditionalFormatting sqref="J7:J38">
    <cfRule type="cellIs" priority="7" operator="notEqual" dxfId="0" stopIfTrue="1">
      <formula>$K7</formula>
    </cfRule>
  </conditionalFormatting>
  <conditionalFormatting sqref="J39">
    <cfRule type="cellIs" priority="9" operator="notEqual" dxfId="0" stopIfTrue="1">
      <formula>#REF!</formula>
    </cfRule>
  </conditionalFormatting>
  <conditionalFormatting sqref="J40:J41">
    <cfRule type="cellIs" priority="8" operator="notEqual" dxfId="0" stopIfTrue="1">
      <formula>$K39</formula>
    </cfRule>
  </conditionalFormatting>
  <conditionalFormatting sqref="J42:J136">
    <cfRule type="cellIs" priority="1" operator="notEqual" dxfId="0" stopIfTrue="1">
      <formula>$K42</formula>
    </cfRule>
  </conditionalFormatting>
  <conditionalFormatting sqref="M7:M93 M97:M134">
    <cfRule type="cellIs" priority="20" operator="notEqual" dxfId="0" stopIfTrue="1">
      <formula>0</formula>
    </cfRule>
  </conditionalFormatting>
  <printOptions horizontalCentered="1"/>
  <pageMargins left="0.5511811023622047" right="0.4724409448818898" top="0.4330708661417323" bottom="0.2755905511811024" header="0.3937007874015748" footer="0.1181102362204725"/>
  <pageSetup orientation="portrait" paperSize="9" scale="38" horizontalDpi="1200" verticalDpi="1200"/>
  <headerFooter alignWithMargins="0">
    <oddHeader/>
    <oddFooter>&amp;C&amp;16 1-1</oddFooter>
    <evenHeader/>
    <evenFooter/>
    <firstHeader/>
    <firstFooter/>
  </headerFooter>
  <legacyDrawing xmlns:r="http://schemas.openxmlformats.org/officeDocument/2006/relationships" r:id="anysvml"/>
</worksheet>
</file>

<file path=xl/worksheets/sheet47.xml><?xml version="1.0" encoding="utf-8"?>
<worksheet xmlns="http://schemas.openxmlformats.org/spreadsheetml/2006/main">
  <sheetPr codeName="Sheet52">
    <tabColor theme="0" tint="-0.1499984740745262"/>
    <outlinePr summaryBelow="1" summaryRight="1"/>
    <pageSetUpPr/>
  </sheetPr>
  <dimension ref="A1:R135"/>
  <sheetViews>
    <sheetView showZeros="0" topLeftCell="A100" zoomScale="70" zoomScaleNormal="70" zoomScaleSheetLayoutView="120" workbookViewId="0">
      <selection activeCell="G14" sqref="G14"/>
    </sheetView>
  </sheetViews>
  <sheetFormatPr baseColWidth="8" defaultColWidth="9" defaultRowHeight="19.8"/>
  <cols>
    <col width="21.6640625" customWidth="1" style="5" min="1" max="1"/>
    <col width="16" customWidth="1" style="5" min="2" max="2"/>
    <col width="4.21875" customWidth="1" style="325" min="3" max="3"/>
    <col width="11.88671875" customWidth="1" style="5" min="4" max="4"/>
    <col width="4.21875" customWidth="1" style="325" min="5" max="5"/>
    <col width="12.21875" customWidth="1" style="5" min="6" max="6"/>
    <col width="12.33203125" customWidth="1" style="5" min="7" max="7"/>
    <col width="64.44140625" customWidth="1" style="5" min="8" max="8"/>
    <col width="5.21875" customWidth="1" style="5" min="9" max="9"/>
    <col width="10.6640625" customWidth="1" style="5" min="10" max="10"/>
    <col width="12.44140625" customWidth="1" style="1" min="11" max="11"/>
    <col width="9.44140625" bestFit="1" customWidth="1" style="1" min="12" max="12"/>
    <col width="19.109375" bestFit="1" customWidth="1" style="1" min="13" max="13"/>
    <col width="9" customWidth="1" style="1" min="14" max="14"/>
    <col width="20.109375" bestFit="1" customWidth="1" style="1" min="15" max="15"/>
    <col width="9" customWidth="1" style="1" min="16" max="16"/>
    <col width="15.109375" bestFit="1" customWidth="1" style="1" min="17" max="17"/>
    <col width="9" customWidth="1" style="1" min="18" max="16384"/>
  </cols>
  <sheetData>
    <row r="1" ht="22.2" customHeight="1" s="53">
      <c r="A1" s="322">
        <f>OFFSET(A139,0,K1-1)</f>
        <v/>
      </c>
      <c r="K1" s="13">
        <f>L1+2</f>
        <v/>
      </c>
      <c r="L1" s="1" t="n">
        <v>45</v>
      </c>
    </row>
    <row r="2" ht="22.2" customHeight="1" s="53">
      <c r="A2" s="322" t="inlineStr">
        <is>
          <t>預計平衡表與現金流量表勾稽底稿</t>
        </is>
      </c>
    </row>
    <row r="3" ht="20.4" customHeight="1" s="53" thickBot="1">
      <c r="A3" s="324" t="inlineStr">
        <is>
          <t>中華民國115年度</t>
        </is>
      </c>
    </row>
    <row r="4" ht="22.2" customHeight="1" s="53">
      <c r="A4" s="348" t="inlineStr">
        <is>
          <t>科目</t>
        </is>
      </c>
      <c r="B4" s="349" t="inlineStr">
        <is>
          <t>114.12.31</t>
        </is>
      </c>
      <c r="C4" s="328" t="inlineStr">
        <is>
          <t>調整項目</t>
        </is>
      </c>
      <c r="D4" s="350" t="n"/>
      <c r="E4" s="350" t="n"/>
      <c r="F4" s="351" t="n"/>
      <c r="G4" s="349" t="inlineStr">
        <is>
          <t>115.12.31</t>
        </is>
      </c>
      <c r="H4" s="329" t="inlineStr">
        <is>
          <t>現金流量表勾稽項目</t>
        </is>
      </c>
      <c r="I4" s="352" t="n"/>
      <c r="J4" s="353" t="n"/>
    </row>
    <row r="5" ht="22.8" customHeight="1" s="53" thickBot="1">
      <c r="A5" s="354" t="n"/>
      <c r="B5" s="75" t="inlineStr">
        <is>
          <t>預計數</t>
        </is>
      </c>
      <c r="C5" s="485" t="n"/>
      <c r="D5" s="486" t="inlineStr">
        <is>
          <t>借方</t>
        </is>
      </c>
      <c r="E5" s="487" t="n"/>
      <c r="F5" s="486" t="inlineStr">
        <is>
          <t>貸方</t>
        </is>
      </c>
      <c r="G5" s="77" t="inlineStr">
        <is>
          <t>預計數</t>
        </is>
      </c>
      <c r="H5" s="358" t="n"/>
      <c r="I5" s="359" t="n"/>
      <c r="J5" s="360" t="n"/>
    </row>
    <row r="6">
      <c r="A6" s="4" t="inlineStr">
        <is>
          <t xml:space="preserve">資產                                                        </t>
        </is>
      </c>
      <c r="B6" s="419" t="n"/>
      <c r="C6" s="367" t="n"/>
      <c r="D6" s="420" t="n"/>
      <c r="E6" s="368" t="n"/>
      <c r="F6" s="420" t="n"/>
      <c r="G6" s="421" t="n"/>
      <c r="H6" s="111" t="inlineStr">
        <is>
          <t xml:space="preserve">▼業務活動之現金流量                                          </t>
        </is>
      </c>
      <c r="I6" s="129" t="n"/>
      <c r="J6" s="130" t="n"/>
      <c r="L6" s="30" t="inlineStr">
        <is>
          <t>114年12月</t>
        </is>
      </c>
      <c r="M6" s="27" t="inlineStr">
        <is>
          <t>差異數要再加(減)</t>
        </is>
      </c>
      <c r="N6" s="30" t="n"/>
      <c r="O6" s="27" t="inlineStr">
        <is>
          <t>比較增減</t>
        </is>
      </c>
      <c r="P6" s="30" t="n"/>
      <c r="Q6" s="27" t="inlineStr">
        <is>
          <t>調整項目</t>
        </is>
      </c>
      <c r="R6" s="30" t="n"/>
    </row>
    <row r="7">
      <c r="A7" s="78" t="inlineStr">
        <is>
          <t xml:space="preserve">　流動資產                                                    </t>
        </is>
      </c>
      <c r="B7" s="422">
        <f>SUM(B8:B16)</f>
        <v/>
      </c>
      <c r="C7" s="367" t="n"/>
      <c r="D7" s="420" t="n"/>
      <c r="E7" s="368" t="n"/>
      <c r="F7" s="420" t="n"/>
      <c r="G7" s="423">
        <f>SUM(G8:G16)</f>
        <v/>
      </c>
      <c r="H7" s="112" t="inlineStr">
        <is>
          <t xml:space="preserve">　　本期賸餘（短絀）                                            </t>
        </is>
      </c>
      <c r="I7" s="8" t="inlineStr">
        <is>
          <t>A</t>
        </is>
      </c>
      <c r="J7" s="73">
        <f>OFFSET(A480,0,$K$1-1)</f>
        <v/>
      </c>
      <c r="K7" s="369">
        <f>-SUMIF($C$7:$C$127,I7,$D$7:$D$127)+SUMIF($E$7:$E$127,I7,$F$7:$F$127)</f>
        <v/>
      </c>
      <c r="L7" s="478">
        <f>VLOOKUP(A7,$A$140:$AX$249,$K$1,FALSE)</f>
        <v/>
      </c>
      <c r="M7" s="478">
        <f>L7-G7</f>
        <v/>
      </c>
      <c r="N7" s="30" t="n"/>
      <c r="O7" s="425">
        <f>L7-B7</f>
        <v/>
      </c>
      <c r="P7" s="30">
        <f>J7-K7</f>
        <v/>
      </c>
      <c r="Q7" s="426">
        <f>D7-F7</f>
        <v/>
      </c>
      <c r="R7" s="30" t="n"/>
    </row>
    <row r="8">
      <c r="A8" s="79" t="inlineStr">
        <is>
          <t xml:space="preserve">　　現金                                                        </t>
        </is>
      </c>
      <c r="B8" s="427">
        <f>VLOOKUP(A8,$A$309:$AX$418,$K$1,FALSE)</f>
        <v/>
      </c>
      <c r="C8" s="367" t="inlineStr">
        <is>
          <t>B</t>
        </is>
      </c>
      <c r="D8" s="428">
        <f>IF(G8-B8&gt;0,G8-B8,"0")</f>
        <v/>
      </c>
      <c r="E8" s="375" t="inlineStr">
        <is>
          <t>B</t>
        </is>
      </c>
      <c r="F8" s="428">
        <f>IF(G8-B8&lt;0,B8-G8,"0")</f>
        <v/>
      </c>
      <c r="G8" s="429">
        <f>J87</f>
        <v/>
      </c>
      <c r="H8" s="112" t="inlineStr">
        <is>
          <t xml:space="preserve">　　利息股利之調整                                              </t>
        </is>
      </c>
      <c r="I8" s="8" t="n"/>
      <c r="J8" s="73">
        <f>OFFSET(A481,0,$K$1-1)</f>
        <v/>
      </c>
      <c r="K8" s="369">
        <f>SUM(K9:K11)</f>
        <v/>
      </c>
      <c r="L8" s="478">
        <f>VLOOKUP(A8,$A$140:$AX$249,$K$1,FALSE)</f>
        <v/>
      </c>
      <c r="M8" s="478">
        <f>L8-G8</f>
        <v/>
      </c>
      <c r="N8" s="30" t="n"/>
      <c r="O8" s="425">
        <f>L8-B8</f>
        <v/>
      </c>
      <c r="P8" s="30">
        <f>J8-K8</f>
        <v/>
      </c>
      <c r="Q8" s="426">
        <f>D8-F8</f>
        <v/>
      </c>
      <c r="R8" s="30" t="n"/>
    </row>
    <row r="9" ht="32.4" customHeight="1" s="53">
      <c r="A9" s="79" t="inlineStr">
        <is>
          <t xml:space="preserve">　　流動金融資產                                                </t>
        </is>
      </c>
      <c r="B9" s="427">
        <f>VLOOKUP(A9,$A$309:$AX$418,$K$1,FALSE)</f>
        <v/>
      </c>
      <c r="C9" s="375" t="n">
        <v>231</v>
      </c>
      <c r="D9" s="428">
        <f>J50*-1</f>
        <v/>
      </c>
      <c r="E9" s="430" t="n">
        <v>211</v>
      </c>
      <c r="F9" s="431">
        <f>J42</f>
        <v/>
      </c>
      <c r="G9" s="429">
        <f>B9+D9-F9+D10-F10</f>
        <v/>
      </c>
      <c r="H9" s="112" t="inlineStr">
        <is>
          <t xml:space="preserve">　　　利息收入                                                    </t>
        </is>
      </c>
      <c r="I9" s="8" t="n"/>
      <c r="J9" s="73">
        <f>OFFSET(A482,0,$K$1-1)</f>
        <v/>
      </c>
      <c r="K9" s="369">
        <f>J9</f>
        <v/>
      </c>
      <c r="L9" s="478">
        <f>VLOOKUP(A9,$A$140:$AX$249,$K$1,FALSE)</f>
        <v/>
      </c>
      <c r="M9" s="478">
        <f>L9-G9</f>
        <v/>
      </c>
      <c r="N9" s="30" t="n"/>
      <c r="O9" s="425">
        <f>L9-B9</f>
        <v/>
      </c>
      <c r="P9" s="30">
        <f>J9-K9</f>
        <v/>
      </c>
      <c r="Q9" s="426">
        <f>D9-F9</f>
        <v/>
      </c>
      <c r="R9" s="30" t="n"/>
    </row>
    <row r="10">
      <c r="A10" s="79" t="n"/>
      <c r="B10" s="427" t="n"/>
      <c r="C10" s="375" t="n">
        <v>125</v>
      </c>
      <c r="D10" s="428" t="n"/>
      <c r="E10" s="430" t="n"/>
      <c r="F10" s="432" t="n"/>
      <c r="G10" s="429" t="n"/>
      <c r="H10" s="112" t="inlineStr">
        <is>
          <t xml:space="preserve">　　　股利收入                                                    </t>
        </is>
      </c>
      <c r="I10" s="8" t="n"/>
      <c r="J10" s="73">
        <f>OFFSET(A483,0,$K$1-1)</f>
        <v/>
      </c>
      <c r="K10" s="369">
        <f>J10</f>
        <v/>
      </c>
      <c r="L10" s="478" t="n"/>
      <c r="M10" s="478">
        <f>L10-G10</f>
        <v/>
      </c>
      <c r="N10" s="30" t="n"/>
      <c r="O10" s="425">
        <f>L10-B10</f>
        <v/>
      </c>
      <c r="P10" s="30">
        <f>J10-K10</f>
        <v/>
      </c>
      <c r="Q10" s="426">
        <f>D10-F10</f>
        <v/>
      </c>
      <c r="R10" s="30" t="n"/>
    </row>
    <row r="11">
      <c r="A11" s="79" t="inlineStr">
        <is>
          <t xml:space="preserve">　　應收款項                                                    </t>
        </is>
      </c>
      <c r="B11" s="427">
        <f>VLOOKUP(A11,$A$309:$AX$418,$K$1,FALSE)</f>
        <v/>
      </c>
      <c r="C11" s="375" t="n">
        <v>151</v>
      </c>
      <c r="D11" s="428" t="n"/>
      <c r="E11" s="430" t="n">
        <v>151</v>
      </c>
      <c r="F11" s="432" t="n"/>
      <c r="G11" s="429">
        <f>B11+D11-F11</f>
        <v/>
      </c>
      <c r="H11" s="112" t="inlineStr">
        <is>
          <t xml:space="preserve">　　　利息費用                                                    </t>
        </is>
      </c>
      <c r="I11" s="8" t="n"/>
      <c r="J11" s="73">
        <f>OFFSET(A484,0,$K$1-1)</f>
        <v/>
      </c>
      <c r="K11" s="369">
        <f>J11</f>
        <v/>
      </c>
      <c r="L11" s="478">
        <f>VLOOKUP(A11,$A$140:$AX$249,$K$1,FALSE)</f>
        <v/>
      </c>
      <c r="M11" s="478">
        <f>L11-G11</f>
        <v/>
      </c>
      <c r="N11" s="30" t="n"/>
      <c r="O11" s="425">
        <f>L11-B11</f>
        <v/>
      </c>
      <c r="P11" s="30">
        <f>J11-K11</f>
        <v/>
      </c>
      <c r="Q11" s="426">
        <f>D11-F11</f>
        <v/>
      </c>
      <c r="R11" s="30" t="n"/>
    </row>
    <row r="12">
      <c r="A12" s="2" t="n">
        <v>0</v>
      </c>
      <c r="B12" s="427" t="n"/>
      <c r="C12" s="375" t="n"/>
      <c r="D12" s="428" t="n"/>
      <c r="E12" s="430" t="n"/>
      <c r="F12" s="432" t="n"/>
      <c r="G12" s="433" t="n"/>
      <c r="H12" s="112" t="inlineStr">
        <is>
          <t xml:space="preserve">　　未計利息股利之本期賸餘（短絀）                              </t>
        </is>
      </c>
      <c r="I12" s="8" t="n"/>
      <c r="J12" s="73">
        <f>OFFSET(A485,0,$K$1-1)</f>
        <v/>
      </c>
      <c r="K12" s="369">
        <f>K7+K8</f>
        <v/>
      </c>
      <c r="L12" s="478" t="n"/>
      <c r="M12" s="478">
        <f>L12-G12</f>
        <v/>
      </c>
      <c r="N12" s="30" t="n"/>
      <c r="O12" s="425">
        <f>L12-B12</f>
        <v/>
      </c>
      <c r="P12" s="30">
        <f>J12-K12</f>
        <v/>
      </c>
      <c r="Q12" s="426">
        <f>D12-F12</f>
        <v/>
      </c>
      <c r="R12" s="30" t="n"/>
    </row>
    <row r="13">
      <c r="A13" s="80" t="inlineStr">
        <is>
          <t xml:space="preserve">　　存貨                                                        </t>
        </is>
      </c>
      <c r="B13" s="427">
        <f>VLOOKUP(A13,$A$309:$AX$418,$K$1,FALSE)</f>
        <v/>
      </c>
      <c r="C13" s="375" t="n">
        <v>151</v>
      </c>
      <c r="D13" s="428" t="n"/>
      <c r="E13" s="430" t="n">
        <v>151</v>
      </c>
      <c r="F13" s="432" t="n"/>
      <c r="G13" s="429">
        <f>B13+D13-F13</f>
        <v/>
      </c>
      <c r="H13" s="112" t="inlineStr">
        <is>
          <t xml:space="preserve">　　調整項目                                                    </t>
        </is>
      </c>
      <c r="I13" s="8" t="n"/>
      <c r="J13" s="73">
        <f>OFFSET(A486,0,$K$1-1)</f>
        <v/>
      </c>
      <c r="K13" s="369">
        <f>SUM(K14,K24,K27,K34,K33)</f>
        <v/>
      </c>
      <c r="L13" s="478">
        <f>VLOOKUP(A13,$A$140:$AX$249,$K$1,FALSE)</f>
        <v/>
      </c>
      <c r="M13" s="478">
        <f>L13-G13</f>
        <v/>
      </c>
      <c r="N13" s="30" t="n"/>
      <c r="O13" s="425">
        <f>L13-B13</f>
        <v/>
      </c>
      <c r="P13" s="30">
        <f>J13-K13</f>
        <v/>
      </c>
      <c r="Q13" s="426">
        <f>D13-F13</f>
        <v/>
      </c>
      <c r="R13" s="30" t="n"/>
    </row>
    <row r="14">
      <c r="A14" s="81" t="inlineStr">
        <is>
          <t xml:space="preserve">　　生產性生物資產－流動                                        </t>
        </is>
      </c>
      <c r="B14" s="427">
        <f>VLOOKUP(A14,$A$309:$AX$418,$K$1,FALSE)</f>
        <v/>
      </c>
      <c r="C14" s="375" t="n">
        <v>151</v>
      </c>
      <c r="D14" s="428" t="n"/>
      <c r="E14" s="430" t="n">
        <v>151</v>
      </c>
      <c r="F14" s="432" t="n"/>
      <c r="G14" s="429">
        <f>B14+D14-F14</f>
        <v/>
      </c>
      <c r="H14" s="112" t="inlineStr">
        <is>
          <t xml:space="preserve">　　　折舊、減損及折耗                                            </t>
        </is>
      </c>
      <c r="I14" s="8" t="n"/>
      <c r="J14" s="73">
        <f>OFFSET(A487,0,$K$1-1)</f>
        <v/>
      </c>
      <c r="K14" s="369">
        <f>SUM(K15:K23)</f>
        <v/>
      </c>
      <c r="L14" s="478">
        <f>VLOOKUP(A14,$A$140:$AX$249,$K$1,FALSE)</f>
        <v/>
      </c>
      <c r="M14" s="478">
        <f>L14-G14</f>
        <v/>
      </c>
      <c r="N14" s="30" t="n"/>
      <c r="O14" s="425">
        <f>L14-B14</f>
        <v/>
      </c>
      <c r="P14" s="30">
        <f>J14-K14</f>
        <v/>
      </c>
      <c r="Q14" s="426">
        <f>D14-F14</f>
        <v/>
      </c>
      <c r="R14" s="30" t="n"/>
    </row>
    <row r="15">
      <c r="A15" s="80" t="inlineStr">
        <is>
          <t xml:space="preserve">　　預付款項                                                    </t>
        </is>
      </c>
      <c r="B15" s="427">
        <f>VLOOKUP(A15,$A$309:$AX$418,$K$1,FALSE)</f>
        <v/>
      </c>
      <c r="C15" s="375" t="n">
        <v>151</v>
      </c>
      <c r="D15" s="428" t="n"/>
      <c r="E15" s="430" t="n">
        <v>151</v>
      </c>
      <c r="F15" s="432" t="n"/>
      <c r="G15" s="429">
        <f>B15+D15-F15</f>
        <v/>
      </c>
      <c r="H15" s="112" t="inlineStr">
        <is>
          <t xml:space="preserve">　　　　土地改良物                                                  </t>
        </is>
      </c>
      <c r="I15" s="91" t="n">
        <v>101</v>
      </c>
      <c r="J15" s="121">
        <f>OFFSET(A488,0,$K$1-1)</f>
        <v/>
      </c>
      <c r="K15" s="369">
        <f>-SUMIF($C$7:$C$127,I15,$D$7:$D$127)+SUMIF($E$7:$E$127,I15,$F$7:$F$127)</f>
        <v/>
      </c>
      <c r="L15" s="478">
        <f>VLOOKUP(A15,$A$140:$AX$249,$K$1,FALSE)</f>
        <v/>
      </c>
      <c r="M15" s="478">
        <f>L15-G15</f>
        <v/>
      </c>
      <c r="N15" s="30" t="n"/>
      <c r="O15" s="425">
        <f>L15-B15</f>
        <v/>
      </c>
      <c r="P15" s="30">
        <f>J15-K15</f>
        <v/>
      </c>
      <c r="Q15" s="426">
        <f>D15-F15</f>
        <v/>
      </c>
      <c r="R15" s="30" t="n"/>
    </row>
    <row r="16">
      <c r="A16" s="80" t="inlineStr">
        <is>
          <t xml:space="preserve">　　短期貸墊款                                                  </t>
        </is>
      </c>
      <c r="B16" s="427">
        <f>VLOOKUP(A16,$A$309:$AX$418,$K$1,FALSE)</f>
        <v/>
      </c>
      <c r="C16" s="375" t="n">
        <v>151</v>
      </c>
      <c r="D16" s="428" t="n"/>
      <c r="E16" s="430" t="n">
        <v>212</v>
      </c>
      <c r="F16" s="432">
        <f>J43</f>
        <v/>
      </c>
      <c r="G16" s="429">
        <f>B16+D16-F16</f>
        <v/>
      </c>
      <c r="H16" s="112" t="inlineStr">
        <is>
          <t xml:space="preserve">　　　　房屋及建築                                                  </t>
        </is>
      </c>
      <c r="I16" s="91" t="n">
        <v>102</v>
      </c>
      <c r="J16" s="121">
        <f>OFFSET(A489,0,$K$1-1)</f>
        <v/>
      </c>
      <c r="K16" s="369">
        <f>-SUMIF($C$7:$C$127,I16,$D$7:$D$127)+SUMIF($E$7:$E$127,I16,$F$7:$F$127)</f>
        <v/>
      </c>
      <c r="L16" s="478">
        <f>VLOOKUP(A16,$A$140:$AX$249,$K$1,FALSE)</f>
        <v/>
      </c>
      <c r="M16" s="478">
        <f>L16-G16</f>
        <v/>
      </c>
      <c r="N16" s="30" t="n"/>
      <c r="O16" s="425">
        <f>L16-B16</f>
        <v/>
      </c>
      <c r="P16" s="30">
        <f>J16-K16</f>
        <v/>
      </c>
      <c r="Q16" s="426">
        <f>D16-F16</f>
        <v/>
      </c>
      <c r="R16" s="30" t="n"/>
    </row>
    <row r="17" ht="48.6" customHeight="1" s="53">
      <c r="A17" s="78" t="inlineStr">
        <is>
          <t xml:space="preserve">　投資、長期應收款、貸墊款及準備金                            </t>
        </is>
      </c>
      <c r="B17" s="422">
        <f>SUM(B18:B21)</f>
        <v/>
      </c>
      <c r="C17" s="380" t="n"/>
      <c r="D17" s="374" t="n"/>
      <c r="E17" s="434" t="n"/>
      <c r="F17" s="435" t="n"/>
      <c r="G17" s="423">
        <f>SUM(G18:G21)</f>
        <v/>
      </c>
      <c r="H17" s="112" t="inlineStr">
        <is>
          <t xml:space="preserve">　　　　機械及設備                                                  </t>
        </is>
      </c>
      <c r="I17" s="91" t="n">
        <v>103</v>
      </c>
      <c r="J17" s="121">
        <f>OFFSET(A490,0,$K$1-1)</f>
        <v/>
      </c>
      <c r="K17" s="369">
        <f>-SUMIF($C$7:$C$127,I17,$D$7:$D$127)+SUMIF($E$7:$E$127,I17,$F$7:$F$127)</f>
        <v/>
      </c>
      <c r="L17" s="478">
        <f>VLOOKUP(A17,$A$140:$AX$249,$K$1,FALSE)</f>
        <v/>
      </c>
      <c r="M17" s="478">
        <f>L17-G17</f>
        <v/>
      </c>
      <c r="N17" s="30" t="n"/>
      <c r="O17" s="425">
        <f>L17-B17</f>
        <v/>
      </c>
      <c r="P17" s="30">
        <f>J17-K17</f>
        <v/>
      </c>
      <c r="Q17" s="426">
        <f>D17-F17</f>
        <v/>
      </c>
      <c r="R17" s="30" t="n"/>
    </row>
    <row r="18" ht="32.4" customHeight="1" s="53">
      <c r="A18" s="80" t="inlineStr">
        <is>
          <t xml:space="preserve">　　採權益法之投資                                              </t>
        </is>
      </c>
      <c r="B18" s="427">
        <f>VLOOKUP(A18,$A$309:$AX$418,$K$1,FALSE)</f>
        <v/>
      </c>
      <c r="C18" s="380" t="n"/>
      <c r="D18" s="126" t="n"/>
      <c r="E18" s="127" t="n"/>
      <c r="F18" s="126" t="n"/>
      <c r="G18" s="429">
        <f>D18+F18+B18</f>
        <v/>
      </c>
      <c r="H18" s="112" t="inlineStr">
        <is>
          <t xml:space="preserve">　　　　交通及運輸設備                                              </t>
        </is>
      </c>
      <c r="I18" s="91" t="n">
        <v>104</v>
      </c>
      <c r="J18" s="121">
        <f>OFFSET(A491,0,$K$1-1)</f>
        <v/>
      </c>
      <c r="K18" s="369">
        <f>-SUMIF($C$7:$C$127,I18,$D$7:$D$127)+SUMIF($E$7:$E$127,I18,$F$7:$F$127)</f>
        <v/>
      </c>
      <c r="L18" s="478">
        <f>VLOOKUP(A18,$A$140:$AX$249,$K$1,FALSE)</f>
        <v/>
      </c>
      <c r="M18" s="478">
        <f>L18-G18</f>
        <v/>
      </c>
      <c r="N18" s="30" t="n"/>
      <c r="O18" s="425">
        <f>L18-B18</f>
        <v/>
      </c>
      <c r="P18" s="30">
        <f>J18-K18</f>
        <v/>
      </c>
      <c r="Q18" s="426">
        <f>D18-F18</f>
        <v/>
      </c>
      <c r="R18" s="30" t="n"/>
    </row>
    <row r="19" ht="32.4" customHeight="1" s="53">
      <c r="A19" s="80" t="inlineStr">
        <is>
          <t xml:space="preserve">　　非流動金融資產                                              </t>
        </is>
      </c>
      <c r="B19" s="427">
        <f>VLOOKUP(A19,$A$309:$AX$418,$K$1,FALSE)</f>
        <v/>
      </c>
      <c r="C19" s="381" t="n">
        <v>241</v>
      </c>
      <c r="D19" s="436">
        <f>J52*-1</f>
        <v/>
      </c>
      <c r="E19" s="437" t="n">
        <v>221</v>
      </c>
      <c r="F19" s="438">
        <f>J45</f>
        <v/>
      </c>
      <c r="G19" s="429">
        <f>B19+D19-F19</f>
        <v/>
      </c>
      <c r="H19" s="112" t="inlineStr">
        <is>
          <t xml:space="preserve">　　　　什項設備                                                    </t>
        </is>
      </c>
      <c r="I19" s="91" t="n">
        <v>105</v>
      </c>
      <c r="J19" s="121">
        <f>OFFSET(A492,0,$K$1-1)</f>
        <v/>
      </c>
      <c r="K19" s="369">
        <f>-SUMIF($C$7:$C$127,I19,$D$7:$D$127)+SUMIF($E$7:$E$127,I19,$F$7:$F$127)</f>
        <v/>
      </c>
      <c r="L19" s="478">
        <f>VLOOKUP(A19,$A$140:$AX$249,$K$1,FALSE)</f>
        <v/>
      </c>
      <c r="M19" s="478">
        <f>L19-G19</f>
        <v/>
      </c>
      <c r="N19" s="30" t="n"/>
      <c r="O19" s="425">
        <f>L19-B19</f>
        <v/>
      </c>
      <c r="P19" s="30">
        <f>J19-K19</f>
        <v/>
      </c>
      <c r="Q19" s="426">
        <f>D19-F19</f>
        <v/>
      </c>
      <c r="R19" s="30" t="n"/>
    </row>
    <row r="20">
      <c r="A20" s="80" t="inlineStr">
        <is>
          <t xml:space="preserve">　　長期應收款                                                  </t>
        </is>
      </c>
      <c r="B20" s="427">
        <f>VLOOKUP(A20,$A$309:$AX$418,$K$1,FALSE)</f>
        <v/>
      </c>
      <c r="C20" s="380" t="n"/>
      <c r="D20" s="374" t="n"/>
      <c r="E20" s="434" t="n"/>
      <c r="F20" s="435" t="n"/>
      <c r="G20" s="433">
        <f>B20+D20-F20</f>
        <v/>
      </c>
      <c r="H20" s="112" t="inlineStr">
        <is>
          <t xml:space="preserve">　　　　租賃資產                                                    </t>
        </is>
      </c>
      <c r="I20" s="91" t="n">
        <v>106</v>
      </c>
      <c r="J20" s="121">
        <f>OFFSET(A493,0,$K$1-1)</f>
        <v/>
      </c>
      <c r="K20" s="369">
        <f>-SUMIF($C$7:$C$127,I20,$D$7:$D$127)+SUMIF($E$7:$E$127,I20,$F$7:$F$127)</f>
        <v/>
      </c>
      <c r="L20" s="478">
        <f>VLOOKUP(A20,$A$140:$AX$249,$K$1,FALSE)</f>
        <v/>
      </c>
      <c r="M20" s="478">
        <f>L20-G20</f>
        <v/>
      </c>
      <c r="N20" s="30" t="n"/>
      <c r="O20" s="425">
        <f>L20-B20</f>
        <v/>
      </c>
      <c r="P20" s="30">
        <f>J20-K20</f>
        <v/>
      </c>
      <c r="Q20" s="426">
        <f>D20-F20</f>
        <v/>
      </c>
      <c r="R20" s="30" t="n"/>
    </row>
    <row r="21">
      <c r="A21" s="80" t="inlineStr">
        <is>
          <t xml:space="preserve">　　準備金                                                      </t>
        </is>
      </c>
      <c r="B21" s="427">
        <f>VLOOKUP(A21,$A$309:$AX$418,$K$1,FALSE)</f>
        <v/>
      </c>
      <c r="C21" s="380" t="n">
        <v>242</v>
      </c>
      <c r="D21" s="374">
        <f>J53*-1</f>
        <v/>
      </c>
      <c r="E21" s="434" t="n">
        <v>222</v>
      </c>
      <c r="F21" s="435">
        <f>J46</f>
        <v/>
      </c>
      <c r="G21" s="429">
        <f>B21+SUM(D21:D25)-SUM(F21:F25)</f>
        <v/>
      </c>
      <c r="H21" s="112" t="inlineStr">
        <is>
          <t xml:space="preserve">　　　　租賃權益改良                                                </t>
        </is>
      </c>
      <c r="I21" s="91" t="n">
        <v>107</v>
      </c>
      <c r="J21" s="121">
        <f>OFFSET(A494,0,$K$1-1)</f>
        <v/>
      </c>
      <c r="K21" s="369">
        <f>-SUMIF($C$7:$C$127,I21,$D$7:$D$127)+SUMIF($E$7:$E$127,I21,$F$7:$F$127)</f>
        <v/>
      </c>
      <c r="L21" s="478">
        <f>VLOOKUP(A21,$A$140:$AX$249,$K$1,FALSE)</f>
        <v/>
      </c>
      <c r="M21" s="478">
        <f>L21-G21</f>
        <v/>
      </c>
      <c r="N21" s="30" t="n"/>
      <c r="O21" s="425">
        <f>L21-B21</f>
        <v/>
      </c>
      <c r="P21" s="30">
        <f>J21-K21</f>
        <v/>
      </c>
      <c r="Q21" s="426">
        <f>D21-F21</f>
        <v/>
      </c>
      <c r="R21" s="30" t="n"/>
    </row>
    <row r="22">
      <c r="A22" s="3" t="n">
        <v>0</v>
      </c>
      <c r="B22" s="427" t="n"/>
      <c r="C22" s="382" t="n">
        <v>401</v>
      </c>
      <c r="D22" s="428">
        <f>J90</f>
        <v/>
      </c>
      <c r="E22" s="439" t="n">
        <v>402</v>
      </c>
      <c r="F22" s="432">
        <f>-J91</f>
        <v/>
      </c>
      <c r="G22" s="433" t="n"/>
      <c r="H22" s="112" t="inlineStr">
        <is>
          <t xml:space="preserve">　　　　代管資產                                                    </t>
        </is>
      </c>
      <c r="I22" s="91" t="n">
        <v>108</v>
      </c>
      <c r="J22" s="121">
        <f>OFFSET(A495,0,$K$1-1)</f>
        <v/>
      </c>
      <c r="K22" s="369">
        <f>-SUMIF($C$7:$C$127,I22,$D$7:$D$127)+SUMIF($E$7:$E$127,I22,$F$7:$F$127)</f>
        <v/>
      </c>
      <c r="L22" s="478" t="n"/>
      <c r="M22" s="478">
        <f>L22-G22</f>
        <v/>
      </c>
      <c r="N22" s="30" t="n"/>
      <c r="O22" s="425">
        <f>L22-B22</f>
        <v/>
      </c>
      <c r="P22" s="30">
        <f>J22-K22</f>
        <v/>
      </c>
      <c r="Q22" s="426">
        <f>D22-F22</f>
        <v/>
      </c>
      <c r="R22" s="30" t="n"/>
    </row>
    <row r="23">
      <c r="A23" s="3" t="n">
        <v>0</v>
      </c>
      <c r="B23" s="427" t="n"/>
      <c r="C23" s="382" t="n">
        <v>403</v>
      </c>
      <c r="D23" s="428">
        <f>J93</f>
        <v/>
      </c>
      <c r="E23" s="439" t="n"/>
      <c r="F23" s="431" t="n"/>
      <c r="G23" s="433" t="n"/>
      <c r="H23" s="112" t="inlineStr">
        <is>
          <t xml:space="preserve">　　　　生產性生物資產－非流動                                      </t>
        </is>
      </c>
      <c r="I23" s="91" t="n">
        <v>109</v>
      </c>
      <c r="J23" s="121">
        <f>OFFSET(A496,0,$K$1-1)</f>
        <v/>
      </c>
      <c r="K23" s="369">
        <f>-SUMIF($C$7:$C$127,I23,$D$7:$D$127)+SUMIF($E$7:$E$127,I23,$F$7:$F$127)</f>
        <v/>
      </c>
      <c r="L23" s="478" t="n"/>
      <c r="M23" s="478">
        <f>L23-G23</f>
        <v/>
      </c>
      <c r="N23" s="30" t="n"/>
      <c r="O23" s="425">
        <f>L23-B23</f>
        <v/>
      </c>
      <c r="P23" s="30">
        <f>J23-K23</f>
        <v/>
      </c>
      <c r="Q23" s="426">
        <f>D23-F23</f>
        <v/>
      </c>
      <c r="R23" s="30" t="n"/>
    </row>
    <row r="24">
      <c r="A24" s="3" t="n">
        <v>0</v>
      </c>
      <c r="B24" s="427" t="n"/>
      <c r="C24" s="382" t="n"/>
      <c r="D24" s="428" t="n"/>
      <c r="E24" s="439" t="n"/>
      <c r="F24" s="432" t="n"/>
      <c r="G24" s="433" t="n"/>
      <c r="H24" s="112" t="inlineStr">
        <is>
          <t xml:space="preserve">　　　攤銷                                                        </t>
        </is>
      </c>
      <c r="I24" s="91" t="n"/>
      <c r="J24" s="121">
        <f>OFFSET(A497,0,$K$1-1)</f>
        <v/>
      </c>
      <c r="K24" s="369">
        <f>SUM(K25:K26)</f>
        <v/>
      </c>
      <c r="L24" s="478" t="n"/>
      <c r="M24" s="478">
        <f>L24-G24</f>
        <v/>
      </c>
      <c r="N24" s="30" t="n"/>
      <c r="O24" s="425">
        <f>L24-B24</f>
        <v/>
      </c>
      <c r="P24" s="30">
        <f>J24-K24</f>
        <v/>
      </c>
      <c r="Q24" s="426">
        <f>D24-F24</f>
        <v/>
      </c>
      <c r="R24" s="30" t="n"/>
    </row>
    <row r="25">
      <c r="A25" s="78" t="n"/>
      <c r="B25" s="427" t="n"/>
      <c r="C25" s="382" t="n">
        <v>125</v>
      </c>
      <c r="D25" s="428">
        <f>J32*-1</f>
        <v/>
      </c>
      <c r="E25" s="439" t="n"/>
      <c r="F25" s="432" t="n"/>
      <c r="G25" s="433" t="n"/>
      <c r="H25" s="112" t="inlineStr">
        <is>
          <t xml:space="preserve">　　　　攤銷電腦軟體                                                </t>
        </is>
      </c>
      <c r="I25" s="8" t="n">
        <v>111</v>
      </c>
      <c r="J25" s="73">
        <f>OFFSET(A498,0,$K$1-1)</f>
        <v/>
      </c>
      <c r="K25" s="369">
        <f>-SUMIF($C$7:$C$127,I25,$D$7:$D$127)+SUMIF($E$7:$E$127,I25,$F$7:$F$127)</f>
        <v/>
      </c>
      <c r="L25" s="478" t="n"/>
      <c r="M25" s="478">
        <f>L25-G25</f>
        <v/>
      </c>
      <c r="N25" s="30" t="n"/>
      <c r="O25" s="425">
        <f>L25-B25</f>
        <v/>
      </c>
      <c r="P25" s="30">
        <f>J25-K25</f>
        <v/>
      </c>
      <c r="Q25" s="426">
        <f>D25-F25</f>
        <v/>
      </c>
      <c r="R25" s="30" t="n"/>
    </row>
    <row r="26" ht="32.4" customHeight="1" s="53">
      <c r="A26" s="78" t="inlineStr">
        <is>
          <t xml:space="preserve">　不動產、廠房及設備                                          </t>
        </is>
      </c>
      <c r="B26" s="422">
        <f>SUM(B27:B52)</f>
        <v/>
      </c>
      <c r="C26" s="375" t="n"/>
      <c r="D26" s="428" t="n"/>
      <c r="E26" s="430" t="n"/>
      <c r="F26" s="432" t="n"/>
      <c r="G26" s="423">
        <f>SUM(G27:G52)</f>
        <v/>
      </c>
      <c r="H26" s="112" t="inlineStr">
        <is>
          <t xml:space="preserve">　　　　其他攤銷費用                                                </t>
        </is>
      </c>
      <c r="I26" s="8" t="n">
        <v>112</v>
      </c>
      <c r="J26" s="73">
        <f>OFFSET(A499,0,$K$1-1)</f>
        <v/>
      </c>
      <c r="K26" s="369">
        <f>-SUMIF($C$7:$C$127,I26,$D$7:$D$127)+SUMIF($E$7:$E$127,I26,$F$7:$F$127)</f>
        <v/>
      </c>
      <c r="L26" s="478">
        <f>VLOOKUP(A26,$A$140:$AX$249,$K$1,FALSE)</f>
        <v/>
      </c>
      <c r="M26" s="478">
        <f>L26-G26</f>
        <v/>
      </c>
      <c r="N26" s="30" t="n"/>
      <c r="O26" s="425">
        <f>L26-B26</f>
        <v/>
      </c>
      <c r="P26" s="30">
        <f>J26-K26</f>
        <v/>
      </c>
      <c r="Q26" s="426">
        <f>D26-F26</f>
        <v/>
      </c>
      <c r="R26" s="30" t="n"/>
    </row>
    <row r="27">
      <c r="A27" s="80" t="inlineStr">
        <is>
          <t xml:space="preserve">　　土地                                                        </t>
        </is>
      </c>
      <c r="B27" s="427">
        <f>VLOOKUP(A27,$A$309:$AX$418,$K$1,FALSE)</f>
        <v/>
      </c>
      <c r="C27" s="384" t="n">
        <v>121</v>
      </c>
      <c r="D27" s="440" t="n"/>
      <c r="E27" s="441" t="n"/>
      <c r="F27" s="442" t="n"/>
      <c r="G27" s="429">
        <f>B27+SUM(D27)-SUM(F27)</f>
        <v/>
      </c>
      <c r="H27" s="112" t="inlineStr">
        <is>
          <t xml:space="preserve">　　　其他                                                        </t>
        </is>
      </c>
      <c r="I27" s="8" t="n"/>
      <c r="J27" s="73">
        <f>OFFSET(A500,0,$K$1-1)</f>
        <v/>
      </c>
      <c r="K27" s="369">
        <f>K28+K29+K32</f>
        <v/>
      </c>
      <c r="L27" s="478">
        <f>VLOOKUP(A27,$A$140:$AX$249,$K$1,FALSE)</f>
        <v/>
      </c>
      <c r="M27" s="478">
        <f>L27-G27</f>
        <v/>
      </c>
      <c r="N27" s="30" t="n"/>
      <c r="O27" s="425">
        <f>L27-B27</f>
        <v/>
      </c>
      <c r="P27" s="30">
        <f>J27-K27</f>
        <v/>
      </c>
      <c r="Q27" s="426">
        <f>D27-F27</f>
        <v/>
      </c>
      <c r="R27" s="30" t="n"/>
    </row>
    <row r="28">
      <c r="A28" s="2" t="n">
        <v>0</v>
      </c>
      <c r="B28" s="427" t="n"/>
      <c r="C28" s="384" t="n"/>
      <c r="D28" s="440" t="n"/>
      <c r="E28" s="441" t="n"/>
      <c r="F28" s="442" t="n"/>
      <c r="G28" s="433" t="n"/>
      <c r="H28" s="214" t="inlineStr">
        <is>
          <t xml:space="preserve">　　　　應付退休及離職金                                            </t>
        </is>
      </c>
      <c r="I28" s="215" t="n">
        <v>122</v>
      </c>
      <c r="J28" s="73">
        <f>OFFSET(A501,0,$K$1-1)</f>
        <v/>
      </c>
      <c r="K28" s="369">
        <f>-SUMIF($C$7:$C$127,I28,$D$7:$D$127)+SUMIF($E$7:$E$127,I28,$F$7:$F$127)</f>
        <v/>
      </c>
      <c r="L28" s="478" t="n"/>
      <c r="M28" s="478">
        <f>L28-G28</f>
        <v/>
      </c>
      <c r="N28" s="30" t="n"/>
      <c r="O28" s="425">
        <f>L28-B28</f>
        <v/>
      </c>
      <c r="P28" s="30">
        <f>J28-K28</f>
        <v/>
      </c>
      <c r="Q28" s="426">
        <f>D28-F28</f>
        <v/>
      </c>
      <c r="R28" s="30" t="n"/>
    </row>
    <row r="29">
      <c r="A29" s="80" t="inlineStr">
        <is>
          <t xml:space="preserve">　　土地改良物                                                  </t>
        </is>
      </c>
      <c r="B29" s="427">
        <f>VLOOKUP(A29,$A$309:$AX$418,$K$1,FALSE)</f>
        <v/>
      </c>
      <c r="C29" s="384" t="n">
        <v>251</v>
      </c>
      <c r="D29" s="440">
        <f>J57*-1</f>
        <v/>
      </c>
      <c r="E29" s="441" t="n">
        <v>101</v>
      </c>
      <c r="F29" s="442">
        <f>J15</f>
        <v/>
      </c>
      <c r="G29" s="429">
        <f>B29+SUM(D29:D32)-SUM(F29:F32)</f>
        <v/>
      </c>
      <c r="H29" s="214" t="inlineStr">
        <is>
          <t xml:space="preserve">　　　　遞延收入                                                    </t>
        </is>
      </c>
      <c r="I29" s="215" t="n"/>
      <c r="J29" s="73">
        <f>OFFSET(A502,0,$K$1-1)</f>
        <v/>
      </c>
      <c r="K29" s="369">
        <f>SUM(K30:K31)</f>
        <v/>
      </c>
      <c r="L29" s="478">
        <f>VLOOKUP(A29,$A$140:$AX$249,$K$1,FALSE)</f>
        <v/>
      </c>
      <c r="M29" s="478">
        <f>L29-G29</f>
        <v/>
      </c>
      <c r="N29" s="30" t="n"/>
      <c r="O29" s="425">
        <f>L29-B29</f>
        <v/>
      </c>
      <c r="P29" s="30">
        <f>J29-K29</f>
        <v/>
      </c>
      <c r="Q29" s="426">
        <f>D29-F29</f>
        <v/>
      </c>
      <c r="R29" s="30" t="n"/>
    </row>
    <row r="30">
      <c r="A30" s="80" t="n">
        <v>0</v>
      </c>
      <c r="B30" s="427" t="n"/>
      <c r="C30" s="384" t="n">
        <v>404</v>
      </c>
      <c r="D30" s="440">
        <f>J96</f>
        <v/>
      </c>
      <c r="E30" s="441" t="n"/>
      <c r="F30" s="442" t="n"/>
      <c r="G30" s="433" t="n"/>
      <c r="H30" s="214" t="inlineStr">
        <is>
          <t xml:space="preserve">　　　　　遞延收入-其他補助收入                                       </t>
        </is>
      </c>
      <c r="I30" s="215" t="n">
        <v>123</v>
      </c>
      <c r="J30" s="73">
        <f>OFFSET(A503,0,$K$1-1)</f>
        <v/>
      </c>
      <c r="K30" s="369">
        <f>-SUMIF($C$7:$C$127,I30,$D$7:$D$127)+SUMIF($E$7:$E$127,I30,$F$7:$F$127)</f>
        <v/>
      </c>
      <c r="L30" s="478" t="n"/>
      <c r="M30" s="478">
        <f>L30-G30</f>
        <v/>
      </c>
      <c r="N30" s="30" t="n"/>
      <c r="O30" s="425">
        <f>L30-B30</f>
        <v/>
      </c>
      <c r="P30" s="30">
        <f>J30-K30</f>
        <v/>
      </c>
      <c r="Q30" s="426">
        <f>D30-F30</f>
        <v/>
      </c>
      <c r="R30" s="30" t="n"/>
    </row>
    <row r="31">
      <c r="A31" s="2" t="n">
        <v>0</v>
      </c>
      <c r="B31" s="427" t="n"/>
      <c r="C31" s="384" t="n"/>
      <c r="D31" s="440" t="n"/>
      <c r="E31" s="441" t="n"/>
      <c r="F31" s="442" t="n"/>
      <c r="G31" s="433" t="n"/>
      <c r="H31" s="214" t="inlineStr">
        <is>
          <t xml:space="preserve">　　　　　遞延收入-受贈收入                                           </t>
        </is>
      </c>
      <c r="I31" s="215" t="n">
        <v>124</v>
      </c>
      <c r="J31" s="73">
        <f>OFFSET(A504,0,$K$1-1)</f>
        <v/>
      </c>
      <c r="K31" s="369">
        <f>-SUMIF($C$7:$C$127,I31,$D$7:$D$127)+SUMIF($E$7:$E$127,I31,$F$7:$F$127)</f>
        <v/>
      </c>
      <c r="L31" s="478" t="n"/>
      <c r="M31" s="478">
        <f>L31-G31</f>
        <v/>
      </c>
      <c r="N31" s="30" t="n"/>
      <c r="O31" s="425">
        <f>L31-B31</f>
        <v/>
      </c>
      <c r="P31" s="30">
        <f>J31-K31</f>
        <v/>
      </c>
      <c r="Q31" s="426">
        <f>D31-F31</f>
        <v/>
      </c>
      <c r="R31" s="30" t="n"/>
    </row>
    <row r="32">
      <c r="A32" s="3" t="n">
        <v>0</v>
      </c>
      <c r="B32" s="427" t="n"/>
      <c r="C32" s="385" t="n"/>
      <c r="D32" s="440" t="n"/>
      <c r="E32" s="443" t="n"/>
      <c r="F32" s="442" t="n"/>
      <c r="G32" s="433" t="n"/>
      <c r="H32" s="214" t="inlineStr">
        <is>
          <t xml:space="preserve">　　　　其他                                                        </t>
        </is>
      </c>
      <c r="I32" s="215" t="n">
        <v>125</v>
      </c>
      <c r="J32" s="73">
        <f>OFFSET(A505,0,$K$1-1)</f>
        <v/>
      </c>
      <c r="K32" s="369" t="n"/>
      <c r="L32" s="478" t="n"/>
      <c r="M32" s="478">
        <f>L32-G32</f>
        <v/>
      </c>
      <c r="N32" s="30" t="n"/>
      <c r="O32" s="425">
        <f>L32-B32</f>
        <v/>
      </c>
      <c r="P32" s="30">
        <f>J32-K32</f>
        <v/>
      </c>
      <c r="Q32" s="426">
        <f>D32-F32</f>
        <v/>
      </c>
      <c r="R32" s="30" t="n"/>
    </row>
    <row r="33">
      <c r="A33" s="80" t="inlineStr">
        <is>
          <t xml:space="preserve">　　房屋及建築                                                  </t>
        </is>
      </c>
      <c r="B33" s="427">
        <f>VLOOKUP(A33,$A$309:$AX$418,$K$1,FALSE)</f>
        <v/>
      </c>
      <c r="C33" s="384" t="n">
        <v>252</v>
      </c>
      <c r="D33" s="440">
        <f>J58*-1</f>
        <v/>
      </c>
      <c r="E33" s="441" t="n">
        <v>102</v>
      </c>
      <c r="F33" s="442">
        <f>J16</f>
        <v/>
      </c>
      <c r="G33" s="429">
        <f>B33+SUM(D33:D36)-SUM(F33:F36)</f>
        <v/>
      </c>
      <c r="H33" s="214" t="inlineStr">
        <is>
          <t xml:space="preserve">　　　流動資產淨減（淨增）                                        </t>
        </is>
      </c>
      <c r="I33" s="215" t="n">
        <v>151</v>
      </c>
      <c r="J33" s="73">
        <f>OFFSET(A506,0,$K$1-1)</f>
        <v/>
      </c>
      <c r="K33" s="369">
        <f>-SUMIF($C$7:$C$127,I33,$D$7:$D$127)+SUMIF($E$7:$E$127,I33,$F$7:$F$127)</f>
        <v/>
      </c>
      <c r="L33" s="478">
        <f>VLOOKUP(A33,$A$140:$AX$249,$K$1,FALSE)</f>
        <v/>
      </c>
      <c r="M33" s="478">
        <f>L33-G33</f>
        <v/>
      </c>
      <c r="N33" s="30" t="n"/>
      <c r="O33" s="425">
        <f>L33-B33</f>
        <v/>
      </c>
      <c r="P33" s="30">
        <f>J33-K33</f>
        <v/>
      </c>
      <c r="Q33" s="426">
        <f>D33-F33</f>
        <v/>
      </c>
      <c r="R33" s="30" t="n"/>
    </row>
    <row r="34">
      <c r="A34" s="2" t="n">
        <v>0</v>
      </c>
      <c r="B34" s="427" t="n"/>
      <c r="C34" s="384" t="n">
        <v>405</v>
      </c>
      <c r="D34" s="440">
        <f>J97</f>
        <v/>
      </c>
      <c r="E34" s="441" t="n"/>
      <c r="F34" s="442" t="n"/>
      <c r="G34" s="433" t="n"/>
      <c r="H34" s="214" t="inlineStr">
        <is>
          <t xml:space="preserve">　　　流動負債淨增（淨減）                                        </t>
        </is>
      </c>
      <c r="I34" s="215" t="n">
        <v>161</v>
      </c>
      <c r="J34" s="73">
        <f>OFFSET(A507,0,$K$1-1)</f>
        <v/>
      </c>
      <c r="K34" s="369">
        <f>-SUMIF($C$7:$C$127,I34,$D$7:$D$127)+SUMIF($E$7:$E$127,I34,$F$7:$F$127)</f>
        <v/>
      </c>
      <c r="L34" s="478" t="n"/>
      <c r="M34" s="478">
        <f>L34-G34</f>
        <v/>
      </c>
      <c r="N34" s="30" t="n"/>
      <c r="O34" s="425">
        <f>L34-B34</f>
        <v/>
      </c>
      <c r="P34" s="30">
        <f>J34-K34</f>
        <v/>
      </c>
      <c r="Q34" s="426">
        <f>D34-F34</f>
        <v/>
      </c>
      <c r="R34" s="30" t="n"/>
    </row>
    <row r="35">
      <c r="A35" s="2" t="n">
        <v>0</v>
      </c>
      <c r="B35" s="427" t="n"/>
      <c r="C35" s="384" t="n"/>
      <c r="D35" s="440" t="n"/>
      <c r="E35" s="441" t="n"/>
      <c r="F35" s="442" t="n"/>
      <c r="G35" s="433" t="n"/>
      <c r="H35" s="214" t="inlineStr">
        <is>
          <t xml:space="preserve">　　未計利息股利之現金流入（流出）                              </t>
        </is>
      </c>
      <c r="I35" s="215" t="n"/>
      <c r="J35" s="73">
        <f>OFFSET(A508,0,$K$1-1)</f>
        <v/>
      </c>
      <c r="K35" s="369">
        <f>K12+K13</f>
        <v/>
      </c>
      <c r="L35" s="478" t="n"/>
      <c r="M35" s="478">
        <f>L35-G35</f>
        <v/>
      </c>
      <c r="N35" s="30" t="n"/>
      <c r="O35" s="425">
        <f>L35-B35</f>
        <v/>
      </c>
      <c r="P35" s="30">
        <f>J35-K35</f>
        <v/>
      </c>
      <c r="Q35" s="426">
        <f>D35-F35</f>
        <v/>
      </c>
      <c r="R35" s="30" t="n"/>
    </row>
    <row r="36">
      <c r="A36" s="3" t="n">
        <v>0</v>
      </c>
      <c r="B36" s="427" t="n"/>
      <c r="C36" s="385" t="n"/>
      <c r="D36" s="440" t="n"/>
      <c r="E36" s="443" t="n"/>
      <c r="F36" s="442" t="n"/>
      <c r="G36" s="433" t="n"/>
      <c r="H36" s="112" t="inlineStr">
        <is>
          <t xml:space="preserve">　　收取利息                                                    </t>
        </is>
      </c>
      <c r="I36" s="180" t="n"/>
      <c r="J36" s="73">
        <f>OFFSET(A509,0,$K$1-1)</f>
        <v/>
      </c>
      <c r="K36" s="369">
        <f>J36</f>
        <v/>
      </c>
      <c r="L36" s="478" t="n"/>
      <c r="M36" s="478">
        <f>L36-G36</f>
        <v/>
      </c>
      <c r="N36" s="30" t="n"/>
      <c r="O36" s="425">
        <f>L36-B36</f>
        <v/>
      </c>
      <c r="P36" s="30">
        <f>J36-K36</f>
        <v/>
      </c>
      <c r="Q36" s="426">
        <f>D36-F36</f>
        <v/>
      </c>
      <c r="R36" s="30" t="n"/>
    </row>
    <row r="37">
      <c r="A37" s="80" t="inlineStr">
        <is>
          <t xml:space="preserve">　　機械及設備                                                  </t>
        </is>
      </c>
      <c r="B37" s="427">
        <f>VLOOKUP(A37,$A$309:$AX$418,$K$1,FALSE)</f>
        <v/>
      </c>
      <c r="C37" s="384" t="n">
        <v>253</v>
      </c>
      <c r="D37" s="440">
        <f>J59*-1</f>
        <v/>
      </c>
      <c r="E37" s="441" t="n">
        <v>103</v>
      </c>
      <c r="F37" s="442">
        <f>J17</f>
        <v/>
      </c>
      <c r="G37" s="429">
        <f>B37+SUM(D37:D41)-SUM(F37:F41)</f>
        <v/>
      </c>
      <c r="H37" s="112" t="inlineStr">
        <is>
          <t xml:space="preserve">　　收取股利                                                    </t>
        </is>
      </c>
      <c r="I37" s="180" t="n"/>
      <c r="J37" s="73">
        <f>OFFSET(A510,0,$K$1-1)</f>
        <v/>
      </c>
      <c r="K37" s="369">
        <f>J37</f>
        <v/>
      </c>
      <c r="L37" s="478">
        <f>VLOOKUP(A37,$A$140:$AX$249,$K$1,FALSE)</f>
        <v/>
      </c>
      <c r="M37" s="478">
        <f>L37-G37</f>
        <v/>
      </c>
      <c r="N37" s="30" t="n"/>
      <c r="O37" s="425">
        <f>L37-B37</f>
        <v/>
      </c>
      <c r="P37" s="30">
        <f>J37-K37</f>
        <v/>
      </c>
      <c r="Q37" s="426">
        <f>D37-F37</f>
        <v/>
      </c>
      <c r="R37" s="30" t="n"/>
    </row>
    <row r="38" ht="20.4" customHeight="1" s="53" thickBot="1">
      <c r="A38" s="2" t="n">
        <v>0</v>
      </c>
      <c r="B38" s="427" t="n"/>
      <c r="C38" s="385" t="n">
        <v>407</v>
      </c>
      <c r="D38" s="440">
        <f>J101</f>
        <v/>
      </c>
      <c r="E38" s="441" t="n"/>
      <c r="F38" s="442" t="n"/>
      <c r="G38" s="433" t="n"/>
      <c r="H38" s="112" t="inlineStr">
        <is>
          <t xml:space="preserve">　　支付利息                                                    </t>
        </is>
      </c>
      <c r="I38" s="180" t="n"/>
      <c r="J38" s="73">
        <f>OFFSET(A511,0,$K$1-1)</f>
        <v/>
      </c>
      <c r="K38" s="444">
        <f>J38</f>
        <v/>
      </c>
      <c r="L38" s="478" t="n"/>
      <c r="M38" s="478">
        <f>L38-G38</f>
        <v/>
      </c>
      <c r="N38" s="30" t="n"/>
      <c r="O38" s="425">
        <f>L38-B38</f>
        <v/>
      </c>
      <c r="P38" s="30">
        <f>J38-K38</f>
        <v/>
      </c>
      <c r="Q38" s="426">
        <f>D38-F38</f>
        <v/>
      </c>
      <c r="R38" s="30" t="n"/>
    </row>
    <row r="39">
      <c r="A39" s="3" t="n">
        <v>0</v>
      </c>
      <c r="B39" s="427" t="n"/>
      <c r="C39" s="385" t="n">
        <v>409</v>
      </c>
      <c r="D39" s="440">
        <f>J105</f>
        <v/>
      </c>
      <c r="E39" s="443" t="n">
        <v>412</v>
      </c>
      <c r="F39" s="442">
        <f>-J109</f>
        <v/>
      </c>
      <c r="G39" s="433" t="n"/>
      <c r="H39" s="111" t="inlineStr">
        <is>
          <t xml:space="preserve">▼業務活動之淨現金流入（流出）                                </t>
        </is>
      </c>
      <c r="I39" s="180" t="n"/>
      <c r="J39" s="248">
        <f>OFFSET(A512,0,$K$1-1)</f>
        <v/>
      </c>
      <c r="K39" s="445">
        <f>K36+K37+K38+K35</f>
        <v/>
      </c>
      <c r="L39" s="478" t="n"/>
      <c r="M39" s="478">
        <f>L39-G39</f>
        <v/>
      </c>
      <c r="N39" s="30" t="n"/>
      <c r="O39" s="425">
        <f>L39-B39</f>
        <v/>
      </c>
      <c r="P39" s="30">
        <f>J39-K39</f>
        <v/>
      </c>
      <c r="Q39" s="426">
        <f>D39-F39</f>
        <v/>
      </c>
      <c r="R39" s="30" t="n"/>
    </row>
    <row r="40">
      <c r="A40" s="3" t="n">
        <v>0</v>
      </c>
      <c r="B40" s="427" t="n"/>
      <c r="C40" s="261" t="n"/>
      <c r="D40" s="186" t="n"/>
      <c r="E40" s="446" t="n"/>
      <c r="F40" s="447" t="n"/>
      <c r="G40" s="433" t="n"/>
      <c r="H40" s="111" t="inlineStr">
        <is>
          <t xml:space="preserve">▼投資活動之現金流量                                          </t>
        </is>
      </c>
      <c r="I40" s="180" t="n"/>
      <c r="J40" s="248">
        <f>OFFSET(A513,0,$K$1-1)</f>
        <v/>
      </c>
      <c r="K40" s="448">
        <f>SUM(K41,K44,K47,K48,K49,K51,K54,K64)</f>
        <v/>
      </c>
      <c r="L40" s="478" t="n"/>
      <c r="M40" s="478">
        <f>L40-G40</f>
        <v/>
      </c>
      <c r="N40" s="30" t="n"/>
      <c r="O40" s="425">
        <f>L40-B40</f>
        <v/>
      </c>
      <c r="P40" s="30">
        <f>J40-K40</f>
        <v/>
      </c>
      <c r="Q40" s="426">
        <f>D40-F40</f>
        <v/>
      </c>
      <c r="R40" s="30" t="n"/>
    </row>
    <row r="41">
      <c r="A41" s="50" t="n"/>
      <c r="B41" s="50" t="n"/>
      <c r="C41" s="232" t="n"/>
      <c r="D41" s="440" t="n"/>
      <c r="E41" s="232" t="n"/>
      <c r="F41" s="233" t="n"/>
      <c r="H41" s="112" t="inlineStr">
        <is>
          <t xml:space="preserve">　　減少流動金融資產及短期貸墊款                                </t>
        </is>
      </c>
      <c r="I41" s="180" t="n"/>
      <c r="J41" s="248">
        <f>OFFSET(A514,0,$K$1-1)</f>
        <v/>
      </c>
      <c r="K41" s="449">
        <f>K42+K43</f>
        <v/>
      </c>
      <c r="L41" s="478" t="n"/>
      <c r="M41" s="478">
        <f>L41-G41</f>
        <v/>
      </c>
      <c r="N41" s="30" t="n"/>
      <c r="O41" s="425">
        <f>L41-B41</f>
        <v/>
      </c>
      <c r="P41" s="30">
        <f>J41-K41</f>
        <v/>
      </c>
      <c r="Q41" s="426">
        <f>D41-F41</f>
        <v/>
      </c>
      <c r="R41" s="30" t="n"/>
    </row>
    <row r="42" ht="20.4" customHeight="1" s="53" thickBot="1">
      <c r="A42" s="50" t="inlineStr">
        <is>
          <t xml:space="preserve">　　交通及運輸設備                                              </t>
        </is>
      </c>
      <c r="B42" s="427">
        <f>VLOOKUP(A42,$A$309:$AX$418,$K$1,FALSE)</f>
        <v/>
      </c>
      <c r="C42" s="384" t="n">
        <v>254</v>
      </c>
      <c r="D42" s="440">
        <f>J60*-1</f>
        <v/>
      </c>
      <c r="E42" s="441" t="n">
        <v>104</v>
      </c>
      <c r="F42" s="442">
        <f>J18</f>
        <v/>
      </c>
      <c r="G42" s="450">
        <f>B42+SUM(D42:D44)-SUM(F42:F44)</f>
        <v/>
      </c>
      <c r="H42" s="214" t="inlineStr">
        <is>
          <t xml:space="preserve">　　　減少流動金融資產                                            </t>
        </is>
      </c>
      <c r="I42" s="215" t="n">
        <v>211</v>
      </c>
      <c r="J42" s="248">
        <f>OFFSET(A515,0,$K$1-1)</f>
        <v/>
      </c>
      <c r="K42" s="451">
        <f>-SUMIF($C$7:$C$127,I42,$D$7:$D$127)+SUMIF($E$7:$E$135,I42,$F$7:$F$127)</f>
        <v/>
      </c>
      <c r="L42" s="478">
        <f>VLOOKUP(A42,$A$140:$AX$249,$K$1,FALSE)</f>
        <v/>
      </c>
      <c r="M42" s="478">
        <f>L42-G42</f>
        <v/>
      </c>
      <c r="N42" s="30" t="n"/>
      <c r="O42" s="425">
        <f>L42-B42</f>
        <v/>
      </c>
      <c r="P42" s="30">
        <f>J42-K42</f>
        <v/>
      </c>
      <c r="Q42" s="426">
        <f>D42-F42</f>
        <v/>
      </c>
      <c r="R42" s="30" t="n"/>
    </row>
    <row r="43">
      <c r="A43" s="50" t="n"/>
      <c r="B43" s="427" t="n"/>
      <c r="C43" s="385" t="n">
        <v>410</v>
      </c>
      <c r="D43" s="440">
        <f>J106</f>
        <v/>
      </c>
      <c r="E43" s="443" t="n">
        <v>413</v>
      </c>
      <c r="F43" s="442">
        <f>J110*-1</f>
        <v/>
      </c>
      <c r="G43" s="452" t="n"/>
      <c r="H43" s="216" t="inlineStr">
        <is>
          <t xml:space="preserve">　　　減少短期墊款                                                </t>
        </is>
      </c>
      <c r="I43" s="217" t="n">
        <v>212</v>
      </c>
      <c r="J43" s="73">
        <f>OFFSET(A516,0,$K$1-1)</f>
        <v/>
      </c>
      <c r="K43" s="453">
        <f>-SUMIF($C$7:$C$127,I43,$D$7:$D$127)+SUMIF($E$7:$E$135,I43,$F$7:$F$127)</f>
        <v/>
      </c>
      <c r="L43" s="478" t="n"/>
      <c r="M43" s="478">
        <f>L43-G43</f>
        <v/>
      </c>
      <c r="N43" s="30" t="n"/>
      <c r="O43" s="425">
        <f>L43-B43</f>
        <v/>
      </c>
      <c r="P43" s="30">
        <f>J43-K43</f>
        <v/>
      </c>
      <c r="Q43" s="426">
        <f>D43-F43</f>
        <v/>
      </c>
      <c r="R43" s="30" t="n"/>
    </row>
    <row r="44">
      <c r="A44" s="50" t="n"/>
      <c r="B44" s="427" t="n"/>
      <c r="C44" s="385" t="n"/>
      <c r="D44" s="440" t="n"/>
      <c r="E44" s="443" t="n"/>
      <c r="F44" s="442" t="n"/>
      <c r="G44" s="452" t="n"/>
      <c r="H44" s="112" t="inlineStr">
        <is>
          <t xml:space="preserve">　　減少投資、長期應收款、貸墊款及準備金                        </t>
        </is>
      </c>
      <c r="I44" s="180" t="n"/>
      <c r="J44" s="73">
        <f>OFFSET(A517,0,$K$1-1)</f>
        <v/>
      </c>
      <c r="K44" s="369">
        <f>SUM(K45:K46)</f>
        <v/>
      </c>
      <c r="L44" s="478" t="n"/>
      <c r="M44" s="478">
        <f>L44-G44</f>
        <v/>
      </c>
      <c r="N44" s="30" t="n"/>
      <c r="O44" s="425">
        <f>L44-B44</f>
        <v/>
      </c>
      <c r="P44" s="30">
        <f>J44-K44</f>
        <v/>
      </c>
      <c r="Q44" s="426">
        <f>D44-F44</f>
        <v/>
      </c>
      <c r="R44" s="30" t="n"/>
    </row>
    <row r="45">
      <c r="A45" s="80" t="inlineStr">
        <is>
          <t xml:space="preserve">　　什項設備                                                    </t>
        </is>
      </c>
      <c r="B45" s="427">
        <f>VLOOKUP(A45,$A$309:$AX$418,$K$1,FALSE)</f>
        <v/>
      </c>
      <c r="C45" s="384" t="n">
        <v>255</v>
      </c>
      <c r="D45" s="440">
        <f>J61*-1</f>
        <v/>
      </c>
      <c r="E45" s="441" t="n">
        <v>105</v>
      </c>
      <c r="F45" s="442">
        <f>J19</f>
        <v/>
      </c>
      <c r="G45" s="429">
        <f>B45+SUM(D45:D48)-SUM(F45:F48)</f>
        <v/>
      </c>
      <c r="H45" s="112" t="inlineStr">
        <is>
          <t xml:space="preserve">　　　減少投資                                                    </t>
        </is>
      </c>
      <c r="I45" s="180" t="n">
        <v>221</v>
      </c>
      <c r="J45" s="73">
        <f>OFFSET(A518,0,$K$1-1)</f>
        <v/>
      </c>
      <c r="K45" s="369">
        <f>-SUMIF($C$7:$C$127,I45,$D$7:$D$127)+SUMIF($E$7:$E$135,I45,$F$7:$F$127)</f>
        <v/>
      </c>
      <c r="L45" s="478">
        <f>VLOOKUP(A45,$A$140:$AX$249,$K$1,FALSE)</f>
        <v/>
      </c>
      <c r="M45" s="478">
        <f>L45-G45</f>
        <v/>
      </c>
      <c r="N45" s="30" t="n"/>
      <c r="O45" s="425">
        <f>L45-B45</f>
        <v/>
      </c>
      <c r="P45" s="30">
        <f>J45-K45</f>
        <v/>
      </c>
      <c r="Q45" s="426">
        <f>D45-F45</f>
        <v/>
      </c>
      <c r="R45" s="30" t="n"/>
    </row>
    <row r="46">
      <c r="A46" s="3" t="n">
        <v>0</v>
      </c>
      <c r="B46" s="427" t="n"/>
      <c r="C46" s="385" t="n">
        <v>408</v>
      </c>
      <c r="D46" s="440">
        <f>J102</f>
        <v/>
      </c>
      <c r="E46" s="443" t="n"/>
      <c r="F46" s="442" t="n"/>
      <c r="G46" s="433" t="n"/>
      <c r="H46" s="112" t="inlineStr">
        <is>
          <t xml:space="preserve">　　　減少準備金                                                  </t>
        </is>
      </c>
      <c r="I46" s="180" t="n">
        <v>222</v>
      </c>
      <c r="J46" s="73">
        <f>OFFSET(A519,0,$K$1-1)</f>
        <v/>
      </c>
      <c r="K46" s="369">
        <f>-SUMIF($C$7:$C$127,I46,$D$7:$D$127)+SUMIF($E$7:$E$135,I46,$F$7:$F$127)</f>
        <v/>
      </c>
      <c r="L46" s="478" t="n"/>
      <c r="M46" s="478">
        <f>L46-G46</f>
        <v/>
      </c>
      <c r="N46" s="30" t="n"/>
      <c r="O46" s="425">
        <f>L46-B46</f>
        <v/>
      </c>
      <c r="P46" s="30">
        <f>J46-K46</f>
        <v/>
      </c>
      <c r="Q46" s="426">
        <f>D46-F46</f>
        <v/>
      </c>
      <c r="R46" s="30" t="n"/>
    </row>
    <row r="47">
      <c r="A47" s="3" t="n">
        <v>0</v>
      </c>
      <c r="B47" s="427" t="n"/>
      <c r="C47" s="385" t="n">
        <v>411</v>
      </c>
      <c r="D47" s="440">
        <f>J107</f>
        <v/>
      </c>
      <c r="E47" s="443" t="n">
        <v>414</v>
      </c>
      <c r="F47" s="442">
        <f>-J111</f>
        <v/>
      </c>
      <c r="G47" s="433" t="n"/>
      <c r="H47" s="112" t="inlineStr">
        <is>
          <t xml:space="preserve">　　收取利息                                                    </t>
        </is>
      </c>
      <c r="I47" s="180" t="n"/>
      <c r="J47" s="73">
        <f>OFFSET(A520,0,$K$1-1)</f>
        <v/>
      </c>
      <c r="K47" s="369">
        <f>J47</f>
        <v/>
      </c>
      <c r="L47" s="478" t="n"/>
      <c r="M47" s="478">
        <f>L47-G47</f>
        <v/>
      </c>
      <c r="N47" s="30" t="n"/>
      <c r="O47" s="425">
        <f>L47-B47</f>
        <v/>
      </c>
      <c r="P47" s="30">
        <f>J47-K47</f>
        <v/>
      </c>
      <c r="Q47" s="426">
        <f>D47-F47</f>
        <v/>
      </c>
      <c r="R47" s="30" t="n"/>
    </row>
    <row r="48">
      <c r="A48" s="3" t="n">
        <v>0</v>
      </c>
      <c r="B48" s="427" t="n"/>
      <c r="C48" s="385" t="n">
        <v>406</v>
      </c>
      <c r="D48" s="440">
        <f>J98</f>
        <v/>
      </c>
      <c r="E48" s="443" t="n"/>
      <c r="F48" s="442" t="n"/>
      <c r="G48" s="433" t="n"/>
      <c r="H48" s="112" t="inlineStr">
        <is>
          <t xml:space="preserve">　　收取股利                                                    </t>
        </is>
      </c>
      <c r="I48" s="186" t="n"/>
      <c r="J48" s="73">
        <f>OFFSET(A521,0,$K$1-1)</f>
        <v/>
      </c>
      <c r="K48" s="369">
        <f>J48</f>
        <v/>
      </c>
      <c r="L48" s="478" t="n"/>
      <c r="M48" s="478">
        <f>L48-G48</f>
        <v/>
      </c>
      <c r="N48" s="30" t="n"/>
      <c r="O48" s="425">
        <f>L48-B48</f>
        <v/>
      </c>
      <c r="P48" s="30">
        <f>J48-K48</f>
        <v/>
      </c>
      <c r="Q48" s="426">
        <f>D48-F48</f>
        <v/>
      </c>
      <c r="R48" s="30" t="n"/>
    </row>
    <row r="49">
      <c r="A49" s="80" t="inlineStr">
        <is>
          <t xml:space="preserve">　　租賃資產                                                    </t>
        </is>
      </c>
      <c r="B49" s="427">
        <f>VLOOKUP(A49,$A$309:$AX$413,$K$1,FALSE)</f>
        <v/>
      </c>
      <c r="C49" s="384" t="n"/>
      <c r="D49" s="440" t="n"/>
      <c r="E49" s="441" t="n">
        <v>106</v>
      </c>
      <c r="F49" s="442">
        <f>J20</f>
        <v/>
      </c>
      <c r="G49" s="433">
        <f>B49+D49-F49</f>
        <v/>
      </c>
      <c r="H49" s="112" t="inlineStr">
        <is>
          <t xml:space="preserve">　　增加流動金融資產及短期貸墊款                                </t>
        </is>
      </c>
      <c r="I49" s="186" t="n"/>
      <c r="J49" s="121">
        <f>OFFSET(A522,0,$K$1-1)</f>
        <v/>
      </c>
      <c r="K49" s="369">
        <f>K50</f>
        <v/>
      </c>
      <c r="L49" s="478">
        <f>VLOOKUP(A49,$A$140:$AX$249,$K$1,FALSE)</f>
        <v/>
      </c>
      <c r="M49" s="478">
        <f>L49-G49</f>
        <v/>
      </c>
      <c r="N49" s="30" t="n"/>
      <c r="O49" s="425">
        <f>L49-B49</f>
        <v/>
      </c>
      <c r="P49" s="30">
        <f>J49-K49</f>
        <v/>
      </c>
      <c r="Q49" s="426">
        <f>D49-F49</f>
        <v/>
      </c>
      <c r="R49" s="30" t="n"/>
    </row>
    <row r="50" ht="32.4" customHeight="1" s="53">
      <c r="A50" s="80" t="inlineStr">
        <is>
          <t xml:space="preserve">　　租賃權益改良                                                </t>
        </is>
      </c>
      <c r="B50" s="427">
        <f>VLOOKUP(A50,$A$309:$AX$418,$K$1,FALSE)</f>
        <v/>
      </c>
      <c r="C50" s="384" t="n">
        <v>257</v>
      </c>
      <c r="D50" s="454">
        <f>J63*-1</f>
        <v/>
      </c>
      <c r="E50" s="441" t="n">
        <v>107</v>
      </c>
      <c r="F50" s="442">
        <f>J21</f>
        <v/>
      </c>
      <c r="G50" s="433">
        <f>B50+D50-F50</f>
        <v/>
      </c>
      <c r="H50" s="112" t="inlineStr">
        <is>
          <t xml:space="preserve">　　　增加流動金融資產                                            </t>
        </is>
      </c>
      <c r="I50" s="181" t="n">
        <v>231</v>
      </c>
      <c r="J50" s="121">
        <f>OFFSET(A523,0,$K$1-1)</f>
        <v/>
      </c>
      <c r="K50" s="369">
        <f>-SUMIF($C$7:$C$127,I50,$D$7:$D$127)+SUMIF($E$7:$E$135,I50,$F$7:$F$127)</f>
        <v/>
      </c>
      <c r="L50" s="478">
        <f>VLOOKUP(A50,$A$140:$AX$249,$K$1,FALSE)</f>
        <v/>
      </c>
      <c r="M50" s="478">
        <f>L50-G50</f>
        <v/>
      </c>
      <c r="N50" s="30" t="n"/>
      <c r="O50" s="425">
        <f>L50-B49</f>
        <v/>
      </c>
      <c r="P50" s="30">
        <f>J50-K50</f>
        <v/>
      </c>
      <c r="Q50" s="426">
        <f>D49-F49</f>
        <v/>
      </c>
      <c r="R50" s="30" t="n"/>
    </row>
    <row r="51" ht="32.4" customHeight="1" s="53">
      <c r="A51" s="79" t="inlineStr">
        <is>
          <t xml:space="preserve">　　購建中固定資產                                              </t>
        </is>
      </c>
      <c r="B51" s="427">
        <f>VLOOKUP(A51,$A$309:$AX$418,$K$1,FALSE)</f>
        <v/>
      </c>
      <c r="C51" s="384" t="n">
        <v>256</v>
      </c>
      <c r="D51" s="440">
        <f>J62*-1</f>
        <v/>
      </c>
      <c r="E51" s="441" t="n">
        <v>404</v>
      </c>
      <c r="F51" s="442">
        <f>J96</f>
        <v/>
      </c>
      <c r="G51" s="429">
        <f>B51+SUM(D51:D53)-SUM(F51:F53)</f>
        <v/>
      </c>
      <c r="H51" s="112" t="inlineStr">
        <is>
          <t xml:space="preserve">　　增加投資、長期應收款、貸墊款及準備金                        </t>
        </is>
      </c>
      <c r="I51" s="180" t="n"/>
      <c r="J51" s="73">
        <f>OFFSET(A524,0,$K$1-1)</f>
        <v/>
      </c>
      <c r="K51" s="369">
        <f>SUM(K52:K53)</f>
        <v/>
      </c>
      <c r="L51" s="478">
        <f>VLOOKUP(A51,$A$140:$AX$249,$K$1,FALSE)</f>
        <v/>
      </c>
      <c r="M51" s="478">
        <f>L51-G51</f>
        <v/>
      </c>
      <c r="N51" s="30" t="n"/>
      <c r="O51" s="425">
        <f>L51-B50</f>
        <v/>
      </c>
      <c r="P51" s="30">
        <f>J51-K51</f>
        <v/>
      </c>
      <c r="Q51" s="426">
        <f>D50-F50</f>
        <v/>
      </c>
      <c r="R51" s="30" t="n"/>
    </row>
    <row r="52">
      <c r="A52" s="3" t="n"/>
      <c r="B52" s="427" t="n"/>
      <c r="C52" s="385" t="n"/>
      <c r="D52" s="440" t="n"/>
      <c r="E52" s="441" t="n">
        <v>405</v>
      </c>
      <c r="F52" s="442">
        <f>J97</f>
        <v/>
      </c>
      <c r="G52" s="433" t="n"/>
      <c r="H52" s="112" t="inlineStr">
        <is>
          <t xml:space="preserve">　　　增加投資                                                    </t>
        </is>
      </c>
      <c r="I52" s="180" t="n">
        <v>241</v>
      </c>
      <c r="J52" s="73">
        <f>OFFSET(A525,0,$K$1-1)</f>
        <v/>
      </c>
      <c r="K52" s="369">
        <f>-SUMIF($C$7:$C$127,I52,$D$7:$D$127)+SUMIF($E$7:$E$135,I52,$F$7:$F$127)</f>
        <v/>
      </c>
      <c r="L52" s="478" t="n"/>
      <c r="M52" s="478">
        <f>L52-G52</f>
        <v/>
      </c>
      <c r="N52" s="30" t="n"/>
      <c r="O52" s="425">
        <f>L52-B51</f>
        <v/>
      </c>
      <c r="P52" s="30">
        <f>J52-K52</f>
        <v/>
      </c>
      <c r="Q52" s="426">
        <f>D51-F51</f>
        <v/>
      </c>
      <c r="R52" s="30" t="n"/>
    </row>
    <row r="53">
      <c r="A53" s="126" t="n"/>
      <c r="B53" s="126" t="n"/>
      <c r="C53" s="236" t="n"/>
      <c r="D53" s="455" t="n"/>
      <c r="E53" s="236" t="n">
        <v>406</v>
      </c>
      <c r="F53" s="238">
        <f>J98</f>
        <v/>
      </c>
      <c r="G53" s="126" t="n"/>
      <c r="H53" s="112" t="inlineStr">
        <is>
          <t xml:space="preserve">　　　增加準備金                                                  </t>
        </is>
      </c>
      <c r="I53" s="180" t="n">
        <v>242</v>
      </c>
      <c r="J53" s="73">
        <f>OFFSET(A526,0,$K$1-1)</f>
        <v/>
      </c>
      <c r="K53" s="369">
        <f>-SUMIF($C$7:$C$127,I53,$D$7:$D$127)+SUMIF($E$7:$E$135,I53,$F$7:$F$127)</f>
        <v/>
      </c>
      <c r="L53" s="478" t="n"/>
      <c r="M53" s="478">
        <f>L53-G52</f>
        <v/>
      </c>
      <c r="N53" s="30" t="n"/>
      <c r="O53" s="425">
        <f>L53-B52</f>
        <v/>
      </c>
      <c r="P53" s="30">
        <f>J53-K53</f>
        <v/>
      </c>
      <c r="Q53" s="426">
        <f>D52-F52</f>
        <v/>
      </c>
      <c r="R53" s="30" t="n"/>
    </row>
    <row r="54" ht="32.4" customHeight="1" s="53">
      <c r="A54" s="78" t="inlineStr">
        <is>
          <t xml:space="preserve">　生物資產－非流動                                            </t>
        </is>
      </c>
      <c r="B54" s="422">
        <f>SUM(B55)</f>
        <v/>
      </c>
      <c r="C54" s="384" t="n"/>
      <c r="D54" s="440" t="n"/>
      <c r="E54" s="441" t="n"/>
      <c r="F54" s="442" t="n"/>
      <c r="G54" s="423">
        <f>SUM(G55)</f>
        <v/>
      </c>
      <c r="H54" s="112" t="inlineStr">
        <is>
          <t xml:space="preserve">　　增加不動產、廠房及設備、礦產資源                            </t>
        </is>
      </c>
      <c r="I54" s="180" t="n"/>
      <c r="J54" s="73">
        <f>OFFSET(A527,0,$K$1-1)</f>
        <v/>
      </c>
      <c r="K54" s="369">
        <f>K55</f>
        <v/>
      </c>
      <c r="L54" s="478">
        <f>VLOOKUP(A54,$A$140:$AX$249,$K$1,FALSE)</f>
        <v/>
      </c>
      <c r="M54" s="478">
        <f>L54-G54</f>
        <v/>
      </c>
      <c r="N54" s="30" t="n"/>
      <c r="O54" s="425">
        <f>L54-B54</f>
        <v/>
      </c>
      <c r="P54" s="30">
        <f>J54-K54</f>
        <v/>
      </c>
      <c r="Q54" s="426">
        <f>D54-F54</f>
        <v/>
      </c>
      <c r="R54" s="30" t="n"/>
    </row>
    <row r="55" ht="27.6" customHeight="1" s="53">
      <c r="A55" s="82" t="inlineStr">
        <is>
          <t xml:space="preserve">　　生產性生物資產－非流動                                      </t>
        </is>
      </c>
      <c r="B55" s="427">
        <f>VLOOKUP(A55,$A$309:$AX$418,$K$1,FALSE)</f>
        <v/>
      </c>
      <c r="C55" s="384" t="n"/>
      <c r="D55" s="440" t="n"/>
      <c r="E55" s="441" t="n">
        <v>109</v>
      </c>
      <c r="F55" s="442">
        <f>J23</f>
        <v/>
      </c>
      <c r="G55" s="429">
        <f>B55+SUM(D55:D55)-SUM(F55:F55)</f>
        <v/>
      </c>
      <c r="H55" s="112" t="inlineStr">
        <is>
          <t xml:space="preserve">　　　增加不動產、廠房及設備                                      </t>
        </is>
      </c>
      <c r="I55" s="180" t="n"/>
      <c r="J55" s="73">
        <f>OFFSET(A528,0,$K$1-1)</f>
        <v/>
      </c>
      <c r="K55" s="369">
        <f>K56</f>
        <v/>
      </c>
      <c r="L55" s="478">
        <f>VLOOKUP(A55,$A$140:$AX$249,$K$1,FALSE)</f>
        <v/>
      </c>
      <c r="M55" s="478">
        <f>L55-G55</f>
        <v/>
      </c>
      <c r="N55" s="30" t="n"/>
      <c r="O55" s="425">
        <f>L55-B55</f>
        <v/>
      </c>
      <c r="P55" s="30">
        <f>J55-K55</f>
        <v/>
      </c>
      <c r="Q55" s="426">
        <f>D55-F55</f>
        <v/>
      </c>
      <c r="R55" s="30" t="n"/>
    </row>
    <row r="56">
      <c r="A56" s="78" t="inlineStr">
        <is>
          <t xml:space="preserve">　無形資產                                                    </t>
        </is>
      </c>
      <c r="B56" s="422">
        <f>SUM(B57)</f>
        <v/>
      </c>
      <c r="C56" s="384" t="n"/>
      <c r="D56" s="440" t="n"/>
      <c r="E56" s="441" t="n"/>
      <c r="F56" s="442" t="n"/>
      <c r="G56" s="423">
        <f>SUM(G57)</f>
        <v/>
      </c>
      <c r="H56" s="112" t="inlineStr">
        <is>
          <t xml:space="preserve">　　　　固定資產之增置                                              </t>
        </is>
      </c>
      <c r="I56" s="180" t="n"/>
      <c r="J56" s="73">
        <f>OFFSET(A529,0,$K$1-1)</f>
        <v/>
      </c>
      <c r="K56" s="369">
        <f>SUM(K57:K63)</f>
        <v/>
      </c>
      <c r="L56" s="478">
        <f>VLOOKUP(A56,$A$140:$AX$249,$K$1,FALSE)</f>
        <v/>
      </c>
      <c r="M56" s="478">
        <f>L56-G56</f>
        <v/>
      </c>
      <c r="N56" s="30" t="n"/>
      <c r="O56" s="425">
        <f>L56-B56</f>
        <v/>
      </c>
      <c r="P56" s="30">
        <f>J56-K56</f>
        <v/>
      </c>
      <c r="Q56" s="426">
        <f>D56-F56</f>
        <v/>
      </c>
      <c r="R56" s="30" t="n"/>
    </row>
    <row r="57">
      <c r="A57" s="80" t="inlineStr">
        <is>
          <t xml:space="preserve">　　無形資產                                                    </t>
        </is>
      </c>
      <c r="B57" s="427">
        <f>VLOOKUP(A57,$A$309:$AX$418,$K$1,FALSE)</f>
        <v/>
      </c>
      <c r="C57" s="384" t="n"/>
      <c r="D57" s="440" t="n"/>
      <c r="E57" s="441" t="n">
        <v>111</v>
      </c>
      <c r="F57" s="442">
        <f>J25</f>
        <v/>
      </c>
      <c r="G57" s="429">
        <f>B57+SUM(D57:D59)-SUM(F57:F59)</f>
        <v/>
      </c>
      <c r="H57" s="112" t="inlineStr">
        <is>
          <t xml:space="preserve">　　　　　土地改良物                                                  </t>
        </is>
      </c>
      <c r="I57" s="180" t="n">
        <v>251</v>
      </c>
      <c r="J57" s="73">
        <f>OFFSET(A530,0,$K$1-1)</f>
        <v/>
      </c>
      <c r="K57" s="369">
        <f>-SUMIF($C$7:$C$127,I57,$D$7:$D$127)+SUMIF($E$7:$E$127,I57,$F$7:$F$127)</f>
        <v/>
      </c>
      <c r="L57" s="478">
        <f>VLOOKUP(A57,$A$140:$AX$249,$K$1,FALSE)</f>
        <v/>
      </c>
      <c r="M57" s="478">
        <f>L57-G57</f>
        <v/>
      </c>
      <c r="N57" s="30" t="n"/>
      <c r="O57" s="425">
        <f>L57-B57</f>
        <v/>
      </c>
      <c r="P57" s="30">
        <f>J57-K57</f>
        <v/>
      </c>
      <c r="Q57" s="426">
        <f>D57-F57</f>
        <v/>
      </c>
      <c r="R57" s="30" t="n"/>
    </row>
    <row r="58">
      <c r="A58" s="2" t="n">
        <v>0</v>
      </c>
      <c r="B58" s="427" t="n"/>
      <c r="C58" s="384" t="n">
        <v>415</v>
      </c>
      <c r="D58" s="440">
        <f>J113</f>
        <v/>
      </c>
      <c r="E58" s="441" t="n">
        <v>416</v>
      </c>
      <c r="F58" s="442">
        <f>J114*-1</f>
        <v/>
      </c>
      <c r="G58" s="433" t="n"/>
      <c r="H58" s="112" t="inlineStr">
        <is>
          <t xml:space="preserve">　　　　　房屋及建築                                                  </t>
        </is>
      </c>
      <c r="I58" s="180" t="n">
        <v>252</v>
      </c>
      <c r="J58" s="73">
        <f>OFFSET(A531,0,$K$1-1)</f>
        <v/>
      </c>
      <c r="K58" s="369">
        <f>-SUMIF($C$7:$C$127,I58,$D$7:$D$127)+SUMIF($E$7:$E$127,I58,$F$7:$F$127)</f>
        <v/>
      </c>
      <c r="L58" s="478" t="n"/>
      <c r="M58" s="478">
        <f>L58-G58</f>
        <v/>
      </c>
      <c r="N58" s="30" t="n"/>
      <c r="O58" s="425">
        <f>L58-B58</f>
        <v/>
      </c>
      <c r="P58" s="30">
        <f>J58-K58</f>
        <v/>
      </c>
      <c r="Q58" s="426">
        <f>D58-F58</f>
        <v/>
      </c>
      <c r="R58" s="30" t="n"/>
    </row>
    <row r="59">
      <c r="A59" s="3" t="n">
        <v>0</v>
      </c>
      <c r="B59" s="427" t="n"/>
      <c r="C59" s="385" t="n">
        <v>258</v>
      </c>
      <c r="D59" s="440">
        <f>J65*-1</f>
        <v/>
      </c>
      <c r="E59" s="443" t="n">
        <v>112</v>
      </c>
      <c r="F59" s="456" t="n"/>
      <c r="G59" s="433" t="n"/>
      <c r="H59" s="112" t="inlineStr">
        <is>
          <t xml:space="preserve">　　　　　機械及設備                                                  </t>
        </is>
      </c>
      <c r="I59" s="180" t="n">
        <v>253</v>
      </c>
      <c r="J59" s="73">
        <f>OFFSET(A532,0,$K$1-1)</f>
        <v/>
      </c>
      <c r="K59" s="369">
        <f>-SUMIF($C$7:$C$127,I59,$D$7:$D$127)+SUMIF($E$7:$E$127,I59,$F$7:$F$127)</f>
        <v/>
      </c>
      <c r="L59" s="478" t="n"/>
      <c r="M59" s="478">
        <f>L59-G59</f>
        <v/>
      </c>
      <c r="N59" s="30" t="n"/>
      <c r="O59" s="425">
        <f>L59-B59</f>
        <v/>
      </c>
      <c r="P59" s="30">
        <f>J59-K59</f>
        <v/>
      </c>
      <c r="Q59" s="426">
        <f>D59-F59</f>
        <v/>
      </c>
      <c r="R59" s="30" t="n"/>
    </row>
    <row r="60">
      <c r="A60" s="3" t="n">
        <v>0</v>
      </c>
      <c r="B60" s="427" t="n"/>
      <c r="C60" s="385" t="n"/>
      <c r="D60" s="440" t="n"/>
      <c r="E60" s="443" t="n"/>
      <c r="F60" s="442" t="n"/>
      <c r="G60" s="433" t="n"/>
      <c r="H60" s="112" t="inlineStr">
        <is>
          <t xml:space="preserve">　　　　　交通及運輸設備                                              </t>
        </is>
      </c>
      <c r="I60" s="180" t="n">
        <v>254</v>
      </c>
      <c r="J60" s="73">
        <f>OFFSET(A533,0,$K$1-1)</f>
        <v/>
      </c>
      <c r="K60" s="369">
        <f>-SUMIF($C$7:$C$127,I60,$D$7:$D$127)+SUMIF($E$7:$E$127,I60,$F$7:$F$127)</f>
        <v/>
      </c>
      <c r="L60" s="478" t="n"/>
      <c r="M60" s="478">
        <f>L60-G60</f>
        <v/>
      </c>
      <c r="N60" s="30" t="n"/>
      <c r="O60" s="425">
        <f>L60-B60</f>
        <v/>
      </c>
      <c r="P60" s="30">
        <f>J60-K60</f>
        <v/>
      </c>
      <c r="Q60" s="426">
        <f>D60-F60</f>
        <v/>
      </c>
      <c r="R60" s="30" t="n"/>
    </row>
    <row r="61" ht="20.4" customHeight="1" s="53">
      <c r="A61" s="78" t="inlineStr">
        <is>
          <t xml:space="preserve">　其他資產                                                    </t>
        </is>
      </c>
      <c r="B61" s="457">
        <f>SUM(B62,B65,B68)</f>
        <v/>
      </c>
      <c r="C61" s="384" t="n"/>
      <c r="D61" s="440" t="n"/>
      <c r="E61" s="441" t="n"/>
      <c r="F61" s="442" t="n"/>
      <c r="G61" s="457">
        <f>SUM(G62,G65,G68)</f>
        <v/>
      </c>
      <c r="H61" s="112" t="inlineStr">
        <is>
          <t xml:space="preserve">　　　　　什項設備                                                    </t>
        </is>
      </c>
      <c r="I61" s="180" t="n">
        <v>255</v>
      </c>
      <c r="J61" s="73">
        <f>OFFSET(A534,0,$K$1-1)</f>
        <v/>
      </c>
      <c r="K61" s="369">
        <f>-SUMIF($C$7:$C$127,I61,$D$7:$D$127)+SUMIF($E$7:$E$127,I61,$F$7:$F$127)</f>
        <v/>
      </c>
      <c r="L61" s="478">
        <f>VLOOKUP(A61,$A$140:$AX$249,$K$1,FALSE)</f>
        <v/>
      </c>
      <c r="M61" s="478">
        <f>L61-G61</f>
        <v/>
      </c>
      <c r="N61" s="30" t="n"/>
      <c r="O61" s="425">
        <f>L61-B61</f>
        <v/>
      </c>
      <c r="P61" s="30">
        <f>J61-K61</f>
        <v/>
      </c>
      <c r="Q61" s="426">
        <f>D61-F61</f>
        <v/>
      </c>
      <c r="R61" s="30" t="n"/>
    </row>
    <row r="62">
      <c r="A62" s="80" t="inlineStr">
        <is>
          <t xml:space="preserve">　　遞延資產                                                    </t>
        </is>
      </c>
      <c r="B62" s="427">
        <f>VLOOKUP(A62,$A$309:$AX$418,$K$1,FALSE)</f>
        <v/>
      </c>
      <c r="C62" s="384" t="n"/>
      <c r="D62" s="440" t="n"/>
      <c r="E62" s="441" t="n">
        <v>112</v>
      </c>
      <c r="F62" s="442">
        <f>J26-F59</f>
        <v/>
      </c>
      <c r="G62" s="429">
        <f>B62+SUM(D62:D64)-SUM(F62:F64)</f>
        <v/>
      </c>
      <c r="H62" s="112" t="inlineStr">
        <is>
          <t xml:space="preserve">　　　　　購建中固定資產                                              </t>
        </is>
      </c>
      <c r="I62" s="180" t="n">
        <v>256</v>
      </c>
      <c r="J62" s="73">
        <f>OFFSET(A535,0,$K$1-1)</f>
        <v/>
      </c>
      <c r="K62" s="369">
        <f>-SUMIF($C$7:$C$127,I62,$D$7:$D$127)+SUMIF($E$7:$E$127,I62,$F$7:$F$127)</f>
        <v/>
      </c>
      <c r="L62" s="478">
        <f>VLOOKUP(A62,$A$140:$AX$249,$K$1,FALSE)</f>
        <v/>
      </c>
      <c r="M62" s="478">
        <f>L62-G62</f>
        <v/>
      </c>
      <c r="N62" s="30" t="n"/>
      <c r="O62" s="425">
        <f>L62-B62</f>
        <v/>
      </c>
      <c r="P62" s="30">
        <f>J62-K62</f>
        <v/>
      </c>
      <c r="Q62" s="426">
        <f>D62-F62</f>
        <v/>
      </c>
      <c r="R62" s="30" t="n"/>
    </row>
    <row r="63">
      <c r="A63" s="2" t="n">
        <v>0</v>
      </c>
      <c r="B63" s="427" t="n"/>
      <c r="C63" s="384" t="n"/>
      <c r="D63" s="440">
        <f>J126</f>
        <v/>
      </c>
      <c r="E63" s="441" t="n"/>
      <c r="F63" s="442">
        <f>J127*-1</f>
        <v/>
      </c>
      <c r="G63" s="429" t="n"/>
      <c r="H63" s="112" t="inlineStr">
        <is>
          <t xml:space="preserve">　　　　　租賃權益改良                                                </t>
        </is>
      </c>
      <c r="I63" s="180" t="n">
        <v>257</v>
      </c>
      <c r="J63" s="73">
        <f>OFFSET(A536,0,$K$1-1)</f>
        <v/>
      </c>
      <c r="K63" s="369">
        <f>-SUMIF($C$7:$C$127,I63,$D$7:$D$127)+SUMIF($E$7:$E$127,I63,$F$7:$F$127)</f>
        <v/>
      </c>
      <c r="L63" s="478" t="n"/>
      <c r="M63" s="478">
        <f>L63-G63</f>
        <v/>
      </c>
      <c r="N63" s="30" t="n"/>
      <c r="O63" s="425">
        <f>L63-B63</f>
        <v/>
      </c>
      <c r="P63" s="30">
        <f>J63-K63</f>
        <v/>
      </c>
      <c r="Q63" s="426">
        <f>D63-F63</f>
        <v/>
      </c>
      <c r="R63" s="30" t="n"/>
    </row>
    <row r="64">
      <c r="A64" s="2" t="n">
        <v>0</v>
      </c>
      <c r="B64" s="427" t="n"/>
      <c r="C64" s="384" t="n">
        <v>259</v>
      </c>
      <c r="D64" s="440">
        <f>J67*-1</f>
        <v/>
      </c>
      <c r="E64" s="441" t="n"/>
      <c r="F64" s="442" t="n"/>
      <c r="G64" s="429" t="n"/>
      <c r="H64" s="112" t="inlineStr">
        <is>
          <t xml:space="preserve">　　增加無形資產及其他資產                                      </t>
        </is>
      </c>
      <c r="I64" s="180" t="n"/>
      <c r="J64" s="73">
        <f>OFFSET(A537,0,$K$1-1)</f>
        <v/>
      </c>
      <c r="K64" s="369">
        <f>K65+K66</f>
        <v/>
      </c>
      <c r="L64" s="478" t="n"/>
      <c r="M64" s="478">
        <f>L64-G64</f>
        <v/>
      </c>
      <c r="N64" s="30" t="n"/>
      <c r="O64" s="425">
        <f>L64-B64</f>
        <v/>
      </c>
      <c r="P64" s="30">
        <f>J64-K64</f>
        <v/>
      </c>
      <c r="Q64" s="426">
        <f>D64-F64</f>
        <v/>
      </c>
      <c r="R64" s="30" t="n"/>
    </row>
    <row r="65">
      <c r="A65" s="80" t="inlineStr">
        <is>
          <t xml:space="preserve">　　什項資產                                                    </t>
        </is>
      </c>
      <c r="B65" s="427">
        <f>VLOOKUP(A65,$A$309:$AX$418,$K$1,FALSE)</f>
        <v/>
      </c>
      <c r="C65" s="384" t="n">
        <v>417</v>
      </c>
      <c r="D65" s="440">
        <f>F111</f>
        <v/>
      </c>
      <c r="E65" s="441" t="n">
        <v>108</v>
      </c>
      <c r="F65" s="442">
        <f>J22</f>
        <v/>
      </c>
      <c r="G65" s="429">
        <f>B65+SUM(D65:D67)-SUM(F65:F67)</f>
        <v/>
      </c>
      <c r="H65" s="112" t="inlineStr">
        <is>
          <t xml:space="preserve">　　　增加無形資產                                                </t>
        </is>
      </c>
      <c r="I65" s="180" t="n">
        <v>258</v>
      </c>
      <c r="J65" s="73">
        <f>OFFSET(A538,0,$K$1-1)</f>
        <v/>
      </c>
      <c r="K65" s="369">
        <f>-SUMIF($C$7:$C$127,I65,$D$7:$D$127)+SUMIF($E$7:$E$127,I65,$F$7:$F$127)</f>
        <v/>
      </c>
      <c r="L65" s="478">
        <f>VLOOKUP(A65,$A$140:$AX$249,$K$1,FALSE)</f>
        <v/>
      </c>
      <c r="M65" s="478">
        <f>L65-G65</f>
        <v/>
      </c>
      <c r="N65" s="30" t="n"/>
      <c r="O65" s="425">
        <f>L65-B65</f>
        <v/>
      </c>
      <c r="P65" s="30">
        <f>J65-K65</f>
        <v/>
      </c>
      <c r="Q65" s="426">
        <f>D65-F65</f>
        <v/>
      </c>
      <c r="R65" s="30" t="n"/>
    </row>
    <row r="66">
      <c r="A66" s="4" t="n">
        <v>0</v>
      </c>
      <c r="B66" s="427" t="n"/>
      <c r="C66" s="384" t="n"/>
      <c r="D66" s="440" t="n"/>
      <c r="E66" s="441" t="n"/>
      <c r="F66" s="442" t="n"/>
      <c r="G66" s="433" t="n"/>
      <c r="H66" s="112" t="inlineStr">
        <is>
          <t xml:space="preserve">　　　增加其他資產                                                </t>
        </is>
      </c>
      <c r="I66" s="180" t="n"/>
      <c r="J66" s="73">
        <f>OFFSET(A539,0,$K$1-1)</f>
        <v/>
      </c>
      <c r="K66" s="369">
        <f>K67</f>
        <v/>
      </c>
      <c r="L66" s="478" t="n"/>
      <c r="M66" s="478">
        <f>L66-G66</f>
        <v/>
      </c>
      <c r="N66" s="30" t="n"/>
      <c r="O66" s="425">
        <f>L66-B66</f>
        <v/>
      </c>
      <c r="P66" s="30">
        <f>J66-K66</f>
        <v/>
      </c>
      <c r="Q66" s="426">
        <f>D66-F66</f>
        <v/>
      </c>
      <c r="R66" s="30" t="n"/>
    </row>
    <row r="67">
      <c r="A67" s="3" t="n">
        <v>0</v>
      </c>
      <c r="B67" s="427" t="n"/>
      <c r="C67" s="385" t="n"/>
      <c r="D67" s="440" t="n"/>
      <c r="E67" s="443" t="n"/>
      <c r="F67" s="442" t="n"/>
      <c r="G67" s="433" t="n"/>
      <c r="H67" s="112" t="inlineStr">
        <is>
          <t xml:space="preserve">　　　　增加遞延費用                                                </t>
        </is>
      </c>
      <c r="I67" s="180" t="n">
        <v>259</v>
      </c>
      <c r="J67" s="73">
        <f>OFFSET(A540,0,$K$1-1)</f>
        <v/>
      </c>
      <c r="K67" s="369">
        <f>-SUMIF($C$7:$C$127,I67,$D$7:$D$127)+SUMIF($E$7:$E$127,I67,$F$7:$F$127)</f>
        <v/>
      </c>
      <c r="L67" s="478" t="n"/>
      <c r="M67" s="478">
        <f>L67-G67</f>
        <v/>
      </c>
      <c r="N67" s="30" t="n"/>
      <c r="O67" s="425">
        <f>L67-B67</f>
        <v/>
      </c>
      <c r="P67" s="30">
        <f>J67-K67</f>
        <v/>
      </c>
      <c r="Q67" s="426">
        <f>D67-F67</f>
        <v/>
      </c>
      <c r="R67" s="30" t="n"/>
    </row>
    <row r="68">
      <c r="A68" s="80" t="n"/>
      <c r="B68" s="427" t="n"/>
      <c r="C68" s="384" t="n"/>
      <c r="D68" s="440" t="n"/>
      <c r="E68" s="441" t="n"/>
      <c r="F68" s="442" t="n"/>
      <c r="G68" s="433">
        <f>B68+D68-F68</f>
        <v/>
      </c>
      <c r="H68" s="111" t="inlineStr">
        <is>
          <t xml:space="preserve">▼投資活動之淨現金流入（流出）                                </t>
        </is>
      </c>
      <c r="I68" s="180" t="n"/>
      <c r="J68" s="73">
        <f>OFFSET(A541,0,$K$1-1)</f>
        <v/>
      </c>
      <c r="K68" s="369">
        <f>K40</f>
        <v/>
      </c>
      <c r="L68" s="478" t="n"/>
      <c r="M68" s="478" t="n"/>
      <c r="N68" s="30" t="n"/>
      <c r="O68" s="425" t="n"/>
      <c r="P68" s="30">
        <f>J68-K68</f>
        <v/>
      </c>
      <c r="Q68" s="426">
        <f>D68-F68</f>
        <v/>
      </c>
      <c r="R68" s="30" t="n"/>
    </row>
    <row r="69">
      <c r="A69" s="4" t="inlineStr">
        <is>
          <t>合      計</t>
        </is>
      </c>
      <c r="B69" s="422">
        <f>B7+B17+B26+B54+B56+B61</f>
        <v/>
      </c>
      <c r="C69" s="384" t="n"/>
      <c r="D69" s="440" t="n"/>
      <c r="E69" s="441" t="n"/>
      <c r="F69" s="442" t="n"/>
      <c r="G69" s="458">
        <f>G7+G17+G26+G54+G56+G61</f>
        <v/>
      </c>
      <c r="H69" s="111" t="inlineStr">
        <is>
          <t xml:space="preserve">▼籌資活動之現金流量                                          </t>
        </is>
      </c>
      <c r="I69" s="180" t="n"/>
      <c r="J69" s="73">
        <f>OFFSET(A542,0,$K$1-1)</f>
        <v/>
      </c>
      <c r="K69" s="369">
        <f>K70+K72+K74+K81+K79+K83</f>
        <v/>
      </c>
      <c r="L69" s="478">
        <f>VLOOKUP(A69,$A$140:$AX$249,$K$1,FALSE)</f>
        <v/>
      </c>
      <c r="M69" s="478">
        <f>L69-G69</f>
        <v/>
      </c>
      <c r="N69" s="30" t="n"/>
      <c r="O69" s="425">
        <f>L69-B69</f>
        <v/>
      </c>
      <c r="P69" s="30">
        <f>J69-K69</f>
        <v/>
      </c>
      <c r="Q69" s="426">
        <f>D69-F69</f>
        <v/>
      </c>
      <c r="R69" s="30" t="n"/>
    </row>
    <row r="70">
      <c r="A70" s="4" t="inlineStr">
        <is>
          <t xml:space="preserve">負債                                                        </t>
        </is>
      </c>
      <c r="B70" s="422">
        <f>B71+B78+B83</f>
        <v/>
      </c>
      <c r="C70" s="384" t="n"/>
      <c r="D70" s="440" t="n"/>
      <c r="E70" s="441" t="n"/>
      <c r="F70" s="442" t="n"/>
      <c r="G70" s="423">
        <f>G71+G78+G83</f>
        <v/>
      </c>
      <c r="H70" s="112" t="inlineStr">
        <is>
          <t xml:space="preserve">　　增加短期債務、流動金融負債及其他負債                        </t>
        </is>
      </c>
      <c r="I70" s="180" t="n"/>
      <c r="J70" s="73">
        <f>OFFSET(A543,0,$K$1-1)</f>
        <v/>
      </c>
      <c r="K70" s="369">
        <f>K71</f>
        <v/>
      </c>
      <c r="L70" s="478">
        <f>VLOOKUP(A70,$A$253:$AX$305,$K$1,FALSE)</f>
        <v/>
      </c>
      <c r="M70" s="478">
        <f>L70-G70</f>
        <v/>
      </c>
      <c r="N70" s="30" t="n"/>
      <c r="O70" s="425">
        <f>L70-B70</f>
        <v/>
      </c>
      <c r="P70" s="30">
        <f>J70-K70</f>
        <v/>
      </c>
      <c r="Q70" s="426">
        <f>D70-F70</f>
        <v/>
      </c>
      <c r="R70" s="30" t="n"/>
    </row>
    <row r="71">
      <c r="A71" s="78" t="inlineStr">
        <is>
          <t xml:space="preserve">　流動負債                                                    </t>
        </is>
      </c>
      <c r="B71" s="422">
        <f>SUM(B72:B77)</f>
        <v/>
      </c>
      <c r="C71" s="384" t="n"/>
      <c r="D71" s="440" t="n"/>
      <c r="E71" s="441" t="n"/>
      <c r="F71" s="442" t="n"/>
      <c r="G71" s="423">
        <f>SUM(G72:G77)</f>
        <v/>
      </c>
      <c r="H71" s="112" t="inlineStr">
        <is>
          <t xml:space="preserve">　　　增加其他負債                                                </t>
        </is>
      </c>
      <c r="I71" s="180" t="n">
        <v>311</v>
      </c>
      <c r="J71" s="73">
        <f>OFFSET(A544,0,$K$1-1)</f>
        <v/>
      </c>
      <c r="K71" s="369">
        <f>-SUMIF($C$7:$C$127,I71,$D$7:$D$127)+SUMIF($E$7:$E$127,I71,$F$7:$F$127)</f>
        <v/>
      </c>
      <c r="L71" s="478">
        <f>VLOOKUP(A71,$A$253:$AX$305,$K$1,FALSE)</f>
        <v/>
      </c>
      <c r="M71" s="478">
        <f>L71-G71</f>
        <v/>
      </c>
      <c r="N71" s="30" t="n"/>
      <c r="O71" s="425">
        <f>L71-B71</f>
        <v/>
      </c>
      <c r="P71" s="30">
        <f>J71-K71</f>
        <v/>
      </c>
      <c r="Q71" s="426">
        <f>D71-F71</f>
        <v/>
      </c>
      <c r="R71" s="30" t="n"/>
    </row>
    <row r="72">
      <c r="A72" s="80" t="inlineStr">
        <is>
          <t xml:space="preserve">　　短期債務                                                    </t>
        </is>
      </c>
      <c r="B72" s="427">
        <f>VLOOKUP(A72,$A$423:$AX$475,$K$1,FALSE)</f>
        <v/>
      </c>
      <c r="C72" s="385" t="n">
        <v>322</v>
      </c>
      <c r="D72" s="454">
        <f>J82*-1</f>
        <v/>
      </c>
      <c r="E72" s="441" t="n">
        <v>418</v>
      </c>
      <c r="F72" s="442">
        <f>D81</f>
        <v/>
      </c>
      <c r="G72" s="429">
        <f>B72+SUM(F72:F73)-SUM(D72:D73)</f>
        <v/>
      </c>
      <c r="H72" s="112" t="inlineStr">
        <is>
          <t xml:space="preserve">　　增加長期負債                                                </t>
        </is>
      </c>
      <c r="I72" s="180" t="n"/>
      <c r="J72" s="73">
        <f>OFFSET(A545,0,$K$1-1)</f>
        <v/>
      </c>
      <c r="K72" s="369">
        <f>K73</f>
        <v/>
      </c>
      <c r="L72" s="478">
        <f>VLOOKUP(A72,$A$253:$AX$305,$K$1,FALSE)</f>
        <v/>
      </c>
      <c r="M72" s="478">
        <f>L72-G72</f>
        <v/>
      </c>
      <c r="N72" s="30" t="n"/>
      <c r="O72" s="425">
        <f>L72-B72</f>
        <v/>
      </c>
      <c r="P72" s="30">
        <f>J72-K72</f>
        <v/>
      </c>
      <c r="Q72" s="426">
        <f>D72-F72</f>
        <v/>
      </c>
      <c r="R72" s="30" t="n"/>
    </row>
    <row r="73" ht="20.25" customHeight="1" s="53">
      <c r="A73" s="3" t="n">
        <v>0</v>
      </c>
      <c r="B73" s="427" t="n"/>
      <c r="C73" s="385" t="n">
        <v>316</v>
      </c>
      <c r="D73" s="440" t="n"/>
      <c r="E73" s="443" t="n"/>
      <c r="F73" s="442" t="n"/>
      <c r="G73" s="433" t="n"/>
      <c r="H73" s="112" t="inlineStr">
        <is>
          <t xml:space="preserve">　　　增加長期債務                                                </t>
        </is>
      </c>
      <c r="I73" s="180" t="n">
        <v>312</v>
      </c>
      <c r="J73" s="73">
        <f>OFFSET(A546,0,$K$1-1)</f>
        <v/>
      </c>
      <c r="K73" s="369">
        <f>-SUMIF($C$7:$C$127,I73,$D$7:$D$127)+SUMIF($E$7:$E$127,I73,$F$7:$F$127)</f>
        <v/>
      </c>
      <c r="L73" s="478" t="n"/>
      <c r="M73" s="478">
        <f>L73-G73</f>
        <v/>
      </c>
      <c r="N73" s="30" t="n"/>
      <c r="O73" s="425">
        <f>L73-B73</f>
        <v/>
      </c>
      <c r="P73" s="30">
        <f>J73-K73</f>
        <v/>
      </c>
      <c r="Q73" s="426">
        <f>D73-F73</f>
        <v/>
      </c>
      <c r="R73" s="30" t="n"/>
    </row>
    <row r="74" ht="21" customHeight="1" s="53">
      <c r="A74" s="80" t="inlineStr">
        <is>
          <t xml:space="preserve">　　應付款項                                                    </t>
        </is>
      </c>
      <c r="B74" s="427">
        <f>VLOOKUP(A74,$A$423:$AX$475,$K$1,FALSE)</f>
        <v/>
      </c>
      <c r="C74" s="384" t="n"/>
      <c r="D74" s="440" t="n"/>
      <c r="E74" s="441" t="n">
        <v>161</v>
      </c>
      <c r="F74" s="442" t="n"/>
      <c r="G74" s="429">
        <f>B74+SUM(F74:F75)-SUM(D74:D75)</f>
        <v/>
      </c>
      <c r="H74" s="112" t="inlineStr">
        <is>
          <t xml:space="preserve">　　增加基金、公積及填補短絀                                    </t>
        </is>
      </c>
      <c r="I74" s="180" t="n"/>
      <c r="J74" s="73">
        <f>OFFSET(A547,0,$K$1-1)</f>
        <v/>
      </c>
      <c r="K74" s="369">
        <f>SUM(K75)</f>
        <v/>
      </c>
      <c r="L74" s="478">
        <f>VLOOKUP(A74,$A$253:$AX$305,$K$1,FALSE)</f>
        <v/>
      </c>
      <c r="M74" s="478">
        <f>L74-G74</f>
        <v/>
      </c>
      <c r="N74" s="30" t="n"/>
      <c r="O74" s="425">
        <f>L74-B74</f>
        <v/>
      </c>
      <c r="P74" s="30">
        <f>J74-K74</f>
        <v/>
      </c>
      <c r="Q74" s="426">
        <f>D74-F74</f>
        <v/>
      </c>
      <c r="R74" s="30" t="n"/>
    </row>
    <row r="75" ht="18.75" customHeight="1" s="53">
      <c r="A75" s="3" t="n">
        <v>0</v>
      </c>
      <c r="B75" s="427" t="n"/>
      <c r="C75" s="385" t="n"/>
      <c r="D75" s="440" t="n"/>
      <c r="E75" s="443" t="n"/>
      <c r="F75" s="442" t="n"/>
      <c r="G75" s="433" t="n"/>
      <c r="H75" s="112" t="inlineStr">
        <is>
          <t xml:space="preserve">　　　增加基金                                                    </t>
        </is>
      </c>
      <c r="I75" s="180" t="n"/>
      <c r="J75" s="73">
        <f>OFFSET(A548,0,$K$1-1)</f>
        <v/>
      </c>
      <c r="K75" s="369">
        <f>SUM(K76:K78)</f>
        <v/>
      </c>
      <c r="L75" s="478" t="n"/>
      <c r="M75" s="478">
        <f>L75-G75</f>
        <v/>
      </c>
      <c r="N75" s="30" t="n"/>
      <c r="O75" s="425">
        <f>L75-B75</f>
        <v/>
      </c>
      <c r="P75" s="30">
        <f>J75-K75</f>
        <v/>
      </c>
      <c r="Q75" s="426">
        <f>D75-F75</f>
        <v/>
      </c>
      <c r="R75" s="30" t="n"/>
    </row>
    <row r="76" ht="20.25" customHeight="1" s="53">
      <c r="A76" s="80" t="inlineStr">
        <is>
          <t xml:space="preserve">　　預收款項                                                    </t>
        </is>
      </c>
      <c r="B76" s="427">
        <f>VLOOKUP(A76,$A$423:$AX$475,$K$1,FALSE)</f>
        <v/>
      </c>
      <c r="C76" s="384" t="n"/>
      <c r="D76" s="440" t="n"/>
      <c r="E76" s="441" t="n">
        <v>161</v>
      </c>
      <c r="F76" s="442">
        <f>J34</f>
        <v/>
      </c>
      <c r="G76" s="429">
        <f>B76+SUM(F76:F77)-SUM(D76:D77)</f>
        <v/>
      </c>
      <c r="H76" s="112" t="inlineStr">
        <is>
          <t xml:space="preserve">　　　　國庫撥款增置固定資產                                        </t>
        </is>
      </c>
      <c r="I76" s="180" t="n">
        <v>313</v>
      </c>
      <c r="J76" s="73">
        <f>OFFSET(A549,0,$K$1-1)</f>
        <v/>
      </c>
      <c r="K76" s="369">
        <f>-SUMIF($C$7:$C$127,I76,$D$7:$D$127)+SUMIF($E$7:$E$127,I76,$F$7:$F$127)</f>
        <v/>
      </c>
      <c r="L76" s="478">
        <f>VLOOKUP(A76,$A$253:$AX$305,$K$1,FALSE)</f>
        <v/>
      </c>
      <c r="M76" s="478">
        <f>L76-G76</f>
        <v/>
      </c>
      <c r="N76" s="30" t="n"/>
      <c r="O76" s="425">
        <f>L76-B76</f>
        <v/>
      </c>
      <c r="P76" s="30">
        <f>J76-K76</f>
        <v/>
      </c>
      <c r="Q76" s="426">
        <f>D76-F76</f>
        <v/>
      </c>
      <c r="R76" s="30" t="n"/>
    </row>
    <row r="77">
      <c r="A77" s="3" t="n">
        <v>0</v>
      </c>
      <c r="B77" s="427" t="n"/>
      <c r="C77" s="385" t="n"/>
      <c r="D77" s="440" t="n"/>
      <c r="E77" s="443" t="n"/>
      <c r="F77" s="442" t="n"/>
      <c r="G77" s="433" t="n"/>
      <c r="H77" s="112" t="inlineStr">
        <is>
          <t xml:space="preserve">　　　　國庫增撥無形資產                                            </t>
        </is>
      </c>
      <c r="I77" s="180" t="n">
        <v>314</v>
      </c>
      <c r="J77" s="73">
        <f>OFFSET(A550,0,$K$1-1)</f>
        <v/>
      </c>
      <c r="K77" s="369">
        <f>-SUMIF($C$7:$C$127,I77,$D$7:$D$127)+SUMIF($E$7:$E$127,I77,$F$7:$F$127)</f>
        <v/>
      </c>
      <c r="L77" s="478" t="n"/>
      <c r="M77" s="478">
        <f>L77-G77</f>
        <v/>
      </c>
      <c r="N77" s="30" t="n"/>
      <c r="O77" s="425">
        <f>L77-B77</f>
        <v/>
      </c>
      <c r="P77" s="30">
        <f>J77-K77</f>
        <v/>
      </c>
      <c r="Q77" s="426">
        <f>D77-F77</f>
        <v/>
      </c>
      <c r="R77" s="30" t="n"/>
    </row>
    <row r="78">
      <c r="A78" s="78" t="inlineStr">
        <is>
          <t xml:space="preserve">　長期負債                                                    </t>
        </is>
      </c>
      <c r="B78" s="459">
        <f>SUM(B81)</f>
        <v/>
      </c>
      <c r="C78" s="384" t="n"/>
      <c r="D78" s="440" t="n"/>
      <c r="E78" s="441" t="n"/>
      <c r="F78" s="442" t="n"/>
      <c r="G78" s="460">
        <f>SUM(G81)</f>
        <v/>
      </c>
      <c r="H78" s="112" t="inlineStr">
        <is>
          <t xml:space="preserve">　　　　國庫增撥遞延資產                                            </t>
        </is>
      </c>
      <c r="I78" s="180" t="n">
        <v>315</v>
      </c>
      <c r="J78" s="73">
        <f>OFFSET(A551,0,$K$1-1)</f>
        <v/>
      </c>
      <c r="K78" s="369">
        <f>-SUMIF($C$7:$C$127,I78,$D$7:$D$127)+SUMIF($E$7:$E$127,I78,$F$7:$F$127)</f>
        <v/>
      </c>
      <c r="L78" s="478">
        <f>VLOOKUP(A78,$A$253:$AX$305,$K$1,FALSE)</f>
        <v/>
      </c>
      <c r="M78" s="478">
        <f>L78-G78</f>
        <v/>
      </c>
      <c r="N78" s="30" t="n"/>
      <c r="O78" s="425">
        <f>L78-B78</f>
        <v/>
      </c>
      <c r="P78" s="30">
        <f>J78-K78</f>
        <v/>
      </c>
      <c r="Q78" s="426">
        <f>D78-F78</f>
        <v/>
      </c>
      <c r="R78" s="30" t="n"/>
    </row>
    <row r="79">
      <c r="A79" s="169" t="n"/>
      <c r="B79" s="461" t="n"/>
      <c r="C79" s="395" t="n"/>
      <c r="D79" s="462" t="n"/>
      <c r="E79" s="463" t="n"/>
      <c r="F79" s="447" t="n"/>
      <c r="G79" s="394" t="n"/>
      <c r="H79" s="112" t="inlineStr">
        <is>
          <t xml:space="preserve">　　減少短期債務、流動金融負債及其他負債                        </t>
        </is>
      </c>
      <c r="I79" s="180" t="n"/>
      <c r="J79" s="73">
        <f>OFFSET(A552,0,$K$1-1)</f>
        <v/>
      </c>
      <c r="K79" s="387" t="n"/>
      <c r="L79" s="478" t="n"/>
      <c r="M79" s="478" t="n"/>
      <c r="N79" s="30" t="n"/>
      <c r="O79" s="425" t="n"/>
      <c r="P79" s="30" t="n"/>
      <c r="Q79" s="426" t="n"/>
      <c r="R79" s="30" t="n"/>
    </row>
    <row r="80">
      <c r="A80" s="169" t="n"/>
      <c r="B80" s="461" t="n"/>
      <c r="C80" s="395" t="n"/>
      <c r="D80" s="462" t="n"/>
      <c r="E80" s="463" t="n"/>
      <c r="F80" s="447" t="n"/>
      <c r="G80" s="394" t="n"/>
      <c r="H80" s="112" t="inlineStr">
        <is>
          <t xml:space="preserve">　　　減少短期債務                                                </t>
        </is>
      </c>
      <c r="I80" s="180" t="n">
        <v>316</v>
      </c>
      <c r="J80" s="73">
        <f>OFFSET(A553,0,$K$1-1)</f>
        <v/>
      </c>
      <c r="K80" s="369">
        <f>-SUMIF($C$7:$C$127,I80,$D$7:$D$127)+SUMIF($E$7:$E$127,I80,$F$7:$F$127)</f>
        <v/>
      </c>
      <c r="L80" s="478" t="n"/>
      <c r="M80" s="478" t="n"/>
      <c r="N80" s="30" t="n"/>
      <c r="O80" s="425" t="n"/>
      <c r="P80" s="30" t="n"/>
      <c r="Q80" s="426" t="n"/>
      <c r="R80" s="30" t="n"/>
    </row>
    <row r="81">
      <c r="A81" s="80" t="inlineStr">
        <is>
          <t xml:space="preserve">　　長期債務                                                    </t>
        </is>
      </c>
      <c r="B81" s="427">
        <f>VLOOKUP(A81,$A$423:$AX$475,$K$1,FALSE)</f>
        <v/>
      </c>
      <c r="C81" s="384" t="n">
        <v>418</v>
      </c>
      <c r="D81" s="440">
        <f>J116</f>
        <v/>
      </c>
      <c r="E81" s="441" t="n">
        <v>312</v>
      </c>
      <c r="F81" s="442">
        <f>J73</f>
        <v/>
      </c>
      <c r="G81" s="429">
        <f>B81+SUM(F81:F82)-SUM(D81:D82)</f>
        <v/>
      </c>
      <c r="H81" s="112" t="inlineStr">
        <is>
          <t xml:space="preserve">　　減少長期負債                                                </t>
        </is>
      </c>
      <c r="I81" s="180" t="n"/>
      <c r="J81" s="73">
        <f>OFFSET(A554,0,$K$1-1)</f>
        <v/>
      </c>
      <c r="K81" s="369">
        <f>K82</f>
        <v/>
      </c>
      <c r="L81" s="478">
        <f>VLOOKUP(A81,$A$253:$AX$305,$K$1,FALSE)</f>
        <v/>
      </c>
      <c r="M81" s="478">
        <f>L81-G81</f>
        <v/>
      </c>
      <c r="N81" s="30" t="n"/>
      <c r="O81" s="425">
        <f>L81-B81</f>
        <v/>
      </c>
      <c r="P81" s="30">
        <f>J81-K81</f>
        <v/>
      </c>
      <c r="Q81" s="426">
        <f>D81-F81</f>
        <v/>
      </c>
      <c r="R81" s="30" t="n"/>
    </row>
    <row r="82">
      <c r="A82" s="3" t="n">
        <v>0</v>
      </c>
      <c r="B82" s="427" t="n"/>
      <c r="C82" s="385" t="n">
        <v>322</v>
      </c>
      <c r="D82" s="440" t="n"/>
      <c r="E82" s="443" t="n"/>
      <c r="F82" s="442" t="n"/>
      <c r="G82" s="433" t="n"/>
      <c r="H82" s="112" t="inlineStr">
        <is>
          <t xml:space="preserve">　　　減少長期債務                                                </t>
        </is>
      </c>
      <c r="I82" s="180" t="n">
        <v>322</v>
      </c>
      <c r="J82" s="73">
        <f>OFFSET(A555,0,$K$1-1)</f>
        <v/>
      </c>
      <c r="K82" s="369">
        <f>-SUMIF($C$7:$C$127,I82,$D$7:$D$127)+SUMIF($E$7:$E$127,I82,$F$7:$F$127)</f>
        <v/>
      </c>
      <c r="L82" s="478" t="n"/>
      <c r="M82" s="478">
        <f>L82-G82</f>
        <v/>
      </c>
      <c r="N82" s="30" t="n"/>
      <c r="O82" s="425">
        <f>L82-B82</f>
        <v/>
      </c>
      <c r="P82" s="30">
        <f>J82-K82</f>
        <v/>
      </c>
      <c r="Q82" s="426">
        <f>D72-F82</f>
        <v/>
      </c>
      <c r="R82" s="30" t="n"/>
    </row>
    <row r="83">
      <c r="A83" s="78" t="inlineStr">
        <is>
          <t xml:space="preserve">　其他負債                                                    </t>
        </is>
      </c>
      <c r="B83" s="422">
        <f>SUM(B84,B90)</f>
        <v/>
      </c>
      <c r="C83" s="384" t="n"/>
      <c r="D83" s="440" t="n"/>
      <c r="E83" s="441" t="n"/>
      <c r="F83" s="442" t="n"/>
      <c r="G83" s="460">
        <f>SUM(G84,G90)</f>
        <v/>
      </c>
      <c r="H83" s="112" t="inlineStr">
        <is>
          <t xml:space="preserve">　　支付利息                                                    </t>
        </is>
      </c>
      <c r="I83" s="180" t="n"/>
      <c r="J83" s="73">
        <f>OFFSET(A556,0,$K$1-1)</f>
        <v/>
      </c>
      <c r="K83" s="369">
        <f>J83</f>
        <v/>
      </c>
      <c r="L83" s="478">
        <f>VLOOKUP(A83,$A$253:$AX$305,$K$1,FALSE)</f>
        <v/>
      </c>
      <c r="M83" s="478">
        <f>L83-G83</f>
        <v/>
      </c>
      <c r="N83" s="30" t="n"/>
      <c r="O83" s="425">
        <f>L83-B83</f>
        <v/>
      </c>
      <c r="P83" s="30">
        <f>J83-K83</f>
        <v/>
      </c>
      <c r="Q83" s="426">
        <f>D83-F83</f>
        <v/>
      </c>
      <c r="R83" s="30" t="n"/>
    </row>
    <row r="84">
      <c r="A84" s="80" t="inlineStr">
        <is>
          <t xml:space="preserve">　　什項負債                                                    </t>
        </is>
      </c>
      <c r="B84" s="427">
        <f>VLOOKUP(A84,$A$423:$AX$475,$K$1,FALSE)</f>
        <v/>
      </c>
      <c r="C84" s="384" t="n">
        <v>321</v>
      </c>
      <c r="D84" s="440" t="n"/>
      <c r="E84" s="441" t="n"/>
      <c r="F84" s="442" t="n"/>
      <c r="G84" s="429">
        <f>B84+SUM(F84:F89)-SUM(D84:D89)</f>
        <v/>
      </c>
      <c r="H84" s="111" t="inlineStr">
        <is>
          <t xml:space="preserve">▼籌資活動之淨現金流入（流出）                                </t>
        </is>
      </c>
      <c r="I84" s="180" t="n"/>
      <c r="J84" s="73">
        <f>OFFSET(A557,0,$K$1-1)</f>
        <v/>
      </c>
      <c r="K84" s="369">
        <f>K69</f>
        <v/>
      </c>
      <c r="L84" s="478">
        <f>VLOOKUP(A84,$A$253:$AX$305,$K$1,FALSE)</f>
        <v/>
      </c>
      <c r="M84" s="478">
        <f>L84-G84</f>
        <v/>
      </c>
      <c r="N84" s="30" t="n"/>
      <c r="O84" s="425">
        <f>L84-B84</f>
        <v/>
      </c>
      <c r="P84" s="30">
        <f>J84-K84</f>
        <v/>
      </c>
      <c r="Q84" s="426">
        <f>D84-F84</f>
        <v/>
      </c>
      <c r="R84" s="30" t="n"/>
    </row>
    <row r="85">
      <c r="A85" s="4" t="n">
        <v>0</v>
      </c>
      <c r="B85" s="427" t="n"/>
      <c r="C85" s="384" t="n">
        <v>402</v>
      </c>
      <c r="D85" s="440">
        <f>J91*-1</f>
        <v/>
      </c>
      <c r="E85" s="384" t="n">
        <v>122</v>
      </c>
      <c r="F85" s="442">
        <f>J28</f>
        <v/>
      </c>
      <c r="G85" s="433" t="n"/>
      <c r="H85" s="111" t="inlineStr">
        <is>
          <t xml:space="preserve">▼現金及約當現金之淨增（淨減）                                </t>
        </is>
      </c>
      <c r="I85" s="180" t="inlineStr">
        <is>
          <t>B</t>
        </is>
      </c>
      <c r="J85" s="73">
        <f>OFFSET(A558,0,$K$1-1)</f>
        <v/>
      </c>
      <c r="K85" s="369">
        <f>J85</f>
        <v/>
      </c>
      <c r="L85" s="478" t="n"/>
      <c r="M85" s="478">
        <f>L85-G85</f>
        <v/>
      </c>
      <c r="N85" s="30" t="n"/>
      <c r="O85" s="425">
        <f>L85-B85</f>
        <v/>
      </c>
      <c r="P85" s="30">
        <f>J85-K85</f>
        <v/>
      </c>
      <c r="Q85" s="426">
        <f>D85-F85</f>
        <v/>
      </c>
      <c r="R85" s="30" t="n"/>
    </row>
    <row r="86">
      <c r="A86" s="3" t="n">
        <v>0</v>
      </c>
      <c r="B86" s="427" t="n"/>
      <c r="C86" s="385" t="n"/>
      <c r="D86" s="440" t="n"/>
      <c r="E86" s="443" t="n">
        <v>401</v>
      </c>
      <c r="F86" s="442">
        <f>J90</f>
        <v/>
      </c>
      <c r="G86" s="433" t="n"/>
      <c r="H86" s="111" t="inlineStr">
        <is>
          <t xml:space="preserve">▼期初現金及約當現金                                          </t>
        </is>
      </c>
      <c r="I86" s="180" t="n"/>
      <c r="J86" s="73">
        <f>OFFSET(A559,0,$K$1-1)</f>
        <v/>
      </c>
      <c r="K86" s="369">
        <f>B8</f>
        <v/>
      </c>
      <c r="L86" s="478" t="n"/>
      <c r="M86" s="478">
        <f>L86-G86</f>
        <v/>
      </c>
      <c r="N86" s="30" t="n"/>
      <c r="O86" s="425">
        <f>L86-B86</f>
        <v/>
      </c>
      <c r="P86" s="30">
        <f>J86-K86</f>
        <v/>
      </c>
      <c r="Q86" s="426">
        <f>D86-F86</f>
        <v/>
      </c>
      <c r="R86" s="30" t="n"/>
    </row>
    <row r="87">
      <c r="A87" s="3" t="n">
        <v>0</v>
      </c>
      <c r="B87" s="427" t="n"/>
      <c r="C87" s="385" t="n"/>
      <c r="D87" s="440" t="n"/>
      <c r="E87" s="443" t="n"/>
      <c r="F87" s="442" t="n"/>
      <c r="G87" s="433" t="n"/>
      <c r="H87" s="111" t="inlineStr">
        <is>
          <t xml:space="preserve">▼期末現金及約當現金                                          </t>
        </is>
      </c>
      <c r="I87" s="180" t="n"/>
      <c r="J87" s="73">
        <f>OFFSET(A560,0,$K$1-1)</f>
        <v/>
      </c>
      <c r="K87" s="369">
        <f>G8</f>
        <v/>
      </c>
      <c r="L87" s="478" t="n"/>
      <c r="M87" s="478">
        <f>L87-G87</f>
        <v/>
      </c>
      <c r="N87" s="30" t="n"/>
      <c r="O87" s="425">
        <f>L87-B87</f>
        <v/>
      </c>
      <c r="P87" s="30">
        <f>J87-K87</f>
        <v/>
      </c>
      <c r="Q87" s="426">
        <f>D87-F87</f>
        <v/>
      </c>
      <c r="R87" s="30" t="n"/>
    </row>
    <row r="88">
      <c r="A88" s="3" t="n">
        <v>0</v>
      </c>
      <c r="B88" s="427" t="n"/>
      <c r="C88" s="385" t="n"/>
      <c r="D88" s="440" t="n"/>
      <c r="E88" s="443" t="n"/>
      <c r="F88" s="442" t="n"/>
      <c r="G88" s="433" t="n"/>
      <c r="H88" s="111" t="inlineStr">
        <is>
          <t xml:space="preserve">▼不影響現金流量之投資與籌資活動                              </t>
        </is>
      </c>
      <c r="J88" s="73">
        <f>OFFSET(A561,0,$K$1-1)</f>
        <v/>
      </c>
      <c r="K88" s="369" t="n"/>
      <c r="L88" s="478" t="n"/>
      <c r="M88" s="478">
        <f>L88-G88</f>
        <v/>
      </c>
      <c r="N88" s="30" t="n"/>
      <c r="O88" s="425">
        <f>L88-B88</f>
        <v/>
      </c>
      <c r="P88" s="30">
        <f>J88-K88</f>
        <v/>
      </c>
      <c r="Q88" s="426">
        <f>D88-F88</f>
        <v/>
      </c>
      <c r="R88" s="30" t="n"/>
    </row>
    <row r="89" ht="32.4" customHeight="1" s="53">
      <c r="A89" s="3" t="n">
        <v>0</v>
      </c>
      <c r="B89" s="427" t="n"/>
      <c r="C89" s="385" t="n"/>
      <c r="D89" s="440" t="n"/>
      <c r="E89" s="443" t="n"/>
      <c r="F89" s="442" t="n"/>
      <c r="G89" s="433" t="n"/>
      <c r="H89" s="112" t="inlineStr">
        <is>
          <t xml:space="preserve">　　退休離職準備金與應付退休及離職金同額增加(+)或減少(-)之金額  </t>
        </is>
      </c>
      <c r="I89" s="180" t="n"/>
      <c r="J89" s="73">
        <f>OFFSET(A562,0,$K$1-1)</f>
        <v/>
      </c>
      <c r="K89" s="369">
        <f>K90+K91</f>
        <v/>
      </c>
      <c r="L89" s="478" t="n"/>
      <c r="M89" s="478">
        <f>L89-G89</f>
        <v/>
      </c>
      <c r="N89" s="30" t="n"/>
      <c r="O89" s="425">
        <f>L89-B89</f>
        <v/>
      </c>
      <c r="P89" s="30">
        <f>J89-K89</f>
        <v/>
      </c>
      <c r="Q89" s="426">
        <f>D89-F89</f>
        <v/>
      </c>
      <c r="R89" s="30" t="n"/>
    </row>
    <row r="90">
      <c r="A90" s="80" t="inlineStr">
        <is>
          <t xml:space="preserve">　　遞延負債                                                    </t>
        </is>
      </c>
      <c r="B90" s="427">
        <f>VLOOKUP(A90,$A$423:$AX$475,$K$1,FALSE)</f>
        <v/>
      </c>
      <c r="C90" s="385" t="n">
        <v>124</v>
      </c>
      <c r="D90" s="440">
        <f>J31*-1</f>
        <v/>
      </c>
      <c r="E90" s="464" t="n">
        <v>311</v>
      </c>
      <c r="F90" s="442">
        <f>J71</f>
        <v/>
      </c>
      <c r="G90" s="429">
        <f>B90+SUM(F90:F96)-SUM(D90:D96)</f>
        <v/>
      </c>
      <c r="H90" s="112" t="inlineStr">
        <is>
          <t xml:space="preserve">　　　退休離職準備金與應付退休及離職金同額增加之金額(+)           </t>
        </is>
      </c>
      <c r="I90" s="180" t="n">
        <v>401</v>
      </c>
      <c r="J90" s="73">
        <f>OFFSET(A563,0,$K$1-1)</f>
        <v/>
      </c>
      <c r="K90" s="369">
        <f>(SUMIF($C$7:$C$127,I90,$D$7:$D$127)+SUMIF($E$7:$E$127,I90,$F$7:$F$127))/2</f>
        <v/>
      </c>
      <c r="L90" s="478">
        <f>VLOOKUP(A90,$A$253:$AX$305,$K$1,FALSE)</f>
        <v/>
      </c>
      <c r="M90" s="478">
        <f>L90-G90</f>
        <v/>
      </c>
      <c r="N90" s="30" t="n"/>
      <c r="O90" s="425">
        <f>L90-B90</f>
        <v/>
      </c>
      <c r="P90" s="30">
        <f>J90-K90</f>
        <v/>
      </c>
      <c r="Q90" s="426">
        <f>D90-F90</f>
        <v/>
      </c>
      <c r="R90" s="30" t="n"/>
    </row>
    <row r="91">
      <c r="A91" s="3" t="n">
        <v>0</v>
      </c>
      <c r="B91" s="427" t="n"/>
      <c r="C91" s="241" t="n">
        <v>123</v>
      </c>
      <c r="D91" s="440">
        <f>-J30</f>
        <v/>
      </c>
      <c r="E91" s="464" t="n">
        <v>403</v>
      </c>
      <c r="F91" s="442">
        <f>J93</f>
        <v/>
      </c>
      <c r="G91" s="433" t="n"/>
      <c r="H91" s="112" t="inlineStr">
        <is>
          <t xml:space="preserve">　　　退休離職準備金與應付退休及離職金同額減少之金額(-)           </t>
        </is>
      </c>
      <c r="I91" s="180" t="n">
        <v>402</v>
      </c>
      <c r="J91" s="73">
        <f>OFFSET(A564,0,$K$1-1)</f>
        <v/>
      </c>
      <c r="K91" s="387">
        <f>(SUMIF($C$7:$C$127,I91,$D$7:$D$127)+SUMIF($E$7:$E$127,I91,$F$7:$F$127))/2*-1</f>
        <v/>
      </c>
      <c r="L91" s="478" t="n"/>
      <c r="M91" s="478">
        <f>L91-G91</f>
        <v/>
      </c>
      <c r="N91" s="30" t="n"/>
      <c r="O91" s="425">
        <f>L91-B91</f>
        <v/>
      </c>
      <c r="P91" s="30">
        <f>J91-K91</f>
        <v/>
      </c>
      <c r="Q91" s="426">
        <f>D91-F91</f>
        <v/>
      </c>
      <c r="R91" s="30" t="n"/>
    </row>
    <row r="92">
      <c r="A92" s="3" t="n">
        <v>0</v>
      </c>
      <c r="B92" s="427" t="n"/>
      <c r="C92" s="385" t="n"/>
      <c r="D92" s="440" t="n"/>
      <c r="E92" s="325" t="n">
        <v>407</v>
      </c>
      <c r="F92" s="262">
        <f>J101</f>
        <v/>
      </c>
      <c r="G92" s="433" t="n"/>
      <c r="H92" s="112" t="inlineStr">
        <is>
          <t xml:space="preserve">　　其他準備金與遞延收入同額增加之金額                          </t>
        </is>
      </c>
      <c r="I92" s="180" t="n"/>
      <c r="J92" s="73">
        <f>OFFSET(A565,0,$K$1-1)</f>
        <v/>
      </c>
      <c r="K92" s="369">
        <f>K93</f>
        <v/>
      </c>
      <c r="L92" s="478" t="n"/>
      <c r="M92" s="478">
        <f>L92-G92</f>
        <v/>
      </c>
      <c r="N92" s="30" t="n"/>
      <c r="O92" s="425">
        <f>L92-B92</f>
        <v/>
      </c>
      <c r="P92" s="30">
        <f>J92-K92</f>
        <v/>
      </c>
      <c r="Q92" s="426">
        <f>D92-F92</f>
        <v/>
      </c>
      <c r="R92" s="30" t="n"/>
    </row>
    <row r="93">
      <c r="A93" s="3" t="n">
        <v>0</v>
      </c>
      <c r="B93" s="427" t="n"/>
      <c r="C93" s="385" t="n"/>
      <c r="D93" s="440" t="n"/>
      <c r="E93" s="464" t="n">
        <v>408</v>
      </c>
      <c r="F93" s="442">
        <f>J102</f>
        <v/>
      </c>
      <c r="G93" s="433" t="n"/>
      <c r="H93" s="112" t="inlineStr">
        <is>
          <t xml:space="preserve">　　　其他準備金與遞延收入同額增加之金額                          </t>
        </is>
      </c>
      <c r="I93" s="180" t="n">
        <v>403</v>
      </c>
      <c r="J93" s="73">
        <f>OFFSET(A566,0,$K$1-1)</f>
        <v/>
      </c>
      <c r="K93" s="369">
        <f>(SUMIF($C$7:$C$127,I93,$D$7:$D$127)+SUMIF($E$7:$E$127,I93,$F$7:$F$127))/2</f>
        <v/>
      </c>
      <c r="L93" s="478" t="n"/>
      <c r="M93" s="478">
        <f>L93-G93</f>
        <v/>
      </c>
      <c r="N93" s="30" t="n"/>
      <c r="O93" s="425">
        <f>L93-B93</f>
        <v/>
      </c>
      <c r="P93" s="30">
        <f>J93-K93</f>
        <v/>
      </c>
      <c r="Q93" s="426">
        <f>D93-F93</f>
        <v/>
      </c>
      <c r="R93" s="30" t="n"/>
    </row>
    <row r="94" ht="32.4" customHeight="1" s="53">
      <c r="A94" s="105" t="n"/>
      <c r="B94" s="465" t="n"/>
      <c r="C94" s="398" t="n"/>
      <c r="D94" s="455" t="n"/>
      <c r="E94" s="466" t="n">
        <v>410</v>
      </c>
      <c r="F94" s="467" t="n"/>
      <c r="G94" s="378" t="n"/>
      <c r="H94" s="112" t="inlineStr">
        <is>
          <t xml:space="preserve">　　以前年度購建中固定資產科目，調整轉入不動產、廠房及設備科目之</t>
        </is>
      </c>
      <c r="I94" s="180" t="n"/>
      <c r="J94" s="73">
        <f>OFFSET(A567,0,$K$1-1)</f>
        <v/>
      </c>
      <c r="K94" s="369">
        <f>K95</f>
        <v/>
      </c>
      <c r="P94">
        <f>J94-K94</f>
        <v/>
      </c>
    </row>
    <row r="95">
      <c r="A95" s="105" t="n"/>
      <c r="B95" s="465" t="n"/>
      <c r="C95" s="398" t="n"/>
      <c r="D95" s="455" t="n"/>
      <c r="E95" s="468" t="n"/>
      <c r="F95" s="447" t="n"/>
      <c r="G95" s="378" t="n"/>
      <c r="H95" s="112" t="inlineStr">
        <is>
          <t xml:space="preserve">　　　調整轉入不動產、廠房及設備科目明細                          </t>
        </is>
      </c>
      <c r="I95" s="180" t="n"/>
      <c r="J95" s="73">
        <f>OFFSET(A568,0,$K$1-1)</f>
        <v/>
      </c>
      <c r="K95" s="369">
        <f>K96+K97+K98</f>
        <v/>
      </c>
      <c r="L95" s="478" t="n"/>
      <c r="N95" s="30" t="n"/>
      <c r="O95" s="425">
        <f>L95-B96</f>
        <v/>
      </c>
      <c r="P95" s="30">
        <f>J95-K95</f>
        <v/>
      </c>
      <c r="Q95" s="426">
        <f>D96-F96</f>
        <v/>
      </c>
      <c r="R95" s="30" t="n"/>
    </row>
    <row r="96">
      <c r="A96" s="3" t="n">
        <v>0</v>
      </c>
      <c r="B96" s="427" t="n"/>
      <c r="C96" s="385" t="n"/>
      <c r="D96" s="440" t="n"/>
      <c r="E96" s="261" t="n"/>
      <c r="F96" s="186" t="n"/>
      <c r="G96" s="433" t="n"/>
      <c r="H96" s="112" t="inlineStr">
        <is>
          <t xml:space="preserve">　　　　土地改良物                                                  </t>
        </is>
      </c>
      <c r="I96" s="180" t="n">
        <v>404</v>
      </c>
      <c r="J96" s="73">
        <f>OFFSET(A569,0,$K$1-1)</f>
        <v/>
      </c>
      <c r="K96" s="369">
        <f>(SUMIF($C$7:$C$127,I96,$D$7:$D$127)+SUMIF($E$7:$E$127,I96,$F$7:$F$127))/2</f>
        <v/>
      </c>
      <c r="N96" s="30" t="n"/>
      <c r="O96" s="425">
        <f>L97-B97</f>
        <v/>
      </c>
      <c r="P96" s="30">
        <f>J96-K96</f>
        <v/>
      </c>
      <c r="Q96" s="426">
        <f>D97-F97</f>
        <v/>
      </c>
      <c r="R96" s="30" t="n"/>
    </row>
    <row r="97">
      <c r="A97" s="84" t="inlineStr">
        <is>
          <t xml:space="preserve">淨值                                                        </t>
        </is>
      </c>
      <c r="B97" s="422">
        <f>B98+B110+B116+B125</f>
        <v/>
      </c>
      <c r="C97" s="384" t="n"/>
      <c r="D97" s="440" t="n"/>
      <c r="E97" s="441" t="n"/>
      <c r="F97" s="442" t="n"/>
      <c r="G97" s="422">
        <f>G98+G110+G116+G125</f>
        <v/>
      </c>
      <c r="H97" s="112" t="inlineStr">
        <is>
          <t xml:space="preserve">　　　　房屋及建築                                                  </t>
        </is>
      </c>
      <c r="I97" s="180" t="n">
        <v>405</v>
      </c>
      <c r="J97" s="73">
        <f>OFFSET(A570,0,$K$1-1)</f>
        <v/>
      </c>
      <c r="K97" s="369">
        <f>(SUMIF($C$7:$C$127,I97,$D$7:$D$127)+SUMIF($E$7:$E$127,I97,$F$7:$F$127))/2</f>
        <v/>
      </c>
      <c r="L97" s="478">
        <f>VLOOKUP(A97,$A$253:$AX$305,$K$1,FALSE)</f>
        <v/>
      </c>
      <c r="M97" s="478">
        <f>L97-G97</f>
        <v/>
      </c>
      <c r="N97" s="30" t="n"/>
      <c r="O97" s="425">
        <f>L98-B98</f>
        <v/>
      </c>
      <c r="P97" s="30">
        <f>J97-K97</f>
        <v/>
      </c>
      <c r="Q97" s="426">
        <f>D98-F98</f>
        <v/>
      </c>
      <c r="R97" s="30" t="n"/>
    </row>
    <row r="98">
      <c r="A98" s="85" t="inlineStr">
        <is>
          <t xml:space="preserve">　基金                                                        </t>
        </is>
      </c>
      <c r="B98" s="422">
        <f>SUM(B99:B101)</f>
        <v/>
      </c>
      <c r="C98" s="384" t="n"/>
      <c r="D98" s="440" t="n"/>
      <c r="E98" s="441" t="n"/>
      <c r="F98" s="442" t="n"/>
      <c r="G98" s="422">
        <f>SUM(G99:G101)</f>
        <v/>
      </c>
      <c r="H98" s="220" t="inlineStr">
        <is>
          <t xml:space="preserve">　　　　什項設備                                                    </t>
        </is>
      </c>
      <c r="I98" s="267" t="n">
        <v>406</v>
      </c>
      <c r="J98" s="73">
        <f>OFFSET(A571,0,$K$1-1)</f>
        <v/>
      </c>
      <c r="K98" s="369">
        <f>(SUMIF($C$7:$C$127,I98,$D$7:$D$127)+SUMIF($E$7:$E$127,I98,$F$7:$F$127))/2</f>
        <v/>
      </c>
      <c r="L98" s="478">
        <f>VLOOKUP(A98,$A$253:$AX$305,$K$1,FALSE)</f>
        <v/>
      </c>
      <c r="M98" s="478">
        <f>L98-G98</f>
        <v/>
      </c>
      <c r="N98" s="30" t="n"/>
      <c r="O98" s="425">
        <f>L99-B99</f>
        <v/>
      </c>
      <c r="P98" s="30">
        <f>J98-K98</f>
        <v/>
      </c>
      <c r="Q98" s="426">
        <f>D99-F99</f>
        <v/>
      </c>
      <c r="R98" s="30" t="n"/>
    </row>
    <row r="99">
      <c r="A99" s="86" t="inlineStr">
        <is>
          <t xml:space="preserve">　　基金                                                        </t>
        </is>
      </c>
      <c r="B99" s="427">
        <f>VLOOKUP(A99,$A$423:$AX$475,$K$1,FALSE)</f>
        <v/>
      </c>
      <c r="C99" s="245" t="n"/>
      <c r="D99" s="440" t="n"/>
      <c r="E99" s="384" t="n">
        <v>313</v>
      </c>
      <c r="F99" s="442">
        <f>J76</f>
        <v/>
      </c>
      <c r="G99" s="469">
        <f>B99+SUM(F99:F109)-SUM(D99:D109)</f>
        <v/>
      </c>
      <c r="H99" s="112" t="inlineStr">
        <is>
          <t xml:space="preserve">　不動產、廠房及設備與遞延收入同額增加(+)或減少(-)之金額    </t>
        </is>
      </c>
      <c r="I99" s="180" t="n"/>
      <c r="J99" s="73">
        <f>OFFSET(A572,0,$K$1-1)</f>
        <v/>
      </c>
      <c r="K99" s="369">
        <f>K100</f>
        <v/>
      </c>
      <c r="L99" s="478">
        <f>VLOOKUP(A99,$A$253:$AX$305,$K$1,FALSE)</f>
        <v/>
      </c>
      <c r="M99" s="478">
        <f>L99-G99</f>
        <v/>
      </c>
      <c r="N99" s="30" t="n"/>
      <c r="O99" s="425">
        <f>L100-B100</f>
        <v/>
      </c>
      <c r="P99" s="30">
        <f>J99-K99</f>
        <v/>
      </c>
      <c r="Q99" s="426">
        <f>D100-F100</f>
        <v/>
      </c>
      <c r="R99" s="30" t="n"/>
    </row>
    <row r="100">
      <c r="A100" s="89" t="n">
        <v>0</v>
      </c>
      <c r="B100" s="427" t="n"/>
      <c r="C100" s="375" t="n"/>
      <c r="D100" s="428" t="n"/>
      <c r="E100" s="87" t="n">
        <v>314</v>
      </c>
      <c r="F100" s="431">
        <f>J77</f>
        <v/>
      </c>
      <c r="G100" s="427" t="n"/>
      <c r="H100" s="112" t="inlineStr">
        <is>
          <t xml:space="preserve">　　不動產、廠房及設備與遞延收入同額增加明細(+)             </t>
        </is>
      </c>
      <c r="I100" s="180" t="n"/>
      <c r="J100" s="73">
        <f>OFFSET(A573,0,$K$1-1)</f>
        <v/>
      </c>
      <c r="K100" s="369">
        <f>K101+K102</f>
        <v/>
      </c>
      <c r="L100" s="478" t="n"/>
      <c r="M100" s="478">
        <f>L100-G100</f>
        <v/>
      </c>
      <c r="N100" s="30" t="n"/>
      <c r="O100" s="425">
        <f>L101-B101</f>
        <v/>
      </c>
      <c r="P100" s="30">
        <f>J100-K100</f>
        <v/>
      </c>
      <c r="Q100" s="426">
        <f>D101-F101</f>
        <v/>
      </c>
      <c r="R100" s="30" t="n"/>
    </row>
    <row r="101">
      <c r="A101" s="50" t="n">
        <v>0</v>
      </c>
      <c r="B101" s="427" t="n"/>
      <c r="C101" s="91" t="n">
        <v>412</v>
      </c>
      <c r="D101" s="428">
        <f>-J109</f>
        <v/>
      </c>
      <c r="E101" s="87" t="n">
        <v>315</v>
      </c>
      <c r="F101" s="431">
        <f>J78</f>
        <v/>
      </c>
      <c r="G101" s="427" t="n"/>
      <c r="H101" s="211" t="inlineStr">
        <is>
          <t xml:space="preserve">　　　　機械及設備                                                  </t>
        </is>
      </c>
      <c r="I101" s="268" t="n">
        <v>407</v>
      </c>
      <c r="J101" s="73">
        <f>OFFSET(A574,0,$K$1-1)</f>
        <v/>
      </c>
      <c r="K101" s="369">
        <f>(SUMIF($C$7:$C$127,I101,$D$7:$D$127)+SUMIF($E$7:$E$127,I101,$F$7:$F$127))/2</f>
        <v/>
      </c>
      <c r="L101" s="478" t="n"/>
      <c r="M101" s="478">
        <f>L101-G101</f>
        <v/>
      </c>
      <c r="N101" s="30" t="n"/>
      <c r="O101" s="425">
        <f>L102-B102</f>
        <v/>
      </c>
      <c r="P101" s="30">
        <f>J101-K101</f>
        <v/>
      </c>
      <c r="Q101" s="426">
        <f>D102-F102</f>
        <v/>
      </c>
      <c r="R101" s="30" t="n"/>
    </row>
    <row r="102">
      <c r="A102" s="50" t="n">
        <v>0</v>
      </c>
      <c r="B102" s="427" t="n"/>
      <c r="C102" s="91" t="n">
        <v>413</v>
      </c>
      <c r="D102" s="470">
        <f>-J110</f>
        <v/>
      </c>
      <c r="E102" s="87" t="n">
        <v>409</v>
      </c>
      <c r="F102" s="432">
        <f>J105</f>
        <v/>
      </c>
      <c r="G102" s="427" t="n"/>
      <c r="H102" s="211" t="inlineStr">
        <is>
          <t xml:space="preserve">　　　　什項設備                                                    </t>
        </is>
      </c>
      <c r="I102" s="180" t="n">
        <v>408</v>
      </c>
      <c r="J102" s="73">
        <f>OFFSET(A575,0,$K$1-1)</f>
        <v/>
      </c>
      <c r="K102" s="369">
        <f>(SUMIF($C$7:$C$127,I102,$D$7:$D$127)+SUMIF($E$7:$E$127,I102,$F$7:$F$127))/2</f>
        <v/>
      </c>
      <c r="L102" s="478" t="n"/>
      <c r="M102" s="478">
        <f>L102-G102</f>
        <v/>
      </c>
      <c r="N102" s="30" t="n"/>
      <c r="O102" s="425">
        <f>L103-B103</f>
        <v/>
      </c>
      <c r="P102" s="30">
        <f>J102-K102</f>
        <v/>
      </c>
      <c r="Q102" s="426">
        <f>D103-F103</f>
        <v/>
      </c>
      <c r="R102" s="30" t="n"/>
    </row>
    <row r="103">
      <c r="A103" s="50" t="n">
        <v>0</v>
      </c>
      <c r="B103" s="427" t="n"/>
      <c r="C103" s="91" t="n">
        <v>414</v>
      </c>
      <c r="D103" s="470">
        <f>-J111</f>
        <v/>
      </c>
      <c r="E103" s="375" t="n">
        <v>410</v>
      </c>
      <c r="F103" s="431">
        <f>J106</f>
        <v/>
      </c>
      <c r="G103" s="427" t="n"/>
      <c r="H103" s="211" t="inlineStr">
        <is>
          <t xml:space="preserve">　不動產、廠房及設備與基金同額增加(+)或減少(-)之金額        </t>
        </is>
      </c>
      <c r="I103" s="180" t="n"/>
      <c r="J103" s="73">
        <f>OFFSET(A576,0,$K$1-1)</f>
        <v/>
      </c>
      <c r="K103" s="369">
        <f>K104+K108</f>
        <v/>
      </c>
      <c r="L103" s="478" t="n"/>
      <c r="M103" s="478">
        <f>L103-G103</f>
        <v/>
      </c>
      <c r="N103" s="30" t="n"/>
      <c r="O103" s="425">
        <f>L104-B104</f>
        <v/>
      </c>
      <c r="P103" s="30">
        <f>J103-K103</f>
        <v/>
      </c>
      <c r="Q103" s="426">
        <f>D104-F104</f>
        <v/>
      </c>
      <c r="R103" s="30" t="n"/>
    </row>
    <row r="104">
      <c r="A104" s="50" t="n">
        <v>0</v>
      </c>
      <c r="B104" s="427" t="n"/>
      <c r="C104" s="91" t="n">
        <v>416</v>
      </c>
      <c r="D104" s="470">
        <f>F58</f>
        <v/>
      </c>
      <c r="E104" s="375" t="n">
        <v>411</v>
      </c>
      <c r="F104" s="431">
        <f>J107</f>
        <v/>
      </c>
      <c r="G104" s="427" t="n"/>
      <c r="H104" s="211" t="inlineStr">
        <is>
          <t xml:space="preserve">　　　撥入不動產、廠房及設備明細(+)                               </t>
        </is>
      </c>
      <c r="I104" s="180" t="n"/>
      <c r="J104" s="73">
        <f>OFFSET(A577,0,$K$1-1)</f>
        <v/>
      </c>
      <c r="K104" s="369">
        <f>SUM(K105:K107)</f>
        <v/>
      </c>
      <c r="L104" s="478" t="n"/>
      <c r="M104" s="478">
        <f>L104-G104</f>
        <v/>
      </c>
      <c r="N104" s="30" t="n"/>
      <c r="O104" s="425">
        <f>L105-B105</f>
        <v/>
      </c>
      <c r="P104" s="30">
        <f>J104-K104</f>
        <v/>
      </c>
      <c r="Q104" s="426">
        <f>D105-F105</f>
        <v/>
      </c>
      <c r="R104" s="30" t="n"/>
    </row>
    <row r="105">
      <c r="A105" s="50" t="n"/>
      <c r="B105" s="50" t="n"/>
      <c r="C105" s="91" t="n"/>
      <c r="D105" s="428" t="n"/>
      <c r="E105" s="375" t="n">
        <v>415</v>
      </c>
      <c r="F105" s="90">
        <f>J113</f>
        <v/>
      </c>
      <c r="G105" s="50" t="n"/>
      <c r="H105" s="112" t="inlineStr">
        <is>
          <t xml:space="preserve">　　　　機械及設備                                                  </t>
        </is>
      </c>
      <c r="I105" s="180" t="n">
        <v>409</v>
      </c>
      <c r="J105" s="73">
        <f>OFFSET(A578,0,$K$1-1)</f>
        <v/>
      </c>
      <c r="K105" s="369">
        <f>(SUMIF($C$7:$C$127,I105,$D$7:$D$127)+SUMIF($E$7:$E$127,I105,$F$7:$F$127))/2</f>
        <v/>
      </c>
      <c r="L105" s="478" t="n"/>
      <c r="M105" s="478">
        <f>L105-G105</f>
        <v/>
      </c>
      <c r="N105" s="30" t="n"/>
      <c r="O105" s="425">
        <f>L106-B106</f>
        <v/>
      </c>
      <c r="P105" s="30">
        <f>J105-K105</f>
        <v/>
      </c>
      <c r="Q105" s="426">
        <f>D106-F106</f>
        <v/>
      </c>
      <c r="R105" s="30" t="n"/>
    </row>
    <row r="106">
      <c r="A106" s="50" t="n"/>
      <c r="B106" s="50" t="n"/>
      <c r="C106" s="375" t="n"/>
      <c r="D106" s="428" t="n"/>
      <c r="G106" s="50" t="n"/>
      <c r="H106" s="112" t="inlineStr">
        <is>
          <t xml:space="preserve">　　　　交通及運輸設備                                              </t>
        </is>
      </c>
      <c r="I106" s="180" t="n">
        <v>410</v>
      </c>
      <c r="J106" s="73">
        <f>OFFSET(A579,0,$K$1-1)</f>
        <v/>
      </c>
      <c r="K106" s="369">
        <f>(SUMIF($C$7:$C$127,I106,$D$7:$D$127)+SUMIF($E$7:$E$127,I106,$F$7:$F$127))/2</f>
        <v/>
      </c>
      <c r="L106" s="478" t="n"/>
      <c r="M106" s="478">
        <f>L106-G106</f>
        <v/>
      </c>
      <c r="N106" s="30" t="n"/>
      <c r="O106" s="425">
        <f>L107-B107</f>
        <v/>
      </c>
      <c r="P106" s="30">
        <f>J106-K106</f>
        <v/>
      </c>
      <c r="Q106" s="426">
        <f>D107-F107</f>
        <v/>
      </c>
      <c r="R106" s="30" t="n"/>
    </row>
    <row r="107">
      <c r="A107" s="50" t="n"/>
      <c r="B107" s="50" t="n"/>
      <c r="C107" s="127" t="n">
        <v>72</v>
      </c>
      <c r="D107" s="471">
        <f>IF(J119&lt;0,J119*-1,0)</f>
        <v/>
      </c>
      <c r="E107" s="472" t="n"/>
      <c r="F107" s="396" t="n"/>
      <c r="G107" s="50" t="n"/>
      <c r="H107" s="112" t="inlineStr">
        <is>
          <t xml:space="preserve">　　　　什項設備                                                    </t>
        </is>
      </c>
      <c r="I107" s="180" t="n">
        <v>411</v>
      </c>
      <c r="J107" s="73">
        <f>OFFSET(A580,0,$K$1-1)</f>
        <v/>
      </c>
      <c r="K107" s="369">
        <f>(SUMIF($C$7:$C$127,I107,$D$7:$D$127)+SUMIF($E$7:$E$127,I107,$F$7:$F$127))/2</f>
        <v/>
      </c>
      <c r="L107" s="478" t="n"/>
      <c r="M107" s="478">
        <f>L107-G107</f>
        <v/>
      </c>
      <c r="N107" s="30" t="n"/>
      <c r="O107" s="425">
        <f>L108-B108</f>
        <v/>
      </c>
      <c r="P107" s="30">
        <f>J107-K107</f>
        <v/>
      </c>
      <c r="Q107" s="426">
        <f>D108-F108</f>
        <v/>
      </c>
      <c r="R107" s="30" t="n"/>
    </row>
    <row r="108">
      <c r="A108" s="89" t="n">
        <v>0</v>
      </c>
      <c r="B108" s="427" t="n"/>
      <c r="C108" s="127" t="n"/>
      <c r="D108" s="428" t="n"/>
      <c r="E108" s="375" t="n">
        <v>72</v>
      </c>
      <c r="F108" s="396">
        <f>IF(J119&gt;0,J119,0)</f>
        <v/>
      </c>
      <c r="G108" s="427" t="n"/>
      <c r="H108" s="211" t="inlineStr">
        <is>
          <t xml:space="preserve">　　　撥出不動產、廠房及設備明細(-)                               </t>
        </is>
      </c>
      <c r="I108" s="180" t="n"/>
      <c r="J108" s="73">
        <f>OFFSET(A581,0,$K$1-1)</f>
        <v/>
      </c>
      <c r="K108" s="369">
        <f>K109+K110+K111</f>
        <v/>
      </c>
      <c r="L108" s="478" t="n"/>
      <c r="M108" s="478">
        <f>L108-G108</f>
        <v/>
      </c>
      <c r="N108" s="30" t="n"/>
      <c r="O108" s="425">
        <f>L109-B109</f>
        <v/>
      </c>
      <c r="P108" s="30">
        <f>J108-K108</f>
        <v/>
      </c>
      <c r="Q108" s="426">
        <f>D109-F109</f>
        <v/>
      </c>
      <c r="R108" s="30" t="n"/>
    </row>
    <row r="109">
      <c r="A109" s="78" t="n"/>
      <c r="B109" s="427" t="n"/>
      <c r="D109" s="428" t="n"/>
      <c r="E109" s="375" t="n"/>
      <c r="F109" s="432">
        <f>J131</f>
        <v/>
      </c>
      <c r="G109" s="427" t="n"/>
      <c r="H109" s="112" t="inlineStr">
        <is>
          <t xml:space="preserve">　　　　機械及設備                                                  </t>
        </is>
      </c>
      <c r="I109" s="180" t="n">
        <v>412</v>
      </c>
      <c r="J109" s="73">
        <f>OFFSET(A582,0,$K$1-1)</f>
        <v/>
      </c>
      <c r="K109" s="387">
        <f>(SUMIF($C$7:$C$127,I109,$D$7:$D$127)+SUMIF($E$7:$E$127,I109,$F$7:$F$127))/2*-1</f>
        <v/>
      </c>
      <c r="L109" s="478" t="n"/>
      <c r="M109" s="478">
        <f>L109-G109</f>
        <v/>
      </c>
      <c r="N109" s="30" t="n"/>
      <c r="O109" s="425">
        <f>L110-B110</f>
        <v/>
      </c>
      <c r="P109" s="30">
        <f>J109-K109</f>
        <v/>
      </c>
      <c r="Q109" s="426">
        <f>D110-F110</f>
        <v/>
      </c>
      <c r="R109" s="30" t="n"/>
    </row>
    <row r="110">
      <c r="A110" s="78" t="inlineStr">
        <is>
          <t xml:space="preserve">　公積                                                        </t>
        </is>
      </c>
      <c r="B110" s="422">
        <f>SUM(B111:B115)</f>
        <v/>
      </c>
      <c r="C110" s="375" t="n"/>
      <c r="D110" s="428" t="n"/>
      <c r="E110" s="430" t="n"/>
      <c r="F110" s="432" t="n"/>
      <c r="G110" s="423">
        <f>SUM(G111:G115)</f>
        <v/>
      </c>
      <c r="H110" s="112" t="inlineStr">
        <is>
          <t xml:space="preserve">　　　　交通及運輸設備                                              </t>
        </is>
      </c>
      <c r="I110" s="180" t="n">
        <v>413</v>
      </c>
      <c r="J110" s="73">
        <f>OFFSET(A583,0,$K$1-1)</f>
        <v/>
      </c>
      <c r="K110" s="387">
        <f>(SUMIF($C$7:$C$127,I110,$D$7:$D$127)+SUMIF($E$7:$E$127,I110,$F$7:$F$127))/2*-1</f>
        <v/>
      </c>
      <c r="L110" s="478">
        <f>VLOOKUP(A110,$A$253:$AX$305,$K$1,FALSE)</f>
        <v/>
      </c>
      <c r="M110" s="478">
        <f>L110-G110</f>
        <v/>
      </c>
      <c r="N110" s="30" t="n"/>
      <c r="O110" s="425">
        <f>L111-B111</f>
        <v/>
      </c>
      <c r="P110" s="30">
        <f>J110-K110</f>
        <v/>
      </c>
      <c r="Q110" s="426">
        <f>D111-F111</f>
        <v/>
      </c>
      <c r="R110" s="30" t="n"/>
    </row>
    <row r="111">
      <c r="A111" s="80" t="inlineStr">
        <is>
          <t xml:space="preserve">　　資本公積                                                    </t>
        </is>
      </c>
      <c r="B111" s="427">
        <f>VLOOKUP(A111,$A$423:$AX$475,$K$1,FALSE)</f>
        <v/>
      </c>
      <c r="C111" s="375" t="n"/>
      <c r="D111" s="428" t="n"/>
      <c r="E111" s="430" t="n">
        <v>417</v>
      </c>
      <c r="F111" s="432">
        <f>J115</f>
        <v/>
      </c>
      <c r="G111" s="429">
        <f>B111+SUM(F111:F113)-SUM(D111:D113)</f>
        <v/>
      </c>
      <c r="H111" s="112" t="inlineStr">
        <is>
          <t xml:space="preserve">　　　　什項設備                                                    </t>
        </is>
      </c>
      <c r="I111" s="180" t="n">
        <v>414</v>
      </c>
      <c r="J111" s="73">
        <f>OFFSET(A584,0,$K$1-1)</f>
        <v/>
      </c>
      <c r="K111" s="387">
        <f>(SUMIF($C$7:$C$127,I111,$D$7:$D$127)+SUMIF($E$7:$E$127,I111,$F$7:$F$127))/2*-1</f>
        <v/>
      </c>
      <c r="L111" s="478">
        <f>VLOOKUP(A111,$A$253:$AX$305,$K$1,FALSE)</f>
        <v/>
      </c>
      <c r="M111" s="478">
        <f>L111-G111</f>
        <v/>
      </c>
      <c r="N111" s="30" t="n"/>
      <c r="O111" s="425">
        <f>L112-B112</f>
        <v/>
      </c>
      <c r="P111" s="30">
        <f>J111-K111</f>
        <v/>
      </c>
      <c r="Q111" s="426">
        <f>D112-F112</f>
        <v/>
      </c>
      <c r="R111" s="30" t="n"/>
    </row>
    <row r="112">
      <c r="A112" s="2" t="n">
        <v>0</v>
      </c>
      <c r="B112" s="427" t="n"/>
      <c r="C112" s="473" t="n">
        <v>71</v>
      </c>
      <c r="D112" s="471">
        <f>IF(J118&lt;0,J118*-1,0)</f>
        <v/>
      </c>
      <c r="E112" s="430" t="n">
        <v>71</v>
      </c>
      <c r="F112" s="431">
        <f>IF(J133&gt;0,J133,0)</f>
        <v/>
      </c>
      <c r="G112" s="433" t="n"/>
      <c r="H112" s="211" t="inlineStr">
        <is>
          <t xml:space="preserve">　無形資產與基金同額增加(+)或減少(-)之金額                  </t>
        </is>
      </c>
      <c r="I112" s="186" t="n"/>
      <c r="J112" s="73" t="n"/>
      <c r="K112" s="369">
        <f>K113+K114</f>
        <v/>
      </c>
      <c r="L112" s="478" t="n"/>
      <c r="M112" s="478">
        <f>L112-G112</f>
        <v/>
      </c>
      <c r="N112" s="30" t="n"/>
      <c r="O112" s="425">
        <f>L113-B113</f>
        <v/>
      </c>
      <c r="P112" s="30">
        <f>J112-K112</f>
        <v/>
      </c>
      <c r="Q112" s="426">
        <f>D113-F113</f>
        <v/>
      </c>
      <c r="R112" s="30" t="n"/>
    </row>
    <row r="113">
      <c r="A113" s="3" t="n">
        <v>0</v>
      </c>
      <c r="B113" s="427" t="n"/>
      <c r="C113" s="473" t="n"/>
      <c r="D113" s="428" t="n"/>
      <c r="E113" s="439" t="n"/>
      <c r="F113" s="432" t="n"/>
      <c r="G113" s="433" t="n"/>
      <c r="H113" s="112" t="inlineStr">
        <is>
          <t xml:space="preserve">　　　無形資產與基金同額增加之金額(+)                             </t>
        </is>
      </c>
      <c r="I113" s="180" t="n">
        <v>415</v>
      </c>
      <c r="J113" s="73">
        <f>OFFSET(A585,0,$K$1-1)</f>
        <v/>
      </c>
      <c r="K113" s="369">
        <f>(SUMIF($C$7:$C$127,I113,$D$7:$D$127)+SUMIF($E$7:$E$127,I113,$F$7:$F$127))/2</f>
        <v/>
      </c>
      <c r="L113" s="478" t="n"/>
      <c r="M113" s="478">
        <f>L113-G113</f>
        <v/>
      </c>
      <c r="N113" s="30" t="n"/>
      <c r="O113" s="425">
        <f>L114-B114</f>
        <v/>
      </c>
      <c r="P113" s="30">
        <f>J113-K113</f>
        <v/>
      </c>
      <c r="Q113" s="426">
        <f>D114-F114</f>
        <v/>
      </c>
      <c r="R113" s="30" t="n"/>
    </row>
    <row r="114">
      <c r="A114" s="80" t="inlineStr">
        <is>
          <t xml:space="preserve">　　特別公積                                                    </t>
        </is>
      </c>
      <c r="B114" s="427">
        <f>VLOOKUP(A114,$A$423:$AX$475,$K$1,FALSE)</f>
        <v/>
      </c>
      <c r="C114" s="474" t="n"/>
      <c r="D114" s="428">
        <f>J131</f>
        <v/>
      </c>
      <c r="E114" s="430" t="n"/>
      <c r="F114" s="432" t="n"/>
      <c r="G114" s="429">
        <f>B114+SUM(F114:F115)-SUM(D114:D115)</f>
        <v/>
      </c>
      <c r="H114" s="112" t="inlineStr">
        <is>
          <t xml:space="preserve">　　　無形資產與基金同額減少之金額(-)                             </t>
        </is>
      </c>
      <c r="I114" s="180" t="n">
        <v>416</v>
      </c>
      <c r="J114" s="73">
        <f>OFFSET(A586,0,$K$1-1)</f>
        <v/>
      </c>
      <c r="K114" s="369">
        <f>-(SUMIF($C$7:$C$127,I114,$D$7:$D$127)+SUMIF($E$7:$E$127,I114,$F$7:$F$127))/2</f>
        <v/>
      </c>
      <c r="L114" s="478">
        <f>VLOOKUP(A114,$A$253:$AX$305,$K$1,FALSE)</f>
        <v/>
      </c>
      <c r="M114" s="478">
        <f>L114-G114</f>
        <v/>
      </c>
      <c r="N114" s="30" t="n"/>
      <c r="O114" s="425">
        <f>L115-B115</f>
        <v/>
      </c>
      <c r="P114" s="30">
        <f>J114-K114</f>
        <v/>
      </c>
      <c r="Q114" s="426">
        <f>D115-F115</f>
        <v/>
      </c>
      <c r="R114" s="30" t="n"/>
    </row>
    <row r="115">
      <c r="A115" s="3" t="n">
        <v>0</v>
      </c>
      <c r="B115" s="427" t="n"/>
      <c r="C115" s="473" t="n"/>
      <c r="D115" s="428" t="n"/>
      <c r="E115" s="439" t="n"/>
      <c r="F115" s="432" t="n"/>
      <c r="G115" s="433" t="n"/>
      <c r="H115" s="112" t="inlineStr">
        <is>
          <t xml:space="preserve">　　應付代管資產轉列受贈公積之金額                              </t>
        </is>
      </c>
      <c r="I115" s="180" t="n">
        <v>417</v>
      </c>
      <c r="J115" s="73">
        <f>OFFSET(A587,0,$K$1-1)</f>
        <v/>
      </c>
      <c r="K115" s="369">
        <f>(SUMIF($C$7:$C$127,I115,$D$7:$D$127)+SUMIF($E$7:$E$127,I115,$F$7:$F$127))/2</f>
        <v/>
      </c>
      <c r="L115" s="478" t="n"/>
      <c r="M115" s="478">
        <f>L115-G115</f>
        <v/>
      </c>
      <c r="N115" s="30" t="n"/>
      <c r="O115" s="425">
        <f>L116-B116</f>
        <v/>
      </c>
      <c r="P115" s="30">
        <f>J115-K115</f>
        <v/>
      </c>
      <c r="Q115" s="426">
        <f>D116-F116</f>
        <v/>
      </c>
      <c r="R115" s="30" t="n"/>
    </row>
    <row r="116">
      <c r="A116" s="78" t="inlineStr">
        <is>
          <t xml:space="preserve">　累積餘絀                                                    </t>
        </is>
      </c>
      <c r="B116" s="422">
        <f>SUM(B117:B121)</f>
        <v/>
      </c>
      <c r="C116" s="474" t="n"/>
      <c r="D116" s="428" t="n"/>
      <c r="E116" s="430" t="n"/>
      <c r="F116" s="432" t="n"/>
      <c r="G116" s="423">
        <f>SUM(G117:G121)</f>
        <v/>
      </c>
      <c r="H116" s="112" t="inlineStr">
        <is>
          <t xml:space="preserve">　　長期債務1年內到期部分轉列應付到期長期負債之金額             </t>
        </is>
      </c>
      <c r="I116" s="180" t="n">
        <v>418</v>
      </c>
      <c r="J116" s="73">
        <f>OFFSET(A588,0,$K$1-1)</f>
        <v/>
      </c>
      <c r="K116" s="369">
        <f>(SUMIF($C$7:$C$127,I116,$D$7:$D$127)+SUMIF($E$7:$E$127,I116,$F$7:$F$127))/2</f>
        <v/>
      </c>
      <c r="L116" s="478">
        <f>VLOOKUP(A116,$A$253:$AX$305,$K$1,FALSE)</f>
        <v/>
      </c>
      <c r="M116" s="478">
        <f>L116-G116</f>
        <v/>
      </c>
      <c r="N116" s="30" t="n"/>
      <c r="O116" s="425">
        <f>L117-B117</f>
        <v/>
      </c>
      <c r="P116" s="30">
        <f>J116-K116</f>
        <v/>
      </c>
      <c r="Q116" s="426">
        <f>D117-F117</f>
        <v/>
      </c>
      <c r="R116" s="30" t="n"/>
    </row>
    <row r="117">
      <c r="A117" s="80" t="inlineStr">
        <is>
          <t xml:space="preserve">　　累積賸餘                                                    </t>
        </is>
      </c>
      <c r="B117" s="427">
        <f>VLOOKUP(A117,$A$423:$AX$475,$K$1,FALSE)</f>
        <v/>
      </c>
      <c r="C117" s="474" t="n"/>
      <c r="D117" s="428" t="n"/>
      <c r="E117" s="375" t="inlineStr">
        <is>
          <t>A</t>
        </is>
      </c>
      <c r="F117" s="432">
        <f>IF(J7&gt;0,J7,0)</f>
        <v/>
      </c>
      <c r="G117" s="429">
        <f>B117+SUM(F117:F120)-SUM(D117:D120)</f>
        <v/>
      </c>
      <c r="H117" s="112" t="inlineStr">
        <is>
          <t xml:space="preserve">　　盈餘分配與虧損填補之金額                                    </t>
        </is>
      </c>
      <c r="I117" s="180" t="n"/>
      <c r="J117" s="73">
        <f>OFFSET(A589,0,$K$1-1)</f>
        <v/>
      </c>
      <c r="K117" s="369">
        <f>K118+K119</f>
        <v/>
      </c>
      <c r="L117" s="478">
        <f>VLOOKUP(A117,$A$253:$AX$305,$K$1,FALSE)</f>
        <v/>
      </c>
      <c r="M117" s="478">
        <f>L117-G117</f>
        <v/>
      </c>
      <c r="N117" s="30" t="n"/>
      <c r="O117" s="425">
        <f>L118-B118</f>
        <v/>
      </c>
      <c r="P117" s="30">
        <f>J117-K117</f>
        <v/>
      </c>
      <c r="Q117" s="426">
        <f>D118-F118</f>
        <v/>
      </c>
      <c r="R117" s="30" t="n"/>
    </row>
    <row r="118">
      <c r="A118" s="3" t="n">
        <v>0</v>
      </c>
      <c r="B118" s="427" t="n"/>
      <c r="C118" s="474" t="n">
        <v>71</v>
      </c>
      <c r="D118" s="428">
        <f>IF(J123&gt;0,J123,0)</f>
        <v/>
      </c>
      <c r="E118" s="375" t="n"/>
      <c r="F118" s="431" t="n"/>
      <c r="G118" s="401" t="n"/>
      <c r="H118" s="112" t="inlineStr">
        <is>
          <t xml:space="preserve">　　　提存(撥用-)公積                                             </t>
        </is>
      </c>
      <c r="I118" s="180" t="n">
        <v>71</v>
      </c>
      <c r="J118" s="73">
        <f>OFFSET(A590,0,$K$1-1)</f>
        <v/>
      </c>
      <c r="K118" s="387">
        <f>-(SUMIF($C$7:$C$127,I118,$D$7:$D$127)+SUMIF($E$7:$E$127,I118,$F$7:$F$127))/2</f>
        <v/>
      </c>
      <c r="L118" s="478" t="n"/>
      <c r="M118" s="478">
        <f>L118-G118</f>
        <v/>
      </c>
      <c r="N118" s="30" t="n"/>
      <c r="O118" s="425">
        <f>L119-B119</f>
        <v/>
      </c>
      <c r="P118" s="30">
        <f>J118-K118</f>
        <v/>
      </c>
      <c r="Q118" s="426">
        <f>D119-F119</f>
        <v/>
      </c>
      <c r="R118" s="30" t="n"/>
    </row>
    <row r="119" ht="20.4" customHeight="1" s="53" thickBot="1">
      <c r="A119" s="3" t="n"/>
      <c r="B119" s="427" t="n"/>
      <c r="C119" s="430" t="n">
        <v>72</v>
      </c>
      <c r="D119" s="471">
        <f>IF(J119&gt;0,J119,0)</f>
        <v/>
      </c>
      <c r="E119" s="434" t="n"/>
      <c r="F119" s="376" t="n"/>
      <c r="G119" s="401" t="n"/>
      <c r="H119" s="198" t="inlineStr">
        <is>
          <t xml:space="preserve">　　　賸餘撥充(折減-)基金                                         </t>
        </is>
      </c>
      <c r="I119" s="180" t="n">
        <v>72</v>
      </c>
      <c r="J119" s="73">
        <f>OFFSET(A591,0,$K$1-1)</f>
        <v/>
      </c>
      <c r="K119" s="387">
        <f>-(SUMIF($C$7:$C$127,I119,$D$7:$D$127)+SUMIF($E$7:$E$127,I119,$F$7:$F$127))/2</f>
        <v/>
      </c>
      <c r="L119" s="478" t="n"/>
      <c r="M119" s="478">
        <f>L119-G119</f>
        <v/>
      </c>
      <c r="N119" s="30" t="n"/>
      <c r="O119" s="425">
        <f>L120-B121</f>
        <v/>
      </c>
      <c r="P119" s="30">
        <f>J119-K119</f>
        <v/>
      </c>
      <c r="Q119" s="426">
        <f>D121-F121</f>
        <v/>
      </c>
      <c r="R119" s="30" t="n"/>
    </row>
    <row r="120">
      <c r="A120" s="100" t="n"/>
      <c r="B120" s="465" t="n"/>
      <c r="C120" s="430" t="n"/>
      <c r="D120" s="432" t="n"/>
      <c r="E120" s="434" t="n"/>
      <c r="F120" s="376" t="n"/>
      <c r="G120" s="401" t="n"/>
      <c r="H120" s="112" t="n"/>
      <c r="I120" s="180" t="n"/>
      <c r="J120" s="121" t="n"/>
      <c r="K120" s="369">
        <f>(SUMIF($C$7:$C$127,I120,$D$7:$D$127)+SUMIF($E$7:$E$127,I120,$F$7:$F$127))/2</f>
        <v/>
      </c>
      <c r="L120" s="478" t="n"/>
      <c r="M120" s="478">
        <f>L120-G120</f>
        <v/>
      </c>
      <c r="N120" s="30" t="n"/>
      <c r="O120" s="425">
        <f>L123-B122</f>
        <v/>
      </c>
      <c r="P120" s="30" t="n"/>
      <c r="Q120" s="426">
        <f>D122-F122</f>
        <v/>
      </c>
      <c r="R120" s="30" t="n"/>
    </row>
    <row r="121">
      <c r="A121" s="80" t="inlineStr">
        <is>
          <t xml:space="preserve">　　累積短絀                                                    </t>
        </is>
      </c>
      <c r="B121" s="427">
        <f>VLOOKUP(A121,$A$423:$AX$475,$K$1,FALSE)</f>
        <v/>
      </c>
      <c r="C121" s="375" t="inlineStr">
        <is>
          <t>A</t>
        </is>
      </c>
      <c r="D121" s="428">
        <f>IF(J7&lt;0,J7*-1,0)</f>
        <v/>
      </c>
      <c r="E121" s="430" t="n"/>
      <c r="F121" s="431" t="n"/>
      <c r="G121" s="488">
        <f>B121+SUM(F121:F124)-SUM(D121:D124)</f>
        <v/>
      </c>
      <c r="H121" s="112" t="n"/>
      <c r="I121" s="180" t="n"/>
      <c r="J121" s="121" t="n"/>
      <c r="K121" s="369">
        <f>(SUMIF($C$7:$C$127,I121,$D$7:$D$127)+SUMIF($E$7:$E$127,I121,$F$7:$F$127))/2</f>
        <v/>
      </c>
      <c r="L121" s="478">
        <f>VLOOKUP(A121,$A$253:$AX$305,$K$1,FALSE)</f>
        <v/>
      </c>
      <c r="M121" s="478">
        <f>L121-G121</f>
        <v/>
      </c>
      <c r="N121" s="30" t="n"/>
      <c r="O121" s="425">
        <f>L124-B123</f>
        <v/>
      </c>
      <c r="P121" s="30" t="n"/>
      <c r="Q121" s="426">
        <f>D123-F123</f>
        <v/>
      </c>
      <c r="R121" s="30" t="n"/>
    </row>
    <row r="122">
      <c r="A122" s="3" t="n">
        <v>0</v>
      </c>
      <c r="B122" s="427" t="n"/>
      <c r="C122" s="382" t="n"/>
      <c r="D122" s="428" t="n"/>
      <c r="E122" s="430" t="n">
        <v>71</v>
      </c>
      <c r="F122" s="432">
        <f>IF(J118&lt;0,J118*-1,0)</f>
        <v/>
      </c>
      <c r="G122" s="401" t="n"/>
      <c r="H122" s="112" t="n"/>
      <c r="I122" s="180" t="n"/>
      <c r="J122" s="121" t="n"/>
      <c r="K122" s="369">
        <f>SUM(K123:K124)</f>
        <v/>
      </c>
      <c r="L122" s="478" t="n"/>
      <c r="M122" s="478">
        <f>L122-G122</f>
        <v/>
      </c>
      <c r="N122" s="30" t="n"/>
      <c r="O122" s="425">
        <f>L125-B124</f>
        <v/>
      </c>
      <c r="P122" s="30" t="n"/>
      <c r="Q122" s="426">
        <f>D125-F125</f>
        <v/>
      </c>
      <c r="R122" s="30" t="n"/>
    </row>
    <row r="123">
      <c r="A123" s="3" t="n"/>
      <c r="B123" s="427" t="n"/>
      <c r="C123" s="382" t="n"/>
      <c r="D123" s="428" t="n"/>
      <c r="E123" s="430" t="n">
        <v>72</v>
      </c>
      <c r="F123" s="396">
        <f>IF(J119&lt;0,J119*-1,0)</f>
        <v/>
      </c>
      <c r="G123" s="401" t="n"/>
      <c r="H123" s="112" t="n"/>
      <c r="I123" s="180" t="n"/>
      <c r="J123" s="121" t="n"/>
      <c r="K123" s="369">
        <f>-(SUMIF($C$7:$C$127,I123,$D$7:$D$127)+SUMIF($E$7:$E$127,I123,$F$7:$F$127))/2</f>
        <v/>
      </c>
      <c r="L123" s="478" t="n"/>
      <c r="M123" s="478">
        <f>L123-G123</f>
        <v/>
      </c>
      <c r="N123" s="30" t="n"/>
      <c r="O123" s="425">
        <f>L126-B125</f>
        <v/>
      </c>
      <c r="P123" s="30" t="n"/>
      <c r="Q123" s="426">
        <f>D126-F126</f>
        <v/>
      </c>
    </row>
    <row r="124" ht="20.4" customHeight="1" s="53" thickBot="1">
      <c r="A124" s="100" t="n"/>
      <c r="B124" s="465" t="n"/>
      <c r="C124" s="475" t="n"/>
      <c r="D124" s="428" t="n"/>
      <c r="E124" s="434" t="n">
        <v>73</v>
      </c>
      <c r="F124" s="435">
        <f>D120</f>
        <v/>
      </c>
      <c r="G124" s="401" t="n"/>
      <c r="H124" s="198" t="n"/>
      <c r="I124" s="199" t="n"/>
      <c r="J124" s="122" t="n"/>
      <c r="K124" s="444">
        <f>-(SUMIF($C$7:$C$127,I124,$D$7:$D$127)+SUMIF($E$7:$E$127,I124,$F$7:$F$127))/2</f>
        <v/>
      </c>
      <c r="L124" s="478" t="n"/>
      <c r="M124" s="478">
        <f>L124-G124</f>
        <v/>
      </c>
      <c r="O124" s="425">
        <f>L127-B126</f>
        <v/>
      </c>
      <c r="Q124" s="426">
        <f>D127-F127</f>
        <v/>
      </c>
    </row>
    <row r="125">
      <c r="A125" s="78" t="inlineStr">
        <is>
          <t xml:space="preserve">　淨值其他項目                                                </t>
        </is>
      </c>
      <c r="B125" s="422">
        <f>SUM(B126:B127)</f>
        <v/>
      </c>
      <c r="C125" s="375" t="n"/>
      <c r="D125" s="428" t="n"/>
      <c r="E125" s="430" t="n"/>
      <c r="F125" s="432" t="n"/>
      <c r="G125" s="402">
        <f>SUM(G126:G127)</f>
        <v/>
      </c>
      <c r="H125" s="220" t="n"/>
      <c r="I125" s="180" t="n"/>
      <c r="J125" s="246" t="n"/>
      <c r="K125" s="489" t="n"/>
      <c r="L125" s="478">
        <f>VLOOKUP(A125,$A$253:$AX$305,$K$1,FALSE)</f>
        <v/>
      </c>
      <c r="M125" s="478">
        <f>L124-G124</f>
        <v/>
      </c>
      <c r="O125" s="425">
        <f>L127-B128</f>
        <v/>
      </c>
      <c r="Q125" s="426">
        <f>D128-F128</f>
        <v/>
      </c>
    </row>
    <row r="126">
      <c r="A126" s="81" t="inlineStr">
        <is>
          <t xml:space="preserve">　　累積其他綜合餘絀                                            </t>
        </is>
      </c>
      <c r="B126" s="427">
        <f>VLOOKUP(A126,$A$423:$AX$475,$K$1,FALSE)</f>
        <v/>
      </c>
      <c r="C126" s="375" t="n"/>
      <c r="D126" s="428" t="n"/>
      <c r="E126" s="430" t="n"/>
      <c r="F126" s="432" t="n"/>
      <c r="G126" s="488">
        <f>B126+F126-D126</f>
        <v/>
      </c>
      <c r="H126" s="220" t="n"/>
      <c r="I126" s="180" t="n"/>
      <c r="J126" s="246" t="n"/>
      <c r="K126" s="489" t="n"/>
      <c r="L126" s="478">
        <f>VLOOKUP(A126,$A$253:$AX$305,$K$1,FALSE)</f>
        <v/>
      </c>
      <c r="M126" s="478">
        <f>L125-G125</f>
        <v/>
      </c>
    </row>
    <row r="127">
      <c r="A127" s="80" t="n">
        <v>0</v>
      </c>
      <c r="B127" s="427" t="n"/>
      <c r="C127" s="375" t="n"/>
      <c r="D127" s="428" t="n"/>
      <c r="E127" s="430" t="n"/>
      <c r="F127" s="432" t="n"/>
      <c r="G127" s="488" t="n"/>
      <c r="H127" s="220" t="n"/>
      <c r="I127" s="180" t="n"/>
      <c r="J127" s="246" t="n"/>
      <c r="K127" s="489" t="n"/>
      <c r="L127" s="478">
        <f>VLOOKUP(A128,$A$253:$AX$305,$K$1,FALSE)</f>
        <v/>
      </c>
      <c r="M127" s="478">
        <f>L126-G126</f>
        <v/>
      </c>
    </row>
    <row r="128" ht="20.4" customHeight="1" s="53" thickBot="1">
      <c r="A128" s="83" t="inlineStr">
        <is>
          <t>合      計</t>
        </is>
      </c>
      <c r="B128" s="479">
        <f>B70+B97</f>
        <v/>
      </c>
      <c r="C128" s="480" t="n"/>
      <c r="D128" s="481" t="n"/>
      <c r="E128" s="482" t="n"/>
      <c r="F128" s="481" t="n"/>
      <c r="G128" s="490">
        <f>G70+G97</f>
        <v/>
      </c>
      <c r="H128" s="220" t="n"/>
      <c r="I128" s="180" t="n"/>
      <c r="J128" s="246" t="n"/>
      <c r="K128" s="489" t="n"/>
      <c r="M128" s="478">
        <f>L127-G128</f>
        <v/>
      </c>
    </row>
    <row r="129">
      <c r="A129" s="74" t="n"/>
      <c r="B129" s="74" t="n"/>
      <c r="C129" s="74" t="n"/>
      <c r="D129" s="74" t="n"/>
      <c r="E129" s="74" t="n"/>
      <c r="F129" s="74" t="n"/>
      <c r="G129" s="74" t="n"/>
      <c r="H129" s="220" t="n"/>
      <c r="I129" s="180" t="n"/>
      <c r="J129" s="246" t="n"/>
      <c r="K129" s="489" t="n"/>
      <c r="M129" s="478">
        <f>L131-G133</f>
        <v/>
      </c>
    </row>
    <row r="130">
      <c r="A130" s="74" t="n"/>
      <c r="D130" s="483">
        <f>SUM(D6:D127)</f>
        <v/>
      </c>
      <c r="E130" s="19" t="n"/>
      <c r="F130" s="483">
        <f>SUM(F6:F127)</f>
        <v/>
      </c>
      <c r="H130" s="220" t="n"/>
      <c r="I130" s="180" t="n"/>
      <c r="J130" s="246" t="n"/>
      <c r="K130" s="489" t="n"/>
      <c r="M130" s="478">
        <f>L132-G134</f>
        <v/>
      </c>
    </row>
    <row r="131">
      <c r="A131" s="74" t="n"/>
      <c r="C131" s="6" t="n"/>
      <c r="D131" s="483">
        <f>D130-F130</f>
        <v/>
      </c>
      <c r="E131" s="15" t="n"/>
      <c r="F131" s="483">
        <f>F130-D130</f>
        <v/>
      </c>
      <c r="H131" s="119" t="n"/>
      <c r="I131" s="115" t="n"/>
      <c r="J131" s="116" t="n"/>
      <c r="K131" s="411" t="n"/>
      <c r="M131" s="478">
        <f>L133-G135</f>
        <v/>
      </c>
    </row>
    <row r="132">
      <c r="A132" s="74" t="n"/>
      <c r="B132" s="484">
        <f>B69-B70-B97</f>
        <v/>
      </c>
      <c r="C132" s="6" t="n"/>
      <c r="E132" s="15" t="n"/>
      <c r="G132" s="484">
        <f>G69-G70-G97</f>
        <v/>
      </c>
      <c r="H132" s="119" t="n"/>
      <c r="I132" s="115" t="n"/>
      <c r="J132" s="116" t="n"/>
      <c r="K132" s="411" t="n"/>
      <c r="M132" s="478">
        <f>L134-G136</f>
        <v/>
      </c>
    </row>
    <row r="133">
      <c r="A133" s="74" t="n"/>
      <c r="C133" s="30" t="n"/>
      <c r="D133" s="30" t="n"/>
      <c r="E133" s="30" t="n"/>
      <c r="F133" s="30" t="n"/>
      <c r="G133" s="30" t="n"/>
      <c r="H133" s="119" t="n"/>
      <c r="I133" s="115" t="n"/>
      <c r="J133" s="116" t="n"/>
      <c r="K133" s="411" t="n"/>
      <c r="M133" s="478">
        <f>L135-G137</f>
        <v/>
      </c>
    </row>
    <row r="134">
      <c r="A134" s="74" t="n"/>
      <c r="B134" s="74" t="n"/>
      <c r="C134" s="74" t="n"/>
      <c r="D134" s="74" t="n"/>
      <c r="E134" s="74" t="n"/>
      <c r="F134" s="74" t="n"/>
      <c r="G134" s="74" t="n"/>
      <c r="H134" s="119" t="n"/>
      <c r="I134" s="115" t="n"/>
      <c r="J134" s="116" t="n"/>
      <c r="K134" s="411" t="n"/>
      <c r="M134" s="478">
        <f>L136-G136</f>
        <v/>
      </c>
    </row>
    <row r="135">
      <c r="A135" s="74" t="n"/>
      <c r="B135" s="74" t="n"/>
      <c r="C135" s="74" t="n"/>
      <c r="D135" s="74" t="n"/>
      <c r="E135" s="74" t="n"/>
      <c r="F135" s="74" t="n"/>
      <c r="G135" s="74" t="n"/>
      <c r="H135" s="119" t="n"/>
      <c r="I135" s="115" t="n"/>
      <c r="J135" s="116" t="n"/>
      <c r="K135" s="411" t="n"/>
    </row>
    <row r="254" ht="16.2" customHeight="1" s="53"/>
    <row r="255" ht="16.2" customHeight="1" s="53"/>
    <row r="256" ht="16.2" customHeight="1" s="53"/>
    <row r="257" ht="16.2" customHeight="1" s="53"/>
    <row r="258" ht="16.2" customHeight="1" s="53"/>
    <row r="259" ht="16.2" customHeight="1" s="53"/>
    <row r="260" ht="16.2" customHeight="1" s="53"/>
    <row r="261" ht="16.2" customHeight="1" s="53"/>
    <row r="262" ht="16.2" customHeight="1" s="53"/>
    <row r="263" ht="16.2" customHeight="1" s="53"/>
    <row r="264" ht="16.2" customHeight="1" s="53"/>
    <row r="265" ht="16.2" customHeight="1" s="53"/>
    <row r="266" ht="16.2" customHeight="1" s="53"/>
    <row r="267" ht="16.2" customHeight="1" s="53"/>
    <row r="268" ht="16.2" customHeight="1" s="53"/>
    <row r="269" ht="16.2" customHeight="1" s="53"/>
    <row r="270" ht="16.2" customHeight="1" s="53"/>
    <row r="271" ht="16.2" customHeight="1" s="53"/>
    <row r="272" ht="16.2" customHeight="1" s="53"/>
    <row r="273" ht="16.2" customHeight="1" s="53"/>
    <row r="274" ht="16.2" customHeight="1" s="53"/>
    <row r="275" ht="16.2" customHeight="1" s="53"/>
    <row r="276" ht="16.2" customHeight="1" s="53"/>
    <row r="277" ht="16.2" customHeight="1" s="53"/>
    <row r="278" ht="16.2" customHeight="1" s="53"/>
    <row r="279" ht="16.2" customHeight="1" s="53"/>
    <row r="280" ht="16.2" customHeight="1" s="53"/>
    <row r="281" ht="16.2" customHeight="1" s="53"/>
    <row r="282" ht="16.2" customHeight="1" s="53"/>
    <row r="283" ht="16.2" customHeight="1" s="53"/>
    <row r="284" ht="16.2" customHeight="1" s="53"/>
    <row r="285" ht="16.2" customHeight="1" s="53"/>
    <row r="286" ht="16.2" customHeight="1" s="53"/>
    <row r="287" ht="16.2" customHeight="1" s="53"/>
    <row r="288" ht="16.2" customHeight="1" s="53"/>
    <row r="289" ht="16.2" customHeight="1" s="53"/>
    <row r="290" ht="16.2" customHeight="1" s="53"/>
    <row r="291" ht="16.2" customHeight="1" s="53"/>
    <row r="292" ht="16.2" customHeight="1" s="53"/>
    <row r="293" ht="16.2" customHeight="1" s="53"/>
    <row r="294" ht="16.2" customHeight="1" s="53"/>
    <row r="295" ht="16.2" customHeight="1" s="53"/>
    <row r="296" ht="16.2" customHeight="1" s="53"/>
    <row r="297" ht="16.2" customHeight="1" s="53"/>
    <row r="298" ht="16.2" customHeight="1" s="53"/>
    <row r="299" ht="16.2" customHeight="1" s="53"/>
    <row r="300" ht="16.2" customHeight="1" s="53"/>
    <row r="301" ht="16.2" customHeight="1" s="53"/>
    <row r="302" ht="16.2" customHeight="1" s="53"/>
    <row r="303" ht="16.2" customHeight="1" s="53"/>
    <row r="304" ht="16.2" customHeight="1" s="53"/>
    <row r="305" ht="16.2" customHeight="1" s="53"/>
    <row r="306" ht="16.2" customHeight="1" s="53"/>
    <row r="307" ht="16.2" customHeight="1" s="53"/>
    <row r="308" ht="16.2" customHeight="1" s="53"/>
    <row r="311" ht="16.2" customHeight="1" s="53"/>
    <row r="312" ht="16.2" customHeight="1" s="53"/>
    <row r="313" ht="16.2" customHeight="1" s="53"/>
    <row r="314" ht="16.2" customHeight="1" s="53"/>
    <row r="315" ht="16.2" customHeight="1" s="53"/>
    <row r="316" ht="16.2" customHeight="1" s="53"/>
    <row r="317" ht="16.2" customHeight="1" s="53"/>
    <row r="318" ht="16.2" customHeight="1" s="53"/>
    <row r="319" ht="16.2" customHeight="1" s="53"/>
    <row r="320" ht="16.2" customHeight="1" s="53"/>
    <row r="321" ht="16.2" customHeight="1" s="53"/>
    <row r="322" ht="16.2" customHeight="1" s="53"/>
    <row r="323" ht="16.2" customHeight="1" s="53"/>
    <row r="324" ht="16.2" customHeight="1" s="53"/>
    <row r="325" ht="16.2" customHeight="1" s="53"/>
    <row r="326" ht="16.2" customHeight="1" s="53"/>
    <row r="327" ht="16.2" customHeight="1" s="53"/>
    <row r="328" ht="16.2" customHeight="1" s="53"/>
    <row r="329" ht="16.2" customHeight="1" s="53"/>
    <row r="330" ht="16.2" customHeight="1" s="53"/>
    <row r="331" ht="16.2" customHeight="1" s="53"/>
    <row r="332" ht="16.2" customHeight="1" s="53"/>
    <row r="333" ht="16.2" customHeight="1" s="53"/>
    <row r="334" ht="16.2" customHeight="1" s="53"/>
    <row r="335" ht="16.2" customHeight="1" s="53"/>
    <row r="336" ht="16.2" customHeight="1" s="53"/>
    <row r="337" ht="16.2" customHeight="1" s="53"/>
    <row r="338" ht="16.2" customHeight="1" s="53"/>
    <row r="339" ht="16.2" customHeight="1" s="53"/>
    <row r="340" ht="16.2" customHeight="1" s="53"/>
    <row r="341" ht="16.2" customHeight="1" s="53"/>
    <row r="342" ht="16.2" customHeight="1" s="53"/>
    <row r="343" ht="16.2" customHeight="1" s="53"/>
    <row r="344" ht="16.2" customHeight="1" s="53"/>
    <row r="345" ht="16.2" customHeight="1" s="53"/>
    <row r="346" ht="16.2" customHeight="1" s="53"/>
    <row r="347" ht="16.2" customHeight="1" s="53"/>
    <row r="348" ht="16.2" customHeight="1" s="53"/>
    <row r="349" ht="16.2" customHeight="1" s="53"/>
    <row r="350" ht="16.2" customHeight="1" s="53"/>
    <row r="351" ht="16.2" customHeight="1" s="53"/>
    <row r="352" ht="16.2" customHeight="1" s="53"/>
    <row r="353" ht="16.2" customHeight="1" s="53"/>
    <row r="354" ht="16.2" customHeight="1" s="53"/>
    <row r="355" ht="16.2" customHeight="1" s="53"/>
    <row r="356" ht="16.2" customHeight="1" s="53"/>
    <row r="357" ht="16.2" customHeight="1" s="53"/>
    <row r="358" ht="16.2" customHeight="1" s="53"/>
    <row r="359" ht="16.2" customHeight="1" s="53"/>
    <row r="360" ht="16.2" customHeight="1" s="53"/>
    <row r="361" ht="16.2" customHeight="1" s="53"/>
    <row r="362" ht="16.2" customHeight="1" s="53"/>
    <row r="363" ht="16.2" customHeight="1" s="53"/>
    <row r="364" ht="16.2" customHeight="1" s="53"/>
    <row r="365" ht="16.2" customHeight="1" s="53"/>
    <row r="366" ht="16.2" customHeight="1" s="53"/>
    <row r="367" ht="16.2" customHeight="1" s="53"/>
    <row r="368" ht="16.2" customHeight="1" s="53"/>
    <row r="369" ht="16.2" customHeight="1" s="53"/>
    <row r="370" ht="16.2" customHeight="1" s="53"/>
    <row r="371" ht="16.2" customHeight="1" s="53"/>
    <row r="372" ht="16.2" customHeight="1" s="53"/>
    <row r="373" ht="16.2" customHeight="1" s="53"/>
    <row r="374" ht="16.2" customHeight="1" s="53"/>
    <row r="375" ht="16.2" customHeight="1" s="53"/>
    <row r="376" ht="16.2" customHeight="1" s="53"/>
    <row r="377" ht="16.2" customHeight="1" s="53"/>
    <row r="378" ht="16.2" customHeight="1" s="53"/>
    <row r="379" ht="16.2" customHeight="1" s="53"/>
    <row r="380" ht="16.2" customHeight="1" s="53"/>
    <row r="381" ht="16.2" customHeight="1" s="53"/>
    <row r="382" ht="16.2" customHeight="1" s="53"/>
    <row r="383" ht="16.2" customHeight="1" s="53"/>
    <row r="384" ht="16.2" customHeight="1" s="53"/>
    <row r="385" ht="16.2" customHeight="1" s="53"/>
    <row r="386" ht="16.2" customHeight="1" s="53"/>
    <row r="387" ht="16.2" customHeight="1" s="53"/>
    <row r="388" ht="16.2" customHeight="1" s="53"/>
    <row r="389" ht="16.2" customHeight="1" s="53"/>
    <row r="390" ht="16.2" customHeight="1" s="53"/>
    <row r="391" ht="16.2" customHeight="1" s="53"/>
    <row r="392" ht="16.2" customHeight="1" s="53"/>
    <row r="393" ht="16.2" customHeight="1" s="53"/>
    <row r="394" ht="16.2" customHeight="1" s="53"/>
    <row r="395" ht="16.2" customHeight="1" s="53"/>
    <row r="396" ht="16.2" customHeight="1" s="53"/>
    <row r="397" ht="16.2" customHeight="1" s="53"/>
    <row r="398" ht="16.2" customHeight="1" s="53"/>
    <row r="399" ht="16.2" customHeight="1" s="53"/>
    <row r="400" ht="16.2" customHeight="1" s="53"/>
    <row r="401" ht="16.2" customHeight="1" s="53"/>
    <row r="402" ht="16.2" customHeight="1" s="53"/>
    <row r="403" ht="16.2" customHeight="1" s="53"/>
    <row r="404" ht="16.2" customHeight="1" s="53"/>
    <row r="405" ht="16.2" customHeight="1" s="53"/>
    <row r="406" ht="16.2" customHeight="1" s="53"/>
    <row r="407" ht="16.2" customHeight="1" s="53"/>
    <row r="408" ht="16.2" customHeight="1" s="53"/>
    <row r="409" ht="16.2" customHeight="1" s="53"/>
    <row r="410" ht="16.2" customHeight="1" s="53"/>
    <row r="427" ht="16.2" customHeight="1" s="53"/>
    <row r="428" ht="16.2" customHeight="1" s="53"/>
    <row r="429" ht="16.2" customHeight="1" s="53"/>
    <row r="430" ht="16.2" customHeight="1" s="53"/>
    <row r="431" ht="16.2" customHeight="1" s="53"/>
    <row r="432" ht="16.2" customHeight="1" s="53"/>
    <row r="433" ht="16.2" customHeight="1" s="53"/>
    <row r="434" ht="16.2" customHeight="1" s="53"/>
    <row r="435" ht="16.2" customHeight="1" s="53"/>
    <row r="436" ht="16.2" customHeight="1" s="53"/>
    <row r="437" ht="16.2" customHeight="1" s="53"/>
    <row r="438" ht="16.2" customHeight="1" s="53"/>
    <row r="439" ht="16.2" customHeight="1" s="53"/>
    <row r="440" ht="16.2" customHeight="1" s="53"/>
    <row r="441" ht="16.2" customHeight="1" s="53"/>
    <row r="442" ht="16.2" customHeight="1" s="53"/>
    <row r="443" ht="16.2" customHeight="1" s="53"/>
    <row r="444" ht="16.2" customHeight="1" s="53"/>
    <row r="445" ht="16.2" customHeight="1" s="53"/>
    <row r="446" ht="16.2" customHeight="1" s="53"/>
    <row r="447" ht="16.2" customHeight="1" s="53"/>
    <row r="448" ht="16.2" customHeight="1" s="53"/>
    <row r="449" ht="16.2" customHeight="1" s="53"/>
    <row r="450" ht="16.2" customHeight="1" s="53"/>
    <row r="451" ht="16.2" customHeight="1" s="53"/>
    <row r="452" ht="16.2" customHeight="1" s="53"/>
    <row r="453" ht="16.2" customHeight="1" s="53"/>
    <row r="454" ht="16.2" customHeight="1" s="53"/>
    <row r="455" ht="16.2" customHeight="1" s="53"/>
    <row r="456" ht="16.2" customHeight="1" s="53"/>
    <row r="457" ht="16.2" customHeight="1" s="53"/>
    <row r="458" ht="16.2" customHeight="1" s="53"/>
    <row r="459" ht="16.2" customHeight="1" s="53"/>
    <row r="460" ht="16.2" customHeight="1" s="53"/>
    <row r="461" ht="16.2" customHeight="1" s="53"/>
    <row r="462" ht="16.2" customHeight="1" s="53"/>
    <row r="463" ht="16.2" customHeight="1" s="53"/>
    <row r="464" ht="16.2" customHeight="1" s="53"/>
    <row r="465" ht="16.2" customHeight="1" s="53"/>
    <row r="466" ht="16.2" customHeight="1" s="53"/>
    <row r="467" ht="16.2" customHeight="1" s="53"/>
    <row r="468" ht="16.2" customHeight="1" s="53"/>
    <row r="469" ht="16.2" customHeight="1" s="53"/>
    <row r="470" ht="16.2" customHeight="1" s="53"/>
    <row r="471" ht="16.2" customHeight="1" s="53"/>
    <row r="472" ht="16.2" customHeight="1" s="53"/>
    <row r="473" ht="16.2" customHeight="1" s="53"/>
    <row r="474" ht="16.2" customHeight="1" s="53"/>
    <row r="475" ht="16.2" customHeight="1" s="53"/>
    <row r="476" ht="16.2" customHeight="1" s="53"/>
    <row r="477" ht="16.2" customHeight="1" s="53"/>
    <row r="478" ht="16.2" customHeight="1" s="53"/>
    <row r="479" ht="16.2" customHeight="1" s="53"/>
    <row r="480" ht="16.2" customHeight="1" s="53"/>
    <row r="481" ht="16.2" customHeight="1" s="53"/>
    <row r="484" ht="16.2" customHeight="1" s="53"/>
    <row r="485" ht="16.2" customHeight="1" s="53"/>
    <row r="486" ht="16.2" customHeight="1" s="53"/>
    <row r="487" ht="16.2" customHeight="1" s="53"/>
    <row r="488" ht="16.2" customHeight="1" s="53"/>
    <row r="489" ht="16.2" customHeight="1" s="53"/>
    <row r="490" ht="16.2" customHeight="1" s="53"/>
    <row r="491" ht="16.2" customHeight="1" s="53"/>
    <row r="492" ht="16.2" customHeight="1" s="53"/>
    <row r="493" ht="16.2" customHeight="1" s="53"/>
    <row r="494" ht="16.2" customHeight="1" s="53"/>
    <row r="495" ht="16.2" customHeight="1" s="53"/>
    <row r="496" ht="16.2" customHeight="1" s="53"/>
    <row r="497" ht="16.2" customHeight="1" s="53"/>
    <row r="498" ht="16.2" customHeight="1" s="53"/>
    <row r="499" ht="16.2" customHeight="1" s="53"/>
    <row r="500" ht="16.2" customHeight="1" s="53"/>
    <row r="501" ht="16.2" customHeight="1" s="53"/>
    <row r="502" ht="16.2" customHeight="1" s="53"/>
    <row r="503" ht="16.2" customHeight="1" s="53"/>
    <row r="504" ht="16.2" customHeight="1" s="53"/>
    <row r="505" ht="16.2" customHeight="1" s="53"/>
    <row r="506" ht="16.2" customHeight="1" s="53"/>
    <row r="507" ht="16.2" customHeight="1" s="53"/>
    <row r="508" ht="16.2" customHeight="1" s="53"/>
    <row r="509" ht="16.2" customHeight="1" s="53"/>
    <row r="510" ht="16.2" customHeight="1" s="53"/>
    <row r="511" ht="16.2" customHeight="1" s="53"/>
    <row r="512" ht="16.2" customHeight="1" s="53"/>
    <row r="513" ht="16.2" customHeight="1" s="53"/>
    <row r="514" ht="16.2" customHeight="1" s="53"/>
    <row r="515" ht="16.2" customHeight="1" s="53"/>
    <row r="516" ht="16.2" customHeight="1" s="53"/>
    <row r="517" ht="16.2" customHeight="1" s="53"/>
    <row r="518" ht="16.2" customHeight="1" s="53"/>
    <row r="519" ht="16.2" customHeight="1" s="53"/>
    <row r="520" ht="16.2" customHeight="1" s="53"/>
    <row r="521" ht="16.2" customHeight="1" s="53"/>
    <row r="522" ht="16.2" customHeight="1" s="53"/>
    <row r="523" ht="16.2" customHeight="1" s="53"/>
    <row r="524" ht="16.2" customHeight="1" s="53"/>
    <row r="525" ht="16.2" customHeight="1" s="53"/>
    <row r="526" ht="16.2" customHeight="1" s="53"/>
    <row r="527" ht="16.2" customHeight="1" s="53"/>
    <row r="528" ht="16.2" customHeight="1" s="53"/>
    <row r="529" ht="16.2" customHeight="1" s="53"/>
    <row r="530" ht="16.2" customHeight="1" s="53"/>
    <row r="531" ht="16.2" customHeight="1" s="53"/>
    <row r="532" ht="16.2" customHeight="1" s="53"/>
    <row r="533" ht="16.2" customHeight="1" s="53"/>
    <row r="534" ht="16.2" customHeight="1" s="53"/>
    <row r="535" ht="16.2" customHeight="1" s="53"/>
    <row r="536" ht="16.2" customHeight="1" s="53"/>
    <row r="537" ht="16.2" customHeight="1" s="53"/>
    <row r="538" ht="16.2" customHeight="1" s="53"/>
    <row r="539" ht="16.2" customHeight="1" s="53"/>
    <row r="540" ht="16.2" customHeight="1" s="53"/>
    <row r="541" ht="16.2" customHeight="1" s="53"/>
    <row r="542" ht="16.2" customHeight="1" s="53"/>
    <row r="543" ht="16.2" customHeight="1" s="53"/>
    <row r="544" ht="16.2" customHeight="1" s="53"/>
    <row r="545" ht="16.2" customHeight="1" s="53"/>
    <row r="546" ht="16.2" customHeight="1" s="53"/>
    <row r="547" ht="16.2" customHeight="1" s="53"/>
    <row r="548" ht="16.2" customHeight="1" s="53"/>
    <row r="549" ht="16.2" customHeight="1" s="53"/>
    <row r="550" ht="16.2" customHeight="1" s="53"/>
    <row r="551" ht="16.2" customHeight="1" s="53"/>
    <row r="552" ht="16.2" customHeight="1" s="53"/>
    <row r="553" ht="16.2" customHeight="1" s="53"/>
    <row r="554" ht="16.2" customHeight="1" s="53"/>
    <row r="555" ht="16.2" customHeight="1" s="53"/>
    <row r="556" ht="16.2" customHeight="1" s="53"/>
    <row r="557" ht="16.2" customHeight="1" s="53"/>
    <row r="558" ht="16.2" customHeight="1" s="53"/>
    <row r="559" ht="16.2" customHeight="1" s="53"/>
    <row r="560" ht="16.2" customHeight="1" s="53"/>
    <row r="561" ht="16.2" customHeight="1" s="53"/>
    <row r="562" ht="16.2" customHeight="1" s="53"/>
    <row r="563" ht="16.2" customHeight="1" s="53"/>
    <row r="564" ht="16.2" customHeight="1" s="53"/>
    <row r="565" ht="16.2" customHeight="1" s="53"/>
    <row r="566" ht="16.2" customHeight="1" s="53"/>
    <row r="567" ht="16.2" customHeight="1" s="53"/>
    <row r="568" ht="16.2" customHeight="1" s="53"/>
    <row r="569" ht="16.2" customHeight="1" s="53"/>
    <row r="570" ht="16.2" customHeight="1" s="53"/>
    <row r="571" ht="16.2" customHeight="1" s="53"/>
    <row r="572" ht="16.2" customHeight="1" s="53"/>
    <row r="573" ht="16.2" customHeight="1" s="53"/>
    <row r="574" ht="16.2" customHeight="1" s="53"/>
    <row r="575" ht="16.2" customHeight="1" s="53"/>
    <row r="576" ht="16.2" customHeight="1" s="53"/>
    <row r="577" ht="16.2" customHeight="1" s="53"/>
    <row r="578" ht="16.2" customHeight="1" s="53"/>
    <row r="579" ht="16.2" customHeight="1" s="53"/>
    <row r="580" ht="16.2" customHeight="1" s="53"/>
    <row r="581" ht="16.2" customHeight="1" s="53"/>
    <row r="582" ht="16.2" customHeight="1" s="53"/>
    <row r="583" ht="16.2" customHeight="1" s="53"/>
    <row r="584" ht="16.2" customHeight="1" s="53"/>
    <row r="585" ht="16.2" customHeight="1" s="53"/>
    <row r="586" ht="16.2" customHeight="1" s="53"/>
    <row r="587" ht="16.2" customHeight="1" s="53"/>
    <row r="588" ht="16.2" customHeight="1" s="53"/>
    <row r="589" ht="16.2" customHeight="1" s="53"/>
    <row r="590" ht="16.2" customHeight="1" s="53"/>
    <row r="591" ht="16.2" customHeight="1" s="53"/>
    <row r="592" ht="16.2" customHeight="1" s="53"/>
  </sheetData>
  <mergeCells count="6">
    <mergeCell ref="A1:J1"/>
    <mergeCell ref="C4:F4"/>
    <mergeCell ref="A4:A5"/>
    <mergeCell ref="A3:J3"/>
    <mergeCell ref="A2:J2"/>
    <mergeCell ref="H4:J5"/>
  </mergeCells>
  <conditionalFormatting sqref="D8:D15">
    <cfRule type="expression" priority="3" dxfId="4">
      <formula>"""=if(IF(ISBLANK(c8),0, 1) *IF(ISBLANK(d8),0, 1)=1)"""</formula>
    </cfRule>
  </conditionalFormatting>
  <conditionalFormatting sqref="J7:J38">
    <cfRule type="cellIs" priority="7" operator="notEqual" dxfId="0" stopIfTrue="1">
      <formula>$K7</formula>
    </cfRule>
  </conditionalFormatting>
  <conditionalFormatting sqref="J39">
    <cfRule type="cellIs" priority="9" operator="notEqual" dxfId="0" stopIfTrue="1">
      <formula>#REF!</formula>
    </cfRule>
  </conditionalFormatting>
  <conditionalFormatting sqref="J40:J41">
    <cfRule type="cellIs" priority="8" operator="notEqual" dxfId="0" stopIfTrue="1">
      <formula>$K39</formula>
    </cfRule>
  </conditionalFormatting>
  <conditionalFormatting sqref="J42:J136">
    <cfRule type="cellIs" priority="1" operator="notEqual" dxfId="0" stopIfTrue="1">
      <formula>$K42</formula>
    </cfRule>
  </conditionalFormatting>
  <conditionalFormatting sqref="M7:M93 M97:M134">
    <cfRule type="cellIs" priority="20" operator="notEqual" dxfId="0" stopIfTrue="1">
      <formula>0</formula>
    </cfRule>
  </conditionalFormatting>
  <printOptions horizontalCentered="1"/>
  <pageMargins left="0.5511811023622047" right="0.4724409448818898" top="0.4330708661417323" bottom="0.2755905511811024" header="0.3937007874015748" footer="0.1181102362204725"/>
  <pageSetup orientation="portrait" paperSize="9" scale="38" horizontalDpi="1200" verticalDpi="1200"/>
  <headerFooter alignWithMargins="0">
    <oddHeader/>
    <oddFooter>&amp;C&amp;16 1-1</oddFooter>
    <evenHeader/>
    <evenFooter/>
    <firstHeader/>
    <firstFooter/>
  </headerFooter>
  <legacyDrawing xmlns:r="http://schemas.openxmlformats.org/officeDocument/2006/relationships" r:id="anysvml"/>
</worksheet>
</file>

<file path=xl/worksheets/sheet48.xml><?xml version="1.0" encoding="utf-8"?>
<worksheet xmlns="http://schemas.openxmlformats.org/spreadsheetml/2006/main">
  <sheetPr codeName="Sheet53">
    <outlinePr summaryBelow="1" summaryRight="1"/>
    <pageSetUpPr/>
  </sheetPr>
  <dimension ref="A1:R135"/>
  <sheetViews>
    <sheetView showZeros="0" topLeftCell="A61" zoomScale="70" zoomScaleNormal="70" zoomScaleSheetLayoutView="120" workbookViewId="0">
      <selection activeCell="G14" sqref="G14"/>
    </sheetView>
  </sheetViews>
  <sheetFormatPr baseColWidth="8" defaultColWidth="9" defaultRowHeight="19.8"/>
  <cols>
    <col width="21.6640625" customWidth="1" style="5" min="1" max="1"/>
    <col width="16" customWidth="1" style="5" min="2" max="2"/>
    <col width="5.6640625" customWidth="1" style="325" min="3" max="3"/>
    <col width="11.88671875" customWidth="1" style="5" min="4" max="4"/>
    <col width="4.88671875" customWidth="1" style="325" min="5" max="5"/>
    <col width="12.21875" customWidth="1" style="5" min="6" max="6"/>
    <col width="12.33203125" customWidth="1" style="5" min="7" max="7"/>
    <col width="64.44140625" customWidth="1" style="5" min="8" max="8"/>
    <col width="5.21875" customWidth="1" style="5" min="9" max="9"/>
    <col width="10.6640625" customWidth="1" style="5" min="10" max="10"/>
    <col width="9" customWidth="1" style="1" min="11" max="12"/>
    <col width="19.109375" bestFit="1" customWidth="1" style="1" min="13" max="13"/>
    <col width="9" customWidth="1" style="1" min="14" max="14"/>
    <col width="20.109375" bestFit="1" customWidth="1" style="1" min="15" max="15"/>
    <col width="9" customWidth="1" style="1" min="16" max="16"/>
    <col width="15.109375" bestFit="1" customWidth="1" style="1" min="17" max="17"/>
    <col width="9" customWidth="1" style="1" min="18" max="16384"/>
  </cols>
  <sheetData>
    <row r="1" ht="22.2" customHeight="1" s="53">
      <c r="A1" s="322">
        <f>OFFSET(A139,0,K1-1)</f>
        <v/>
      </c>
      <c r="K1" s="13">
        <f>L1+2</f>
        <v/>
      </c>
      <c r="L1" s="1" t="n">
        <v>46</v>
      </c>
    </row>
    <row r="2" ht="22.2" customHeight="1" s="53">
      <c r="A2" s="322" t="inlineStr">
        <is>
          <t>預計平衡表與現金流量表勾稽底稿</t>
        </is>
      </c>
    </row>
    <row r="3" ht="20.4" customHeight="1" s="53" thickBot="1">
      <c r="A3" s="324" t="inlineStr">
        <is>
          <t>中華民國115年度</t>
        </is>
      </c>
    </row>
    <row r="4" ht="22.2" customHeight="1" s="53">
      <c r="A4" s="348" t="inlineStr">
        <is>
          <t>科目</t>
        </is>
      </c>
      <c r="B4" s="349" t="inlineStr">
        <is>
          <t>114.12.31</t>
        </is>
      </c>
      <c r="C4" s="328" t="inlineStr">
        <is>
          <t>調整項目</t>
        </is>
      </c>
      <c r="D4" s="350" t="n"/>
      <c r="E4" s="350" t="n"/>
      <c r="F4" s="351" t="n"/>
      <c r="G4" s="349" t="inlineStr">
        <is>
          <t>115.12.31</t>
        </is>
      </c>
      <c r="H4" s="329" t="inlineStr">
        <is>
          <t>現金流量表勾稽項目</t>
        </is>
      </c>
      <c r="I4" s="352" t="n"/>
      <c r="J4" s="353" t="n"/>
    </row>
    <row r="5" ht="22.8" customHeight="1" s="53" thickBot="1">
      <c r="A5" s="354" t="n"/>
      <c r="B5" s="75" t="inlineStr">
        <is>
          <t>預計數</t>
        </is>
      </c>
      <c r="C5" s="485" t="n"/>
      <c r="D5" s="486" t="inlineStr">
        <is>
          <t>借方</t>
        </is>
      </c>
      <c r="E5" s="487" t="n"/>
      <c r="F5" s="486" t="inlineStr">
        <is>
          <t>貸方</t>
        </is>
      </c>
      <c r="G5" s="77" t="inlineStr">
        <is>
          <t>預計數</t>
        </is>
      </c>
      <c r="H5" s="358" t="n"/>
      <c r="I5" s="359" t="n"/>
      <c r="J5" s="360" t="n"/>
    </row>
    <row r="6">
      <c r="A6" s="4" t="inlineStr">
        <is>
          <t xml:space="preserve">資產                                                        </t>
        </is>
      </c>
      <c r="B6" s="419" t="n"/>
      <c r="C6" s="367" t="n"/>
      <c r="D6" s="420" t="n"/>
      <c r="E6" s="368" t="n"/>
      <c r="F6" s="420" t="n"/>
      <c r="G6" s="421" t="n"/>
      <c r="H6" s="111" t="inlineStr">
        <is>
          <t xml:space="preserve">▼業務活動之現金流量                                          </t>
        </is>
      </c>
      <c r="I6" s="129" t="n"/>
      <c r="J6" s="130" t="n"/>
      <c r="L6" s="30" t="inlineStr">
        <is>
          <t>114年12月</t>
        </is>
      </c>
      <c r="M6" s="27" t="inlineStr">
        <is>
          <t>差異數要再加(減)</t>
        </is>
      </c>
      <c r="N6" s="30" t="n"/>
      <c r="O6" s="27" t="inlineStr">
        <is>
          <t>比較增減</t>
        </is>
      </c>
      <c r="P6" s="30" t="n"/>
      <c r="Q6" s="27" t="inlineStr">
        <is>
          <t>調整項目</t>
        </is>
      </c>
      <c r="R6" s="30" t="n"/>
    </row>
    <row r="7">
      <c r="A7" s="78" t="inlineStr">
        <is>
          <t xml:space="preserve">　流動資產                                                    </t>
        </is>
      </c>
      <c r="B7" s="422">
        <f>SUM(B8:B16)</f>
        <v/>
      </c>
      <c r="C7" s="367" t="n"/>
      <c r="D7" s="420" t="n"/>
      <c r="E7" s="368" t="n"/>
      <c r="F7" s="420" t="n"/>
      <c r="G7" s="423">
        <f>SUM(G8:G16)</f>
        <v/>
      </c>
      <c r="H7" s="112" t="inlineStr">
        <is>
          <t xml:space="preserve">　　本期賸餘（短絀）                                            </t>
        </is>
      </c>
      <c r="I7" s="8" t="inlineStr">
        <is>
          <t>A</t>
        </is>
      </c>
      <c r="J7" s="73">
        <f>OFFSET(A480,0,$K$1-1)</f>
        <v/>
      </c>
      <c r="K7" s="369">
        <f>-SUMIF($C$7:$C$127,I7,$D$7:$D$127)+SUMIF($E$7:$E$127,I7,$F$7:$F$127)</f>
        <v/>
      </c>
      <c r="L7" s="478">
        <f>VLOOKUP(A7,$A$140:$AX$249,$K$1,FALSE)</f>
        <v/>
      </c>
      <c r="M7" s="478">
        <f>L7-G7</f>
        <v/>
      </c>
      <c r="N7" s="30" t="n"/>
      <c r="O7" s="425">
        <f>L7-B7</f>
        <v/>
      </c>
      <c r="P7" s="426">
        <f>J7-K7</f>
        <v/>
      </c>
      <c r="Q7" s="426">
        <f>D7-F7</f>
        <v/>
      </c>
      <c r="R7" s="30" t="n"/>
    </row>
    <row r="8">
      <c r="A8" s="79" t="inlineStr">
        <is>
          <t xml:space="preserve">　　現金                                                        </t>
        </is>
      </c>
      <c r="B8" s="427">
        <f>VLOOKUP(A8,$A$309:$AX$418,$K$1,FALSE)</f>
        <v/>
      </c>
      <c r="C8" s="367" t="inlineStr">
        <is>
          <t>B</t>
        </is>
      </c>
      <c r="D8" s="428">
        <f>IF(G8-B8&gt;0,G8-B8,"0")</f>
        <v/>
      </c>
      <c r="E8" s="375" t="inlineStr">
        <is>
          <t>B</t>
        </is>
      </c>
      <c r="F8" s="428">
        <f>IF(G8-B8&lt;0,B8-G8,"0")</f>
        <v/>
      </c>
      <c r="G8" s="429">
        <f>J87</f>
        <v/>
      </c>
      <c r="H8" s="112" t="inlineStr">
        <is>
          <t xml:space="preserve">　　利息股利之調整                                              </t>
        </is>
      </c>
      <c r="I8" s="8" t="n"/>
      <c r="J8" s="73">
        <f>OFFSET(A481,0,$K$1-1)</f>
        <v/>
      </c>
      <c r="K8" s="369">
        <f>SUM(K9:K11)</f>
        <v/>
      </c>
      <c r="L8" s="478">
        <f>VLOOKUP(A8,$A$140:$AX$249,$K$1,FALSE)</f>
        <v/>
      </c>
      <c r="M8" s="478">
        <f>L8-G8</f>
        <v/>
      </c>
      <c r="N8" s="30" t="n"/>
      <c r="O8" s="425">
        <f>L8-B8</f>
        <v/>
      </c>
      <c r="P8" s="426">
        <f>J8-K8</f>
        <v/>
      </c>
      <c r="Q8" s="426">
        <f>D8-F8</f>
        <v/>
      </c>
      <c r="R8" s="30" t="n"/>
    </row>
    <row r="9" ht="32.4" customHeight="1" s="53">
      <c r="A9" s="79" t="inlineStr">
        <is>
          <t xml:space="preserve">　　流動金融資產                                                </t>
        </is>
      </c>
      <c r="B9" s="427">
        <f>VLOOKUP(A9,$A$309:$AX$418,$K$1,FALSE)</f>
        <v/>
      </c>
      <c r="C9" s="375" t="n">
        <v>231</v>
      </c>
      <c r="D9" s="428">
        <f>J50*-1</f>
        <v/>
      </c>
      <c r="E9" s="430" t="n">
        <v>211</v>
      </c>
      <c r="F9" s="431">
        <f>J42</f>
        <v/>
      </c>
      <c r="G9" s="429">
        <f>B9+D9-F9+D10-F10</f>
        <v/>
      </c>
      <c r="H9" s="112" t="inlineStr">
        <is>
          <t xml:space="preserve">　　　利息收入                                                    </t>
        </is>
      </c>
      <c r="I9" s="8" t="n"/>
      <c r="J9" s="73">
        <f>OFFSET(A482,0,$K$1-1)</f>
        <v/>
      </c>
      <c r="K9" s="369">
        <f>J9</f>
        <v/>
      </c>
      <c r="L9" s="478">
        <f>VLOOKUP(A9,$A$140:$AX$249,$K$1,FALSE)</f>
        <v/>
      </c>
      <c r="M9" s="478">
        <f>L9-G9</f>
        <v/>
      </c>
      <c r="N9" s="30" t="n"/>
      <c r="O9" s="425">
        <f>L9-B9</f>
        <v/>
      </c>
      <c r="P9" s="426">
        <f>J9-K9</f>
        <v/>
      </c>
      <c r="Q9" s="426">
        <f>D9-F9</f>
        <v/>
      </c>
      <c r="R9" s="30" t="n"/>
    </row>
    <row r="10">
      <c r="A10" s="79" t="n"/>
      <c r="B10" s="427" t="n"/>
      <c r="C10" s="375" t="n">
        <v>125</v>
      </c>
      <c r="D10" s="428" t="n"/>
      <c r="E10" s="430" t="n"/>
      <c r="F10" s="432" t="n"/>
      <c r="G10" s="429" t="n"/>
      <c r="H10" s="112" t="inlineStr">
        <is>
          <t xml:space="preserve">　　　股利收入                                                    </t>
        </is>
      </c>
      <c r="I10" s="8" t="n"/>
      <c r="J10" s="73">
        <f>OFFSET(A483,0,$K$1-1)</f>
        <v/>
      </c>
      <c r="K10" s="369">
        <f>J10</f>
        <v/>
      </c>
      <c r="L10" s="478" t="n"/>
      <c r="M10" s="478">
        <f>L10-G10</f>
        <v/>
      </c>
      <c r="N10" s="30" t="n"/>
      <c r="O10" s="425">
        <f>L10-B10</f>
        <v/>
      </c>
      <c r="P10" s="426">
        <f>J10-K10</f>
        <v/>
      </c>
      <c r="Q10" s="426">
        <f>D10-F10</f>
        <v/>
      </c>
      <c r="R10" s="30" t="n"/>
    </row>
    <row r="11">
      <c r="A11" s="79" t="inlineStr">
        <is>
          <t xml:space="preserve">　　應收款項                                                    </t>
        </is>
      </c>
      <c r="B11" s="427">
        <f>VLOOKUP(A11,$A$309:$AX$418,$K$1,FALSE)</f>
        <v/>
      </c>
      <c r="C11" s="375" t="n">
        <v>151</v>
      </c>
      <c r="D11" s="428" t="n"/>
      <c r="E11" s="430" t="n">
        <v>151</v>
      </c>
      <c r="F11" s="432" t="n"/>
      <c r="G11" s="429">
        <f>B11+D11-F11</f>
        <v/>
      </c>
      <c r="H11" s="112" t="inlineStr">
        <is>
          <t xml:space="preserve">　　　利息費用                                                    </t>
        </is>
      </c>
      <c r="I11" s="8" t="n"/>
      <c r="J11" s="73">
        <f>OFFSET(A484,0,$K$1-1)</f>
        <v/>
      </c>
      <c r="K11" s="369">
        <f>J11</f>
        <v/>
      </c>
      <c r="L11" s="478">
        <f>VLOOKUP(A11,$A$140:$AX$249,$K$1,FALSE)</f>
        <v/>
      </c>
      <c r="M11" s="478">
        <f>L11-G11</f>
        <v/>
      </c>
      <c r="N11" s="30" t="n"/>
      <c r="O11" s="425">
        <f>L11-B11</f>
        <v/>
      </c>
      <c r="P11" s="426">
        <f>J11-K11</f>
        <v/>
      </c>
      <c r="Q11" s="426">
        <f>D11-F11</f>
        <v/>
      </c>
      <c r="R11" s="30" t="n"/>
    </row>
    <row r="12">
      <c r="A12" s="2" t="n">
        <v>0</v>
      </c>
      <c r="B12" s="427" t="n"/>
      <c r="C12" s="375" t="n"/>
      <c r="D12" s="428" t="n"/>
      <c r="E12" s="430" t="n"/>
      <c r="F12" s="432" t="n"/>
      <c r="G12" s="433" t="n"/>
      <c r="H12" s="112" t="inlineStr">
        <is>
          <t xml:space="preserve">　　未計利息股利之本期賸餘（短絀）                              </t>
        </is>
      </c>
      <c r="I12" s="8" t="n"/>
      <c r="J12" s="73">
        <f>OFFSET(A485,0,$K$1-1)</f>
        <v/>
      </c>
      <c r="K12" s="369">
        <f>K7+K8</f>
        <v/>
      </c>
      <c r="L12" s="478" t="n"/>
      <c r="M12" s="478">
        <f>L12-G12</f>
        <v/>
      </c>
      <c r="N12" s="30" t="n"/>
      <c r="O12" s="425">
        <f>L12-B12</f>
        <v/>
      </c>
      <c r="P12" s="426">
        <f>J12-K12</f>
        <v/>
      </c>
      <c r="Q12" s="426">
        <f>D12-F12</f>
        <v/>
      </c>
      <c r="R12" s="30" t="n"/>
    </row>
    <row r="13">
      <c r="A13" s="80" t="inlineStr">
        <is>
          <t xml:space="preserve">　　存貨                                                        </t>
        </is>
      </c>
      <c r="B13" s="427">
        <f>VLOOKUP(A13,$A$309:$AX$418,$K$1,FALSE)</f>
        <v/>
      </c>
      <c r="C13" s="375" t="n">
        <v>151</v>
      </c>
      <c r="D13" s="428" t="n"/>
      <c r="E13" s="430" t="n">
        <v>151</v>
      </c>
      <c r="F13" s="432" t="n"/>
      <c r="G13" s="429">
        <f>B13+D13-F13</f>
        <v/>
      </c>
      <c r="H13" s="112" t="inlineStr">
        <is>
          <t xml:space="preserve">　　調整項目                                                    </t>
        </is>
      </c>
      <c r="I13" s="8" t="n"/>
      <c r="J13" s="73">
        <f>OFFSET(A486,0,$K$1-1)</f>
        <v/>
      </c>
      <c r="K13" s="369">
        <f>SUM(K14,K24,K27,K34,K33)</f>
        <v/>
      </c>
      <c r="L13" s="478">
        <f>VLOOKUP(A13,$A$140:$AX$249,$K$1,FALSE)</f>
        <v/>
      </c>
      <c r="M13" s="478">
        <f>L13-G13</f>
        <v/>
      </c>
      <c r="N13" s="30" t="n"/>
      <c r="O13" s="425">
        <f>L13-B13</f>
        <v/>
      </c>
      <c r="P13" s="426">
        <f>J13-K13</f>
        <v/>
      </c>
      <c r="Q13" s="426">
        <f>D13-F13</f>
        <v/>
      </c>
      <c r="R13" s="30" t="n"/>
    </row>
    <row r="14">
      <c r="A14" s="81" t="inlineStr">
        <is>
          <t xml:space="preserve">　　生產性生物資產－流動                                        </t>
        </is>
      </c>
      <c r="B14" s="427">
        <f>VLOOKUP(A14,$A$309:$AX$418,$K$1,FALSE)</f>
        <v/>
      </c>
      <c r="C14" s="375" t="n">
        <v>151</v>
      </c>
      <c r="D14" s="428" t="n"/>
      <c r="E14" s="430" t="n">
        <v>151</v>
      </c>
      <c r="F14" s="432" t="n"/>
      <c r="G14" s="429">
        <f>B14+D14-F14</f>
        <v/>
      </c>
      <c r="H14" s="112" t="inlineStr">
        <is>
          <t xml:space="preserve">　　　折舊、減損及折耗                                            </t>
        </is>
      </c>
      <c r="I14" s="8" t="n"/>
      <c r="J14" s="73">
        <f>OFFSET(A487,0,$K$1-1)</f>
        <v/>
      </c>
      <c r="K14" s="369">
        <f>SUM(K15:K23)</f>
        <v/>
      </c>
      <c r="L14" s="478">
        <f>VLOOKUP(A14,$A$140:$AX$249,$K$1,FALSE)</f>
        <v/>
      </c>
      <c r="M14" s="478">
        <f>L14-G14</f>
        <v/>
      </c>
      <c r="N14" s="30" t="n"/>
      <c r="O14" s="425">
        <f>L14-B14</f>
        <v/>
      </c>
      <c r="P14" s="426">
        <f>J14-K14</f>
        <v/>
      </c>
      <c r="Q14" s="426">
        <f>D14-F14</f>
        <v/>
      </c>
      <c r="R14" s="30" t="n"/>
    </row>
    <row r="15">
      <c r="A15" s="80" t="inlineStr">
        <is>
          <t xml:space="preserve">　　預付款項                                                    </t>
        </is>
      </c>
      <c r="B15" s="427">
        <f>VLOOKUP(A15,$A$309:$AX$418,$K$1,FALSE)</f>
        <v/>
      </c>
      <c r="C15" s="375" t="n">
        <v>151</v>
      </c>
      <c r="D15" s="428" t="n"/>
      <c r="E15" s="430" t="n">
        <v>151</v>
      </c>
      <c r="F15" s="432" t="n"/>
      <c r="G15" s="429">
        <f>B15+D15-F15</f>
        <v/>
      </c>
      <c r="H15" s="112" t="inlineStr">
        <is>
          <t xml:space="preserve">　　　　土地改良物                                                  </t>
        </is>
      </c>
      <c r="I15" s="91" t="n">
        <v>101</v>
      </c>
      <c r="J15" s="121">
        <f>OFFSET(A488,0,$K$1-1)</f>
        <v/>
      </c>
      <c r="K15" s="369">
        <f>-SUMIF($C$7:$C$127,I15,$D$7:$D$127)+SUMIF($E$7:$E$127,I15,$F$7:$F$127)</f>
        <v/>
      </c>
      <c r="L15" s="478">
        <f>VLOOKUP(A15,$A$140:$AX$249,$K$1,FALSE)</f>
        <v/>
      </c>
      <c r="M15" s="478">
        <f>L15-G15</f>
        <v/>
      </c>
      <c r="N15" s="30" t="n"/>
      <c r="O15" s="425">
        <f>L15-B15</f>
        <v/>
      </c>
      <c r="P15" s="426">
        <f>J15-K15</f>
        <v/>
      </c>
      <c r="Q15" s="426">
        <f>D15-F15</f>
        <v/>
      </c>
      <c r="R15" s="30" t="n"/>
    </row>
    <row r="16">
      <c r="A16" s="80" t="inlineStr">
        <is>
          <t xml:space="preserve">　　短期貸墊款                                                  </t>
        </is>
      </c>
      <c r="B16" s="427">
        <f>VLOOKUP(A16,$A$309:$AX$418,$K$1,FALSE)</f>
        <v/>
      </c>
      <c r="C16" s="375" t="n">
        <v>151</v>
      </c>
      <c r="D16" s="428" t="n"/>
      <c r="E16" s="430" t="n">
        <v>212</v>
      </c>
      <c r="F16" s="432">
        <f>J43</f>
        <v/>
      </c>
      <c r="G16" s="429">
        <f>B16+D16-F16</f>
        <v/>
      </c>
      <c r="H16" s="112" t="inlineStr">
        <is>
          <t xml:space="preserve">　　　　房屋及建築                                                  </t>
        </is>
      </c>
      <c r="I16" s="91" t="n">
        <v>102</v>
      </c>
      <c r="J16" s="121">
        <f>OFFSET(A489,0,$K$1-1)</f>
        <v/>
      </c>
      <c r="K16" s="369">
        <f>-SUMIF($C$7:$C$127,I16,$D$7:$D$127)+SUMIF($E$7:$E$127,I16,$F$7:$F$127)</f>
        <v/>
      </c>
      <c r="L16" s="478">
        <f>VLOOKUP(A16,$A$140:$AX$249,$K$1,FALSE)</f>
        <v/>
      </c>
      <c r="M16" s="478">
        <f>L16-G16</f>
        <v/>
      </c>
      <c r="N16" s="30" t="n"/>
      <c r="O16" s="425">
        <f>L16-B16</f>
        <v/>
      </c>
      <c r="P16" s="426">
        <f>J16-K16</f>
        <v/>
      </c>
      <c r="Q16" s="426">
        <f>D16-F16</f>
        <v/>
      </c>
      <c r="R16" s="30" t="n"/>
    </row>
    <row r="17" ht="48.6" customHeight="1" s="53">
      <c r="A17" s="78" t="inlineStr">
        <is>
          <t xml:space="preserve">　投資、長期應收款、貸墊款及準備金                            </t>
        </is>
      </c>
      <c r="B17" s="422">
        <f>SUM(B18:B21)</f>
        <v/>
      </c>
      <c r="C17" s="380" t="n"/>
      <c r="D17" s="374" t="n"/>
      <c r="E17" s="434" t="n"/>
      <c r="F17" s="435" t="n"/>
      <c r="G17" s="423">
        <f>SUM(G18:G21)</f>
        <v/>
      </c>
      <c r="H17" s="112" t="inlineStr">
        <is>
          <t xml:space="preserve">　　　　機械及設備                                                  </t>
        </is>
      </c>
      <c r="I17" s="91" t="n">
        <v>103</v>
      </c>
      <c r="J17" s="121">
        <f>OFFSET(A490,0,$K$1-1)</f>
        <v/>
      </c>
      <c r="K17" s="369">
        <f>-SUMIF($C$7:$C$127,I17,$D$7:$D$127)+SUMIF($E$7:$E$127,I17,$F$7:$F$127)</f>
        <v/>
      </c>
      <c r="L17" s="478">
        <f>VLOOKUP(A17,$A$140:$AX$249,$K$1,FALSE)</f>
        <v/>
      </c>
      <c r="M17" s="478">
        <f>L17-G17</f>
        <v/>
      </c>
      <c r="N17" s="30" t="n"/>
      <c r="O17" s="425">
        <f>L17-B17</f>
        <v/>
      </c>
      <c r="P17" s="426">
        <f>J17-K17</f>
        <v/>
      </c>
      <c r="Q17" s="426">
        <f>D17-F17</f>
        <v/>
      </c>
      <c r="R17" s="30" t="n"/>
    </row>
    <row r="18" ht="32.4" customHeight="1" s="53">
      <c r="A18" s="80" t="inlineStr">
        <is>
          <t xml:space="preserve">　　採權益法之投資                                              </t>
        </is>
      </c>
      <c r="B18" s="427">
        <f>VLOOKUP(A18,$A$309:$AX$418,$K$1,FALSE)</f>
        <v/>
      </c>
      <c r="C18" s="380" t="n"/>
      <c r="D18" s="126" t="n"/>
      <c r="E18" s="127" t="n"/>
      <c r="F18" s="126" t="n"/>
      <c r="G18" s="429">
        <f>D18+F18+B18</f>
        <v/>
      </c>
      <c r="H18" s="112" t="inlineStr">
        <is>
          <t xml:space="preserve">　　　　交通及運輸設備                                              </t>
        </is>
      </c>
      <c r="I18" s="91" t="n">
        <v>104</v>
      </c>
      <c r="J18" s="121">
        <f>OFFSET(A491,0,$K$1-1)</f>
        <v/>
      </c>
      <c r="K18" s="369">
        <f>-SUMIF($C$7:$C$127,I18,$D$7:$D$127)+SUMIF($E$7:$E$127,I18,$F$7:$F$127)</f>
        <v/>
      </c>
      <c r="L18" s="478">
        <f>VLOOKUP(A18,$A$140:$AX$249,$K$1,FALSE)</f>
        <v/>
      </c>
      <c r="M18" s="478">
        <f>L18-G18</f>
        <v/>
      </c>
      <c r="N18" s="30" t="n"/>
      <c r="O18" s="425">
        <f>L18-B18</f>
        <v/>
      </c>
      <c r="P18" s="426">
        <f>J18-K18</f>
        <v/>
      </c>
      <c r="Q18" s="426">
        <f>D18-F18</f>
        <v/>
      </c>
      <c r="R18" s="30" t="n"/>
    </row>
    <row r="19" ht="32.4" customHeight="1" s="53">
      <c r="A19" s="80" t="inlineStr">
        <is>
          <t xml:space="preserve">　　非流動金融資產                                              </t>
        </is>
      </c>
      <c r="B19" s="427">
        <f>VLOOKUP(A19,$A$309:$AX$418,$K$1,FALSE)</f>
        <v/>
      </c>
      <c r="C19" s="381" t="n">
        <v>241</v>
      </c>
      <c r="D19" s="436">
        <f>J52*-1</f>
        <v/>
      </c>
      <c r="E19" s="437" t="n">
        <v>221</v>
      </c>
      <c r="F19" s="438">
        <f>J45</f>
        <v/>
      </c>
      <c r="G19" s="429">
        <f>B19+D19-F19</f>
        <v/>
      </c>
      <c r="H19" s="112" t="inlineStr">
        <is>
          <t xml:space="preserve">　　　　什項設備                                                    </t>
        </is>
      </c>
      <c r="I19" s="91" t="n">
        <v>105</v>
      </c>
      <c r="J19" s="121">
        <f>OFFSET(A492,0,$K$1-1)</f>
        <v/>
      </c>
      <c r="K19" s="369">
        <f>-SUMIF($C$7:$C$127,I19,$D$7:$D$127)+SUMIF($E$7:$E$127,I19,$F$7:$F$127)</f>
        <v/>
      </c>
      <c r="L19" s="478">
        <f>VLOOKUP(A19,$A$140:$AX$249,$K$1,FALSE)</f>
        <v/>
      </c>
      <c r="M19" s="478">
        <f>L19-G19</f>
        <v/>
      </c>
      <c r="N19" s="30" t="n"/>
      <c r="O19" s="425">
        <f>L19-B19</f>
        <v/>
      </c>
      <c r="P19" s="426">
        <f>J19-K19</f>
        <v/>
      </c>
      <c r="Q19" s="426">
        <f>D19-F19</f>
        <v/>
      </c>
      <c r="R19" s="30" t="n"/>
    </row>
    <row r="20">
      <c r="A20" s="80" t="inlineStr">
        <is>
          <t xml:space="preserve">　　長期應收款                                                  </t>
        </is>
      </c>
      <c r="B20" s="427">
        <f>VLOOKUP(A20,$A$309:$AX$418,$K$1,FALSE)</f>
        <v/>
      </c>
      <c r="C20" s="380" t="n"/>
      <c r="D20" s="374" t="n"/>
      <c r="E20" s="434" t="n"/>
      <c r="F20" s="435" t="n"/>
      <c r="G20" s="433">
        <f>B20+D20-F20</f>
        <v/>
      </c>
      <c r="H20" s="112" t="inlineStr">
        <is>
          <t xml:space="preserve">　　　　租賃資產                                                    </t>
        </is>
      </c>
      <c r="I20" s="91" t="n">
        <v>106</v>
      </c>
      <c r="J20" s="121">
        <f>OFFSET(A493,0,$K$1-1)</f>
        <v/>
      </c>
      <c r="K20" s="369">
        <f>-SUMIF($C$7:$C$127,I20,$D$7:$D$127)+SUMIF($E$7:$E$127,I20,$F$7:$F$127)</f>
        <v/>
      </c>
      <c r="L20" s="478">
        <f>VLOOKUP(A20,$A$140:$AX$249,$K$1,FALSE)</f>
        <v/>
      </c>
      <c r="M20" s="478">
        <f>L20-G20</f>
        <v/>
      </c>
      <c r="N20" s="30" t="n"/>
      <c r="O20" s="425">
        <f>L20-B20</f>
        <v/>
      </c>
      <c r="P20" s="426">
        <f>J20-K20</f>
        <v/>
      </c>
      <c r="Q20" s="426">
        <f>D20-F20</f>
        <v/>
      </c>
      <c r="R20" s="30" t="n"/>
    </row>
    <row r="21">
      <c r="A21" s="80" t="inlineStr">
        <is>
          <t xml:space="preserve">　　準備金                                                      </t>
        </is>
      </c>
      <c r="B21" s="427">
        <f>VLOOKUP(A21,$A$309:$AX$418,$K$1,FALSE)</f>
        <v/>
      </c>
      <c r="C21" s="380" t="n">
        <v>242</v>
      </c>
      <c r="D21" s="374">
        <f>J53*-1</f>
        <v/>
      </c>
      <c r="E21" s="434" t="n">
        <v>222</v>
      </c>
      <c r="F21" s="435">
        <f>J46</f>
        <v/>
      </c>
      <c r="G21" s="429">
        <f>B21+SUM(D21:D25)-SUM(F21:F25)</f>
        <v/>
      </c>
      <c r="H21" s="112" t="inlineStr">
        <is>
          <t xml:space="preserve">　　　　租賃權益改良                                                </t>
        </is>
      </c>
      <c r="I21" s="91" t="n">
        <v>107</v>
      </c>
      <c r="J21" s="121">
        <f>OFFSET(A494,0,$K$1-1)</f>
        <v/>
      </c>
      <c r="K21" s="369">
        <f>-SUMIF($C$7:$C$127,I21,$D$7:$D$127)+SUMIF($E$7:$E$127,I21,$F$7:$F$127)</f>
        <v/>
      </c>
      <c r="L21" s="478">
        <f>VLOOKUP(A21,$A$140:$AX$249,$K$1,FALSE)</f>
        <v/>
      </c>
      <c r="M21" s="478">
        <f>L21-G21</f>
        <v/>
      </c>
      <c r="N21" s="30" t="n"/>
      <c r="O21" s="425">
        <f>L21-B21</f>
        <v/>
      </c>
      <c r="P21" s="426">
        <f>J21-K21</f>
        <v/>
      </c>
      <c r="Q21" s="426">
        <f>D21-F21</f>
        <v/>
      </c>
      <c r="R21" s="30" t="n"/>
    </row>
    <row r="22">
      <c r="A22" s="3" t="n">
        <v>0</v>
      </c>
      <c r="B22" s="427" t="n"/>
      <c r="C22" s="382" t="n">
        <v>401</v>
      </c>
      <c r="D22" s="428">
        <f>J90</f>
        <v/>
      </c>
      <c r="E22" s="439" t="n">
        <v>402</v>
      </c>
      <c r="F22" s="432">
        <f>-J91</f>
        <v/>
      </c>
      <c r="G22" s="433" t="n"/>
      <c r="H22" s="112" t="inlineStr">
        <is>
          <t xml:space="preserve">　　　　代管資產                                                    </t>
        </is>
      </c>
      <c r="I22" s="91" t="n">
        <v>108</v>
      </c>
      <c r="J22" s="121">
        <f>OFFSET(A495,0,$K$1-1)</f>
        <v/>
      </c>
      <c r="K22" s="369">
        <f>-SUMIF($C$7:$C$127,I22,$D$7:$D$127)+SUMIF($E$7:$E$127,I22,$F$7:$F$127)</f>
        <v/>
      </c>
      <c r="L22" s="478" t="n"/>
      <c r="M22" s="478">
        <f>L22-G22</f>
        <v/>
      </c>
      <c r="N22" s="30" t="n"/>
      <c r="O22" s="425">
        <f>L22-B22</f>
        <v/>
      </c>
      <c r="P22" s="426">
        <f>J22-K22</f>
        <v/>
      </c>
      <c r="Q22" s="426">
        <f>D22-F22</f>
        <v/>
      </c>
      <c r="R22" s="30" t="n"/>
    </row>
    <row r="23">
      <c r="A23" s="3" t="n">
        <v>0</v>
      </c>
      <c r="B23" s="427" t="n"/>
      <c r="C23" s="382" t="n">
        <v>403</v>
      </c>
      <c r="D23" s="428">
        <f>J93</f>
        <v/>
      </c>
      <c r="E23" s="439" t="n"/>
      <c r="F23" s="431" t="n"/>
      <c r="G23" s="433" t="n"/>
      <c r="H23" s="112" t="inlineStr">
        <is>
          <t xml:space="preserve">　　　　生產性生物資產－非流動                                      </t>
        </is>
      </c>
      <c r="I23" s="91" t="n">
        <v>109</v>
      </c>
      <c r="J23" s="121">
        <f>OFFSET(A496,0,$K$1-1)</f>
        <v/>
      </c>
      <c r="K23" s="369">
        <f>-SUMIF($C$7:$C$127,I23,$D$7:$D$127)+SUMIF($E$7:$E$127,I23,$F$7:$F$127)</f>
        <v/>
      </c>
      <c r="L23" s="478" t="n"/>
      <c r="M23" s="478">
        <f>L23-G23</f>
        <v/>
      </c>
      <c r="N23" s="30" t="n"/>
      <c r="O23" s="425">
        <f>L23-B23</f>
        <v/>
      </c>
      <c r="P23" s="426">
        <f>J23-K23</f>
        <v/>
      </c>
      <c r="Q23" s="426">
        <f>D23-F23</f>
        <v/>
      </c>
      <c r="R23" s="30" t="n"/>
    </row>
    <row r="24">
      <c r="A24" s="3" t="n">
        <v>0</v>
      </c>
      <c r="B24" s="427" t="n"/>
      <c r="C24" s="382" t="n"/>
      <c r="D24" s="428" t="n"/>
      <c r="E24" s="439" t="n"/>
      <c r="F24" s="432" t="n"/>
      <c r="G24" s="433" t="n"/>
      <c r="H24" s="112" t="inlineStr">
        <is>
          <t xml:space="preserve">　　　攤銷                                                        </t>
        </is>
      </c>
      <c r="I24" s="91" t="n"/>
      <c r="J24" s="121">
        <f>OFFSET(A497,0,$K$1-1)</f>
        <v/>
      </c>
      <c r="K24" s="369">
        <f>SUM(K25:K26)</f>
        <v/>
      </c>
      <c r="L24" s="478" t="n"/>
      <c r="M24" s="478">
        <f>L24-G24</f>
        <v/>
      </c>
      <c r="N24" s="30" t="n"/>
      <c r="O24" s="425">
        <f>L24-B24</f>
        <v/>
      </c>
      <c r="P24" s="426">
        <f>J24-K24</f>
        <v/>
      </c>
      <c r="Q24" s="426">
        <f>D24-F24</f>
        <v/>
      </c>
      <c r="R24" s="30" t="n"/>
    </row>
    <row r="25">
      <c r="A25" s="78" t="n"/>
      <c r="B25" s="427" t="n"/>
      <c r="C25" s="382" t="n">
        <v>125</v>
      </c>
      <c r="D25" s="428">
        <f>J32*-1</f>
        <v/>
      </c>
      <c r="E25" s="439" t="n"/>
      <c r="F25" s="432" t="n"/>
      <c r="G25" s="433" t="n"/>
      <c r="H25" s="112" t="inlineStr">
        <is>
          <t xml:space="preserve">　　　　攤銷電腦軟體                                                </t>
        </is>
      </c>
      <c r="I25" s="8" t="n">
        <v>111</v>
      </c>
      <c r="J25" s="73">
        <f>OFFSET(A498,0,$K$1-1)</f>
        <v/>
      </c>
      <c r="K25" s="369">
        <f>-SUMIF($C$7:$C$127,I25,$D$7:$D$127)+SUMIF($E$7:$E$127,I25,$F$7:$F$127)</f>
        <v/>
      </c>
      <c r="L25" s="478" t="n"/>
      <c r="M25" s="478">
        <f>L25-G25</f>
        <v/>
      </c>
      <c r="N25" s="30" t="n"/>
      <c r="O25" s="425">
        <f>L25-B25</f>
        <v/>
      </c>
      <c r="P25" s="426">
        <f>J25-K25</f>
        <v/>
      </c>
      <c r="Q25" s="426">
        <f>D25-F25</f>
        <v/>
      </c>
      <c r="R25" s="30" t="n"/>
    </row>
    <row r="26" ht="32.4" customHeight="1" s="53">
      <c r="A26" s="78" t="inlineStr">
        <is>
          <t xml:space="preserve">　不動產、廠房及設備                                          </t>
        </is>
      </c>
      <c r="B26" s="422">
        <f>SUM(B27:B52)</f>
        <v/>
      </c>
      <c r="C26" s="375" t="n"/>
      <c r="D26" s="428" t="n"/>
      <c r="E26" s="430" t="n"/>
      <c r="F26" s="432" t="n"/>
      <c r="G26" s="423">
        <f>SUM(G27:G52)</f>
        <v/>
      </c>
      <c r="H26" s="112" t="inlineStr">
        <is>
          <t xml:space="preserve">　　　　其他攤銷費用                                                </t>
        </is>
      </c>
      <c r="I26" s="8" t="n">
        <v>112</v>
      </c>
      <c r="J26" s="73">
        <f>OFFSET(A499,0,$K$1-1)</f>
        <v/>
      </c>
      <c r="K26" s="369">
        <f>-SUMIF($C$7:$C$127,I26,$D$7:$D$127)+SUMIF($E$7:$E$127,I26,$F$7:$F$127)</f>
        <v/>
      </c>
      <c r="L26" s="478">
        <f>VLOOKUP(A26,$A$140:$AX$249,$K$1,FALSE)</f>
        <v/>
      </c>
      <c r="M26" s="478">
        <f>L26-G26</f>
        <v/>
      </c>
      <c r="N26" s="30" t="n"/>
      <c r="O26" s="425">
        <f>L26-B26</f>
        <v/>
      </c>
      <c r="P26" s="426">
        <f>J26-K26</f>
        <v/>
      </c>
      <c r="Q26" s="426">
        <f>D26-F26</f>
        <v/>
      </c>
      <c r="R26" s="30" t="n"/>
    </row>
    <row r="27">
      <c r="A27" s="80" t="inlineStr">
        <is>
          <t xml:space="preserve">　　土地                                                        </t>
        </is>
      </c>
      <c r="B27" s="427">
        <f>VLOOKUP(A27,$A$309:$AX$418,$K$1,FALSE)</f>
        <v/>
      </c>
      <c r="C27" s="384" t="n">
        <v>121</v>
      </c>
      <c r="D27" s="440" t="n"/>
      <c r="E27" s="441" t="n"/>
      <c r="F27" s="442" t="n"/>
      <c r="G27" s="429">
        <f>B27+SUM(D27)-SUM(F27)</f>
        <v/>
      </c>
      <c r="H27" s="112" t="inlineStr">
        <is>
          <t xml:space="preserve">　　　其他                                                        </t>
        </is>
      </c>
      <c r="I27" s="8" t="n"/>
      <c r="J27" s="73">
        <f>OFFSET(A500,0,$K$1-1)</f>
        <v/>
      </c>
      <c r="K27" s="369">
        <f>K28+K29+K32</f>
        <v/>
      </c>
      <c r="L27" s="478">
        <f>VLOOKUP(A27,$A$140:$AX$249,$K$1,FALSE)</f>
        <v/>
      </c>
      <c r="M27" s="478">
        <f>L27-G27</f>
        <v/>
      </c>
      <c r="N27" s="30" t="n"/>
      <c r="O27" s="425">
        <f>L27-B27</f>
        <v/>
      </c>
      <c r="P27" s="426">
        <f>J27-K27</f>
        <v/>
      </c>
      <c r="Q27" s="426">
        <f>D27-F27</f>
        <v/>
      </c>
      <c r="R27" s="30" t="n"/>
    </row>
    <row r="28">
      <c r="A28" s="2" t="n">
        <v>0</v>
      </c>
      <c r="B28" s="427" t="n"/>
      <c r="C28" s="384" t="n"/>
      <c r="D28" s="440" t="n"/>
      <c r="E28" s="441" t="n"/>
      <c r="F28" s="442" t="n"/>
      <c r="G28" s="433" t="n"/>
      <c r="H28" s="214" t="inlineStr">
        <is>
          <t xml:space="preserve">　　　　應付退休及離職金                                            </t>
        </is>
      </c>
      <c r="I28" s="215" t="n">
        <v>122</v>
      </c>
      <c r="J28" s="73">
        <f>OFFSET(A501,0,$K$1-1)</f>
        <v/>
      </c>
      <c r="K28" s="369">
        <f>-SUMIF($C$7:$C$127,I28,$D$7:$D$127)+SUMIF($E$7:$E$127,I28,$F$7:$F$127)</f>
        <v/>
      </c>
      <c r="L28" s="478" t="n"/>
      <c r="M28" s="478">
        <f>L28-G28</f>
        <v/>
      </c>
      <c r="N28" s="30" t="n"/>
      <c r="O28" s="425">
        <f>L28-B28</f>
        <v/>
      </c>
      <c r="P28" s="426">
        <f>J28-K28</f>
        <v/>
      </c>
      <c r="Q28" s="426">
        <f>D28-F28</f>
        <v/>
      </c>
      <c r="R28" s="30" t="n"/>
    </row>
    <row r="29">
      <c r="A29" s="80" t="inlineStr">
        <is>
          <t xml:space="preserve">　　土地改良物                                                  </t>
        </is>
      </c>
      <c r="B29" s="427">
        <f>VLOOKUP(A29,$A$309:$AX$418,$K$1,FALSE)</f>
        <v/>
      </c>
      <c r="C29" s="384" t="n">
        <v>251</v>
      </c>
      <c r="D29" s="440">
        <f>J57*-1</f>
        <v/>
      </c>
      <c r="E29" s="441" t="n">
        <v>101</v>
      </c>
      <c r="F29" s="442">
        <f>J15</f>
        <v/>
      </c>
      <c r="G29" s="429">
        <f>B29+SUM(D29:D32)-SUM(F29:F32)</f>
        <v/>
      </c>
      <c r="H29" s="214" t="inlineStr">
        <is>
          <t xml:space="preserve">　　　　遞延收入                                                    </t>
        </is>
      </c>
      <c r="I29" s="215" t="n"/>
      <c r="J29" s="73">
        <f>OFFSET(A502,0,$K$1-1)</f>
        <v/>
      </c>
      <c r="K29" s="369">
        <f>SUM(K30:K31)</f>
        <v/>
      </c>
      <c r="L29" s="478">
        <f>VLOOKUP(A29,$A$140:$AX$249,$K$1,FALSE)</f>
        <v/>
      </c>
      <c r="M29" s="478">
        <f>L29-G29</f>
        <v/>
      </c>
      <c r="N29" s="30" t="n"/>
      <c r="O29" s="425">
        <f>L29-B29</f>
        <v/>
      </c>
      <c r="P29" s="426">
        <f>J29-K29</f>
        <v/>
      </c>
      <c r="Q29" s="426">
        <f>D29-F29</f>
        <v/>
      </c>
      <c r="R29" s="30" t="n"/>
    </row>
    <row r="30">
      <c r="A30" s="80" t="n">
        <v>0</v>
      </c>
      <c r="B30" s="427" t="n"/>
      <c r="C30" s="384" t="n">
        <v>404</v>
      </c>
      <c r="D30" s="440">
        <f>J96</f>
        <v/>
      </c>
      <c r="E30" s="441" t="n"/>
      <c r="F30" s="442" t="n"/>
      <c r="G30" s="433" t="n"/>
      <c r="H30" s="214" t="inlineStr">
        <is>
          <t xml:space="preserve">　　　　　遞延收入-其他補助收入                                       </t>
        </is>
      </c>
      <c r="I30" s="215" t="n">
        <v>123</v>
      </c>
      <c r="J30" s="73">
        <f>OFFSET(A503,0,$K$1-1)</f>
        <v/>
      </c>
      <c r="K30" s="369">
        <f>-SUMIF($C$7:$C$127,I30,$D$7:$D$127)+SUMIF($E$7:$E$127,I30,$F$7:$F$127)</f>
        <v/>
      </c>
      <c r="L30" s="478" t="n"/>
      <c r="M30" s="478">
        <f>L30-G30</f>
        <v/>
      </c>
      <c r="N30" s="30" t="n"/>
      <c r="O30" s="425">
        <f>L30-B30</f>
        <v/>
      </c>
      <c r="P30" s="426">
        <f>J30-K30</f>
        <v/>
      </c>
      <c r="Q30" s="426">
        <f>D30-F30</f>
        <v/>
      </c>
      <c r="R30" s="30" t="n"/>
    </row>
    <row r="31">
      <c r="A31" s="2" t="n">
        <v>0</v>
      </c>
      <c r="B31" s="427" t="n"/>
      <c r="C31" s="384" t="n"/>
      <c r="D31" s="440" t="n"/>
      <c r="E31" s="441" t="n"/>
      <c r="F31" s="442" t="n"/>
      <c r="G31" s="433" t="n"/>
      <c r="H31" s="214" t="inlineStr">
        <is>
          <t xml:space="preserve">　　　　　遞延收入-受贈收入                                           </t>
        </is>
      </c>
      <c r="I31" s="215" t="n">
        <v>124</v>
      </c>
      <c r="J31" s="73">
        <f>OFFSET(A504,0,$K$1-1)</f>
        <v/>
      </c>
      <c r="K31" s="369">
        <f>-SUMIF($C$7:$C$127,I31,$D$7:$D$127)+SUMIF($E$7:$E$127,I31,$F$7:$F$127)</f>
        <v/>
      </c>
      <c r="L31" s="478" t="n"/>
      <c r="M31" s="478">
        <f>L31-G31</f>
        <v/>
      </c>
      <c r="N31" s="30" t="n"/>
      <c r="O31" s="425">
        <f>L31-B31</f>
        <v/>
      </c>
      <c r="P31" s="426">
        <f>J31-K31</f>
        <v/>
      </c>
      <c r="Q31" s="426">
        <f>D31-F31</f>
        <v/>
      </c>
      <c r="R31" s="30" t="n"/>
    </row>
    <row r="32">
      <c r="A32" s="3" t="n">
        <v>0</v>
      </c>
      <c r="B32" s="427" t="n"/>
      <c r="C32" s="385" t="n"/>
      <c r="D32" s="440" t="n"/>
      <c r="E32" s="443" t="n"/>
      <c r="F32" s="442" t="n"/>
      <c r="G32" s="433" t="n"/>
      <c r="H32" s="214" t="inlineStr">
        <is>
          <t xml:space="preserve">　　　　其他                                                        </t>
        </is>
      </c>
      <c r="I32" s="215" t="n">
        <v>125</v>
      </c>
      <c r="J32" s="73">
        <f>OFFSET(A505,0,$K$1-1)</f>
        <v/>
      </c>
      <c r="K32" s="369" t="n"/>
      <c r="L32" s="478" t="n"/>
      <c r="M32" s="478">
        <f>L32-G32</f>
        <v/>
      </c>
      <c r="N32" s="30" t="n"/>
      <c r="O32" s="425">
        <f>L32-B32</f>
        <v/>
      </c>
      <c r="P32" s="426">
        <f>J32-K32</f>
        <v/>
      </c>
      <c r="Q32" s="426">
        <f>D32-F32</f>
        <v/>
      </c>
      <c r="R32" s="30" t="n"/>
    </row>
    <row r="33">
      <c r="A33" s="80" t="inlineStr">
        <is>
          <t xml:space="preserve">　　房屋及建築                                                  </t>
        </is>
      </c>
      <c r="B33" s="427">
        <f>VLOOKUP(A33,$A$309:$AX$418,$K$1,FALSE)</f>
        <v/>
      </c>
      <c r="C33" s="384" t="n">
        <v>252</v>
      </c>
      <c r="D33" s="440">
        <f>J58*-1</f>
        <v/>
      </c>
      <c r="E33" s="441" t="n">
        <v>102</v>
      </c>
      <c r="F33" s="442">
        <f>J16</f>
        <v/>
      </c>
      <c r="G33" s="429">
        <f>B33+SUM(D33:D36)-SUM(F33:F36)</f>
        <v/>
      </c>
      <c r="H33" s="214" t="inlineStr">
        <is>
          <t xml:space="preserve">　　　流動資產淨減（淨增）                                        </t>
        </is>
      </c>
      <c r="I33" s="215" t="n">
        <v>151</v>
      </c>
      <c r="J33" s="73">
        <f>OFFSET(A506,0,$K$1-1)</f>
        <v/>
      </c>
      <c r="K33" s="369">
        <f>-SUMIF($C$7:$C$127,I33,$D$7:$D$127)+SUMIF($E$7:$E$127,I33,$F$7:$F$127)</f>
        <v/>
      </c>
      <c r="L33" s="478">
        <f>VLOOKUP(A33,$A$140:$AX$249,$K$1,FALSE)</f>
        <v/>
      </c>
      <c r="M33" s="478">
        <f>L33-G33</f>
        <v/>
      </c>
      <c r="N33" s="30" t="n"/>
      <c r="O33" s="425">
        <f>L33-B33</f>
        <v/>
      </c>
      <c r="P33" s="426">
        <f>J33-K33</f>
        <v/>
      </c>
      <c r="Q33" s="426">
        <f>D33-F33</f>
        <v/>
      </c>
      <c r="R33" s="30" t="n"/>
    </row>
    <row r="34">
      <c r="A34" s="2" t="n">
        <v>0</v>
      </c>
      <c r="B34" s="427" t="n"/>
      <c r="C34" s="384" t="n">
        <v>405</v>
      </c>
      <c r="D34" s="440">
        <f>J97</f>
        <v/>
      </c>
      <c r="E34" s="441" t="n"/>
      <c r="F34" s="442" t="n"/>
      <c r="G34" s="433" t="n"/>
      <c r="H34" s="214" t="inlineStr">
        <is>
          <t xml:space="preserve">　　　流動負債淨增（淨減）                                        </t>
        </is>
      </c>
      <c r="I34" s="215" t="n">
        <v>161</v>
      </c>
      <c r="J34" s="73">
        <f>OFFSET(A507,0,$K$1-1)</f>
        <v/>
      </c>
      <c r="K34" s="369">
        <f>-SUMIF($C$7:$C$127,I34,$D$7:$D$127)+SUMIF($E$7:$E$127,I34,$F$7:$F$127)</f>
        <v/>
      </c>
      <c r="L34" s="478" t="n"/>
      <c r="M34" s="478">
        <f>L34-G34</f>
        <v/>
      </c>
      <c r="N34" s="30" t="n"/>
      <c r="O34" s="425">
        <f>L34-B34</f>
        <v/>
      </c>
      <c r="P34" s="426">
        <f>J34-K34</f>
        <v/>
      </c>
      <c r="Q34" s="426">
        <f>D34-F34</f>
        <v/>
      </c>
      <c r="R34" s="30" t="n"/>
    </row>
    <row r="35">
      <c r="A35" s="2" t="n">
        <v>0</v>
      </c>
      <c r="B35" s="427" t="n"/>
      <c r="C35" s="384" t="n"/>
      <c r="D35" s="440" t="n"/>
      <c r="E35" s="441" t="n"/>
      <c r="F35" s="442" t="n"/>
      <c r="G35" s="433" t="n"/>
      <c r="H35" s="214" t="inlineStr">
        <is>
          <t xml:space="preserve">　　未計利息股利之現金流入（流出）                              </t>
        </is>
      </c>
      <c r="I35" s="215" t="n"/>
      <c r="J35" s="73">
        <f>OFFSET(A508,0,$K$1-1)</f>
        <v/>
      </c>
      <c r="K35" s="369">
        <f>K12+K13</f>
        <v/>
      </c>
      <c r="L35" s="478" t="n"/>
      <c r="M35" s="478">
        <f>L35-G35</f>
        <v/>
      </c>
      <c r="N35" s="30" t="n"/>
      <c r="O35" s="425">
        <f>L35-B35</f>
        <v/>
      </c>
      <c r="P35" s="426">
        <f>J35-K35</f>
        <v/>
      </c>
      <c r="Q35" s="426">
        <f>D35-F35</f>
        <v/>
      </c>
      <c r="R35" s="30" t="n"/>
    </row>
    <row r="36">
      <c r="A36" s="3" t="n">
        <v>0</v>
      </c>
      <c r="B36" s="427" t="n"/>
      <c r="C36" s="385" t="n"/>
      <c r="D36" s="440" t="n"/>
      <c r="E36" s="443" t="n"/>
      <c r="F36" s="442" t="n"/>
      <c r="G36" s="433" t="n"/>
      <c r="H36" s="112" t="inlineStr">
        <is>
          <t xml:space="preserve">　　收取利息                                                    </t>
        </is>
      </c>
      <c r="I36" s="180" t="n"/>
      <c r="J36" s="73">
        <f>OFFSET(A509,0,$K$1-1)</f>
        <v/>
      </c>
      <c r="K36" s="369">
        <f>J36</f>
        <v/>
      </c>
      <c r="L36" s="478" t="n"/>
      <c r="M36" s="478">
        <f>L36-G36</f>
        <v/>
      </c>
      <c r="N36" s="30" t="n"/>
      <c r="O36" s="425">
        <f>L36-B36</f>
        <v/>
      </c>
      <c r="P36" s="426">
        <f>J36-K36</f>
        <v/>
      </c>
      <c r="Q36" s="426">
        <f>D36-F36</f>
        <v/>
      </c>
      <c r="R36" s="30" t="n"/>
    </row>
    <row r="37">
      <c r="A37" s="80" t="inlineStr">
        <is>
          <t xml:space="preserve">　　機械及設備                                                  </t>
        </is>
      </c>
      <c r="B37" s="427">
        <f>VLOOKUP(A37,$A$309:$AX$418,$K$1,FALSE)</f>
        <v/>
      </c>
      <c r="C37" s="384" t="n">
        <v>253</v>
      </c>
      <c r="D37" s="440">
        <f>J59*-1</f>
        <v/>
      </c>
      <c r="E37" s="441" t="n">
        <v>103</v>
      </c>
      <c r="F37" s="442">
        <f>J17</f>
        <v/>
      </c>
      <c r="G37" s="429">
        <f>B37+SUM(D37:D41)-SUM(F37:F41)</f>
        <v/>
      </c>
      <c r="H37" s="112" t="inlineStr">
        <is>
          <t xml:space="preserve">　　收取股利                                                    </t>
        </is>
      </c>
      <c r="I37" s="180" t="n"/>
      <c r="J37" s="73">
        <f>OFFSET(A510,0,$K$1-1)</f>
        <v/>
      </c>
      <c r="K37" s="369">
        <f>J37</f>
        <v/>
      </c>
      <c r="L37" s="478">
        <f>VLOOKUP(A37,$A$140:$AX$249,$K$1,FALSE)</f>
        <v/>
      </c>
      <c r="M37" s="478">
        <f>L37-G37</f>
        <v/>
      </c>
      <c r="N37" s="30" t="n"/>
      <c r="O37" s="425">
        <f>L37-B37</f>
        <v/>
      </c>
      <c r="P37" s="426">
        <f>J37-K37</f>
        <v/>
      </c>
      <c r="Q37" s="426">
        <f>D37-F37</f>
        <v/>
      </c>
      <c r="R37" s="30" t="n"/>
    </row>
    <row r="38">
      <c r="A38" s="2" t="n">
        <v>0</v>
      </c>
      <c r="B38" s="427" t="n"/>
      <c r="C38" s="385" t="n">
        <v>407</v>
      </c>
      <c r="D38" s="440">
        <f>J101</f>
        <v/>
      </c>
      <c r="E38" s="441" t="n"/>
      <c r="F38" s="442" t="n"/>
      <c r="G38" s="433" t="n"/>
      <c r="H38" s="112" t="inlineStr">
        <is>
          <t xml:space="preserve">　　支付利息                                                    </t>
        </is>
      </c>
      <c r="I38" s="180" t="n"/>
      <c r="J38" s="73">
        <f>OFFSET(A511,0,$K$1-1)</f>
        <v/>
      </c>
      <c r="K38" s="444">
        <f>J38</f>
        <v/>
      </c>
      <c r="L38" s="478" t="n"/>
      <c r="M38" s="478">
        <f>L38-G38</f>
        <v/>
      </c>
      <c r="N38" s="30" t="n"/>
      <c r="O38" s="425">
        <f>L38-B38</f>
        <v/>
      </c>
      <c r="P38" s="426">
        <f>J38-K38</f>
        <v/>
      </c>
      <c r="Q38" s="426">
        <f>D38-F38</f>
        <v/>
      </c>
      <c r="R38" s="30" t="n"/>
    </row>
    <row r="39">
      <c r="A39" s="3" t="n">
        <v>0</v>
      </c>
      <c r="B39" s="427" t="n"/>
      <c r="C39" s="385" t="n">
        <v>409</v>
      </c>
      <c r="D39" s="440">
        <f>J105</f>
        <v/>
      </c>
      <c r="E39" s="443" t="n">
        <v>412</v>
      </c>
      <c r="F39" s="442">
        <f>-J109</f>
        <v/>
      </c>
      <c r="G39" s="433" t="n"/>
      <c r="H39" s="111" t="inlineStr">
        <is>
          <t xml:space="preserve">▼業務活動之淨現金流入（流出）                                </t>
        </is>
      </c>
      <c r="I39" s="180" t="n"/>
      <c r="J39" s="73">
        <f>OFFSET(A512,0,$K$1-1)</f>
        <v/>
      </c>
      <c r="K39" s="73">
        <f>K36+K37+K38+K35</f>
        <v/>
      </c>
      <c r="L39" s="478" t="n"/>
      <c r="M39" s="478">
        <f>L39-G39</f>
        <v/>
      </c>
      <c r="N39" s="30" t="n"/>
      <c r="O39" s="425">
        <f>L39-B39</f>
        <v/>
      </c>
      <c r="P39" s="426">
        <f>J39-K39</f>
        <v/>
      </c>
      <c r="Q39" s="426">
        <f>D39-F39</f>
        <v/>
      </c>
      <c r="R39" s="30" t="n"/>
    </row>
    <row r="40">
      <c r="A40" s="3" t="n">
        <v>0</v>
      </c>
      <c r="B40" s="427" t="n"/>
      <c r="C40" s="261" t="n"/>
      <c r="D40" s="186" t="n"/>
      <c r="E40" s="446" t="n"/>
      <c r="F40" s="447" t="n"/>
      <c r="G40" s="433" t="n"/>
      <c r="H40" s="111" t="inlineStr">
        <is>
          <t xml:space="preserve">▼投資活動之現金流量                                          </t>
        </is>
      </c>
      <c r="I40" s="180" t="n"/>
      <c r="J40" s="73">
        <f>OFFSET(A513,0,$K$1-1)</f>
        <v/>
      </c>
      <c r="K40" s="73">
        <f>SUM(K41,K44,K47,K48,K49,K51,K54,K64)</f>
        <v/>
      </c>
      <c r="L40" s="478" t="n"/>
      <c r="M40" s="478">
        <f>L40-G40</f>
        <v/>
      </c>
      <c r="N40" s="30" t="n"/>
      <c r="O40" s="425">
        <f>L40-B40</f>
        <v/>
      </c>
      <c r="P40" s="426">
        <f>J40-K40</f>
        <v/>
      </c>
      <c r="Q40" s="426">
        <f>D40-F40</f>
        <v/>
      </c>
      <c r="R40" s="30" t="n"/>
    </row>
    <row r="41">
      <c r="A41" s="50" t="n"/>
      <c r="B41" s="50" t="n"/>
      <c r="C41" s="232" t="n"/>
      <c r="D41" s="440" t="n"/>
      <c r="E41" s="232" t="n"/>
      <c r="F41" s="233" t="n"/>
      <c r="H41" s="112" t="inlineStr">
        <is>
          <t xml:space="preserve">　　減少流動金融資產及短期貸墊款                                </t>
        </is>
      </c>
      <c r="I41" s="180" t="n"/>
      <c r="J41" s="73">
        <f>OFFSET(A514,0,$K$1-1)</f>
        <v/>
      </c>
      <c r="K41" s="449">
        <f>K42+K43</f>
        <v/>
      </c>
      <c r="L41" s="478" t="n"/>
      <c r="M41" s="478">
        <f>L41-G41</f>
        <v/>
      </c>
      <c r="N41" s="30" t="n"/>
      <c r="O41" s="425">
        <f>L41-B41</f>
        <v/>
      </c>
      <c r="P41" s="426">
        <f>J41-K41</f>
        <v/>
      </c>
      <c r="Q41" s="426">
        <f>D41-F41</f>
        <v/>
      </c>
      <c r="R41" s="30" t="n"/>
    </row>
    <row r="42" ht="20.4" customHeight="1" s="53" thickBot="1">
      <c r="A42" s="50" t="inlineStr">
        <is>
          <t xml:space="preserve">　　交通及運輸設備                                              </t>
        </is>
      </c>
      <c r="B42" s="427">
        <f>VLOOKUP(A42,$A$309:$AX$418,$K$1,FALSE)</f>
        <v/>
      </c>
      <c r="C42" s="384" t="n">
        <v>254</v>
      </c>
      <c r="D42" s="440">
        <f>J60*-1</f>
        <v/>
      </c>
      <c r="E42" s="441" t="n">
        <v>104</v>
      </c>
      <c r="F42" s="442">
        <f>J18</f>
        <v/>
      </c>
      <c r="G42" s="450">
        <f>B42+SUM(D42:D44)-SUM(F42:F44)</f>
        <v/>
      </c>
      <c r="H42" s="214" t="inlineStr">
        <is>
          <t xml:space="preserve">　　　減少流動金融資產                                            </t>
        </is>
      </c>
      <c r="I42" s="215" t="n">
        <v>211</v>
      </c>
      <c r="J42" s="248">
        <f>OFFSET(A515,0,$K$1-1)</f>
        <v/>
      </c>
      <c r="K42" s="451">
        <f>-SUMIF($C$7:$C$127,I42,$D$7:$D$127)+SUMIF($E$7:$E$135,I42,$F$7:$F$127)</f>
        <v/>
      </c>
      <c r="L42" s="478">
        <f>VLOOKUP(A42,$A$140:$AX$249,$K$1,FALSE)</f>
        <v/>
      </c>
      <c r="M42" s="478">
        <f>L42-G42</f>
        <v/>
      </c>
      <c r="N42" s="30" t="n"/>
      <c r="O42" s="425">
        <f>L42-B42</f>
        <v/>
      </c>
      <c r="P42" s="426">
        <f>J42-K42</f>
        <v/>
      </c>
      <c r="Q42" s="426">
        <f>D42-F42</f>
        <v/>
      </c>
      <c r="R42" s="30" t="n"/>
    </row>
    <row r="43">
      <c r="A43" s="50" t="n"/>
      <c r="B43" s="427" t="n"/>
      <c r="C43" s="385" t="n">
        <v>410</v>
      </c>
      <c r="D43" s="440">
        <f>J106</f>
        <v/>
      </c>
      <c r="E43" s="443" t="n">
        <v>413</v>
      </c>
      <c r="F43" s="442">
        <f>J110*-1</f>
        <v/>
      </c>
      <c r="G43" s="452" t="n"/>
      <c r="H43" s="216" t="inlineStr">
        <is>
          <t xml:space="preserve">　　　減少短期墊款                                                </t>
        </is>
      </c>
      <c r="I43" s="217" t="n">
        <v>212</v>
      </c>
      <c r="J43" s="73">
        <f>OFFSET(A516,0,$K$1-1)</f>
        <v/>
      </c>
      <c r="K43" s="453">
        <f>-SUMIF($C$7:$C$127,I43,$D$7:$D$127)+SUMIF($E$7:$E$135,I43,$F$7:$F$127)</f>
        <v/>
      </c>
      <c r="L43" s="478" t="n"/>
      <c r="M43" s="478">
        <f>L43-G43</f>
        <v/>
      </c>
      <c r="N43" s="30" t="n"/>
      <c r="O43" s="425">
        <f>L43-B43</f>
        <v/>
      </c>
      <c r="P43" s="426">
        <f>J43-K43</f>
        <v/>
      </c>
      <c r="Q43" s="426">
        <f>D43-F43</f>
        <v/>
      </c>
      <c r="R43" s="30" t="n"/>
    </row>
    <row r="44">
      <c r="A44" s="50" t="n"/>
      <c r="B44" s="427" t="n"/>
      <c r="C44" s="385" t="n"/>
      <c r="D44" s="440" t="n"/>
      <c r="E44" s="443" t="n"/>
      <c r="F44" s="442" t="n"/>
      <c r="G44" s="452" t="n"/>
      <c r="H44" s="112" t="inlineStr">
        <is>
          <t xml:space="preserve">　　減少投資、長期應收款、貸墊款及準備金                        </t>
        </is>
      </c>
      <c r="I44" s="180" t="n"/>
      <c r="J44" s="73">
        <f>OFFSET(A517,0,$K$1-1)</f>
        <v/>
      </c>
      <c r="K44" s="369">
        <f>SUM(K45:K46)</f>
        <v/>
      </c>
      <c r="L44" s="478" t="n"/>
      <c r="M44" s="478">
        <f>L44-G44</f>
        <v/>
      </c>
      <c r="N44" s="30" t="n"/>
      <c r="O44" s="425">
        <f>L44-B44</f>
        <v/>
      </c>
      <c r="P44" s="426">
        <f>J44-K44</f>
        <v/>
      </c>
      <c r="Q44" s="426">
        <f>D44-F44</f>
        <v/>
      </c>
      <c r="R44" s="30" t="n"/>
    </row>
    <row r="45">
      <c r="A45" s="80" t="inlineStr">
        <is>
          <t xml:space="preserve">　　什項設備                                                    </t>
        </is>
      </c>
      <c r="B45" s="427">
        <f>VLOOKUP(A45,$A$309:$AX$418,$K$1,FALSE)</f>
        <v/>
      </c>
      <c r="C45" s="384" t="n">
        <v>255</v>
      </c>
      <c r="D45" s="440">
        <f>J61*-1</f>
        <v/>
      </c>
      <c r="E45" s="441" t="n">
        <v>105</v>
      </c>
      <c r="F45" s="442">
        <f>J19</f>
        <v/>
      </c>
      <c r="G45" s="429">
        <f>B45+SUM(D45:D48)-SUM(F45:F48)</f>
        <v/>
      </c>
      <c r="H45" s="112" t="inlineStr">
        <is>
          <t xml:space="preserve">　　　減少投資                                                    </t>
        </is>
      </c>
      <c r="I45" s="180" t="n">
        <v>221</v>
      </c>
      <c r="J45" s="73">
        <f>OFFSET(A518,0,$K$1-1)</f>
        <v/>
      </c>
      <c r="K45" s="369">
        <f>-SUMIF($C$7:$C$127,I45,$D$7:$D$127)+SUMIF($E$7:$E$135,I45,$F$7:$F$127)</f>
        <v/>
      </c>
      <c r="L45" s="478">
        <f>VLOOKUP(A45,$A$140:$AX$249,$K$1,FALSE)</f>
        <v/>
      </c>
      <c r="M45" s="478">
        <f>L45-G45</f>
        <v/>
      </c>
      <c r="N45" s="30" t="n"/>
      <c r="O45" s="425">
        <f>L45-B45</f>
        <v/>
      </c>
      <c r="P45" s="426">
        <f>J45-K45</f>
        <v/>
      </c>
      <c r="Q45" s="426">
        <f>D45-F45</f>
        <v/>
      </c>
      <c r="R45" s="30" t="n"/>
    </row>
    <row r="46">
      <c r="A46" s="3" t="n">
        <v>0</v>
      </c>
      <c r="B46" s="427" t="n"/>
      <c r="C46" s="385" t="n">
        <v>408</v>
      </c>
      <c r="D46" s="440">
        <f>J102</f>
        <v/>
      </c>
      <c r="E46" s="443" t="n"/>
      <c r="F46" s="442" t="n"/>
      <c r="G46" s="433" t="n"/>
      <c r="H46" s="112" t="inlineStr">
        <is>
          <t xml:space="preserve">　　　減少準備金                                                  </t>
        </is>
      </c>
      <c r="I46" s="180" t="n">
        <v>222</v>
      </c>
      <c r="J46" s="73">
        <f>OFFSET(A519,0,$K$1-1)</f>
        <v/>
      </c>
      <c r="K46" s="369">
        <f>-SUMIF($C$7:$C$127,I46,$D$7:$D$127)+SUMIF($E$7:$E$135,I46,$F$7:$F$127)</f>
        <v/>
      </c>
      <c r="L46" s="478" t="n"/>
      <c r="M46" s="478">
        <f>L46-G46</f>
        <v/>
      </c>
      <c r="N46" s="30" t="n"/>
      <c r="O46" s="425">
        <f>L46-B46</f>
        <v/>
      </c>
      <c r="P46" s="426">
        <f>J46-K46</f>
        <v/>
      </c>
      <c r="Q46" s="426">
        <f>D46-F46</f>
        <v/>
      </c>
      <c r="R46" s="30" t="n"/>
    </row>
    <row r="47">
      <c r="A47" s="3" t="n">
        <v>0</v>
      </c>
      <c r="B47" s="427" t="n"/>
      <c r="C47" s="385" t="n">
        <v>411</v>
      </c>
      <c r="D47" s="440">
        <f>J107</f>
        <v/>
      </c>
      <c r="E47" s="443" t="n">
        <v>414</v>
      </c>
      <c r="F47" s="442">
        <f>-J111</f>
        <v/>
      </c>
      <c r="G47" s="433" t="n"/>
      <c r="H47" s="112" t="inlineStr">
        <is>
          <t xml:space="preserve">　　收取利息                                                    </t>
        </is>
      </c>
      <c r="I47" s="180" t="n"/>
      <c r="J47" s="73">
        <f>OFFSET(A520,0,$K$1-1)</f>
        <v/>
      </c>
      <c r="K47" s="369">
        <f>J47</f>
        <v/>
      </c>
      <c r="L47" s="478" t="n"/>
      <c r="M47" s="478">
        <f>L47-G47</f>
        <v/>
      </c>
      <c r="N47" s="30" t="n"/>
      <c r="O47" s="425">
        <f>L47-B47</f>
        <v/>
      </c>
      <c r="P47" s="426">
        <f>J47-K47</f>
        <v/>
      </c>
      <c r="Q47" s="426">
        <f>D47-F47</f>
        <v/>
      </c>
      <c r="R47" s="30" t="n"/>
    </row>
    <row r="48">
      <c r="A48" s="3" t="n">
        <v>0</v>
      </c>
      <c r="B48" s="427" t="n"/>
      <c r="C48" s="385" t="n">
        <v>406</v>
      </c>
      <c r="D48" s="440">
        <f>J98</f>
        <v/>
      </c>
      <c r="E48" s="443" t="n"/>
      <c r="F48" s="442" t="n"/>
      <c r="G48" s="433" t="n"/>
      <c r="H48" s="112" t="inlineStr">
        <is>
          <t xml:space="preserve">　　收取股利                                                    </t>
        </is>
      </c>
      <c r="I48" s="186" t="n"/>
      <c r="J48" s="73">
        <f>OFFSET(A521,0,$K$1-1)</f>
        <v/>
      </c>
      <c r="K48" s="369">
        <f>J48</f>
        <v/>
      </c>
      <c r="L48" s="478" t="n"/>
      <c r="M48" s="478">
        <f>L48-G48</f>
        <v/>
      </c>
      <c r="N48" s="30" t="n"/>
      <c r="O48" s="425">
        <f>L48-B48</f>
        <v/>
      </c>
      <c r="P48" s="426">
        <f>J48-K48</f>
        <v/>
      </c>
      <c r="Q48" s="426">
        <f>D48-F48</f>
        <v/>
      </c>
      <c r="R48" s="30" t="n"/>
    </row>
    <row r="49">
      <c r="A49" s="80" t="inlineStr">
        <is>
          <t xml:space="preserve">　　租賃資產                                                    </t>
        </is>
      </c>
      <c r="B49" s="427">
        <f>VLOOKUP(A49,$A$309:$AX$413,$K$1,FALSE)</f>
        <v/>
      </c>
      <c r="C49" s="384" t="n"/>
      <c r="D49" s="440" t="n"/>
      <c r="E49" s="441" t="n">
        <v>106</v>
      </c>
      <c r="F49" s="442">
        <f>J20</f>
        <v/>
      </c>
      <c r="G49" s="433">
        <f>B49+D49-F49</f>
        <v/>
      </c>
      <c r="H49" s="112" t="inlineStr">
        <is>
          <t xml:space="preserve">　　增加流動金融資產及短期貸墊款                                </t>
        </is>
      </c>
      <c r="I49" s="186" t="n"/>
      <c r="J49" s="121">
        <f>OFFSET(A522,0,$K$1-1)</f>
        <v/>
      </c>
      <c r="K49" s="369">
        <f>K50</f>
        <v/>
      </c>
      <c r="L49" s="478">
        <f>VLOOKUP(A49,$A$140:$AX$249,$K$1,FALSE)</f>
        <v/>
      </c>
      <c r="M49" s="478">
        <f>L49-G49</f>
        <v/>
      </c>
      <c r="N49" s="30" t="n"/>
      <c r="O49" s="425">
        <f>L49-B49</f>
        <v/>
      </c>
      <c r="P49" s="426">
        <f>J49-K49</f>
        <v/>
      </c>
      <c r="Q49" s="426">
        <f>D49-F49</f>
        <v/>
      </c>
      <c r="R49" s="30" t="n"/>
    </row>
    <row r="50" ht="32.4" customHeight="1" s="53">
      <c r="A50" s="80" t="inlineStr">
        <is>
          <t xml:space="preserve">　　租賃權益改良                                                </t>
        </is>
      </c>
      <c r="B50" s="427">
        <f>VLOOKUP(A50,$A$309:$AX$418,$K$1,FALSE)</f>
        <v/>
      </c>
      <c r="C50" s="384" t="n">
        <v>257</v>
      </c>
      <c r="D50" s="454">
        <f>J63*-1</f>
        <v/>
      </c>
      <c r="E50" s="441" t="n">
        <v>107</v>
      </c>
      <c r="F50" s="442">
        <f>J21</f>
        <v/>
      </c>
      <c r="G50" s="433">
        <f>B50+D50-F50</f>
        <v/>
      </c>
      <c r="H50" s="112" t="inlineStr">
        <is>
          <t xml:space="preserve">　　　增加流動金融資產                                            </t>
        </is>
      </c>
      <c r="I50" s="181" t="n">
        <v>231</v>
      </c>
      <c r="J50" s="121">
        <f>OFFSET(A523,0,$K$1-1)</f>
        <v/>
      </c>
      <c r="K50" s="369">
        <f>-SUMIF($C$7:$C$127,I50,$D$7:$D$127)+SUMIF($E$7:$E$135,I50,$F$7:$F$127)</f>
        <v/>
      </c>
      <c r="L50" s="478">
        <f>VLOOKUP(A50,$A$140:$AX$249,$K$1,FALSE)</f>
        <v/>
      </c>
      <c r="M50" s="478">
        <f>L50-G50</f>
        <v/>
      </c>
      <c r="N50" s="30" t="n"/>
      <c r="O50" s="425">
        <f>L50-B49</f>
        <v/>
      </c>
      <c r="P50" s="426">
        <f>J50-K50</f>
        <v/>
      </c>
      <c r="Q50" s="426">
        <f>D49-F49</f>
        <v/>
      </c>
      <c r="R50" s="30" t="n"/>
    </row>
    <row r="51" ht="32.4" customHeight="1" s="53">
      <c r="A51" s="79" t="inlineStr">
        <is>
          <t xml:space="preserve">　　購建中固定資產                                              </t>
        </is>
      </c>
      <c r="B51" s="427">
        <f>VLOOKUP(A51,$A$309:$AX$418,$K$1,FALSE)</f>
        <v/>
      </c>
      <c r="C51" s="384" t="n">
        <v>256</v>
      </c>
      <c r="D51" s="440">
        <f>J62*-1</f>
        <v/>
      </c>
      <c r="E51" s="441" t="n">
        <v>404</v>
      </c>
      <c r="F51" s="442">
        <f>J96</f>
        <v/>
      </c>
      <c r="G51" s="429">
        <f>B51+SUM(D51:D53)-SUM(F51:F53)</f>
        <v/>
      </c>
      <c r="H51" s="112" t="inlineStr">
        <is>
          <t xml:space="preserve">　　增加投資、長期應收款、貸墊款及準備金                        </t>
        </is>
      </c>
      <c r="I51" s="180" t="n"/>
      <c r="J51" s="73">
        <f>OFFSET(A524,0,$K$1-1)</f>
        <v/>
      </c>
      <c r="K51" s="369">
        <f>SUM(K52:K53)</f>
        <v/>
      </c>
      <c r="L51" s="478">
        <f>VLOOKUP(A51,$A$140:$AX$249,$K$1,FALSE)</f>
        <v/>
      </c>
      <c r="M51" s="478">
        <f>L51-G51</f>
        <v/>
      </c>
      <c r="N51" s="30" t="n"/>
      <c r="O51" s="425">
        <f>L51-B50</f>
        <v/>
      </c>
      <c r="P51" s="426">
        <f>J51-K51</f>
        <v/>
      </c>
      <c r="Q51" s="426">
        <f>D50-F50</f>
        <v/>
      </c>
      <c r="R51" s="30" t="n"/>
    </row>
    <row r="52">
      <c r="A52" s="3" t="n"/>
      <c r="B52" s="427" t="n"/>
      <c r="C52" s="385" t="n"/>
      <c r="D52" s="440" t="n"/>
      <c r="E52" s="441" t="n">
        <v>405</v>
      </c>
      <c r="F52" s="442">
        <f>J97</f>
        <v/>
      </c>
      <c r="G52" s="433" t="n"/>
      <c r="H52" s="112" t="inlineStr">
        <is>
          <t xml:space="preserve">　　　增加投資                                                    </t>
        </is>
      </c>
      <c r="I52" s="180" t="n">
        <v>241</v>
      </c>
      <c r="J52" s="73">
        <f>OFFSET(A525,0,$K$1-1)</f>
        <v/>
      </c>
      <c r="K52" s="369">
        <f>-SUMIF($C$7:$C$127,I52,$D$7:$D$127)+SUMIF($E$7:$E$135,I52,$F$7:$F$127)</f>
        <v/>
      </c>
      <c r="L52" s="478" t="n"/>
      <c r="M52" s="478">
        <f>L52-G52</f>
        <v/>
      </c>
      <c r="N52" s="30" t="n"/>
      <c r="O52" s="425">
        <f>L52-B51</f>
        <v/>
      </c>
      <c r="P52" s="426">
        <f>J52-K52</f>
        <v/>
      </c>
      <c r="Q52" s="426">
        <f>D51-F51</f>
        <v/>
      </c>
      <c r="R52" s="30" t="n"/>
    </row>
    <row r="53">
      <c r="A53" s="126" t="n"/>
      <c r="B53" s="126" t="n"/>
      <c r="C53" s="236" t="n"/>
      <c r="D53" s="455" t="n"/>
      <c r="E53" s="236" t="n">
        <v>406</v>
      </c>
      <c r="F53" s="238">
        <f>J98</f>
        <v/>
      </c>
      <c r="G53" s="126" t="n"/>
      <c r="H53" s="112" t="inlineStr">
        <is>
          <t xml:space="preserve">　　　增加準備金                                                  </t>
        </is>
      </c>
      <c r="I53" s="180" t="n">
        <v>242</v>
      </c>
      <c r="J53" s="73">
        <f>OFFSET(A526,0,$K$1-1)</f>
        <v/>
      </c>
      <c r="K53" s="369">
        <f>-SUMIF($C$7:$C$127,I53,$D$7:$D$127)+SUMIF($E$7:$E$135,I53,$F$7:$F$127)</f>
        <v/>
      </c>
      <c r="L53" s="478" t="n"/>
      <c r="M53" s="478">
        <f>L53-G52</f>
        <v/>
      </c>
      <c r="N53" s="30" t="n"/>
      <c r="O53" s="425">
        <f>L53-B52</f>
        <v/>
      </c>
      <c r="P53" s="426">
        <f>J53-K53</f>
        <v/>
      </c>
      <c r="Q53" s="426">
        <f>D52-F52</f>
        <v/>
      </c>
      <c r="R53" s="30" t="n"/>
    </row>
    <row r="54" ht="32.4" customHeight="1" s="53">
      <c r="A54" s="78" t="inlineStr">
        <is>
          <t xml:space="preserve">　生物資產－非流動                                            </t>
        </is>
      </c>
      <c r="B54" s="422">
        <f>SUM(B55)</f>
        <v/>
      </c>
      <c r="C54" s="384" t="n"/>
      <c r="D54" s="440" t="n"/>
      <c r="E54" s="441" t="n"/>
      <c r="F54" s="442" t="n"/>
      <c r="G54" s="423">
        <f>SUM(G55)</f>
        <v/>
      </c>
      <c r="H54" s="112" t="inlineStr">
        <is>
          <t xml:space="preserve">　　增加不動產、廠房及設備、礦產資源                            </t>
        </is>
      </c>
      <c r="I54" s="180" t="n"/>
      <c r="J54" s="73">
        <f>OFFSET(A527,0,$K$1-1)</f>
        <v/>
      </c>
      <c r="K54" s="369">
        <f>K55</f>
        <v/>
      </c>
      <c r="L54" s="478">
        <f>VLOOKUP(A54,$A$140:$AX$249,$K$1,FALSE)</f>
        <v/>
      </c>
      <c r="M54" s="478">
        <f>L54-G54</f>
        <v/>
      </c>
      <c r="N54" s="30" t="n"/>
      <c r="O54" s="425">
        <f>L54-B54</f>
        <v/>
      </c>
      <c r="P54" s="426">
        <f>J54-K54</f>
        <v/>
      </c>
      <c r="Q54" s="426">
        <f>D54-F54</f>
        <v/>
      </c>
      <c r="R54" s="30" t="n"/>
    </row>
    <row r="55" ht="27.6" customHeight="1" s="53">
      <c r="A55" s="82" t="inlineStr">
        <is>
          <t xml:space="preserve">　　生產性生物資產－非流動                                      </t>
        </is>
      </c>
      <c r="B55" s="427">
        <f>VLOOKUP(A55,$A$309:$AX$418,$K$1,FALSE)</f>
        <v/>
      </c>
      <c r="C55" s="384" t="n"/>
      <c r="D55" s="440" t="n"/>
      <c r="E55" s="441" t="n">
        <v>109</v>
      </c>
      <c r="F55" s="442">
        <f>J23</f>
        <v/>
      </c>
      <c r="G55" s="429">
        <f>B55+SUM(D55:D55)-SUM(F55:F55)</f>
        <v/>
      </c>
      <c r="H55" s="112" t="inlineStr">
        <is>
          <t xml:space="preserve">　　　增加不動產、廠房及設備                                      </t>
        </is>
      </c>
      <c r="I55" s="180" t="n"/>
      <c r="J55" s="73">
        <f>OFFSET(A528,0,$K$1-1)</f>
        <v/>
      </c>
      <c r="K55" s="369">
        <f>K56</f>
        <v/>
      </c>
      <c r="L55" s="478">
        <f>VLOOKUP(A55,$A$140:$AX$249,$K$1,FALSE)</f>
        <v/>
      </c>
      <c r="M55" s="478">
        <f>L55-G55</f>
        <v/>
      </c>
      <c r="N55" s="30" t="n"/>
      <c r="O55" s="425">
        <f>L55-B55</f>
        <v/>
      </c>
      <c r="P55" s="426">
        <f>J55-K55</f>
        <v/>
      </c>
      <c r="Q55" s="426">
        <f>D55-F55</f>
        <v/>
      </c>
      <c r="R55" s="30" t="n"/>
    </row>
    <row r="56">
      <c r="A56" s="78" t="inlineStr">
        <is>
          <t xml:space="preserve">　無形資產                                                    </t>
        </is>
      </c>
      <c r="B56" s="422">
        <f>SUM(B57)</f>
        <v/>
      </c>
      <c r="C56" s="384" t="n"/>
      <c r="D56" s="440" t="n"/>
      <c r="E56" s="441" t="n"/>
      <c r="F56" s="442" t="n"/>
      <c r="G56" s="423">
        <f>SUM(G57)</f>
        <v/>
      </c>
      <c r="H56" s="112" t="inlineStr">
        <is>
          <t xml:space="preserve">　　　　固定資產之增置                                              </t>
        </is>
      </c>
      <c r="I56" s="180" t="n"/>
      <c r="J56" s="73">
        <f>OFFSET(A529,0,$K$1-1)</f>
        <v/>
      </c>
      <c r="K56" s="369">
        <f>SUM(K57:K63)</f>
        <v/>
      </c>
      <c r="L56" s="478">
        <f>VLOOKUP(A56,$A$140:$AX$249,$K$1,FALSE)</f>
        <v/>
      </c>
      <c r="M56" s="478">
        <f>L56-G56</f>
        <v/>
      </c>
      <c r="N56" s="30" t="n"/>
      <c r="O56" s="425">
        <f>L56-B56</f>
        <v/>
      </c>
      <c r="P56" s="426">
        <f>J56-K56</f>
        <v/>
      </c>
      <c r="Q56" s="426">
        <f>D56-F56</f>
        <v/>
      </c>
      <c r="R56" s="30" t="n"/>
    </row>
    <row r="57">
      <c r="A57" s="80" t="inlineStr">
        <is>
          <t xml:space="preserve">　　無形資產                                                    </t>
        </is>
      </c>
      <c r="B57" s="427">
        <f>VLOOKUP(A57,$A$309:$AX$418,$K$1,FALSE)</f>
        <v/>
      </c>
      <c r="C57" s="384" t="n"/>
      <c r="D57" s="440" t="n"/>
      <c r="E57" s="441" t="n">
        <v>111</v>
      </c>
      <c r="F57" s="442">
        <f>J25</f>
        <v/>
      </c>
      <c r="G57" s="429">
        <f>B57+SUM(D57:D59)-SUM(F57:F59)</f>
        <v/>
      </c>
      <c r="H57" s="112" t="inlineStr">
        <is>
          <t xml:space="preserve">　　　　　土地改良物                                                  </t>
        </is>
      </c>
      <c r="I57" s="180" t="n">
        <v>251</v>
      </c>
      <c r="J57" s="73">
        <f>OFFSET(A530,0,$K$1-1)</f>
        <v/>
      </c>
      <c r="K57" s="369">
        <f>-SUMIF($C$7:$C$127,I57,$D$7:$D$127)+SUMIF($E$7:$E$127,I57,$F$7:$F$127)</f>
        <v/>
      </c>
      <c r="L57" s="478">
        <f>VLOOKUP(A57,$A$140:$AX$249,$K$1,FALSE)</f>
        <v/>
      </c>
      <c r="M57" s="478">
        <f>L57-G57</f>
        <v/>
      </c>
      <c r="N57" s="30" t="n"/>
      <c r="O57" s="425">
        <f>L57-B57</f>
        <v/>
      </c>
      <c r="P57" s="426">
        <f>J57-K57</f>
        <v/>
      </c>
      <c r="Q57" s="426">
        <f>D57-F57</f>
        <v/>
      </c>
      <c r="R57" s="30" t="n"/>
    </row>
    <row r="58">
      <c r="A58" s="2" t="n">
        <v>0</v>
      </c>
      <c r="B58" s="427" t="n"/>
      <c r="C58" s="384" t="n">
        <v>415</v>
      </c>
      <c r="D58" s="440">
        <f>J113</f>
        <v/>
      </c>
      <c r="E58" s="441" t="n">
        <v>416</v>
      </c>
      <c r="F58" s="442">
        <f>J114*-1</f>
        <v/>
      </c>
      <c r="G58" s="433" t="n"/>
      <c r="H58" s="112" t="inlineStr">
        <is>
          <t xml:space="preserve">　　　　　房屋及建築                                                  </t>
        </is>
      </c>
      <c r="I58" s="180" t="n">
        <v>252</v>
      </c>
      <c r="J58" s="73">
        <f>OFFSET(A531,0,$K$1-1)</f>
        <v/>
      </c>
      <c r="K58" s="369">
        <f>-SUMIF($C$7:$C$127,I58,$D$7:$D$127)+SUMIF($E$7:$E$127,I58,$F$7:$F$127)</f>
        <v/>
      </c>
      <c r="L58" s="478" t="n"/>
      <c r="M58" s="478">
        <f>L58-G58</f>
        <v/>
      </c>
      <c r="N58" s="30" t="n"/>
      <c r="O58" s="425">
        <f>L58-B58</f>
        <v/>
      </c>
      <c r="P58" s="426">
        <f>J58-K58</f>
        <v/>
      </c>
      <c r="Q58" s="426">
        <f>D58-F58</f>
        <v/>
      </c>
      <c r="R58" s="30" t="n"/>
    </row>
    <row r="59">
      <c r="A59" s="3" t="n">
        <v>0</v>
      </c>
      <c r="B59" s="427" t="n"/>
      <c r="C59" s="385" t="n">
        <v>258</v>
      </c>
      <c r="D59" s="440">
        <f>J65*-1</f>
        <v/>
      </c>
      <c r="E59" s="443" t="n">
        <v>112</v>
      </c>
      <c r="F59" s="456" t="n"/>
      <c r="G59" s="433" t="n"/>
      <c r="H59" s="112" t="inlineStr">
        <is>
          <t xml:space="preserve">　　　　　機械及設備                                                  </t>
        </is>
      </c>
      <c r="I59" s="180" t="n">
        <v>253</v>
      </c>
      <c r="J59" s="73">
        <f>OFFSET(A532,0,$K$1-1)</f>
        <v/>
      </c>
      <c r="K59" s="369">
        <f>-SUMIF($C$7:$C$127,I59,$D$7:$D$127)+SUMIF($E$7:$E$127,I59,$F$7:$F$127)</f>
        <v/>
      </c>
      <c r="L59" s="478" t="n"/>
      <c r="M59" s="478">
        <f>L59-G59</f>
        <v/>
      </c>
      <c r="N59" s="30" t="n"/>
      <c r="O59" s="425">
        <f>L59-B59</f>
        <v/>
      </c>
      <c r="P59" s="426">
        <f>J59-K59</f>
        <v/>
      </c>
      <c r="Q59" s="426">
        <f>D59-F59</f>
        <v/>
      </c>
      <c r="R59" s="30" t="n"/>
    </row>
    <row r="60">
      <c r="A60" s="3" t="n">
        <v>0</v>
      </c>
      <c r="B60" s="427" t="n"/>
      <c r="C60" s="385" t="n"/>
      <c r="D60" s="440" t="n"/>
      <c r="E60" s="443" t="n"/>
      <c r="F60" s="442" t="n"/>
      <c r="G60" s="433" t="n"/>
      <c r="H60" s="112" t="inlineStr">
        <is>
          <t xml:space="preserve">　　　　　交通及運輸設備                                              </t>
        </is>
      </c>
      <c r="I60" s="180" t="n">
        <v>254</v>
      </c>
      <c r="J60" s="73">
        <f>OFFSET(A533,0,$K$1-1)</f>
        <v/>
      </c>
      <c r="K60" s="369">
        <f>-SUMIF($C$7:$C$127,I60,$D$7:$D$127)+SUMIF($E$7:$E$127,I60,$F$7:$F$127)</f>
        <v/>
      </c>
      <c r="L60" s="478" t="n"/>
      <c r="M60" s="478">
        <f>L60-G60</f>
        <v/>
      </c>
      <c r="N60" s="30" t="n"/>
      <c r="O60" s="425">
        <f>L60-B60</f>
        <v/>
      </c>
      <c r="P60" s="426">
        <f>J60-K60</f>
        <v/>
      </c>
      <c r="Q60" s="426">
        <f>D60-F60</f>
        <v/>
      </c>
      <c r="R60" s="30" t="n"/>
    </row>
    <row r="61" ht="20.4" customHeight="1" s="53">
      <c r="A61" s="78" t="inlineStr">
        <is>
          <t xml:space="preserve">　其他資產                                                    </t>
        </is>
      </c>
      <c r="B61" s="457">
        <f>SUM(B62,B65,B68)</f>
        <v/>
      </c>
      <c r="C61" s="384" t="n"/>
      <c r="D61" s="440" t="n"/>
      <c r="E61" s="441" t="n"/>
      <c r="F61" s="442" t="n"/>
      <c r="G61" s="457">
        <f>SUM(G62,G65,G68)</f>
        <v/>
      </c>
      <c r="H61" s="112" t="inlineStr">
        <is>
          <t xml:space="preserve">　　　　　什項設備                                                    </t>
        </is>
      </c>
      <c r="I61" s="180" t="n">
        <v>255</v>
      </c>
      <c r="J61" s="73">
        <f>OFFSET(A534,0,$K$1-1)</f>
        <v/>
      </c>
      <c r="K61" s="369">
        <f>-SUMIF($C$7:$C$127,I61,$D$7:$D$127)+SUMIF($E$7:$E$127,I61,$F$7:$F$127)</f>
        <v/>
      </c>
      <c r="L61" s="478">
        <f>VLOOKUP(A61,$A$140:$AX$249,$K$1,FALSE)</f>
        <v/>
      </c>
      <c r="M61" s="478">
        <f>L61-G61</f>
        <v/>
      </c>
      <c r="N61" s="30" t="n"/>
      <c r="O61" s="425">
        <f>L61-B61</f>
        <v/>
      </c>
      <c r="P61" s="426">
        <f>J61-K61</f>
        <v/>
      </c>
      <c r="Q61" s="426">
        <f>D61-F61</f>
        <v/>
      </c>
      <c r="R61" s="30" t="n"/>
    </row>
    <row r="62">
      <c r="A62" s="80" t="inlineStr">
        <is>
          <t xml:space="preserve">　　遞延資產                                                    </t>
        </is>
      </c>
      <c r="B62" s="427">
        <f>VLOOKUP(A62,$A$309:$AX$418,$K$1,FALSE)</f>
        <v/>
      </c>
      <c r="C62" s="384" t="n"/>
      <c r="D62" s="440" t="n"/>
      <c r="E62" s="441" t="n">
        <v>112</v>
      </c>
      <c r="F62" s="442">
        <f>J26-F59</f>
        <v/>
      </c>
      <c r="G62" s="429">
        <f>B62+SUM(D62:D64)-SUM(F62:F64)</f>
        <v/>
      </c>
      <c r="H62" s="112" t="inlineStr">
        <is>
          <t xml:space="preserve">　　　　　購建中固定資產                                              </t>
        </is>
      </c>
      <c r="I62" s="180" t="n">
        <v>256</v>
      </c>
      <c r="J62" s="73">
        <f>OFFSET(A535,0,$K$1-1)</f>
        <v/>
      </c>
      <c r="K62" s="369">
        <f>-SUMIF($C$7:$C$127,I62,$D$7:$D$127)+SUMIF($E$7:$E$127,I62,$F$7:$F$127)</f>
        <v/>
      </c>
      <c r="L62" s="478">
        <f>VLOOKUP(A62,$A$140:$AX$249,$K$1,FALSE)</f>
        <v/>
      </c>
      <c r="M62" s="478">
        <f>L62-G62</f>
        <v/>
      </c>
      <c r="N62" s="30" t="n"/>
      <c r="O62" s="425">
        <f>L62-B62</f>
        <v/>
      </c>
      <c r="P62" s="426">
        <f>J62-K62</f>
        <v/>
      </c>
      <c r="Q62" s="426">
        <f>D62-F62</f>
        <v/>
      </c>
      <c r="R62" s="30" t="n"/>
    </row>
    <row r="63">
      <c r="A63" s="2" t="n">
        <v>0</v>
      </c>
      <c r="B63" s="427" t="n"/>
      <c r="C63" s="384" t="n"/>
      <c r="D63" s="440">
        <f>J126</f>
        <v/>
      </c>
      <c r="E63" s="441" t="n"/>
      <c r="F63" s="442">
        <f>J127*-1</f>
        <v/>
      </c>
      <c r="G63" s="429" t="n"/>
      <c r="H63" s="112" t="inlineStr">
        <is>
          <t xml:space="preserve">　　　　　租賃權益改良                                                </t>
        </is>
      </c>
      <c r="I63" s="180" t="n">
        <v>257</v>
      </c>
      <c r="J63" s="73">
        <f>OFFSET(A536,0,$K$1-1)</f>
        <v/>
      </c>
      <c r="K63" s="369">
        <f>-SUMIF($C$7:$C$127,I63,$D$7:$D$127)+SUMIF($E$7:$E$127,I63,$F$7:$F$127)</f>
        <v/>
      </c>
      <c r="L63" s="478" t="n"/>
      <c r="M63" s="478">
        <f>L63-G63</f>
        <v/>
      </c>
      <c r="N63" s="30" t="n"/>
      <c r="O63" s="425">
        <f>L63-B63</f>
        <v/>
      </c>
      <c r="P63" s="426">
        <f>J63-K63</f>
        <v/>
      </c>
      <c r="Q63" s="426">
        <f>D63-F63</f>
        <v/>
      </c>
      <c r="R63" s="30" t="n"/>
    </row>
    <row r="64">
      <c r="A64" s="2" t="n">
        <v>0</v>
      </c>
      <c r="B64" s="427" t="n"/>
      <c r="C64" s="384" t="n">
        <v>259</v>
      </c>
      <c r="D64" s="440">
        <f>J67*-1</f>
        <v/>
      </c>
      <c r="E64" s="441" t="n"/>
      <c r="F64" s="442" t="n"/>
      <c r="G64" s="429" t="n"/>
      <c r="H64" s="112" t="inlineStr">
        <is>
          <t xml:space="preserve">　　增加無形資產及其他資產                                      </t>
        </is>
      </c>
      <c r="I64" s="180" t="n"/>
      <c r="J64" s="73">
        <f>OFFSET(A537,0,$K$1-1)</f>
        <v/>
      </c>
      <c r="K64" s="369">
        <f>K65+K66</f>
        <v/>
      </c>
      <c r="L64" s="478" t="n"/>
      <c r="M64" s="478">
        <f>L64-G64</f>
        <v/>
      </c>
      <c r="N64" s="30" t="n"/>
      <c r="O64" s="425">
        <f>L64-B64</f>
        <v/>
      </c>
      <c r="P64" s="426">
        <f>J64-K64</f>
        <v/>
      </c>
      <c r="Q64" s="426">
        <f>D64-F64</f>
        <v/>
      </c>
      <c r="R64" s="30" t="n"/>
    </row>
    <row r="65">
      <c r="A65" s="80" t="inlineStr">
        <is>
          <t xml:space="preserve">　　什項資產                                                    </t>
        </is>
      </c>
      <c r="B65" s="427">
        <f>VLOOKUP(A65,$A$309:$AX$418,$K$1,FALSE)</f>
        <v/>
      </c>
      <c r="C65" s="384" t="n">
        <v>417</v>
      </c>
      <c r="D65" s="440">
        <f>F111</f>
        <v/>
      </c>
      <c r="E65" s="441" t="n">
        <v>108</v>
      </c>
      <c r="F65" s="442">
        <f>J22</f>
        <v/>
      </c>
      <c r="G65" s="429">
        <f>B65+SUM(D65:D67)-SUM(F65:F67)</f>
        <v/>
      </c>
      <c r="H65" s="112" t="inlineStr">
        <is>
          <t xml:space="preserve">　　　增加無形資產                                                </t>
        </is>
      </c>
      <c r="I65" s="180" t="n">
        <v>258</v>
      </c>
      <c r="J65" s="73">
        <f>OFFSET(A538,0,$K$1-1)</f>
        <v/>
      </c>
      <c r="K65" s="369">
        <f>-SUMIF($C$7:$C$127,I65,$D$7:$D$127)+SUMIF($E$7:$E$127,I65,$F$7:$F$127)</f>
        <v/>
      </c>
      <c r="L65" s="478">
        <f>VLOOKUP(A65,$A$140:$AX$249,$K$1,FALSE)</f>
        <v/>
      </c>
      <c r="M65" s="478">
        <f>L65-G65</f>
        <v/>
      </c>
      <c r="N65" s="30" t="n"/>
      <c r="O65" s="425">
        <f>L65-B65</f>
        <v/>
      </c>
      <c r="P65" s="426">
        <f>J65-K65</f>
        <v/>
      </c>
      <c r="Q65" s="426">
        <f>D65-F65</f>
        <v/>
      </c>
      <c r="R65" s="30" t="n"/>
    </row>
    <row r="66">
      <c r="A66" s="4" t="n">
        <v>0</v>
      </c>
      <c r="B66" s="427" t="n"/>
      <c r="C66" s="384" t="n"/>
      <c r="D66" s="440" t="n"/>
      <c r="E66" s="441" t="n"/>
      <c r="F66" s="442" t="n"/>
      <c r="G66" s="433" t="n"/>
      <c r="H66" s="112" t="inlineStr">
        <is>
          <t xml:space="preserve">　　　增加其他資產                                                </t>
        </is>
      </c>
      <c r="I66" s="180" t="n"/>
      <c r="J66" s="73">
        <f>OFFSET(A539,0,$K$1-1)</f>
        <v/>
      </c>
      <c r="K66" s="369">
        <f>K67</f>
        <v/>
      </c>
      <c r="L66" s="478" t="n"/>
      <c r="M66" s="478">
        <f>L66-G66</f>
        <v/>
      </c>
      <c r="N66" s="30" t="n"/>
      <c r="O66" s="425">
        <f>L66-B66</f>
        <v/>
      </c>
      <c r="P66" s="426">
        <f>J66-K66</f>
        <v/>
      </c>
      <c r="Q66" s="426">
        <f>D66-F66</f>
        <v/>
      </c>
      <c r="R66" s="30" t="n"/>
    </row>
    <row r="67">
      <c r="A67" s="3" t="n">
        <v>0</v>
      </c>
      <c r="B67" s="427" t="n"/>
      <c r="C67" s="385" t="n"/>
      <c r="D67" s="440" t="n"/>
      <c r="E67" s="443" t="n"/>
      <c r="F67" s="442" t="n"/>
      <c r="G67" s="433" t="n"/>
      <c r="H67" s="112" t="inlineStr">
        <is>
          <t xml:space="preserve">　　　　增加遞延費用                                                </t>
        </is>
      </c>
      <c r="I67" s="180" t="n">
        <v>259</v>
      </c>
      <c r="J67" s="73">
        <f>OFFSET(A540,0,$K$1-1)</f>
        <v/>
      </c>
      <c r="K67" s="369">
        <f>-SUMIF($C$7:$C$127,I67,$D$7:$D$127)+SUMIF($E$7:$E$127,I67,$F$7:$F$127)</f>
        <v/>
      </c>
      <c r="L67" s="478" t="n"/>
      <c r="M67" s="478">
        <f>L67-G67</f>
        <v/>
      </c>
      <c r="N67" s="30" t="n"/>
      <c r="O67" s="425">
        <f>L67-B67</f>
        <v/>
      </c>
      <c r="P67" s="426">
        <f>J67-K67</f>
        <v/>
      </c>
      <c r="Q67" s="426">
        <f>D67-F67</f>
        <v/>
      </c>
      <c r="R67" s="30" t="n"/>
    </row>
    <row r="68">
      <c r="A68" s="80" t="n"/>
      <c r="B68" s="427" t="n"/>
      <c r="C68" s="384" t="n"/>
      <c r="D68" s="440" t="n"/>
      <c r="E68" s="441" t="n"/>
      <c r="F68" s="442" t="n"/>
      <c r="G68" s="433">
        <f>B68+D68-F68</f>
        <v/>
      </c>
      <c r="H68" s="111" t="inlineStr">
        <is>
          <t xml:space="preserve">▼投資活動之淨現金流入（流出）                                </t>
        </is>
      </c>
      <c r="I68" s="180" t="n"/>
      <c r="J68" s="73">
        <f>OFFSET(A541,0,$K$1-1)</f>
        <v/>
      </c>
      <c r="K68" s="369">
        <f>K40</f>
        <v/>
      </c>
      <c r="L68" s="478" t="n"/>
      <c r="M68" s="478" t="n"/>
      <c r="N68" s="30" t="n"/>
      <c r="O68" s="425" t="n"/>
      <c r="P68" s="426">
        <f>J68-K68</f>
        <v/>
      </c>
      <c r="Q68" s="426">
        <f>D68-F68</f>
        <v/>
      </c>
      <c r="R68" s="30" t="n"/>
    </row>
    <row r="69">
      <c r="A69" s="4" t="inlineStr">
        <is>
          <t>合      計</t>
        </is>
      </c>
      <c r="B69" s="422">
        <f>B7+B17+B26+B54+B56+B61</f>
        <v/>
      </c>
      <c r="C69" s="384" t="n"/>
      <c r="D69" s="440" t="n"/>
      <c r="E69" s="441" t="n"/>
      <c r="F69" s="442" t="n"/>
      <c r="G69" s="458">
        <f>G7+G17+G26+G54+G56+G61</f>
        <v/>
      </c>
      <c r="H69" s="111" t="inlineStr">
        <is>
          <t xml:space="preserve">▼籌資活動之現金流量                                          </t>
        </is>
      </c>
      <c r="I69" s="180" t="n"/>
      <c r="J69" s="73">
        <f>OFFSET(A542,0,$K$1-1)</f>
        <v/>
      </c>
      <c r="K69" s="369">
        <f>K70+K72+K74+K81+K79+K83</f>
        <v/>
      </c>
      <c r="L69" s="478">
        <f>VLOOKUP(A69,$A$140:$AX$249,$K$1,FALSE)</f>
        <v/>
      </c>
      <c r="M69" s="478">
        <f>L69-G69</f>
        <v/>
      </c>
      <c r="N69" s="30" t="n"/>
      <c r="O69" s="425">
        <f>L69-B69</f>
        <v/>
      </c>
      <c r="P69" s="426">
        <f>J69-K69</f>
        <v/>
      </c>
      <c r="Q69" s="426">
        <f>D69-F69</f>
        <v/>
      </c>
      <c r="R69" s="30" t="n"/>
    </row>
    <row r="70">
      <c r="A70" s="4" t="inlineStr">
        <is>
          <t xml:space="preserve">負債                                                        </t>
        </is>
      </c>
      <c r="B70" s="422">
        <f>B71+B78+B83</f>
        <v/>
      </c>
      <c r="C70" s="384" t="n"/>
      <c r="D70" s="440" t="n"/>
      <c r="E70" s="441" t="n"/>
      <c r="F70" s="442" t="n"/>
      <c r="G70" s="423">
        <f>G71+G78+G83</f>
        <v/>
      </c>
      <c r="H70" s="112" t="inlineStr">
        <is>
          <t xml:space="preserve">　　增加短期債務、流動金融負債及其他負債                        </t>
        </is>
      </c>
      <c r="I70" s="180" t="n"/>
      <c r="J70" s="73">
        <f>OFFSET(A543,0,$K$1-1)</f>
        <v/>
      </c>
      <c r="K70" s="369">
        <f>K71</f>
        <v/>
      </c>
      <c r="L70" s="478">
        <f>VLOOKUP(A70,$A$253:$AX$305,$K$1,FALSE)</f>
        <v/>
      </c>
      <c r="M70" s="478">
        <f>L70-G70</f>
        <v/>
      </c>
      <c r="N70" s="30" t="n"/>
      <c r="O70" s="425">
        <f>L70-B70</f>
        <v/>
      </c>
      <c r="P70" s="426">
        <f>J70-K70</f>
        <v/>
      </c>
      <c r="Q70" s="426">
        <f>D70-F70</f>
        <v/>
      </c>
      <c r="R70" s="30" t="n"/>
    </row>
    <row r="71">
      <c r="A71" s="78" t="inlineStr">
        <is>
          <t xml:space="preserve">　流動負債                                                    </t>
        </is>
      </c>
      <c r="B71" s="422">
        <f>SUM(B72:B77)</f>
        <v/>
      </c>
      <c r="C71" s="384" t="n"/>
      <c r="D71" s="440" t="n"/>
      <c r="E71" s="441" t="n"/>
      <c r="F71" s="442" t="n"/>
      <c r="G71" s="423">
        <f>SUM(G72:G77)</f>
        <v/>
      </c>
      <c r="H71" s="112" t="inlineStr">
        <is>
          <t xml:space="preserve">　　　增加其他負債                                                </t>
        </is>
      </c>
      <c r="I71" s="180" t="n">
        <v>311</v>
      </c>
      <c r="J71" s="73">
        <f>OFFSET(A544,0,$K$1-1)</f>
        <v/>
      </c>
      <c r="K71" s="369">
        <f>-SUMIF($C$7:$C$127,I71,$D$7:$D$127)+SUMIF($E$7:$E$127,I71,$F$7:$F$127)</f>
        <v/>
      </c>
      <c r="L71" s="478">
        <f>VLOOKUP(A71,$A$253:$AX$305,$K$1,FALSE)</f>
        <v/>
      </c>
      <c r="M71" s="478">
        <f>L71-G71</f>
        <v/>
      </c>
      <c r="N71" s="30" t="n"/>
      <c r="O71" s="425">
        <f>L71-B71</f>
        <v/>
      </c>
      <c r="P71" s="426">
        <f>J71-K71</f>
        <v/>
      </c>
      <c r="Q71" s="426">
        <f>D71-F71</f>
        <v/>
      </c>
      <c r="R71" s="30" t="n"/>
    </row>
    <row r="72">
      <c r="A72" s="80" t="inlineStr">
        <is>
          <t xml:space="preserve">　　短期債務                                                    </t>
        </is>
      </c>
      <c r="B72" s="427">
        <f>VLOOKUP(A72,$A$423:$AX$475,$K$1,FALSE)</f>
        <v/>
      </c>
      <c r="C72" s="385" t="n">
        <v>322</v>
      </c>
      <c r="D72" s="454">
        <f>J82*-1</f>
        <v/>
      </c>
      <c r="E72" s="441" t="n">
        <v>418</v>
      </c>
      <c r="F72" s="442">
        <f>D81</f>
        <v/>
      </c>
      <c r="G72" s="429">
        <f>B72+SUM(F72:F73)-SUM(D72:D73)</f>
        <v/>
      </c>
      <c r="H72" s="112" t="inlineStr">
        <is>
          <t xml:space="preserve">　　增加長期負債                                                </t>
        </is>
      </c>
      <c r="I72" s="180" t="n"/>
      <c r="J72" s="73">
        <f>OFFSET(A545,0,$K$1-1)</f>
        <v/>
      </c>
      <c r="K72" s="369">
        <f>K73</f>
        <v/>
      </c>
      <c r="L72" s="478">
        <f>VLOOKUP(A72,$A$253:$AX$305,$K$1,FALSE)</f>
        <v/>
      </c>
      <c r="M72" s="478">
        <f>L72-G72</f>
        <v/>
      </c>
      <c r="N72" s="30" t="n"/>
      <c r="O72" s="425">
        <f>L72-B72</f>
        <v/>
      </c>
      <c r="P72" s="426">
        <f>J72-K72</f>
        <v/>
      </c>
      <c r="Q72" s="426">
        <f>D72-F72</f>
        <v/>
      </c>
      <c r="R72" s="30" t="n"/>
    </row>
    <row r="73" ht="20.25" customHeight="1" s="53">
      <c r="A73" s="3" t="n">
        <v>0</v>
      </c>
      <c r="B73" s="427" t="n"/>
      <c r="C73" s="385" t="n">
        <v>316</v>
      </c>
      <c r="D73" s="440" t="n"/>
      <c r="E73" s="443" t="n"/>
      <c r="F73" s="442" t="n"/>
      <c r="G73" s="433" t="n"/>
      <c r="H73" s="112" t="inlineStr">
        <is>
          <t xml:space="preserve">　　　增加長期債務                                                </t>
        </is>
      </c>
      <c r="I73" s="180" t="n">
        <v>312</v>
      </c>
      <c r="J73" s="73">
        <f>OFFSET(A546,0,$K$1-1)</f>
        <v/>
      </c>
      <c r="K73" s="369">
        <f>-SUMIF($C$7:$C$127,I73,$D$7:$D$127)+SUMIF($E$7:$E$127,I73,$F$7:$F$127)</f>
        <v/>
      </c>
      <c r="L73" s="478" t="n"/>
      <c r="M73" s="478">
        <f>L73-G73</f>
        <v/>
      </c>
      <c r="N73" s="30" t="n"/>
      <c r="O73" s="425">
        <f>L73-B73</f>
        <v/>
      </c>
      <c r="P73" s="426">
        <f>J73-K73</f>
        <v/>
      </c>
      <c r="Q73" s="426">
        <f>D73-F73</f>
        <v/>
      </c>
      <c r="R73" s="30" t="n"/>
    </row>
    <row r="74" ht="21" customHeight="1" s="53">
      <c r="A74" s="80" t="inlineStr">
        <is>
          <t xml:space="preserve">　　應付款項                                                    </t>
        </is>
      </c>
      <c r="B74" s="427">
        <f>VLOOKUP(A74,$A$423:$AX$475,$K$1,FALSE)</f>
        <v/>
      </c>
      <c r="C74" s="384" t="n"/>
      <c r="D74" s="440" t="n"/>
      <c r="E74" s="441" t="n">
        <v>161</v>
      </c>
      <c r="F74" s="442" t="n"/>
      <c r="G74" s="429">
        <f>B74+SUM(F74:F75)-SUM(D74:D75)</f>
        <v/>
      </c>
      <c r="H74" s="112" t="inlineStr">
        <is>
          <t xml:space="preserve">　　增加基金、公積及填補短絀                                    </t>
        </is>
      </c>
      <c r="I74" s="180" t="n"/>
      <c r="J74" s="73">
        <f>OFFSET(A547,0,$K$1-1)</f>
        <v/>
      </c>
      <c r="K74" s="369">
        <f>SUM(K75)</f>
        <v/>
      </c>
      <c r="L74" s="478">
        <f>VLOOKUP(A74,$A$253:$AX$305,$K$1,FALSE)</f>
        <v/>
      </c>
      <c r="M74" s="478">
        <f>L74-G74</f>
        <v/>
      </c>
      <c r="N74" s="30" t="n"/>
      <c r="O74" s="425">
        <f>L74-B74</f>
        <v/>
      </c>
      <c r="P74" s="426">
        <f>J74-K74</f>
        <v/>
      </c>
      <c r="Q74" s="426">
        <f>D74-F74</f>
        <v/>
      </c>
      <c r="R74" s="30" t="n"/>
    </row>
    <row r="75" ht="18.75" customHeight="1" s="53">
      <c r="A75" s="3" t="n">
        <v>0</v>
      </c>
      <c r="B75" s="427" t="n"/>
      <c r="C75" s="385" t="n"/>
      <c r="D75" s="440" t="n"/>
      <c r="E75" s="443" t="n"/>
      <c r="F75" s="442" t="n"/>
      <c r="G75" s="433" t="n"/>
      <c r="H75" s="112" t="inlineStr">
        <is>
          <t xml:space="preserve">　　　增加基金                                                    </t>
        </is>
      </c>
      <c r="I75" s="180" t="n"/>
      <c r="J75" s="73">
        <f>OFFSET(A548,0,$K$1-1)</f>
        <v/>
      </c>
      <c r="K75" s="369">
        <f>SUM(K76:K78)</f>
        <v/>
      </c>
      <c r="L75" s="478" t="n"/>
      <c r="M75" s="478">
        <f>L75-G75</f>
        <v/>
      </c>
      <c r="N75" s="30" t="n"/>
      <c r="O75" s="425">
        <f>L75-B75</f>
        <v/>
      </c>
      <c r="P75" s="426">
        <f>J75-K75</f>
        <v/>
      </c>
      <c r="Q75" s="426">
        <f>D75-F75</f>
        <v/>
      </c>
      <c r="R75" s="30" t="n"/>
    </row>
    <row r="76" ht="20.25" customHeight="1" s="53">
      <c r="A76" s="80" t="inlineStr">
        <is>
          <t xml:space="preserve">　　預收款項                                                    </t>
        </is>
      </c>
      <c r="B76" s="427">
        <f>VLOOKUP(A76,$A$423:$AX$475,$K$1,FALSE)</f>
        <v/>
      </c>
      <c r="C76" s="384" t="n"/>
      <c r="D76" s="440" t="n"/>
      <c r="E76" s="441" t="n">
        <v>161</v>
      </c>
      <c r="F76" s="442">
        <f>J34</f>
        <v/>
      </c>
      <c r="G76" s="429">
        <f>B76+SUM(F76:F77)-SUM(D76:D77)</f>
        <v/>
      </c>
      <c r="H76" s="112" t="inlineStr">
        <is>
          <t xml:space="preserve">　　　　國庫撥款增置固定資產                                        </t>
        </is>
      </c>
      <c r="I76" s="180" t="n">
        <v>313</v>
      </c>
      <c r="J76" s="73">
        <f>OFFSET(A549,0,$K$1-1)</f>
        <v/>
      </c>
      <c r="K76" s="369">
        <f>-SUMIF($C$7:$C$127,I76,$D$7:$D$127)+SUMIF($E$7:$E$127,I76,$F$7:$F$127)</f>
        <v/>
      </c>
      <c r="L76" s="478">
        <f>VLOOKUP(A76,$A$253:$AX$305,$K$1,FALSE)</f>
        <v/>
      </c>
      <c r="M76" s="478">
        <f>L76-G76</f>
        <v/>
      </c>
      <c r="N76" s="30" t="n"/>
      <c r="O76" s="425">
        <f>L76-B76</f>
        <v/>
      </c>
      <c r="P76" s="426">
        <f>J76-K76</f>
        <v/>
      </c>
      <c r="Q76" s="426">
        <f>D76-F76</f>
        <v/>
      </c>
      <c r="R76" s="30" t="n"/>
    </row>
    <row r="77">
      <c r="A77" s="3" t="n">
        <v>0</v>
      </c>
      <c r="B77" s="427" t="n"/>
      <c r="C77" s="385" t="n"/>
      <c r="D77" s="440" t="n"/>
      <c r="E77" s="443" t="n"/>
      <c r="F77" s="442" t="n"/>
      <c r="G77" s="433" t="n"/>
      <c r="H77" s="112" t="inlineStr">
        <is>
          <t xml:space="preserve">　　　　國庫增撥無形資產                                            </t>
        </is>
      </c>
      <c r="I77" s="180" t="n">
        <v>314</v>
      </c>
      <c r="J77" s="73">
        <f>OFFSET(A550,0,$K$1-1)</f>
        <v/>
      </c>
      <c r="K77" s="369">
        <f>-SUMIF($C$7:$C$127,I77,$D$7:$D$127)+SUMIF($E$7:$E$127,I77,$F$7:$F$127)</f>
        <v/>
      </c>
      <c r="L77" s="478" t="n"/>
      <c r="M77" s="478">
        <f>L77-G77</f>
        <v/>
      </c>
      <c r="N77" s="30" t="n"/>
      <c r="O77" s="425">
        <f>L77-B77</f>
        <v/>
      </c>
      <c r="P77" s="426">
        <f>J77-K77</f>
        <v/>
      </c>
      <c r="Q77" s="426">
        <f>D77-F77</f>
        <v/>
      </c>
      <c r="R77" s="30" t="n"/>
    </row>
    <row r="78">
      <c r="A78" s="78" t="inlineStr">
        <is>
          <t xml:space="preserve">　長期負債                                                    </t>
        </is>
      </c>
      <c r="B78" s="459">
        <f>SUM(B81)</f>
        <v/>
      </c>
      <c r="C78" s="384" t="n"/>
      <c r="D78" s="440" t="n"/>
      <c r="E78" s="441" t="n"/>
      <c r="F78" s="442" t="n"/>
      <c r="G78" s="460">
        <f>SUM(G81)</f>
        <v/>
      </c>
      <c r="H78" s="112" t="inlineStr">
        <is>
          <t xml:space="preserve">　　　　國庫增撥遞延資產                                            </t>
        </is>
      </c>
      <c r="I78" s="180" t="n">
        <v>315</v>
      </c>
      <c r="J78" s="73">
        <f>OFFSET(A551,0,$K$1-1)</f>
        <v/>
      </c>
      <c r="K78" s="369">
        <f>-SUMIF($C$7:$C$127,I78,$D$7:$D$127)+SUMIF($E$7:$E$127,I78,$F$7:$F$127)</f>
        <v/>
      </c>
      <c r="L78" s="478">
        <f>VLOOKUP(A78,$A$253:$AX$305,$K$1,FALSE)</f>
        <v/>
      </c>
      <c r="M78" s="478">
        <f>L78-G78</f>
        <v/>
      </c>
      <c r="N78" s="30" t="n"/>
      <c r="O78" s="425">
        <f>L78-B78</f>
        <v/>
      </c>
      <c r="P78" s="426">
        <f>J78-K78</f>
        <v/>
      </c>
      <c r="Q78" s="426">
        <f>D78-F78</f>
        <v/>
      </c>
      <c r="R78" s="30" t="n"/>
    </row>
    <row r="79">
      <c r="A79" s="169" t="n"/>
      <c r="B79" s="461" t="n"/>
      <c r="C79" s="395" t="n"/>
      <c r="D79" s="462" t="n"/>
      <c r="E79" s="463" t="n"/>
      <c r="F79" s="447" t="n"/>
      <c r="G79" s="394" t="n"/>
      <c r="H79" s="112" t="inlineStr">
        <is>
          <t xml:space="preserve">　　減少短期債務、流動金融負債及其他負債                        </t>
        </is>
      </c>
      <c r="I79" s="180" t="n"/>
      <c r="J79" s="73">
        <f>OFFSET(A552,0,$K$1-1)</f>
        <v/>
      </c>
      <c r="K79" s="387" t="n"/>
      <c r="L79" s="478" t="n"/>
      <c r="M79" s="478" t="n"/>
      <c r="N79" s="30" t="n"/>
      <c r="O79" s="425" t="n"/>
      <c r="P79" s="426" t="n"/>
      <c r="Q79" s="426" t="n"/>
      <c r="R79" s="30" t="n"/>
    </row>
    <row r="80">
      <c r="A80" s="169" t="n"/>
      <c r="B80" s="461" t="n"/>
      <c r="C80" s="395" t="n"/>
      <c r="D80" s="462" t="n"/>
      <c r="E80" s="463" t="n"/>
      <c r="F80" s="447" t="n"/>
      <c r="G80" s="394" t="n"/>
      <c r="H80" s="112" t="inlineStr">
        <is>
          <t xml:space="preserve">　　　減少短期債務                                                </t>
        </is>
      </c>
      <c r="I80" s="180" t="n">
        <v>316</v>
      </c>
      <c r="J80" s="73">
        <f>OFFSET(A553,0,$K$1-1)</f>
        <v/>
      </c>
      <c r="K80" s="369">
        <f>-SUMIF($C$7:$C$127,I80,$D$7:$D$127)+SUMIF($E$7:$E$127,I80,$F$7:$F$127)</f>
        <v/>
      </c>
      <c r="L80" s="478" t="n"/>
      <c r="M80" s="478" t="n"/>
      <c r="N80" s="30" t="n"/>
      <c r="O80" s="425" t="n"/>
      <c r="P80" s="426" t="n"/>
      <c r="Q80" s="426" t="n"/>
      <c r="R80" s="30" t="n"/>
    </row>
    <row r="81">
      <c r="A81" s="80" t="inlineStr">
        <is>
          <t xml:space="preserve">　　長期債務                                                    </t>
        </is>
      </c>
      <c r="B81" s="427">
        <f>VLOOKUP(A81,$A$423:$AX$475,$K$1,FALSE)</f>
        <v/>
      </c>
      <c r="C81" s="384" t="n">
        <v>418</v>
      </c>
      <c r="D81" s="440">
        <f>J116</f>
        <v/>
      </c>
      <c r="E81" s="441" t="n">
        <v>312</v>
      </c>
      <c r="F81" s="442">
        <f>J73</f>
        <v/>
      </c>
      <c r="G81" s="429">
        <f>B81+SUM(F81:F82)-SUM(D81:D82)</f>
        <v/>
      </c>
      <c r="H81" s="112" t="inlineStr">
        <is>
          <t xml:space="preserve">　　減少長期負債                                                </t>
        </is>
      </c>
      <c r="I81" s="180" t="n"/>
      <c r="J81" s="73">
        <f>OFFSET(A554,0,$K$1-1)</f>
        <v/>
      </c>
      <c r="K81" s="369">
        <f>K82</f>
        <v/>
      </c>
      <c r="L81" s="478">
        <f>VLOOKUP(A81,$A$253:$AX$305,$K$1,FALSE)</f>
        <v/>
      </c>
      <c r="M81" s="478">
        <f>L81-G81</f>
        <v/>
      </c>
      <c r="N81" s="30" t="n"/>
      <c r="O81" s="425">
        <f>L81-B81</f>
        <v/>
      </c>
      <c r="P81" s="426">
        <f>J81-K81</f>
        <v/>
      </c>
      <c r="Q81" s="426">
        <f>D81-F81</f>
        <v/>
      </c>
      <c r="R81" s="30" t="n"/>
    </row>
    <row r="82">
      <c r="A82" s="3" t="n">
        <v>0</v>
      </c>
      <c r="B82" s="427" t="n"/>
      <c r="C82" s="385" t="n">
        <v>322</v>
      </c>
      <c r="D82" s="440" t="n"/>
      <c r="E82" s="443" t="n"/>
      <c r="F82" s="442" t="n"/>
      <c r="G82" s="433" t="n"/>
      <c r="H82" s="112" t="inlineStr">
        <is>
          <t xml:space="preserve">　　　減少長期債務                                                </t>
        </is>
      </c>
      <c r="I82" s="180" t="n">
        <v>322</v>
      </c>
      <c r="J82" s="73">
        <f>OFFSET(A555,0,$K$1-1)</f>
        <v/>
      </c>
      <c r="K82" s="369">
        <f>-SUMIF($C$7:$C$127,I82,$D$7:$D$127)+SUMIF($E$7:$E$127,I82,$F$7:$F$127)</f>
        <v/>
      </c>
      <c r="L82" s="478" t="n"/>
      <c r="M82" s="478">
        <f>L82-G82</f>
        <v/>
      </c>
      <c r="N82" s="30" t="n"/>
      <c r="O82" s="425">
        <f>L82-B82</f>
        <v/>
      </c>
      <c r="P82" s="426">
        <f>J82-K82</f>
        <v/>
      </c>
      <c r="Q82" s="426">
        <f>D72-F82</f>
        <v/>
      </c>
      <c r="R82" s="30" t="n"/>
    </row>
    <row r="83">
      <c r="A83" s="78" t="inlineStr">
        <is>
          <t xml:space="preserve">　其他負債                                                    </t>
        </is>
      </c>
      <c r="B83" s="422">
        <f>SUM(B84,B90)</f>
        <v/>
      </c>
      <c r="C83" s="384" t="n"/>
      <c r="D83" s="440" t="n"/>
      <c r="E83" s="441" t="n"/>
      <c r="F83" s="442" t="n"/>
      <c r="G83" s="460">
        <f>SUM(G84,G90)</f>
        <v/>
      </c>
      <c r="H83" s="112" t="inlineStr">
        <is>
          <t xml:space="preserve">　　支付利息                                                    </t>
        </is>
      </c>
      <c r="I83" s="180" t="n"/>
      <c r="J83" s="73">
        <f>OFFSET(A556,0,$K$1-1)</f>
        <v/>
      </c>
      <c r="K83" s="369">
        <f>J83</f>
        <v/>
      </c>
      <c r="L83" s="478">
        <f>VLOOKUP(A83,$A$253:$AX$305,$K$1,FALSE)</f>
        <v/>
      </c>
      <c r="M83" s="478">
        <f>L83-G83</f>
        <v/>
      </c>
      <c r="N83" s="30" t="n"/>
      <c r="O83" s="425">
        <f>L83-B83</f>
        <v/>
      </c>
      <c r="P83" s="426">
        <f>J83-K83</f>
        <v/>
      </c>
      <c r="Q83" s="426">
        <f>D83-F83</f>
        <v/>
      </c>
      <c r="R83" s="30" t="n"/>
    </row>
    <row r="84">
      <c r="A84" s="80" t="inlineStr">
        <is>
          <t xml:space="preserve">　　什項負債                                                    </t>
        </is>
      </c>
      <c r="B84" s="427">
        <f>VLOOKUP(A84,$A$423:$AX$475,$K$1,FALSE)</f>
        <v/>
      </c>
      <c r="C84" s="384" t="n">
        <v>321</v>
      </c>
      <c r="D84" s="440" t="n"/>
      <c r="E84" s="441" t="n"/>
      <c r="F84" s="442" t="n"/>
      <c r="G84" s="429">
        <f>B84+SUM(F84:F89)-SUM(D84:D89)</f>
        <v/>
      </c>
      <c r="H84" s="111" t="inlineStr">
        <is>
          <t xml:space="preserve">▼籌資活動之淨現金流入（流出）                                </t>
        </is>
      </c>
      <c r="I84" s="180" t="n"/>
      <c r="J84" s="73">
        <f>OFFSET(A557,0,$K$1-1)</f>
        <v/>
      </c>
      <c r="K84" s="369">
        <f>K69</f>
        <v/>
      </c>
      <c r="L84" s="478">
        <f>VLOOKUP(A84,$A$253:$AX$305,$K$1,FALSE)</f>
        <v/>
      </c>
      <c r="M84" s="478">
        <f>L84-G84</f>
        <v/>
      </c>
      <c r="N84" s="30" t="n"/>
      <c r="O84" s="425">
        <f>L84-B84</f>
        <v/>
      </c>
      <c r="P84" s="426">
        <f>J84-K84</f>
        <v/>
      </c>
      <c r="Q84" s="426">
        <f>D84-F84</f>
        <v/>
      </c>
      <c r="R84" s="30" t="n"/>
    </row>
    <row r="85">
      <c r="A85" s="4" t="n">
        <v>0</v>
      </c>
      <c r="B85" s="427" t="n"/>
      <c r="C85" s="384" t="n">
        <v>402</v>
      </c>
      <c r="D85" s="440">
        <f>J91*-1</f>
        <v/>
      </c>
      <c r="E85" s="384" t="n">
        <v>122</v>
      </c>
      <c r="F85" s="442">
        <f>J28</f>
        <v/>
      </c>
      <c r="G85" s="433" t="n"/>
      <c r="H85" s="111" t="inlineStr">
        <is>
          <t xml:space="preserve">▼現金及約當現金之淨增（淨減）                                </t>
        </is>
      </c>
      <c r="I85" s="180" t="inlineStr">
        <is>
          <t>B</t>
        </is>
      </c>
      <c r="J85" s="73">
        <f>OFFSET(A558,0,$K$1-1)</f>
        <v/>
      </c>
      <c r="K85" s="369">
        <f>J85</f>
        <v/>
      </c>
      <c r="L85" s="478" t="n"/>
      <c r="M85" s="478">
        <f>L85-G85</f>
        <v/>
      </c>
      <c r="N85" s="30" t="n"/>
      <c r="O85" s="425">
        <f>L85-B85</f>
        <v/>
      </c>
      <c r="P85" s="426">
        <f>J85-K85</f>
        <v/>
      </c>
      <c r="Q85" s="426">
        <f>D85-F85</f>
        <v/>
      </c>
      <c r="R85" s="30" t="n"/>
    </row>
    <row r="86">
      <c r="A86" s="3" t="n">
        <v>0</v>
      </c>
      <c r="B86" s="427" t="n"/>
      <c r="C86" s="385" t="n"/>
      <c r="D86" s="440" t="n"/>
      <c r="E86" s="443" t="n">
        <v>401</v>
      </c>
      <c r="F86" s="442">
        <f>J90</f>
        <v/>
      </c>
      <c r="G86" s="433" t="n"/>
      <c r="H86" s="111" t="inlineStr">
        <is>
          <t xml:space="preserve">▼期初現金及約當現金                                          </t>
        </is>
      </c>
      <c r="I86" s="180" t="n"/>
      <c r="J86" s="73">
        <f>OFFSET(A559,0,$K$1-1)</f>
        <v/>
      </c>
      <c r="K86" s="369">
        <f>B8</f>
        <v/>
      </c>
      <c r="L86" s="478" t="n"/>
      <c r="M86" s="478">
        <f>L86-G86</f>
        <v/>
      </c>
      <c r="N86" s="30" t="n"/>
      <c r="O86" s="425">
        <f>L86-B86</f>
        <v/>
      </c>
      <c r="P86" s="426">
        <f>J86-K86</f>
        <v/>
      </c>
      <c r="Q86" s="426">
        <f>D86-F86</f>
        <v/>
      </c>
      <c r="R86" s="30" t="n"/>
    </row>
    <row r="87">
      <c r="A87" s="3" t="n">
        <v>0</v>
      </c>
      <c r="B87" s="427" t="n"/>
      <c r="C87" s="385" t="n"/>
      <c r="D87" s="440" t="n"/>
      <c r="E87" s="443" t="n"/>
      <c r="F87" s="442" t="n"/>
      <c r="G87" s="433" t="n"/>
      <c r="H87" s="111" t="inlineStr">
        <is>
          <t xml:space="preserve">▼期末現金及約當現金                                          </t>
        </is>
      </c>
      <c r="I87" s="180" t="n"/>
      <c r="J87" s="73">
        <f>OFFSET(A560,0,$K$1-1)</f>
        <v/>
      </c>
      <c r="K87" s="369">
        <f>G8</f>
        <v/>
      </c>
      <c r="L87" s="478" t="n"/>
      <c r="M87" s="478">
        <f>L87-G87</f>
        <v/>
      </c>
      <c r="N87" s="30" t="n"/>
      <c r="O87" s="425">
        <f>L87-B87</f>
        <v/>
      </c>
      <c r="P87" s="426">
        <f>J87-K87</f>
        <v/>
      </c>
      <c r="Q87" s="426">
        <f>D87-F87</f>
        <v/>
      </c>
      <c r="R87" s="30" t="n"/>
    </row>
    <row r="88">
      <c r="A88" s="3" t="n">
        <v>0</v>
      </c>
      <c r="B88" s="427" t="n"/>
      <c r="C88" s="385" t="n"/>
      <c r="D88" s="440" t="n"/>
      <c r="E88" s="443" t="n"/>
      <c r="F88" s="442" t="n"/>
      <c r="G88" s="433" t="n"/>
      <c r="H88" s="111" t="inlineStr">
        <is>
          <t xml:space="preserve">▼不影響現金流量之投資與籌資活動                              </t>
        </is>
      </c>
      <c r="J88" s="73">
        <f>OFFSET(A561,0,$K$1-1)</f>
        <v/>
      </c>
      <c r="K88" s="369" t="n"/>
      <c r="L88" s="478" t="n"/>
      <c r="M88" s="478">
        <f>L88-G88</f>
        <v/>
      </c>
      <c r="N88" s="30" t="n"/>
      <c r="O88" s="425">
        <f>L88-B88</f>
        <v/>
      </c>
      <c r="P88" s="426">
        <f>J88-K88</f>
        <v/>
      </c>
      <c r="Q88" s="426">
        <f>D88-F88</f>
        <v/>
      </c>
      <c r="R88" s="30" t="n"/>
    </row>
    <row r="89" ht="32.4" customHeight="1" s="53">
      <c r="A89" s="3" t="n">
        <v>0</v>
      </c>
      <c r="B89" s="427" t="n"/>
      <c r="C89" s="385" t="n"/>
      <c r="D89" s="440" t="n"/>
      <c r="E89" s="443" t="n"/>
      <c r="F89" s="442" t="n"/>
      <c r="G89" s="433" t="n"/>
      <c r="H89" s="112" t="inlineStr">
        <is>
          <t xml:space="preserve">　　退休離職準備金與應付退休及離職金同額增加(+)或減少(-)之金額  </t>
        </is>
      </c>
      <c r="I89" s="180" t="n"/>
      <c r="J89" s="73">
        <f>OFFSET(A562,0,$K$1-1)</f>
        <v/>
      </c>
      <c r="K89" s="369">
        <f>K90+K91</f>
        <v/>
      </c>
      <c r="L89" s="478" t="n"/>
      <c r="M89" s="478">
        <f>L89-G89</f>
        <v/>
      </c>
      <c r="N89" s="30" t="n"/>
      <c r="O89" s="425">
        <f>L89-B89</f>
        <v/>
      </c>
      <c r="P89" s="426">
        <f>J89-K89</f>
        <v/>
      </c>
      <c r="Q89" s="426">
        <f>D89-F89</f>
        <v/>
      </c>
      <c r="R89" s="30" t="n"/>
    </row>
    <row r="90">
      <c r="A90" s="80" t="inlineStr">
        <is>
          <t xml:space="preserve">　　遞延負債                                                    </t>
        </is>
      </c>
      <c r="B90" s="427">
        <f>VLOOKUP(A90,$A$423:$AX$475,$K$1,FALSE)</f>
        <v/>
      </c>
      <c r="C90" s="385" t="n">
        <v>124</v>
      </c>
      <c r="D90" s="440">
        <f>J31*-1</f>
        <v/>
      </c>
      <c r="E90" s="464" t="n">
        <v>311</v>
      </c>
      <c r="F90" s="442">
        <f>J71</f>
        <v/>
      </c>
      <c r="G90" s="429">
        <f>B90+SUM(F90:F96)-SUM(D90:D96)</f>
        <v/>
      </c>
      <c r="H90" s="112" t="inlineStr">
        <is>
          <t xml:space="preserve">　　　退休離職準備金與應付退休及離職金同額增加之金額(+)           </t>
        </is>
      </c>
      <c r="I90" s="180" t="n">
        <v>401</v>
      </c>
      <c r="J90" s="73">
        <f>OFFSET(A563,0,$K$1-1)</f>
        <v/>
      </c>
      <c r="K90" s="369">
        <f>(SUMIF($C$7:$C$127,I90,$D$7:$D$127)+SUMIF($E$7:$E$127,I90,$F$7:$F$127))/2</f>
        <v/>
      </c>
      <c r="L90" s="478">
        <f>VLOOKUP(A90,$A$253:$AX$305,$K$1,FALSE)</f>
        <v/>
      </c>
      <c r="M90" s="478">
        <f>L90-G90</f>
        <v/>
      </c>
      <c r="N90" s="30" t="n"/>
      <c r="O90" s="425">
        <f>L90-B90</f>
        <v/>
      </c>
      <c r="P90" s="426">
        <f>J90-K90</f>
        <v/>
      </c>
      <c r="Q90" s="426">
        <f>D90-F90</f>
        <v/>
      </c>
      <c r="R90" s="30" t="n"/>
    </row>
    <row r="91">
      <c r="A91" s="3" t="n">
        <v>0</v>
      </c>
      <c r="B91" s="427" t="n"/>
      <c r="C91" s="241" t="n">
        <v>123</v>
      </c>
      <c r="D91" s="440">
        <f>-J30</f>
        <v/>
      </c>
      <c r="E91" s="464" t="n">
        <v>403</v>
      </c>
      <c r="F91" s="442">
        <f>J93</f>
        <v/>
      </c>
      <c r="G91" s="433" t="n"/>
      <c r="H91" s="112" t="inlineStr">
        <is>
          <t xml:space="preserve">　　　退休離職準備金與應付退休及離職金同額減少之金額(-)           </t>
        </is>
      </c>
      <c r="I91" s="180" t="n">
        <v>402</v>
      </c>
      <c r="J91" s="73">
        <f>OFFSET(A564,0,$K$1-1)</f>
        <v/>
      </c>
      <c r="K91" s="387">
        <f>(SUMIF($C$7:$C$127,I91,$D$7:$D$127)+SUMIF($E$7:$E$127,I91,$F$7:$F$127))/2*-1</f>
        <v/>
      </c>
      <c r="L91" s="478" t="n"/>
      <c r="M91" s="478">
        <f>L91-G91</f>
        <v/>
      </c>
      <c r="N91" s="30" t="n"/>
      <c r="O91" s="425">
        <f>L91-B91</f>
        <v/>
      </c>
      <c r="P91" s="426">
        <f>J91-K91</f>
        <v/>
      </c>
      <c r="Q91" s="426">
        <f>D91-F91</f>
        <v/>
      </c>
      <c r="R91" s="30" t="n"/>
    </row>
    <row r="92">
      <c r="A92" s="3" t="n">
        <v>0</v>
      </c>
      <c r="B92" s="427" t="n"/>
      <c r="C92" s="385" t="n"/>
      <c r="D92" s="440" t="n"/>
      <c r="E92" s="325" t="n">
        <v>407</v>
      </c>
      <c r="F92" s="262">
        <f>J101</f>
        <v/>
      </c>
      <c r="G92" s="433" t="n"/>
      <c r="H92" s="112" t="inlineStr">
        <is>
          <t xml:space="preserve">　　其他準備金與遞延收入同額增加之金額                          </t>
        </is>
      </c>
      <c r="I92" s="180" t="n"/>
      <c r="J92" s="73">
        <f>OFFSET(A565,0,$K$1-1)</f>
        <v/>
      </c>
      <c r="K92" s="369">
        <f>K93</f>
        <v/>
      </c>
      <c r="L92" s="478" t="n"/>
      <c r="M92" s="478">
        <f>L92-G92</f>
        <v/>
      </c>
      <c r="N92" s="30" t="n"/>
      <c r="O92" s="425">
        <f>L92-B92</f>
        <v/>
      </c>
      <c r="P92" s="426">
        <f>J92-K92</f>
        <v/>
      </c>
      <c r="Q92" s="426">
        <f>D92-F92</f>
        <v/>
      </c>
      <c r="R92" s="30" t="n"/>
    </row>
    <row r="93">
      <c r="A93" s="3" t="n">
        <v>0</v>
      </c>
      <c r="B93" s="427" t="n"/>
      <c r="C93" s="385" t="n"/>
      <c r="D93" s="440" t="n"/>
      <c r="E93" s="464" t="n">
        <v>408</v>
      </c>
      <c r="F93" s="442">
        <f>J102</f>
        <v/>
      </c>
      <c r="G93" s="433" t="n"/>
      <c r="H93" s="112" t="inlineStr">
        <is>
          <t xml:space="preserve">　　　其他準備金與遞延收入同額增加之金額                          </t>
        </is>
      </c>
      <c r="I93" s="180" t="n">
        <v>403</v>
      </c>
      <c r="J93" s="73">
        <f>OFFSET(A566,0,$K$1-1)</f>
        <v/>
      </c>
      <c r="K93" s="369">
        <f>(SUMIF($C$7:$C$127,I93,$D$7:$D$127)+SUMIF($E$7:$E$127,I93,$F$7:$F$127))/2</f>
        <v/>
      </c>
      <c r="L93" s="478" t="n"/>
      <c r="M93" s="478">
        <f>L93-G93</f>
        <v/>
      </c>
      <c r="N93" s="30" t="n"/>
      <c r="O93" s="425">
        <f>L93-B93</f>
        <v/>
      </c>
      <c r="P93" s="426">
        <f>J93-K93</f>
        <v/>
      </c>
      <c r="Q93" s="426">
        <f>D93-F93</f>
        <v/>
      </c>
      <c r="R93" s="30" t="n"/>
    </row>
    <row r="94" ht="32.4" customHeight="1" s="53">
      <c r="A94" s="105" t="n"/>
      <c r="B94" s="465" t="n"/>
      <c r="C94" s="398" t="n"/>
      <c r="D94" s="455" t="n"/>
      <c r="E94" s="466" t="n">
        <v>410</v>
      </c>
      <c r="F94" s="467" t="n"/>
      <c r="G94" s="378" t="n"/>
      <c r="H94" s="112" t="inlineStr">
        <is>
          <t xml:space="preserve">　　以前年度購建中固定資產科目，調整轉入不動產、廠房及設備科目之</t>
        </is>
      </c>
      <c r="I94" s="180" t="n"/>
      <c r="J94" s="73">
        <f>OFFSET(A567,0,$K$1-1)</f>
        <v/>
      </c>
      <c r="K94" s="369">
        <f>K95</f>
        <v/>
      </c>
      <c r="P94" s="426">
        <f>J94-K94</f>
        <v/>
      </c>
    </row>
    <row r="95">
      <c r="A95" s="105" t="n"/>
      <c r="B95" s="465" t="n"/>
      <c r="C95" s="398" t="n"/>
      <c r="D95" s="455" t="n"/>
      <c r="E95" s="468" t="n"/>
      <c r="F95" s="447" t="n"/>
      <c r="G95" s="378" t="n"/>
      <c r="H95" s="112" t="inlineStr">
        <is>
          <t xml:space="preserve">　　　調整轉入不動產、廠房及設備科目明細                          </t>
        </is>
      </c>
      <c r="I95" s="180" t="n"/>
      <c r="J95" s="73">
        <f>OFFSET(A568,0,$K$1-1)</f>
        <v/>
      </c>
      <c r="K95" s="369">
        <f>K96+K97+K98</f>
        <v/>
      </c>
      <c r="L95" s="478" t="n"/>
      <c r="N95" s="30" t="n"/>
      <c r="O95" s="425">
        <f>L95-B96</f>
        <v/>
      </c>
      <c r="P95" s="426">
        <f>J95-K95</f>
        <v/>
      </c>
      <c r="Q95" s="426">
        <f>D96-F96</f>
        <v/>
      </c>
      <c r="R95" s="30" t="n"/>
    </row>
    <row r="96">
      <c r="A96" s="3" t="n">
        <v>0</v>
      </c>
      <c r="B96" s="427" t="n"/>
      <c r="C96" s="385" t="n"/>
      <c r="D96" s="440" t="n"/>
      <c r="E96" s="261" t="n"/>
      <c r="F96" s="186" t="n"/>
      <c r="G96" s="433" t="n"/>
      <c r="H96" s="112" t="inlineStr">
        <is>
          <t xml:space="preserve">　　　　土地改良物                                                  </t>
        </is>
      </c>
      <c r="I96" s="180" t="n">
        <v>404</v>
      </c>
      <c r="J96" s="73">
        <f>OFFSET(A569,0,$K$1-1)</f>
        <v/>
      </c>
      <c r="K96" s="369">
        <f>(SUMIF($C$7:$C$127,I96,$D$7:$D$127)+SUMIF($E$7:$E$127,I96,$F$7:$F$127))/2</f>
        <v/>
      </c>
      <c r="N96" s="30" t="n"/>
      <c r="O96" s="425">
        <f>L97-B97</f>
        <v/>
      </c>
      <c r="P96" s="426">
        <f>J96-K96</f>
        <v/>
      </c>
      <c r="Q96" s="426">
        <f>D97-F97</f>
        <v/>
      </c>
      <c r="R96" s="30" t="n"/>
    </row>
    <row r="97">
      <c r="A97" s="84" t="inlineStr">
        <is>
          <t xml:space="preserve">淨值                                                        </t>
        </is>
      </c>
      <c r="B97" s="422">
        <f>B98+B110+B116+B125</f>
        <v/>
      </c>
      <c r="C97" s="384" t="n"/>
      <c r="D97" s="440" t="n"/>
      <c r="E97" s="441" t="n"/>
      <c r="F97" s="442" t="n"/>
      <c r="G97" s="422">
        <f>G98+G110+G116+G125</f>
        <v/>
      </c>
      <c r="H97" s="112" t="inlineStr">
        <is>
          <t xml:space="preserve">　　　　房屋及建築                                                  </t>
        </is>
      </c>
      <c r="I97" s="180" t="n">
        <v>405</v>
      </c>
      <c r="J97" s="73">
        <f>OFFSET(A570,0,$K$1-1)</f>
        <v/>
      </c>
      <c r="K97" s="369">
        <f>(SUMIF($C$7:$C$127,I97,$D$7:$D$127)+SUMIF($E$7:$E$127,I97,$F$7:$F$127))/2</f>
        <v/>
      </c>
      <c r="L97" s="478">
        <f>VLOOKUP(A97,$A$253:$AX$305,$K$1,FALSE)</f>
        <v/>
      </c>
      <c r="M97" s="478">
        <f>L97-G97</f>
        <v/>
      </c>
      <c r="N97" s="30" t="n"/>
      <c r="O97" s="425">
        <f>L98-B98</f>
        <v/>
      </c>
      <c r="P97" s="426">
        <f>J97-K97</f>
        <v/>
      </c>
      <c r="Q97" s="426">
        <f>D98-F98</f>
        <v/>
      </c>
      <c r="R97" s="30" t="n"/>
    </row>
    <row r="98">
      <c r="A98" s="85" t="inlineStr">
        <is>
          <t xml:space="preserve">　基金                                                        </t>
        </is>
      </c>
      <c r="B98" s="422">
        <f>SUM(B99:B101)</f>
        <v/>
      </c>
      <c r="C98" s="384" t="n"/>
      <c r="D98" s="440" t="n"/>
      <c r="E98" s="441" t="n"/>
      <c r="F98" s="442" t="n"/>
      <c r="G98" s="422">
        <f>SUM(G99:G101)</f>
        <v/>
      </c>
      <c r="H98" s="220" t="inlineStr">
        <is>
          <t xml:space="preserve">　　　　什項設備                                                    </t>
        </is>
      </c>
      <c r="I98" s="267" t="n">
        <v>406</v>
      </c>
      <c r="J98" s="73">
        <f>OFFSET(A571,0,$K$1-1)</f>
        <v/>
      </c>
      <c r="K98" s="369">
        <f>(SUMIF($C$7:$C$127,I98,$D$7:$D$127)+SUMIF($E$7:$E$127,I98,$F$7:$F$127))/2</f>
        <v/>
      </c>
      <c r="L98" s="478">
        <f>VLOOKUP(A98,$A$253:$AX$305,$K$1,FALSE)</f>
        <v/>
      </c>
      <c r="M98" s="478">
        <f>L98-G98</f>
        <v/>
      </c>
      <c r="N98" s="30" t="n"/>
      <c r="O98" s="425">
        <f>L99-B99</f>
        <v/>
      </c>
      <c r="P98" s="426">
        <f>J98-K98</f>
        <v/>
      </c>
      <c r="Q98" s="426">
        <f>D99-F99</f>
        <v/>
      </c>
      <c r="R98" s="30" t="n"/>
    </row>
    <row r="99">
      <c r="A99" s="86" t="inlineStr">
        <is>
          <t xml:space="preserve">　　基金                                                        </t>
        </is>
      </c>
      <c r="B99" s="427">
        <f>VLOOKUP(A99,$A$423:$AX$475,$K$1,FALSE)</f>
        <v/>
      </c>
      <c r="C99" s="245" t="n"/>
      <c r="D99" s="440" t="n"/>
      <c r="E99" s="384" t="n">
        <v>313</v>
      </c>
      <c r="F99" s="442">
        <f>J76</f>
        <v/>
      </c>
      <c r="G99" s="469">
        <f>B99+SUM(F99:F109)-SUM(D99:D109)</f>
        <v/>
      </c>
      <c r="H99" s="112" t="inlineStr">
        <is>
          <t xml:space="preserve">　不動產、廠房及設備與遞延收入同額增加(+)或減少(-)之金額    </t>
        </is>
      </c>
      <c r="I99" s="180" t="n"/>
      <c r="J99" s="73">
        <f>OFFSET(A572,0,$K$1-1)</f>
        <v/>
      </c>
      <c r="K99" s="369">
        <f>K100</f>
        <v/>
      </c>
      <c r="L99" s="478">
        <f>VLOOKUP(A99,$A$253:$AX$305,$K$1,FALSE)</f>
        <v/>
      </c>
      <c r="M99" s="478">
        <f>L99-G99</f>
        <v/>
      </c>
      <c r="N99" s="30" t="n"/>
      <c r="O99" s="425">
        <f>L100-B100</f>
        <v/>
      </c>
      <c r="P99" s="426">
        <f>J99-K99</f>
        <v/>
      </c>
      <c r="Q99" s="426">
        <f>D100-F100</f>
        <v/>
      </c>
      <c r="R99" s="30" t="n"/>
    </row>
    <row r="100">
      <c r="A100" s="89" t="n">
        <v>0</v>
      </c>
      <c r="B100" s="427" t="n"/>
      <c r="C100" s="375" t="n"/>
      <c r="D100" s="428" t="n"/>
      <c r="E100" s="87" t="n">
        <v>314</v>
      </c>
      <c r="F100" s="431">
        <f>J77</f>
        <v/>
      </c>
      <c r="G100" s="427" t="n"/>
      <c r="H100" s="112" t="inlineStr">
        <is>
          <t xml:space="preserve">　　不動產、廠房及設備與遞延收入同額增加明細(+)             </t>
        </is>
      </c>
      <c r="I100" s="180" t="n"/>
      <c r="J100" s="73">
        <f>OFFSET(A573,0,$K$1-1)</f>
        <v/>
      </c>
      <c r="K100" s="369">
        <f>K101+K102</f>
        <v/>
      </c>
      <c r="L100" s="478" t="n"/>
      <c r="M100" s="478">
        <f>L100-G100</f>
        <v/>
      </c>
      <c r="N100" s="30" t="n"/>
      <c r="O100" s="425">
        <f>L101-B101</f>
        <v/>
      </c>
      <c r="P100" s="426">
        <f>J100-K100</f>
        <v/>
      </c>
      <c r="Q100" s="426">
        <f>D101-F101</f>
        <v/>
      </c>
      <c r="R100" s="30" t="n"/>
    </row>
    <row r="101">
      <c r="A101" s="50" t="n">
        <v>0</v>
      </c>
      <c r="B101" s="427" t="n"/>
      <c r="C101" s="91" t="n">
        <v>412</v>
      </c>
      <c r="D101" s="428">
        <f>-J109</f>
        <v/>
      </c>
      <c r="E101" s="87" t="n">
        <v>315</v>
      </c>
      <c r="F101" s="431">
        <f>J78</f>
        <v/>
      </c>
      <c r="G101" s="427" t="n"/>
      <c r="H101" s="211" t="inlineStr">
        <is>
          <t xml:space="preserve">　　　　機械及設備                                                  </t>
        </is>
      </c>
      <c r="I101" s="268" t="n">
        <v>407</v>
      </c>
      <c r="J101" s="73">
        <f>OFFSET(A574,0,$K$1-1)</f>
        <v/>
      </c>
      <c r="K101" s="369">
        <f>(SUMIF($C$7:$C$127,I101,$D$7:$D$127)+SUMIF($E$7:$E$127,I101,$F$7:$F$127))/2</f>
        <v/>
      </c>
      <c r="L101" s="478" t="n"/>
      <c r="M101" s="478">
        <f>L101-G101</f>
        <v/>
      </c>
      <c r="N101" s="30" t="n"/>
      <c r="O101" s="425">
        <f>L102-B102</f>
        <v/>
      </c>
      <c r="P101" s="426">
        <f>J101-K101</f>
        <v/>
      </c>
      <c r="Q101" s="426">
        <f>D102-F102</f>
        <v/>
      </c>
      <c r="R101" s="30" t="n"/>
    </row>
    <row r="102">
      <c r="A102" s="50" t="n">
        <v>0</v>
      </c>
      <c r="B102" s="427" t="n"/>
      <c r="C102" s="91" t="n">
        <v>413</v>
      </c>
      <c r="D102" s="470">
        <f>-J110</f>
        <v/>
      </c>
      <c r="E102" s="87" t="n">
        <v>409</v>
      </c>
      <c r="F102" s="432">
        <f>J105</f>
        <v/>
      </c>
      <c r="G102" s="427" t="n"/>
      <c r="H102" s="211" t="inlineStr">
        <is>
          <t xml:space="preserve">　　　　什項設備                                                    </t>
        </is>
      </c>
      <c r="I102" s="180" t="n">
        <v>408</v>
      </c>
      <c r="J102" s="73">
        <f>OFFSET(A575,0,$K$1-1)</f>
        <v/>
      </c>
      <c r="K102" s="369">
        <f>(SUMIF($C$7:$C$127,I102,$D$7:$D$127)+SUMIF($E$7:$E$127,I102,$F$7:$F$127))/2</f>
        <v/>
      </c>
      <c r="L102" s="478" t="n"/>
      <c r="M102" s="478">
        <f>L102-G102</f>
        <v/>
      </c>
      <c r="N102" s="30" t="n"/>
      <c r="O102" s="425">
        <f>L103-B103</f>
        <v/>
      </c>
      <c r="P102" s="426">
        <f>J102-K102</f>
        <v/>
      </c>
      <c r="Q102" s="426">
        <f>D103-F103</f>
        <v/>
      </c>
      <c r="R102" s="30" t="n"/>
    </row>
    <row r="103">
      <c r="A103" s="50" t="n">
        <v>0</v>
      </c>
      <c r="B103" s="427" t="n"/>
      <c r="C103" s="91" t="n">
        <v>414</v>
      </c>
      <c r="D103" s="470">
        <f>-J111</f>
        <v/>
      </c>
      <c r="E103" s="375" t="n">
        <v>410</v>
      </c>
      <c r="F103" s="431">
        <f>J106</f>
        <v/>
      </c>
      <c r="G103" s="427" t="n"/>
      <c r="H103" s="211" t="inlineStr">
        <is>
          <t xml:space="preserve">　不動產、廠房及設備與基金同額增加(+)或減少(-)之金額        </t>
        </is>
      </c>
      <c r="I103" s="180" t="n"/>
      <c r="J103" s="73">
        <f>OFFSET(A576,0,$K$1-1)</f>
        <v/>
      </c>
      <c r="K103" s="369">
        <f>K104+K108</f>
        <v/>
      </c>
      <c r="L103" s="478" t="n"/>
      <c r="M103" s="478">
        <f>L103-G103</f>
        <v/>
      </c>
      <c r="N103" s="30" t="n"/>
      <c r="O103" s="425">
        <f>L104-B104</f>
        <v/>
      </c>
      <c r="P103" s="426">
        <f>J103-K103</f>
        <v/>
      </c>
      <c r="Q103" s="426">
        <f>D104-F104</f>
        <v/>
      </c>
      <c r="R103" s="30" t="n"/>
    </row>
    <row r="104">
      <c r="A104" s="50" t="n">
        <v>0</v>
      </c>
      <c r="B104" s="427" t="n"/>
      <c r="C104" s="91" t="n">
        <v>416</v>
      </c>
      <c r="D104" s="470">
        <f>F58</f>
        <v/>
      </c>
      <c r="E104" s="375" t="n">
        <v>411</v>
      </c>
      <c r="F104" s="431">
        <f>J107</f>
        <v/>
      </c>
      <c r="G104" s="427" t="n"/>
      <c r="H104" s="211" t="inlineStr">
        <is>
          <t xml:space="preserve">　　　撥入不動產、廠房及設備明細(+)                               </t>
        </is>
      </c>
      <c r="I104" s="180" t="n"/>
      <c r="J104" s="73">
        <f>OFFSET(A577,0,$K$1-1)</f>
        <v/>
      </c>
      <c r="K104" s="369">
        <f>SUM(K105:K107)</f>
        <v/>
      </c>
      <c r="L104" s="478" t="n"/>
      <c r="M104" s="478">
        <f>L104-G104</f>
        <v/>
      </c>
      <c r="N104" s="30" t="n"/>
      <c r="O104" s="425">
        <f>L105-B105</f>
        <v/>
      </c>
      <c r="P104" s="426">
        <f>J104-K104</f>
        <v/>
      </c>
      <c r="Q104" s="426">
        <f>D105-F105</f>
        <v/>
      </c>
      <c r="R104" s="30" t="n"/>
    </row>
    <row r="105">
      <c r="A105" s="50" t="n"/>
      <c r="B105" s="50" t="n"/>
      <c r="C105" s="91" t="n"/>
      <c r="D105" s="428" t="n"/>
      <c r="E105" s="375" t="n">
        <v>415</v>
      </c>
      <c r="F105" s="90">
        <f>J113</f>
        <v/>
      </c>
      <c r="G105" s="50" t="n"/>
      <c r="H105" s="112" t="inlineStr">
        <is>
          <t xml:space="preserve">　　　　機械及設備                                                  </t>
        </is>
      </c>
      <c r="I105" s="180" t="n">
        <v>409</v>
      </c>
      <c r="J105" s="73">
        <f>OFFSET(A578,0,$K$1-1)</f>
        <v/>
      </c>
      <c r="K105" s="369">
        <f>(SUMIF($C$7:$C$127,I105,$D$7:$D$127)+SUMIF($E$7:$E$127,I105,$F$7:$F$127))/2</f>
        <v/>
      </c>
      <c r="L105" s="478" t="n"/>
      <c r="M105" s="478">
        <f>L105-G105</f>
        <v/>
      </c>
      <c r="N105" s="30" t="n"/>
      <c r="O105" s="425">
        <f>L106-B106</f>
        <v/>
      </c>
      <c r="P105" s="426">
        <f>J105-K105</f>
        <v/>
      </c>
      <c r="Q105" s="426">
        <f>D106-F106</f>
        <v/>
      </c>
      <c r="R105" s="30" t="n"/>
    </row>
    <row r="106">
      <c r="A106" s="50" t="n"/>
      <c r="B106" s="50" t="n"/>
      <c r="C106" s="375" t="n"/>
      <c r="D106" s="428" t="n"/>
      <c r="G106" s="50" t="n"/>
      <c r="H106" s="112" t="inlineStr">
        <is>
          <t xml:space="preserve">　　　　交通及運輸設備                                              </t>
        </is>
      </c>
      <c r="I106" s="180" t="n">
        <v>410</v>
      </c>
      <c r="J106" s="73">
        <f>OFFSET(A579,0,$K$1-1)</f>
        <v/>
      </c>
      <c r="K106" s="369">
        <f>(SUMIF($C$7:$C$127,I106,$D$7:$D$127)+SUMIF($E$7:$E$127,I106,$F$7:$F$127))/2</f>
        <v/>
      </c>
      <c r="L106" s="478" t="n"/>
      <c r="M106" s="478">
        <f>L106-G106</f>
        <v/>
      </c>
      <c r="N106" s="30" t="n"/>
      <c r="O106" s="425">
        <f>L107-B107</f>
        <v/>
      </c>
      <c r="P106" s="426">
        <f>J106-K106</f>
        <v/>
      </c>
      <c r="Q106" s="426">
        <f>D107-F107</f>
        <v/>
      </c>
      <c r="R106" s="30" t="n"/>
    </row>
    <row r="107">
      <c r="A107" s="50" t="n"/>
      <c r="B107" s="50" t="n"/>
      <c r="C107" s="127" t="n">
        <v>72</v>
      </c>
      <c r="D107" s="471">
        <f>IF(J119&lt;0,J119*-1,0)</f>
        <v/>
      </c>
      <c r="E107" s="472" t="n"/>
      <c r="F107" s="396" t="n"/>
      <c r="G107" s="50" t="n"/>
      <c r="H107" s="112" t="inlineStr">
        <is>
          <t xml:space="preserve">　　　　什項設備                                                    </t>
        </is>
      </c>
      <c r="I107" s="180" t="n">
        <v>411</v>
      </c>
      <c r="J107" s="73">
        <f>OFFSET(A580,0,$K$1-1)</f>
        <v/>
      </c>
      <c r="K107" s="369">
        <f>(SUMIF($C$7:$C$127,I107,$D$7:$D$127)+SUMIF($E$7:$E$127,I107,$F$7:$F$127))/2</f>
        <v/>
      </c>
      <c r="L107" s="478" t="n"/>
      <c r="M107" s="478">
        <f>L107-G107</f>
        <v/>
      </c>
      <c r="N107" s="30" t="n"/>
      <c r="O107" s="425">
        <f>L108-B108</f>
        <v/>
      </c>
      <c r="P107" s="426">
        <f>J107-K107</f>
        <v/>
      </c>
      <c r="Q107" s="426">
        <f>D108-F108</f>
        <v/>
      </c>
      <c r="R107" s="30" t="n"/>
    </row>
    <row r="108">
      <c r="A108" s="89" t="n">
        <v>0</v>
      </c>
      <c r="B108" s="427" t="n"/>
      <c r="C108" s="127" t="n"/>
      <c r="D108" s="428" t="n"/>
      <c r="E108" s="375" t="n">
        <v>72</v>
      </c>
      <c r="F108" s="396">
        <f>IF(J119&gt;0,J119,0)</f>
        <v/>
      </c>
      <c r="G108" s="427" t="n"/>
      <c r="H108" s="211" t="inlineStr">
        <is>
          <t xml:space="preserve">　　　撥出不動產、廠房及設備明細(-)                               </t>
        </is>
      </c>
      <c r="I108" s="180" t="n"/>
      <c r="J108" s="73">
        <f>OFFSET(A581,0,$K$1-1)</f>
        <v/>
      </c>
      <c r="K108" s="369">
        <f>K109+K110+K111</f>
        <v/>
      </c>
      <c r="L108" s="478" t="n"/>
      <c r="M108" s="478">
        <f>L108-G108</f>
        <v/>
      </c>
      <c r="N108" s="30" t="n"/>
      <c r="O108" s="425">
        <f>L109-B109</f>
        <v/>
      </c>
      <c r="P108" s="426">
        <f>J108-K108</f>
        <v/>
      </c>
      <c r="Q108" s="426">
        <f>D109-F109</f>
        <v/>
      </c>
      <c r="R108" s="30" t="n"/>
    </row>
    <row r="109">
      <c r="A109" s="78" t="n"/>
      <c r="B109" s="427" t="n"/>
      <c r="D109" s="428" t="n"/>
      <c r="E109" s="375" t="n"/>
      <c r="F109" s="432">
        <f>J131</f>
        <v/>
      </c>
      <c r="G109" s="427" t="n"/>
      <c r="H109" s="112" t="inlineStr">
        <is>
          <t xml:space="preserve">　　　　機械及設備                                                  </t>
        </is>
      </c>
      <c r="I109" s="180" t="n">
        <v>412</v>
      </c>
      <c r="J109" s="73">
        <f>OFFSET(A582,0,$K$1-1)</f>
        <v/>
      </c>
      <c r="K109" s="387">
        <f>(SUMIF($C$7:$C$127,I109,$D$7:$D$127)+SUMIF($E$7:$E$127,I109,$F$7:$F$127))/2*-1</f>
        <v/>
      </c>
      <c r="L109" s="478" t="n"/>
      <c r="M109" s="478">
        <f>L109-G109</f>
        <v/>
      </c>
      <c r="N109" s="30" t="n"/>
      <c r="O109" s="425">
        <f>L110-B110</f>
        <v/>
      </c>
      <c r="P109" s="426">
        <f>J109-K109</f>
        <v/>
      </c>
      <c r="Q109" s="426">
        <f>D110-F110</f>
        <v/>
      </c>
      <c r="R109" s="30" t="n"/>
    </row>
    <row r="110">
      <c r="A110" s="78" t="inlineStr">
        <is>
          <t xml:space="preserve">　公積                                                        </t>
        </is>
      </c>
      <c r="B110" s="422">
        <f>SUM(B111:B115)</f>
        <v/>
      </c>
      <c r="C110" s="375" t="n"/>
      <c r="D110" s="428" t="n"/>
      <c r="E110" s="430" t="n"/>
      <c r="F110" s="432" t="n"/>
      <c r="G110" s="423">
        <f>SUM(G111:G115)</f>
        <v/>
      </c>
      <c r="H110" s="112" t="inlineStr">
        <is>
          <t xml:space="preserve">　　　　交通及運輸設備                                              </t>
        </is>
      </c>
      <c r="I110" s="180" t="n">
        <v>413</v>
      </c>
      <c r="J110" s="73">
        <f>OFFSET(A583,0,$K$1-1)</f>
        <v/>
      </c>
      <c r="K110" s="387">
        <f>(SUMIF($C$7:$C$127,I110,$D$7:$D$127)+SUMIF($E$7:$E$127,I110,$F$7:$F$127))/2*-1</f>
        <v/>
      </c>
      <c r="L110" s="478">
        <f>VLOOKUP(A110,$A$253:$AX$305,$K$1,FALSE)</f>
        <v/>
      </c>
      <c r="M110" s="478">
        <f>L110-G110</f>
        <v/>
      </c>
      <c r="N110" s="30" t="n"/>
      <c r="O110" s="425">
        <f>L111-B111</f>
        <v/>
      </c>
      <c r="P110" s="426">
        <f>J110-K110</f>
        <v/>
      </c>
      <c r="Q110" s="426">
        <f>D111-F111</f>
        <v/>
      </c>
      <c r="R110" s="30" t="n"/>
    </row>
    <row r="111">
      <c r="A111" s="80" t="inlineStr">
        <is>
          <t xml:space="preserve">　　資本公積                                                    </t>
        </is>
      </c>
      <c r="B111" s="427">
        <f>VLOOKUP(A111,$A$423:$AX$475,$K$1,FALSE)</f>
        <v/>
      </c>
      <c r="C111" s="375" t="n"/>
      <c r="D111" s="428" t="n"/>
      <c r="E111" s="430" t="n">
        <v>417</v>
      </c>
      <c r="F111" s="432">
        <f>J115</f>
        <v/>
      </c>
      <c r="G111" s="429">
        <f>B111+SUM(F111:F113)-SUM(D111:D113)</f>
        <v/>
      </c>
      <c r="H111" s="112" t="inlineStr">
        <is>
          <t xml:space="preserve">　　　　什項設備                                                    </t>
        </is>
      </c>
      <c r="I111" s="180" t="n">
        <v>414</v>
      </c>
      <c r="J111" s="73">
        <f>OFFSET(A584,0,$K$1-1)</f>
        <v/>
      </c>
      <c r="K111" s="387">
        <f>(SUMIF($C$7:$C$127,I111,$D$7:$D$127)+SUMIF($E$7:$E$127,I111,$F$7:$F$127))/2*-1</f>
        <v/>
      </c>
      <c r="L111" s="478">
        <f>VLOOKUP(A111,$A$253:$AX$305,$K$1,FALSE)</f>
        <v/>
      </c>
      <c r="M111" s="478">
        <f>L111-G111</f>
        <v/>
      </c>
      <c r="N111" s="30" t="n"/>
      <c r="O111" s="425">
        <f>L112-B112</f>
        <v/>
      </c>
      <c r="P111" s="426">
        <f>J111-K111</f>
        <v/>
      </c>
      <c r="Q111" s="426">
        <f>D112-F112</f>
        <v/>
      </c>
      <c r="R111" s="30" t="n"/>
    </row>
    <row r="112">
      <c r="A112" s="2" t="n">
        <v>0</v>
      </c>
      <c r="B112" s="427" t="n"/>
      <c r="C112" s="473" t="n">
        <v>71</v>
      </c>
      <c r="D112" s="471">
        <f>IF(J118&lt;0,J118*-1,0)</f>
        <v/>
      </c>
      <c r="E112" s="430" t="n">
        <v>71</v>
      </c>
      <c r="F112" s="431">
        <f>IF(J133&gt;0,J133,0)</f>
        <v/>
      </c>
      <c r="G112" s="433" t="n"/>
      <c r="H112" s="211" t="inlineStr">
        <is>
          <t xml:space="preserve">　無形資產與基金同額增加(+)或減少(-)之金額                  </t>
        </is>
      </c>
      <c r="I112" s="186" t="n"/>
      <c r="J112" s="73" t="n"/>
      <c r="K112" s="369">
        <f>K113+K114</f>
        <v/>
      </c>
      <c r="L112" s="478" t="n"/>
      <c r="M112" s="478">
        <f>L112-G112</f>
        <v/>
      </c>
      <c r="N112" s="30" t="n"/>
      <c r="O112" s="425">
        <f>L113-B113</f>
        <v/>
      </c>
      <c r="P112" s="426">
        <f>J112-K112</f>
        <v/>
      </c>
      <c r="Q112" s="426">
        <f>D113-F113</f>
        <v/>
      </c>
      <c r="R112" s="30" t="n"/>
    </row>
    <row r="113">
      <c r="A113" s="3" t="n">
        <v>0</v>
      </c>
      <c r="B113" s="427" t="n"/>
      <c r="C113" s="473" t="n"/>
      <c r="D113" s="428" t="n"/>
      <c r="E113" s="439" t="n"/>
      <c r="F113" s="432" t="n"/>
      <c r="G113" s="433" t="n"/>
      <c r="H113" s="112" t="inlineStr">
        <is>
          <t xml:space="preserve">　　　無形資產與基金同額增加之金額(+)                             </t>
        </is>
      </c>
      <c r="I113" s="180" t="n">
        <v>415</v>
      </c>
      <c r="J113" s="73">
        <f>OFFSET(A585,0,$K$1-1)</f>
        <v/>
      </c>
      <c r="K113" s="369">
        <f>(SUMIF($C$7:$C$127,I113,$D$7:$D$127)+SUMIF($E$7:$E$127,I113,$F$7:$F$127))/2</f>
        <v/>
      </c>
      <c r="L113" s="478" t="n"/>
      <c r="M113" s="478">
        <f>L113-G113</f>
        <v/>
      </c>
      <c r="N113" s="30" t="n"/>
      <c r="O113" s="425">
        <f>L114-B114</f>
        <v/>
      </c>
      <c r="P113" s="426">
        <f>J113-K113</f>
        <v/>
      </c>
      <c r="Q113" s="426">
        <f>D114-F114</f>
        <v/>
      </c>
      <c r="R113" s="30" t="n"/>
    </row>
    <row r="114">
      <c r="A114" s="80" t="inlineStr">
        <is>
          <t xml:space="preserve">　　特別公積                                                    </t>
        </is>
      </c>
      <c r="B114" s="427">
        <f>VLOOKUP(A114,$A$423:$AX$475,$K$1,FALSE)</f>
        <v/>
      </c>
      <c r="C114" s="474" t="n"/>
      <c r="D114" s="428">
        <f>J131</f>
        <v/>
      </c>
      <c r="E114" s="430" t="n"/>
      <c r="F114" s="432" t="n"/>
      <c r="G114" s="429">
        <f>B114+SUM(F114:F115)-SUM(D114:D115)</f>
        <v/>
      </c>
      <c r="H114" s="112" t="inlineStr">
        <is>
          <t xml:space="preserve">　　　無形資產與基金同額減少之金額(-)                             </t>
        </is>
      </c>
      <c r="I114" s="180" t="n">
        <v>416</v>
      </c>
      <c r="J114" s="73">
        <f>OFFSET(A586,0,$K$1-1)</f>
        <v/>
      </c>
      <c r="K114" s="369">
        <f>-(SUMIF($C$7:$C$127,I114,$D$7:$D$127)+SUMIF($E$7:$E$127,I114,$F$7:$F$127))/2</f>
        <v/>
      </c>
      <c r="L114" s="478">
        <f>VLOOKUP(A114,$A$253:$AX$305,$K$1,FALSE)</f>
        <v/>
      </c>
      <c r="M114" s="478">
        <f>L114-G114</f>
        <v/>
      </c>
      <c r="N114" s="30" t="n"/>
      <c r="O114" s="425">
        <f>L115-B115</f>
        <v/>
      </c>
      <c r="P114" s="426">
        <f>J114-K114</f>
        <v/>
      </c>
      <c r="Q114" s="426">
        <f>D115-F115</f>
        <v/>
      </c>
      <c r="R114" s="30" t="n"/>
    </row>
    <row r="115">
      <c r="A115" s="3" t="n">
        <v>0</v>
      </c>
      <c r="B115" s="427" t="n"/>
      <c r="C115" s="473" t="n"/>
      <c r="D115" s="428" t="n"/>
      <c r="E115" s="439" t="n"/>
      <c r="F115" s="432" t="n"/>
      <c r="G115" s="433" t="n"/>
      <c r="H115" s="112" t="inlineStr">
        <is>
          <t xml:space="preserve">　　應付代管資產轉列受贈公積之金額                              </t>
        </is>
      </c>
      <c r="I115" s="180" t="n">
        <v>417</v>
      </c>
      <c r="J115" s="73">
        <f>OFFSET(A587,0,$K$1-1)</f>
        <v/>
      </c>
      <c r="K115" s="369">
        <f>(SUMIF($C$7:$C$127,I115,$D$7:$D$127)+SUMIF($E$7:$E$127,I115,$F$7:$F$127))/2</f>
        <v/>
      </c>
      <c r="L115" s="478" t="n"/>
      <c r="M115" s="478">
        <f>L115-G115</f>
        <v/>
      </c>
      <c r="N115" s="30" t="n"/>
      <c r="O115" s="425">
        <f>L116-B116</f>
        <v/>
      </c>
      <c r="P115" s="426">
        <f>J115-K115</f>
        <v/>
      </c>
      <c r="Q115" s="426">
        <f>D116-F116</f>
        <v/>
      </c>
      <c r="R115" s="30" t="n"/>
    </row>
    <row r="116">
      <c r="A116" s="78" t="inlineStr">
        <is>
          <t xml:space="preserve">　累積餘絀                                                    </t>
        </is>
      </c>
      <c r="B116" s="422">
        <f>SUM(B117:B121)</f>
        <v/>
      </c>
      <c r="C116" s="474" t="n"/>
      <c r="D116" s="428" t="n"/>
      <c r="E116" s="430" t="n"/>
      <c r="F116" s="432" t="n"/>
      <c r="G116" s="423">
        <f>SUM(G117:G121)</f>
        <v/>
      </c>
      <c r="H116" s="112" t="inlineStr">
        <is>
          <t xml:space="preserve">　　長期債務1年內到期部分轉列應付到期長期負債之金額             </t>
        </is>
      </c>
      <c r="I116" s="180" t="n">
        <v>418</v>
      </c>
      <c r="J116" s="73">
        <f>OFFSET(A588,0,$K$1-1)</f>
        <v/>
      </c>
      <c r="K116" s="369">
        <f>(SUMIF($C$7:$C$127,I116,$D$7:$D$127)+SUMIF($E$7:$E$127,I116,$F$7:$F$127))/2</f>
        <v/>
      </c>
      <c r="L116" s="478">
        <f>VLOOKUP(A116,$A$253:$AX$305,$K$1,FALSE)</f>
        <v/>
      </c>
      <c r="M116" s="478">
        <f>L116-G116</f>
        <v/>
      </c>
      <c r="N116" s="30" t="n"/>
      <c r="O116" s="425">
        <f>L117-B117</f>
        <v/>
      </c>
      <c r="P116" s="426">
        <f>J116-K116</f>
        <v/>
      </c>
      <c r="Q116" s="426">
        <f>D117-F117</f>
        <v/>
      </c>
      <c r="R116" s="30" t="n"/>
    </row>
    <row r="117">
      <c r="A117" s="80" t="inlineStr">
        <is>
          <t xml:space="preserve">　　累積賸餘                                                    </t>
        </is>
      </c>
      <c r="B117" s="427">
        <f>VLOOKUP(A117,$A$423:$AX$475,$K$1,FALSE)</f>
        <v/>
      </c>
      <c r="C117" s="474" t="n"/>
      <c r="D117" s="428" t="n"/>
      <c r="E117" s="375" t="inlineStr">
        <is>
          <t>A</t>
        </is>
      </c>
      <c r="F117" s="432">
        <f>IF(J7&gt;0,J7,0)</f>
        <v/>
      </c>
      <c r="G117" s="429">
        <f>B117+SUM(F117:F120)-SUM(D117:D120)</f>
        <v/>
      </c>
      <c r="H117" s="112" t="inlineStr">
        <is>
          <t xml:space="preserve">　　盈餘分配與虧損填補之金額                                    </t>
        </is>
      </c>
      <c r="I117" s="180" t="n"/>
      <c r="J117" s="73">
        <f>OFFSET(A589,0,$K$1-1)</f>
        <v/>
      </c>
      <c r="K117" s="369">
        <f>K118+K119</f>
        <v/>
      </c>
      <c r="L117" s="478">
        <f>VLOOKUP(A117,$A$253:$AX$305,$K$1,FALSE)</f>
        <v/>
      </c>
      <c r="M117" s="478">
        <f>L117-G117</f>
        <v/>
      </c>
      <c r="N117" s="30" t="n"/>
      <c r="O117" s="425">
        <f>L118-B118</f>
        <v/>
      </c>
      <c r="P117" s="426">
        <f>J117-K117</f>
        <v/>
      </c>
      <c r="Q117" s="426">
        <f>D118-F118</f>
        <v/>
      </c>
      <c r="R117" s="30" t="n"/>
    </row>
    <row r="118">
      <c r="A118" s="3" t="n">
        <v>0</v>
      </c>
      <c r="B118" s="427" t="n"/>
      <c r="C118" s="474" t="n">
        <v>71</v>
      </c>
      <c r="D118" s="428">
        <f>IF(J123&gt;0,J123,0)</f>
        <v/>
      </c>
      <c r="E118" s="375" t="n"/>
      <c r="F118" s="431" t="n"/>
      <c r="G118" s="401" t="n"/>
      <c r="H118" s="112" t="inlineStr">
        <is>
          <t xml:space="preserve">　　　提存(撥用-)公積                                             </t>
        </is>
      </c>
      <c r="I118" s="180" t="n">
        <v>71</v>
      </c>
      <c r="J118" s="73">
        <f>OFFSET(A590,0,$K$1-1)</f>
        <v/>
      </c>
      <c r="K118" s="387">
        <f>-(SUMIF($C$7:$C$127,I118,$D$7:$D$127)+SUMIF($E$7:$E$127,I118,$F$7:$F$127))/2</f>
        <v/>
      </c>
      <c r="L118" s="478" t="n"/>
      <c r="M118" s="478">
        <f>L118-G118</f>
        <v/>
      </c>
      <c r="N118" s="30" t="n"/>
      <c r="O118" s="425">
        <f>L119-B119</f>
        <v/>
      </c>
      <c r="P118" s="426">
        <f>J118-K118</f>
        <v/>
      </c>
      <c r="Q118" s="426">
        <f>D119-F119</f>
        <v/>
      </c>
      <c r="R118" s="30" t="n"/>
    </row>
    <row r="119" ht="20.4" customHeight="1" s="53" thickBot="1">
      <c r="A119" s="3" t="n"/>
      <c r="B119" s="427" t="n"/>
      <c r="C119" s="430" t="n">
        <v>72</v>
      </c>
      <c r="D119" s="471">
        <f>IF(J119&gt;0,J119,0)</f>
        <v/>
      </c>
      <c r="E119" s="434" t="n"/>
      <c r="F119" s="376" t="n"/>
      <c r="G119" s="401" t="n"/>
      <c r="H119" s="198" t="inlineStr">
        <is>
          <t xml:space="preserve">　　　賸餘撥充(折減-)基金                                         </t>
        </is>
      </c>
      <c r="I119" s="180" t="n">
        <v>72</v>
      </c>
      <c r="J119" s="73">
        <f>OFFSET(A591,0,$K$1-1)</f>
        <v/>
      </c>
      <c r="K119" s="387">
        <f>-(SUMIF($C$7:$C$127,I119,$D$7:$D$127)+SUMIF($E$7:$E$127,I119,$F$7:$F$127))/2</f>
        <v/>
      </c>
      <c r="L119" s="478" t="n"/>
      <c r="M119" s="478">
        <f>L119-G119</f>
        <v/>
      </c>
      <c r="N119" s="30" t="n"/>
      <c r="O119" s="425">
        <f>L120-B121</f>
        <v/>
      </c>
      <c r="P119" s="426">
        <f>J119-K119</f>
        <v/>
      </c>
      <c r="Q119" s="426">
        <f>D121-F121</f>
        <v/>
      </c>
      <c r="R119" s="30" t="n"/>
    </row>
    <row r="120">
      <c r="A120" s="100" t="n"/>
      <c r="B120" s="465" t="n"/>
      <c r="C120" s="430" t="n"/>
      <c r="D120" s="432" t="n"/>
      <c r="E120" s="434" t="n"/>
      <c r="F120" s="376" t="n"/>
      <c r="G120" s="401" t="n"/>
      <c r="H120" s="112" t="n"/>
      <c r="I120" s="180" t="n"/>
      <c r="J120" s="121" t="n"/>
      <c r="K120" s="369">
        <f>(SUMIF($C$7:$C$127,I120,$D$7:$D$127)+SUMIF($E$7:$E$127,I120,$F$7:$F$127))/2</f>
        <v/>
      </c>
      <c r="L120" s="478" t="n"/>
      <c r="M120" s="478">
        <f>L120-G120</f>
        <v/>
      </c>
      <c r="N120" s="30" t="n"/>
      <c r="O120" s="425">
        <f>L123-B122</f>
        <v/>
      </c>
      <c r="P120" s="426" t="n"/>
      <c r="Q120" s="426">
        <f>D122-F122</f>
        <v/>
      </c>
      <c r="R120" s="30" t="n"/>
    </row>
    <row r="121">
      <c r="A121" s="80" t="inlineStr">
        <is>
          <t xml:space="preserve">　　累積短絀                                                    </t>
        </is>
      </c>
      <c r="B121" s="427">
        <f>VLOOKUP(A121,$A$423:$AX$475,$K$1,FALSE)</f>
        <v/>
      </c>
      <c r="C121" s="375" t="inlineStr">
        <is>
          <t>A</t>
        </is>
      </c>
      <c r="D121" s="428">
        <f>IF(J7&lt;0,J7*-1,0)</f>
        <v/>
      </c>
      <c r="E121" s="430" t="n"/>
      <c r="F121" s="431" t="n"/>
      <c r="G121" s="488">
        <f>B121+SUM(F121:F124)-SUM(D121:D124)</f>
        <v/>
      </c>
      <c r="H121" s="112" t="n"/>
      <c r="I121" s="180" t="n"/>
      <c r="J121" s="121" t="n"/>
      <c r="K121" s="369">
        <f>(SUMIF($C$7:$C$127,I121,$D$7:$D$127)+SUMIF($E$7:$E$127,I121,$F$7:$F$127))/2</f>
        <v/>
      </c>
      <c r="L121" s="478">
        <f>VLOOKUP(A121,$A$253:$AX$305,$K$1,FALSE)</f>
        <v/>
      </c>
      <c r="M121" s="478">
        <f>L121-G121</f>
        <v/>
      </c>
      <c r="N121" s="30" t="n"/>
      <c r="O121" s="425">
        <f>L124-B123</f>
        <v/>
      </c>
      <c r="P121" s="426" t="n"/>
      <c r="Q121" s="426">
        <f>D123-F123</f>
        <v/>
      </c>
      <c r="R121" s="30" t="n"/>
    </row>
    <row r="122">
      <c r="A122" s="3" t="n">
        <v>0</v>
      </c>
      <c r="B122" s="427" t="n"/>
      <c r="C122" s="382" t="n"/>
      <c r="D122" s="428" t="n"/>
      <c r="E122" s="430" t="n">
        <v>71</v>
      </c>
      <c r="F122" s="432">
        <f>IF(J118&lt;0,J118*-1,0)</f>
        <v/>
      </c>
      <c r="G122" s="401" t="n"/>
      <c r="H122" s="112" t="n"/>
      <c r="I122" s="180" t="n"/>
      <c r="J122" s="121" t="n"/>
      <c r="K122" s="369">
        <f>SUM(K123:K124)</f>
        <v/>
      </c>
      <c r="L122" s="478" t="n"/>
      <c r="M122" s="478">
        <f>L122-G122</f>
        <v/>
      </c>
      <c r="N122" s="30" t="n"/>
      <c r="O122" s="425">
        <f>L125-B124</f>
        <v/>
      </c>
      <c r="P122" s="426" t="n"/>
      <c r="Q122" s="426">
        <f>D125-F125</f>
        <v/>
      </c>
      <c r="R122" s="30" t="n"/>
    </row>
    <row r="123">
      <c r="A123" s="3" t="n"/>
      <c r="B123" s="427" t="n"/>
      <c r="C123" s="382" t="n"/>
      <c r="D123" s="428" t="n"/>
      <c r="E123" s="430" t="n">
        <v>72</v>
      </c>
      <c r="F123" s="396">
        <f>IF(J119&lt;0,J119*-1,0)</f>
        <v/>
      </c>
      <c r="G123" s="401" t="n"/>
      <c r="H123" s="112" t="n"/>
      <c r="I123" s="180" t="n"/>
      <c r="J123" s="121" t="n"/>
      <c r="K123" s="369">
        <f>-(SUMIF($C$7:$C$127,I123,$D$7:$D$127)+SUMIF($E$7:$E$127,I123,$F$7:$F$127))/2</f>
        <v/>
      </c>
      <c r="L123" s="478" t="n"/>
      <c r="M123" s="478">
        <f>L123-G123</f>
        <v/>
      </c>
      <c r="N123" s="30" t="n"/>
      <c r="O123" s="425">
        <f>L126-B125</f>
        <v/>
      </c>
      <c r="P123" s="30" t="n"/>
      <c r="Q123" s="426">
        <f>D126-F126</f>
        <v/>
      </c>
    </row>
    <row r="124" ht="20.4" customHeight="1" s="53" thickBot="1">
      <c r="A124" s="100" t="n"/>
      <c r="B124" s="465" t="n"/>
      <c r="C124" s="475" t="n"/>
      <c r="D124" s="428" t="n"/>
      <c r="E124" s="434" t="n">
        <v>73</v>
      </c>
      <c r="F124" s="435">
        <f>D120</f>
        <v/>
      </c>
      <c r="G124" s="401" t="n"/>
      <c r="H124" s="198" t="n"/>
      <c r="I124" s="199" t="n"/>
      <c r="J124" s="122" t="n"/>
      <c r="K124" s="444">
        <f>-(SUMIF($C$7:$C$127,I124,$D$7:$D$127)+SUMIF($E$7:$E$127,I124,$F$7:$F$127))/2</f>
        <v/>
      </c>
      <c r="L124" s="478" t="n"/>
      <c r="M124" s="478">
        <f>L124-G124</f>
        <v/>
      </c>
      <c r="O124" s="425">
        <f>L127-B126</f>
        <v/>
      </c>
      <c r="Q124" s="426">
        <f>D127-F127</f>
        <v/>
      </c>
    </row>
    <row r="125">
      <c r="A125" s="78" t="inlineStr">
        <is>
          <t xml:space="preserve">　淨值其他項目                                                </t>
        </is>
      </c>
      <c r="B125" s="422">
        <f>SUM(B126:B127)</f>
        <v/>
      </c>
      <c r="C125" s="375" t="n"/>
      <c r="D125" s="428" t="n"/>
      <c r="E125" s="430" t="n"/>
      <c r="F125" s="432" t="n"/>
      <c r="G125" s="402">
        <f>SUM(G126:G127)</f>
        <v/>
      </c>
      <c r="H125" s="220" t="n"/>
      <c r="I125" s="180" t="n"/>
      <c r="J125" s="246" t="n"/>
      <c r="K125" s="489" t="n"/>
      <c r="L125" s="478">
        <f>VLOOKUP(A125,$A$253:$AX$305,$K$1,FALSE)</f>
        <v/>
      </c>
      <c r="M125" s="478">
        <f>L124-G124</f>
        <v/>
      </c>
      <c r="O125" s="425">
        <f>L127-B128</f>
        <v/>
      </c>
      <c r="Q125" s="426">
        <f>D128-F128</f>
        <v/>
      </c>
    </row>
    <row r="126">
      <c r="A126" s="81" t="inlineStr">
        <is>
          <t xml:space="preserve">　　累積其他綜合餘絀                                            </t>
        </is>
      </c>
      <c r="B126" s="427">
        <f>VLOOKUP(A126,$A$423:$AX$475,$K$1,FALSE)</f>
        <v/>
      </c>
      <c r="C126" s="375" t="n"/>
      <c r="D126" s="428" t="n"/>
      <c r="E126" s="430" t="n"/>
      <c r="F126" s="432" t="n"/>
      <c r="G126" s="488">
        <f>B126+F126-D126</f>
        <v/>
      </c>
      <c r="H126" s="220" t="n"/>
      <c r="I126" s="180" t="n"/>
      <c r="J126" s="246" t="n"/>
      <c r="K126" s="489" t="n"/>
      <c r="L126" s="478">
        <f>VLOOKUP(A126,$A$253:$AX$305,$K$1,FALSE)</f>
        <v/>
      </c>
      <c r="M126" s="478">
        <f>L125-G125</f>
        <v/>
      </c>
    </row>
    <row r="127">
      <c r="A127" s="80" t="n">
        <v>0</v>
      </c>
      <c r="B127" s="427" t="n"/>
      <c r="C127" s="375" t="n"/>
      <c r="D127" s="428" t="n"/>
      <c r="E127" s="430" t="n"/>
      <c r="F127" s="432" t="n"/>
      <c r="G127" s="488" t="n"/>
      <c r="H127" s="220" t="n"/>
      <c r="I127" s="180" t="n"/>
      <c r="J127" s="246" t="n"/>
      <c r="K127" s="489" t="n"/>
      <c r="L127" s="478">
        <f>VLOOKUP(A128,$A$253:$AX$305,$K$1,FALSE)</f>
        <v/>
      </c>
      <c r="M127" s="478">
        <f>L126-G126</f>
        <v/>
      </c>
    </row>
    <row r="128" ht="20.4" customHeight="1" s="53" thickBot="1">
      <c r="A128" s="83" t="inlineStr">
        <is>
          <t>合      計</t>
        </is>
      </c>
      <c r="B128" s="479">
        <f>B70+B97</f>
        <v/>
      </c>
      <c r="C128" s="480" t="n"/>
      <c r="D128" s="481" t="n"/>
      <c r="E128" s="482" t="n"/>
      <c r="F128" s="481" t="n"/>
      <c r="G128" s="490">
        <f>G70+G97</f>
        <v/>
      </c>
      <c r="H128" s="220" t="n"/>
      <c r="I128" s="180" t="n"/>
      <c r="J128" s="246" t="n"/>
      <c r="K128" s="489" t="n"/>
      <c r="M128" s="478">
        <f>L127-G128</f>
        <v/>
      </c>
    </row>
    <row r="129">
      <c r="A129" s="74" t="n"/>
      <c r="B129" s="74" t="n"/>
      <c r="C129" s="74" t="n"/>
      <c r="D129" s="74" t="n"/>
      <c r="E129" s="74" t="n"/>
      <c r="F129" s="74" t="n"/>
      <c r="G129" s="74" t="n"/>
      <c r="H129" s="220" t="n"/>
      <c r="I129" s="180" t="n"/>
      <c r="J129" s="246" t="n"/>
      <c r="K129" s="489" t="n"/>
      <c r="M129" s="478">
        <f>L131-G133</f>
        <v/>
      </c>
    </row>
    <row r="130">
      <c r="A130" s="74" t="n"/>
      <c r="D130" s="483">
        <f>SUM(D6:D127)</f>
        <v/>
      </c>
      <c r="E130" s="19" t="n"/>
      <c r="F130" s="483">
        <f>SUM(F6:F127)</f>
        <v/>
      </c>
      <c r="H130" s="220" t="n"/>
      <c r="I130" s="180" t="n"/>
      <c r="J130" s="246" t="n"/>
      <c r="K130" s="489" t="n"/>
      <c r="M130" s="478">
        <f>L132-G134</f>
        <v/>
      </c>
    </row>
    <row r="131">
      <c r="A131" s="74" t="n"/>
      <c r="C131" s="6" t="n"/>
      <c r="D131" s="483">
        <f>D130-F130</f>
        <v/>
      </c>
      <c r="E131" s="15" t="n"/>
      <c r="F131" s="483">
        <f>F130-D130</f>
        <v/>
      </c>
      <c r="H131" s="119" t="n"/>
      <c r="I131" s="115" t="n"/>
      <c r="J131" s="116" t="n"/>
      <c r="K131" s="411" t="n"/>
      <c r="M131" s="478">
        <f>L133-G135</f>
        <v/>
      </c>
    </row>
    <row r="132">
      <c r="A132" s="74" t="n"/>
      <c r="B132" s="484">
        <f>B69-B70-B97</f>
        <v/>
      </c>
      <c r="C132" s="6" t="n"/>
      <c r="E132" s="15" t="n"/>
      <c r="G132" s="484">
        <f>G69-G70-G97</f>
        <v/>
      </c>
      <c r="H132" s="119" t="n"/>
      <c r="I132" s="115" t="n"/>
      <c r="J132" s="116" t="n"/>
      <c r="K132" s="411" t="n"/>
      <c r="M132" s="478">
        <f>L134-G136</f>
        <v/>
      </c>
    </row>
    <row r="133">
      <c r="A133" s="74" t="n"/>
      <c r="C133" s="30" t="n"/>
      <c r="D133" s="30" t="n"/>
      <c r="E133" s="30" t="n"/>
      <c r="F133" s="30" t="n"/>
      <c r="G133" s="30" t="n"/>
      <c r="H133" s="119" t="n"/>
      <c r="I133" s="115" t="n"/>
      <c r="J133" s="116" t="n"/>
      <c r="K133" s="411" t="n"/>
      <c r="M133" s="478">
        <f>L135-G137</f>
        <v/>
      </c>
    </row>
    <row r="134">
      <c r="A134" s="74" t="n"/>
      <c r="B134" s="74" t="n"/>
      <c r="C134" s="74" t="n"/>
      <c r="D134" s="74" t="n"/>
      <c r="E134" s="74" t="n"/>
      <c r="F134" s="74" t="n"/>
      <c r="G134" s="74" t="n"/>
      <c r="H134" s="119" t="n"/>
      <c r="I134" s="115" t="n"/>
      <c r="J134" s="116" t="n"/>
      <c r="K134" s="411" t="n"/>
      <c r="M134" s="478">
        <f>L136-G136</f>
        <v/>
      </c>
    </row>
    <row r="135">
      <c r="A135" s="74" t="n"/>
      <c r="B135" s="74" t="n"/>
      <c r="C135" s="74" t="n"/>
      <c r="D135" s="74" t="n"/>
      <c r="E135" s="74" t="n"/>
      <c r="F135" s="74" t="n"/>
      <c r="G135" s="74" t="n"/>
      <c r="H135" s="119" t="n"/>
      <c r="I135" s="115" t="n"/>
      <c r="J135" s="116" t="n"/>
      <c r="K135" s="411" t="n"/>
    </row>
    <row r="254" ht="16.2" customHeight="1" s="53"/>
    <row r="255" ht="16.2" customHeight="1" s="53"/>
    <row r="256" ht="16.2" customHeight="1" s="53"/>
    <row r="257" ht="16.2" customHeight="1" s="53"/>
    <row r="258" ht="16.2" customHeight="1" s="53"/>
    <row r="259" ht="16.2" customHeight="1" s="53"/>
    <row r="260" ht="16.2" customHeight="1" s="53"/>
    <row r="261" ht="16.2" customHeight="1" s="53"/>
    <row r="262" ht="16.2" customHeight="1" s="53"/>
    <row r="263" ht="16.2" customHeight="1" s="53"/>
    <row r="264" ht="16.2" customHeight="1" s="53"/>
    <row r="265" ht="16.2" customHeight="1" s="53"/>
    <row r="266" ht="16.2" customHeight="1" s="53"/>
    <row r="267" ht="16.2" customHeight="1" s="53"/>
    <row r="268" ht="16.2" customHeight="1" s="53"/>
    <row r="269" ht="16.2" customHeight="1" s="53"/>
    <row r="270" ht="16.2" customHeight="1" s="53"/>
    <row r="271" ht="16.2" customHeight="1" s="53"/>
    <row r="272" ht="16.2" customHeight="1" s="53"/>
    <row r="273" ht="16.2" customHeight="1" s="53"/>
    <row r="274" ht="16.2" customHeight="1" s="53"/>
    <row r="275" ht="16.2" customHeight="1" s="53"/>
    <row r="276" ht="16.2" customHeight="1" s="53"/>
    <row r="277" ht="16.2" customHeight="1" s="53"/>
    <row r="278" ht="16.2" customHeight="1" s="53"/>
    <row r="279" ht="16.2" customHeight="1" s="53"/>
    <row r="280" ht="16.2" customHeight="1" s="53"/>
    <row r="281" ht="16.2" customHeight="1" s="53"/>
    <row r="282" ht="16.2" customHeight="1" s="53"/>
    <row r="283" ht="16.2" customHeight="1" s="53"/>
    <row r="284" ht="16.2" customHeight="1" s="53"/>
    <row r="285" ht="16.2" customHeight="1" s="53"/>
    <row r="286" ht="16.2" customHeight="1" s="53"/>
    <row r="287" ht="16.2" customHeight="1" s="53"/>
    <row r="288" ht="16.2" customHeight="1" s="53"/>
    <row r="289" ht="16.2" customHeight="1" s="53"/>
    <row r="290" ht="16.2" customHeight="1" s="53"/>
    <row r="291" ht="16.2" customHeight="1" s="53"/>
    <row r="292" ht="16.2" customHeight="1" s="53"/>
    <row r="293" ht="16.2" customHeight="1" s="53"/>
    <row r="294" ht="16.2" customHeight="1" s="53"/>
    <row r="295" ht="16.2" customHeight="1" s="53"/>
    <row r="296" ht="16.2" customHeight="1" s="53"/>
    <row r="297" ht="16.2" customHeight="1" s="53"/>
    <row r="298" ht="16.2" customHeight="1" s="53"/>
    <row r="299" ht="16.2" customHeight="1" s="53"/>
    <row r="300" ht="16.2" customHeight="1" s="53"/>
    <row r="301" ht="16.2" customHeight="1" s="53"/>
    <row r="302" ht="16.2" customHeight="1" s="53"/>
    <row r="303" ht="16.2" customHeight="1" s="53"/>
    <row r="304" ht="16.2" customHeight="1" s="53"/>
    <row r="305" ht="16.2" customHeight="1" s="53"/>
    <row r="306" ht="16.2" customHeight="1" s="53"/>
    <row r="307" ht="16.2" customHeight="1" s="53"/>
    <row r="308" ht="16.2" customHeight="1" s="53"/>
    <row r="311" ht="16.2" customHeight="1" s="53"/>
    <row r="312" ht="16.2" customHeight="1" s="53"/>
    <row r="313" ht="16.2" customHeight="1" s="53"/>
    <row r="314" ht="16.2" customHeight="1" s="53"/>
    <row r="315" ht="16.2" customHeight="1" s="53"/>
    <row r="316" ht="16.2" customHeight="1" s="53"/>
    <row r="317" ht="16.2" customHeight="1" s="53"/>
    <row r="318" ht="16.2" customHeight="1" s="53"/>
    <row r="319" ht="16.2" customHeight="1" s="53"/>
    <row r="320" ht="16.2" customHeight="1" s="53"/>
    <row r="321" ht="16.2" customHeight="1" s="53"/>
    <row r="322" ht="16.2" customHeight="1" s="53"/>
    <row r="323" ht="16.2" customHeight="1" s="53"/>
    <row r="324" ht="16.2" customHeight="1" s="53"/>
    <row r="325" ht="16.2" customHeight="1" s="53"/>
    <row r="326" ht="16.2" customHeight="1" s="53"/>
    <row r="327" ht="16.2" customHeight="1" s="53"/>
    <row r="328" ht="16.2" customHeight="1" s="53"/>
    <row r="329" ht="16.2" customHeight="1" s="53"/>
    <row r="330" ht="16.2" customHeight="1" s="53"/>
    <row r="331" ht="16.2" customHeight="1" s="53"/>
    <row r="332" ht="16.2" customHeight="1" s="53"/>
    <row r="333" ht="16.2" customHeight="1" s="53"/>
    <row r="334" ht="16.2" customHeight="1" s="53"/>
    <row r="335" ht="16.2" customHeight="1" s="53"/>
    <row r="336" ht="16.2" customHeight="1" s="53"/>
    <row r="337" ht="16.2" customHeight="1" s="53"/>
    <row r="338" ht="16.2" customHeight="1" s="53"/>
    <row r="339" ht="16.2" customHeight="1" s="53"/>
    <row r="340" ht="16.2" customHeight="1" s="53"/>
    <row r="341" ht="16.2" customHeight="1" s="53"/>
    <row r="342" ht="16.2" customHeight="1" s="53"/>
    <row r="343" ht="16.2" customHeight="1" s="53"/>
    <row r="344" ht="16.2" customHeight="1" s="53"/>
    <row r="345" ht="16.2" customHeight="1" s="53"/>
    <row r="346" ht="16.2" customHeight="1" s="53"/>
    <row r="347" ht="16.2" customHeight="1" s="53"/>
    <row r="348" ht="16.2" customHeight="1" s="53"/>
    <row r="349" ht="16.2" customHeight="1" s="53"/>
    <row r="350" ht="16.2" customHeight="1" s="53"/>
    <row r="351" ht="16.2" customHeight="1" s="53"/>
    <row r="352" ht="16.2" customHeight="1" s="53"/>
    <row r="353" ht="16.2" customHeight="1" s="53"/>
    <row r="354" ht="16.2" customHeight="1" s="53"/>
    <row r="355" ht="16.2" customHeight="1" s="53"/>
    <row r="356" ht="16.2" customHeight="1" s="53"/>
    <row r="357" ht="16.2" customHeight="1" s="53"/>
    <row r="358" ht="16.2" customHeight="1" s="53"/>
    <row r="359" ht="16.2" customHeight="1" s="53"/>
    <row r="360" ht="16.2" customHeight="1" s="53"/>
    <row r="361" ht="16.2" customHeight="1" s="53"/>
    <row r="362" ht="16.2" customHeight="1" s="53"/>
    <row r="363" ht="16.2" customHeight="1" s="53"/>
    <row r="364" ht="16.2" customHeight="1" s="53"/>
    <row r="365" ht="16.2" customHeight="1" s="53"/>
    <row r="366" ht="16.2" customHeight="1" s="53"/>
    <row r="367" ht="16.2" customHeight="1" s="53"/>
    <row r="368" ht="16.2" customHeight="1" s="53"/>
    <row r="369" ht="16.2" customHeight="1" s="53"/>
    <row r="370" ht="16.2" customHeight="1" s="53"/>
    <row r="371" ht="16.2" customHeight="1" s="53"/>
    <row r="372" ht="16.2" customHeight="1" s="53"/>
    <row r="373" ht="16.2" customHeight="1" s="53"/>
    <row r="374" ht="16.2" customHeight="1" s="53"/>
    <row r="375" ht="16.2" customHeight="1" s="53"/>
    <row r="376" ht="16.2" customHeight="1" s="53"/>
    <row r="377" ht="16.2" customHeight="1" s="53"/>
    <row r="378" ht="16.2" customHeight="1" s="53"/>
    <row r="379" ht="16.2" customHeight="1" s="53"/>
    <row r="380" ht="16.2" customHeight="1" s="53"/>
    <row r="381" ht="16.2" customHeight="1" s="53"/>
    <row r="382" ht="16.2" customHeight="1" s="53"/>
    <row r="383" ht="16.2" customHeight="1" s="53"/>
    <row r="384" ht="16.2" customHeight="1" s="53"/>
    <row r="385" ht="16.2" customHeight="1" s="53"/>
    <row r="386" ht="16.2" customHeight="1" s="53"/>
    <row r="387" ht="16.2" customHeight="1" s="53"/>
    <row r="388" ht="16.2" customHeight="1" s="53"/>
    <row r="389" ht="16.2" customHeight="1" s="53"/>
    <row r="390" ht="16.2" customHeight="1" s="53"/>
    <row r="391" ht="16.2" customHeight="1" s="53"/>
    <row r="392" ht="16.2" customHeight="1" s="53"/>
    <row r="393" ht="16.2" customHeight="1" s="53"/>
    <row r="394" ht="16.2" customHeight="1" s="53"/>
    <row r="395" ht="16.2" customHeight="1" s="53"/>
    <row r="396" ht="16.2" customHeight="1" s="53"/>
    <row r="397" ht="16.2" customHeight="1" s="53"/>
    <row r="398" ht="16.2" customHeight="1" s="53"/>
    <row r="399" ht="16.2" customHeight="1" s="53"/>
    <row r="400" ht="16.2" customHeight="1" s="53"/>
    <row r="401" ht="16.2" customHeight="1" s="53"/>
    <row r="402" ht="16.2" customHeight="1" s="53"/>
    <row r="403" ht="16.2" customHeight="1" s="53"/>
    <row r="404" ht="16.2" customHeight="1" s="53"/>
    <row r="405" ht="16.2" customHeight="1" s="53"/>
    <row r="406" ht="16.2" customHeight="1" s="53"/>
    <row r="407" ht="16.2" customHeight="1" s="53"/>
    <row r="408" ht="16.2" customHeight="1" s="53"/>
    <row r="409" ht="16.2" customHeight="1" s="53"/>
    <row r="410" ht="16.2" customHeight="1" s="53"/>
    <row r="427" ht="16.2" customHeight="1" s="53"/>
    <row r="428" ht="16.2" customHeight="1" s="53"/>
    <row r="429" ht="16.2" customHeight="1" s="53"/>
    <row r="430" ht="16.2" customHeight="1" s="53"/>
    <row r="431" ht="16.2" customHeight="1" s="53"/>
    <row r="432" ht="16.2" customHeight="1" s="53"/>
    <row r="433" ht="16.2" customHeight="1" s="53"/>
    <row r="434" ht="16.2" customHeight="1" s="53"/>
    <row r="435" ht="16.2" customHeight="1" s="53"/>
    <row r="436" ht="16.2" customHeight="1" s="53"/>
    <row r="437" ht="16.2" customHeight="1" s="53"/>
    <row r="438" ht="16.2" customHeight="1" s="53"/>
    <row r="439" ht="16.2" customHeight="1" s="53"/>
    <row r="440" ht="16.2" customHeight="1" s="53"/>
    <row r="441" ht="16.2" customHeight="1" s="53"/>
    <row r="442" ht="16.2" customHeight="1" s="53"/>
    <row r="443" ht="16.2" customHeight="1" s="53"/>
    <row r="444" ht="16.2" customHeight="1" s="53"/>
    <row r="445" ht="16.2" customHeight="1" s="53"/>
    <row r="446" ht="16.2" customHeight="1" s="53"/>
    <row r="447" ht="16.2" customHeight="1" s="53"/>
    <row r="448" ht="16.2" customHeight="1" s="53"/>
    <row r="449" ht="16.2" customHeight="1" s="53"/>
    <row r="450" ht="16.2" customHeight="1" s="53"/>
    <row r="451" ht="16.2" customHeight="1" s="53"/>
    <row r="452" ht="16.2" customHeight="1" s="53"/>
    <row r="453" ht="16.2" customHeight="1" s="53"/>
    <row r="454" ht="16.2" customHeight="1" s="53"/>
    <row r="455" ht="16.2" customHeight="1" s="53"/>
    <row r="456" ht="16.2" customHeight="1" s="53"/>
    <row r="457" ht="16.2" customHeight="1" s="53"/>
    <row r="458" ht="16.2" customHeight="1" s="53"/>
    <row r="459" ht="16.2" customHeight="1" s="53"/>
    <row r="460" ht="16.2" customHeight="1" s="53"/>
    <row r="461" ht="16.2" customHeight="1" s="53"/>
    <row r="462" ht="16.2" customHeight="1" s="53"/>
    <row r="463" ht="16.2" customHeight="1" s="53"/>
    <row r="464" ht="16.2" customHeight="1" s="53"/>
    <row r="465" ht="16.2" customHeight="1" s="53"/>
    <row r="466" ht="16.2" customHeight="1" s="53"/>
    <row r="467" ht="16.2" customHeight="1" s="53"/>
    <row r="468" ht="16.2" customHeight="1" s="53"/>
    <row r="469" ht="16.2" customHeight="1" s="53"/>
    <row r="470" ht="16.2" customHeight="1" s="53"/>
    <row r="471" ht="16.2" customHeight="1" s="53"/>
    <row r="472" ht="16.2" customHeight="1" s="53"/>
    <row r="473" ht="16.2" customHeight="1" s="53"/>
    <row r="474" ht="16.2" customHeight="1" s="53"/>
    <row r="475" ht="16.2" customHeight="1" s="53"/>
    <row r="476" ht="16.2" customHeight="1" s="53"/>
    <row r="477" ht="16.2" customHeight="1" s="53"/>
    <row r="478" ht="16.2" customHeight="1" s="53"/>
    <row r="479" ht="16.2" customHeight="1" s="53"/>
    <row r="480" ht="16.2" customHeight="1" s="53"/>
    <row r="481" ht="16.2" customHeight="1" s="53"/>
    <row r="484" ht="16.2" customHeight="1" s="53"/>
    <row r="485" ht="16.2" customHeight="1" s="53"/>
    <row r="486" ht="16.2" customHeight="1" s="53"/>
    <row r="487" ht="16.2" customHeight="1" s="53"/>
    <row r="488" ht="16.2" customHeight="1" s="53"/>
    <row r="489" ht="16.2" customHeight="1" s="53"/>
    <row r="490" ht="16.2" customHeight="1" s="53"/>
    <row r="491" ht="16.2" customHeight="1" s="53"/>
    <row r="492" ht="16.2" customHeight="1" s="53"/>
    <row r="493" ht="16.2" customHeight="1" s="53"/>
    <row r="494" ht="16.2" customHeight="1" s="53"/>
    <row r="495" ht="16.2" customHeight="1" s="53"/>
    <row r="496" ht="16.2" customHeight="1" s="53"/>
    <row r="497" ht="16.2" customHeight="1" s="53"/>
    <row r="498" ht="16.2" customHeight="1" s="53"/>
    <row r="499" ht="16.2" customHeight="1" s="53"/>
    <row r="500" ht="16.2" customHeight="1" s="53"/>
    <row r="501" ht="16.2" customHeight="1" s="53"/>
    <row r="502" ht="16.2" customHeight="1" s="53"/>
    <row r="503" ht="16.2" customHeight="1" s="53"/>
    <row r="504" ht="16.2" customHeight="1" s="53"/>
    <row r="505" ht="16.2" customHeight="1" s="53"/>
    <row r="506" ht="16.2" customHeight="1" s="53"/>
    <row r="507" ht="16.2" customHeight="1" s="53"/>
    <row r="508" ht="16.2" customHeight="1" s="53"/>
    <row r="509" ht="16.2" customHeight="1" s="53"/>
    <row r="510" ht="16.2" customHeight="1" s="53"/>
    <row r="511" ht="16.2" customHeight="1" s="53"/>
    <row r="512" ht="16.2" customHeight="1" s="53"/>
    <row r="513" ht="16.2" customHeight="1" s="53"/>
    <row r="514" ht="16.2" customHeight="1" s="53"/>
    <row r="515" ht="16.2" customHeight="1" s="53"/>
    <row r="516" ht="16.2" customHeight="1" s="53"/>
    <row r="517" ht="16.2" customHeight="1" s="53"/>
    <row r="518" ht="16.2" customHeight="1" s="53"/>
    <row r="519" ht="16.2" customHeight="1" s="53"/>
    <row r="520" ht="16.2" customHeight="1" s="53"/>
    <row r="521" ht="16.2" customHeight="1" s="53"/>
    <row r="522" ht="16.2" customHeight="1" s="53"/>
    <row r="523" ht="16.2" customHeight="1" s="53"/>
    <row r="524" ht="16.2" customHeight="1" s="53"/>
    <row r="525" ht="16.2" customHeight="1" s="53"/>
    <row r="526" ht="16.2" customHeight="1" s="53"/>
    <row r="527" ht="16.2" customHeight="1" s="53"/>
    <row r="528" ht="16.2" customHeight="1" s="53"/>
    <row r="529" ht="16.2" customHeight="1" s="53"/>
    <row r="530" ht="16.2" customHeight="1" s="53"/>
    <row r="531" ht="16.2" customHeight="1" s="53"/>
    <row r="532" ht="16.2" customHeight="1" s="53"/>
    <row r="533" ht="16.2" customHeight="1" s="53"/>
    <row r="534" ht="16.2" customHeight="1" s="53"/>
    <row r="535" ht="16.2" customHeight="1" s="53"/>
    <row r="536" ht="16.2" customHeight="1" s="53"/>
    <row r="537" ht="16.2" customHeight="1" s="53"/>
    <row r="538" ht="16.2" customHeight="1" s="53"/>
    <row r="539" ht="16.2" customHeight="1" s="53"/>
    <row r="540" ht="16.2" customHeight="1" s="53"/>
    <row r="541" ht="16.2" customHeight="1" s="53"/>
    <row r="542" ht="16.2" customHeight="1" s="53"/>
    <row r="543" ht="16.2" customHeight="1" s="53"/>
    <row r="544" ht="16.2" customHeight="1" s="53"/>
    <row r="545" ht="16.2" customHeight="1" s="53"/>
    <row r="546" ht="16.2" customHeight="1" s="53"/>
    <row r="547" ht="16.2" customHeight="1" s="53"/>
    <row r="548" ht="16.2" customHeight="1" s="53"/>
    <row r="549" ht="16.2" customHeight="1" s="53"/>
    <row r="550" ht="16.2" customHeight="1" s="53"/>
    <row r="551" ht="16.2" customHeight="1" s="53"/>
    <row r="552" ht="16.2" customHeight="1" s="53"/>
    <row r="553" ht="16.2" customHeight="1" s="53"/>
    <row r="554" ht="16.2" customHeight="1" s="53"/>
    <row r="555" ht="16.2" customHeight="1" s="53"/>
    <row r="556" ht="16.2" customHeight="1" s="53"/>
    <row r="557" ht="16.2" customHeight="1" s="53"/>
    <row r="558" ht="16.2" customHeight="1" s="53"/>
    <row r="559" ht="16.2" customHeight="1" s="53"/>
    <row r="560" ht="16.2" customHeight="1" s="53"/>
    <row r="561" ht="16.2" customHeight="1" s="53"/>
    <row r="562" ht="16.2" customHeight="1" s="53"/>
    <row r="563" ht="16.2" customHeight="1" s="53"/>
    <row r="564" ht="16.2" customHeight="1" s="53"/>
    <row r="565" ht="16.2" customHeight="1" s="53"/>
    <row r="566" ht="16.2" customHeight="1" s="53"/>
    <row r="567" ht="16.2" customHeight="1" s="53"/>
    <row r="568" ht="16.2" customHeight="1" s="53"/>
    <row r="569" ht="16.2" customHeight="1" s="53"/>
    <row r="570" ht="16.2" customHeight="1" s="53"/>
    <row r="571" ht="16.2" customHeight="1" s="53"/>
    <row r="572" ht="16.2" customHeight="1" s="53"/>
    <row r="573" ht="16.2" customHeight="1" s="53"/>
    <row r="574" ht="16.2" customHeight="1" s="53"/>
    <row r="575" ht="16.2" customHeight="1" s="53"/>
    <row r="576" ht="16.2" customHeight="1" s="53"/>
    <row r="577" ht="16.2" customHeight="1" s="53"/>
    <row r="578" ht="16.2" customHeight="1" s="53"/>
    <row r="579" ht="16.2" customHeight="1" s="53"/>
    <row r="580" ht="16.2" customHeight="1" s="53"/>
    <row r="581" ht="16.2" customHeight="1" s="53"/>
    <row r="582" ht="16.2" customHeight="1" s="53"/>
    <row r="583" ht="16.2" customHeight="1" s="53"/>
    <row r="584" ht="16.2" customHeight="1" s="53"/>
    <row r="585" ht="16.2" customHeight="1" s="53"/>
    <row r="586" ht="16.2" customHeight="1" s="53"/>
    <row r="587" ht="16.2" customHeight="1" s="53"/>
    <row r="588" ht="16.2" customHeight="1" s="53"/>
    <row r="589" ht="16.2" customHeight="1" s="53"/>
    <row r="590" ht="16.2" customHeight="1" s="53"/>
    <row r="591" ht="16.2" customHeight="1" s="53"/>
    <row r="592" ht="16.2" customHeight="1" s="53"/>
  </sheetData>
  <mergeCells count="6">
    <mergeCell ref="A1:J1"/>
    <mergeCell ref="C4:F4"/>
    <mergeCell ref="A4:A5"/>
    <mergeCell ref="A3:J3"/>
    <mergeCell ref="A2:J2"/>
    <mergeCell ref="H4:J5"/>
  </mergeCells>
  <conditionalFormatting sqref="D8:D15">
    <cfRule type="expression" priority="5" dxfId="4">
      <formula>"""=if(IF(ISBLANK(c8),0, 1) *IF(ISBLANK(d8),0, 1)=1)"""</formula>
    </cfRule>
  </conditionalFormatting>
  <conditionalFormatting sqref="J7:J38">
    <cfRule type="cellIs" priority="9" operator="notEqual" dxfId="0" stopIfTrue="1">
      <formula>$K7</formula>
    </cfRule>
  </conditionalFormatting>
  <conditionalFormatting sqref="J40:J136">
    <cfRule type="cellIs" priority="1" operator="notEqual" dxfId="0" stopIfTrue="1">
      <formula>$K40</formula>
    </cfRule>
  </conditionalFormatting>
  <conditionalFormatting sqref="J39:K39 K40">
    <cfRule type="cellIs" priority="4" operator="notEqual" dxfId="0" stopIfTrue="1">
      <formula>$K39</formula>
    </cfRule>
  </conditionalFormatting>
  <conditionalFormatting sqref="M7:M93 M97:M134">
    <cfRule type="cellIs" priority="22" operator="notEqual" dxfId="0" stopIfTrue="1">
      <formula>0</formula>
    </cfRule>
  </conditionalFormatting>
  <printOptions horizontalCentered="1"/>
  <pageMargins left="0.5511811023622047" right="0.4724409448818898" top="0.4330708661417323" bottom="0.2755905511811024" header="0.3937007874015748" footer="0.1181102362204725"/>
  <pageSetup orientation="portrait" paperSize="9" scale="38" horizontalDpi="1200" verticalDpi="1200"/>
  <headerFooter alignWithMargins="0">
    <oddHeader/>
    <oddFooter>&amp;C&amp;16 1-1</oddFooter>
    <evenHeader/>
    <evenFooter/>
    <firstHeader/>
    <firstFooter/>
  </headerFooter>
</worksheet>
</file>

<file path=xl/worksheets/sheet49.xml><?xml version="1.0" encoding="utf-8"?>
<worksheet xmlns="http://schemas.openxmlformats.org/spreadsheetml/2006/main">
  <sheetPr codeName="Sheet54">
    <tabColor theme="0" tint="-0.1499984740745262"/>
    <outlinePr summaryBelow="1" summaryRight="1"/>
    <pageSetUpPr/>
  </sheetPr>
  <dimension ref="A1:R135"/>
  <sheetViews>
    <sheetView showZeros="0" topLeftCell="A31" zoomScale="70" zoomScaleNormal="70" zoomScaleSheetLayoutView="120" workbookViewId="0">
      <selection activeCell="K49" sqref="K49"/>
    </sheetView>
  </sheetViews>
  <sheetFormatPr baseColWidth="8" defaultColWidth="9" defaultRowHeight="19.8"/>
  <cols>
    <col width="21.6640625" customWidth="1" style="5" min="1" max="1"/>
    <col width="16" customWidth="1" style="5" min="2" max="2"/>
    <col width="5.33203125" customWidth="1" style="325" min="3" max="3"/>
    <col width="11.88671875" customWidth="1" style="5" min="4" max="4"/>
    <col width="5.109375" customWidth="1" style="325" min="5" max="5"/>
    <col width="12.21875" customWidth="1" style="5" min="6" max="6"/>
    <col width="12.33203125" customWidth="1" style="5" min="7" max="7"/>
    <col width="64.44140625" customWidth="1" style="5" min="8" max="8"/>
    <col width="5.21875" customWidth="1" style="5" min="9" max="9"/>
    <col width="10.6640625" customWidth="1" style="5" min="10" max="10"/>
    <col width="9" customWidth="1" style="1" min="11" max="11"/>
    <col width="11.88671875" customWidth="1" style="1" min="12" max="12"/>
    <col width="18.21875" bestFit="1" customWidth="1" style="1" min="13" max="13"/>
    <col width="9" customWidth="1" style="1" min="14" max="14"/>
    <col width="19.21875" bestFit="1" customWidth="1" style="1" min="15" max="15"/>
    <col width="9" customWidth="1" style="1" min="16" max="16"/>
    <col width="14.44140625" bestFit="1" customWidth="1" style="1" min="17" max="17"/>
    <col width="9" customWidth="1" style="1" min="18" max="16384"/>
  </cols>
  <sheetData>
    <row r="1" ht="22.2" customHeight="1" s="53">
      <c r="A1" s="322">
        <f>OFFSET(A139,0,K1-1)</f>
        <v/>
      </c>
      <c r="K1" s="13">
        <f>L1+2</f>
        <v/>
      </c>
      <c r="L1" s="1" t="n">
        <v>47</v>
      </c>
    </row>
    <row r="2" ht="22.2" customHeight="1" s="53">
      <c r="A2" s="322" t="inlineStr">
        <is>
          <t>預計平衡表與現金流量表勾稽底稿</t>
        </is>
      </c>
    </row>
    <row r="3" ht="20.4" customHeight="1" s="53" thickBot="1">
      <c r="A3" s="324" t="inlineStr">
        <is>
          <t>中華民國115年度</t>
        </is>
      </c>
    </row>
    <row r="4" ht="22.2" customHeight="1" s="53">
      <c r="A4" s="348" t="inlineStr">
        <is>
          <t>科目</t>
        </is>
      </c>
      <c r="B4" s="349" t="inlineStr">
        <is>
          <t>114.12.31</t>
        </is>
      </c>
      <c r="C4" s="328" t="inlineStr">
        <is>
          <t>調整項目</t>
        </is>
      </c>
      <c r="D4" s="350" t="n"/>
      <c r="E4" s="350" t="n"/>
      <c r="F4" s="351" t="n"/>
      <c r="G4" s="349" t="inlineStr">
        <is>
          <t>115.12.31</t>
        </is>
      </c>
      <c r="H4" s="329" t="inlineStr">
        <is>
          <t>現金流量表勾稽項目</t>
        </is>
      </c>
      <c r="I4" s="352" t="n"/>
      <c r="J4" s="353" t="n"/>
    </row>
    <row r="5" ht="22.8" customHeight="1" s="53" thickBot="1">
      <c r="A5" s="354" t="n"/>
      <c r="B5" s="75" t="inlineStr">
        <is>
          <t>預計數</t>
        </is>
      </c>
      <c r="C5" s="485" t="n"/>
      <c r="D5" s="486" t="inlineStr">
        <is>
          <t>借方</t>
        </is>
      </c>
      <c r="E5" s="487" t="n"/>
      <c r="F5" s="486" t="inlineStr">
        <is>
          <t>貸方</t>
        </is>
      </c>
      <c r="G5" s="77" t="inlineStr">
        <is>
          <t>預計數</t>
        </is>
      </c>
      <c r="H5" s="358" t="n"/>
      <c r="I5" s="359" t="n"/>
      <c r="J5" s="360" t="n"/>
    </row>
    <row r="6">
      <c r="A6" s="4" t="inlineStr">
        <is>
          <t xml:space="preserve">資產                                                        </t>
        </is>
      </c>
      <c r="B6" s="419" t="n"/>
      <c r="C6" s="367" t="n"/>
      <c r="D6" s="420" t="n"/>
      <c r="E6" s="368" t="n"/>
      <c r="F6" s="420" t="n"/>
      <c r="G6" s="421" t="n"/>
      <c r="H6" s="111" t="inlineStr">
        <is>
          <t xml:space="preserve">▼業務活動之現金流量                                          </t>
        </is>
      </c>
      <c r="I6" s="129" t="n"/>
      <c r="J6" s="130" t="n"/>
      <c r="L6" s="30" t="inlineStr">
        <is>
          <t>114年12月</t>
        </is>
      </c>
      <c r="M6" s="27" t="inlineStr">
        <is>
          <t>差異數要再加(減)</t>
        </is>
      </c>
      <c r="N6" s="30" t="n"/>
      <c r="O6" s="27" t="inlineStr">
        <is>
          <t>比較增減</t>
        </is>
      </c>
      <c r="P6" s="30" t="n"/>
      <c r="Q6" s="27" t="inlineStr">
        <is>
          <t>調整項目</t>
        </is>
      </c>
      <c r="R6" s="30" t="n"/>
    </row>
    <row r="7">
      <c r="A7" s="78" t="inlineStr">
        <is>
          <t xml:space="preserve">　流動資產                                                    </t>
        </is>
      </c>
      <c r="B7" s="422">
        <f>SUM(B8:B16)</f>
        <v/>
      </c>
      <c r="C7" s="367" t="n"/>
      <c r="D7" s="420" t="n"/>
      <c r="E7" s="368" t="n"/>
      <c r="F7" s="420" t="n"/>
      <c r="G7" s="423">
        <f>SUM(G8:G16)</f>
        <v/>
      </c>
      <c r="H7" s="112" t="inlineStr">
        <is>
          <t xml:space="preserve">　　本期賸餘（短絀）                                            </t>
        </is>
      </c>
      <c r="I7" s="8" t="inlineStr">
        <is>
          <t>A</t>
        </is>
      </c>
      <c r="J7" s="73">
        <f>OFFSET(A480,0,$K$1-1)</f>
        <v/>
      </c>
      <c r="K7" s="369">
        <f>-SUMIF($C$7:$C$127,I7,$D$7:$D$127)+SUMIF($E$7:$E$127,I7,$F$7:$F$127)</f>
        <v/>
      </c>
      <c r="L7" s="478">
        <f>VLOOKUP(A7,$A$140:$AX$249,$K$1,FALSE)</f>
        <v/>
      </c>
      <c r="M7" s="478">
        <f>L7-G7</f>
        <v/>
      </c>
      <c r="N7" s="30" t="n"/>
      <c r="O7" s="425">
        <f>L7-B7</f>
        <v/>
      </c>
      <c r="P7" s="30">
        <f>J7-K7</f>
        <v/>
      </c>
      <c r="Q7" s="426">
        <f>D7-F7</f>
        <v/>
      </c>
      <c r="R7" s="30" t="n"/>
    </row>
    <row r="8">
      <c r="A8" s="79" t="inlineStr">
        <is>
          <t xml:space="preserve">　　現金                                                        </t>
        </is>
      </c>
      <c r="B8" s="427">
        <f>VLOOKUP(A8,$A$309:$AX$418,$K$1,FALSE)</f>
        <v/>
      </c>
      <c r="C8" s="367" t="inlineStr">
        <is>
          <t>B</t>
        </is>
      </c>
      <c r="D8" s="428">
        <f>IF(G8-B8&gt;0,G8-B8,"0")</f>
        <v/>
      </c>
      <c r="E8" s="375" t="inlineStr">
        <is>
          <t>B</t>
        </is>
      </c>
      <c r="F8" s="428">
        <f>IF(G8-B8&lt;0,B8-G8,"0")</f>
        <v/>
      </c>
      <c r="G8" s="429">
        <f>J87</f>
        <v/>
      </c>
      <c r="H8" s="112" t="inlineStr">
        <is>
          <t xml:space="preserve">　　利息股利之調整                                              </t>
        </is>
      </c>
      <c r="I8" s="8" t="n"/>
      <c r="J8" s="73">
        <f>OFFSET(A481,0,$K$1-1)</f>
        <v/>
      </c>
      <c r="K8" s="369">
        <f>SUM(K9:K11)</f>
        <v/>
      </c>
      <c r="L8" s="478">
        <f>VLOOKUP(A8,$A$140:$AX$249,$K$1,FALSE)</f>
        <v/>
      </c>
      <c r="M8" s="478">
        <f>L8-G8</f>
        <v/>
      </c>
      <c r="N8" s="30" t="n"/>
      <c r="O8" s="425">
        <f>L8-B8</f>
        <v/>
      </c>
      <c r="P8" s="30">
        <f>J8-K8</f>
        <v/>
      </c>
      <c r="Q8" s="426">
        <f>D8-F8</f>
        <v/>
      </c>
      <c r="R8" s="30" t="n"/>
    </row>
    <row r="9" ht="32.4" customHeight="1" s="53">
      <c r="A9" s="79" t="inlineStr">
        <is>
          <t xml:space="preserve">　　流動金融資產                                                </t>
        </is>
      </c>
      <c r="B9" s="427">
        <f>VLOOKUP(A9,$A$309:$AX$418,$K$1,FALSE)</f>
        <v/>
      </c>
      <c r="C9" s="375" t="n">
        <v>231</v>
      </c>
      <c r="D9" s="428">
        <f>J50*-1</f>
        <v/>
      </c>
      <c r="E9" s="430" t="n">
        <v>211</v>
      </c>
      <c r="F9" s="431">
        <f>J42</f>
        <v/>
      </c>
      <c r="G9" s="429">
        <f>B9+D9-F9+D10-F10</f>
        <v/>
      </c>
      <c r="H9" s="112" t="inlineStr">
        <is>
          <t xml:space="preserve">　　　利息收入                                                    </t>
        </is>
      </c>
      <c r="I9" s="8" t="n"/>
      <c r="J9" s="73">
        <f>OFFSET(A482,0,$K$1-1)</f>
        <v/>
      </c>
      <c r="K9" s="369">
        <f>J9</f>
        <v/>
      </c>
      <c r="L9" s="478">
        <f>VLOOKUP(A9,$A$140:$AX$249,$K$1,FALSE)</f>
        <v/>
      </c>
      <c r="M9" s="478">
        <f>L9-G9</f>
        <v/>
      </c>
      <c r="N9" s="30" t="n"/>
      <c r="O9" s="425">
        <f>L9-B9</f>
        <v/>
      </c>
      <c r="P9" s="30">
        <f>J9-K9</f>
        <v/>
      </c>
      <c r="Q9" s="426">
        <f>D9-F9</f>
        <v/>
      </c>
      <c r="R9" s="30" t="n"/>
    </row>
    <row r="10">
      <c r="A10" s="79" t="n"/>
      <c r="B10" s="427" t="n"/>
      <c r="C10" s="375" t="n">
        <v>125</v>
      </c>
      <c r="D10" s="428" t="n"/>
      <c r="E10" s="430" t="n"/>
      <c r="F10" s="432" t="n"/>
      <c r="G10" s="429" t="n"/>
      <c r="H10" s="112" t="inlineStr">
        <is>
          <t xml:space="preserve">　　　股利收入                                                    </t>
        </is>
      </c>
      <c r="I10" s="8" t="n"/>
      <c r="J10" s="73">
        <f>OFFSET(A483,0,$K$1-1)</f>
        <v/>
      </c>
      <c r="K10" s="369">
        <f>J10</f>
        <v/>
      </c>
      <c r="L10" s="478" t="n"/>
      <c r="M10" s="478">
        <f>L10-G10</f>
        <v/>
      </c>
      <c r="N10" s="30" t="n"/>
      <c r="O10" s="425">
        <f>L10-B10</f>
        <v/>
      </c>
      <c r="P10" s="30">
        <f>J10-K10</f>
        <v/>
      </c>
      <c r="Q10" s="426">
        <f>D10-F10</f>
        <v/>
      </c>
      <c r="R10" s="30" t="n"/>
    </row>
    <row r="11">
      <c r="A11" s="79" t="inlineStr">
        <is>
          <t xml:space="preserve">　　應收款項                                                    </t>
        </is>
      </c>
      <c r="B11" s="427">
        <f>VLOOKUP(A11,$A$309:$AX$418,$K$1,FALSE)</f>
        <v/>
      </c>
      <c r="C11" s="375" t="n">
        <v>151</v>
      </c>
      <c r="D11" s="428" t="n"/>
      <c r="E11" s="430" t="n">
        <v>151</v>
      </c>
      <c r="F11" s="432" t="n"/>
      <c r="G11" s="429">
        <f>B11+D11-F11</f>
        <v/>
      </c>
      <c r="H11" s="112" t="inlineStr">
        <is>
          <t xml:space="preserve">　　　利息費用                                                    </t>
        </is>
      </c>
      <c r="I11" s="8" t="n"/>
      <c r="J11" s="73">
        <f>OFFSET(A484,0,$K$1-1)</f>
        <v/>
      </c>
      <c r="K11" s="369">
        <f>J11</f>
        <v/>
      </c>
      <c r="L11" s="478">
        <f>VLOOKUP(A11,$A$140:$AX$249,$K$1,FALSE)</f>
        <v/>
      </c>
      <c r="M11" s="478">
        <f>L11-G11</f>
        <v/>
      </c>
      <c r="N11" s="30" t="n"/>
      <c r="O11" s="425">
        <f>L11-B11</f>
        <v/>
      </c>
      <c r="P11" s="30">
        <f>J11-K11</f>
        <v/>
      </c>
      <c r="Q11" s="426">
        <f>D11-F11</f>
        <v/>
      </c>
      <c r="R11" s="30" t="n"/>
    </row>
    <row r="12">
      <c r="A12" s="2" t="n">
        <v>0</v>
      </c>
      <c r="B12" s="427" t="n"/>
      <c r="C12" s="375" t="n"/>
      <c r="D12" s="428" t="n"/>
      <c r="E12" s="430" t="n"/>
      <c r="F12" s="432" t="n"/>
      <c r="G12" s="433" t="n"/>
      <c r="H12" s="112" t="inlineStr">
        <is>
          <t xml:space="preserve">　　未計利息股利之本期賸餘（短絀）                              </t>
        </is>
      </c>
      <c r="I12" s="8" t="n"/>
      <c r="J12" s="73">
        <f>OFFSET(A485,0,$K$1-1)</f>
        <v/>
      </c>
      <c r="K12" s="369">
        <f>K7+K8</f>
        <v/>
      </c>
      <c r="L12" s="478" t="n"/>
      <c r="M12" s="478">
        <f>L12-G12</f>
        <v/>
      </c>
      <c r="N12" s="30" t="n"/>
      <c r="O12" s="425">
        <f>L12-B12</f>
        <v/>
      </c>
      <c r="P12" s="30">
        <f>J12-K12</f>
        <v/>
      </c>
      <c r="Q12" s="426">
        <f>D12-F12</f>
        <v/>
      </c>
      <c r="R12" s="30" t="n"/>
    </row>
    <row r="13">
      <c r="A13" s="80" t="inlineStr">
        <is>
          <t xml:space="preserve">　　存貨                                                        </t>
        </is>
      </c>
      <c r="B13" s="427">
        <f>VLOOKUP(A13,$A$309:$AX$418,$K$1,FALSE)</f>
        <v/>
      </c>
      <c r="C13" s="375" t="n">
        <v>151</v>
      </c>
      <c r="D13" s="428" t="n"/>
      <c r="E13" s="430" t="n">
        <v>151</v>
      </c>
      <c r="F13" s="432" t="n"/>
      <c r="G13" s="429">
        <f>B13+D13-F13</f>
        <v/>
      </c>
      <c r="H13" s="112" t="inlineStr">
        <is>
          <t xml:space="preserve">　　調整項目                                                    </t>
        </is>
      </c>
      <c r="I13" s="8" t="n"/>
      <c r="J13" s="73">
        <f>OFFSET(A486,0,$K$1-1)</f>
        <v/>
      </c>
      <c r="K13" s="369">
        <f>SUM(K14,K24,K27,K34,K33)</f>
        <v/>
      </c>
      <c r="L13" s="478">
        <f>VLOOKUP(A13,$A$140:$AX$249,$K$1,FALSE)</f>
        <v/>
      </c>
      <c r="M13" s="478">
        <f>L13-G13</f>
        <v/>
      </c>
      <c r="N13" s="30" t="n"/>
      <c r="O13" s="425">
        <f>L13-B13</f>
        <v/>
      </c>
      <c r="P13" s="30">
        <f>J13-K13</f>
        <v/>
      </c>
      <c r="Q13" s="426">
        <f>D13-F13</f>
        <v/>
      </c>
      <c r="R13" s="30" t="n"/>
    </row>
    <row r="14">
      <c r="A14" s="81" t="inlineStr">
        <is>
          <t xml:space="preserve">　　生產性生物資產－流動                                        </t>
        </is>
      </c>
      <c r="B14" s="427">
        <f>VLOOKUP(A14,$A$309:$AX$418,$K$1,FALSE)</f>
        <v/>
      </c>
      <c r="C14" s="375" t="n">
        <v>151</v>
      </c>
      <c r="D14" s="428" t="n"/>
      <c r="E14" s="430" t="n">
        <v>151</v>
      </c>
      <c r="F14" s="432" t="n"/>
      <c r="G14" s="429">
        <f>B14+D14-F14</f>
        <v/>
      </c>
      <c r="H14" s="112" t="inlineStr">
        <is>
          <t xml:space="preserve">　　　折舊、減損及折耗                                            </t>
        </is>
      </c>
      <c r="I14" s="8" t="n"/>
      <c r="J14" s="73">
        <f>OFFSET(A487,0,$K$1-1)</f>
        <v/>
      </c>
      <c r="K14" s="369">
        <f>SUM(K15:K23)</f>
        <v/>
      </c>
      <c r="L14" s="478">
        <f>VLOOKUP(A14,$A$140:$AX$249,$K$1,FALSE)</f>
        <v/>
      </c>
      <c r="M14" s="478">
        <f>L14-G14</f>
        <v/>
      </c>
      <c r="N14" s="30" t="n"/>
      <c r="O14" s="425">
        <f>L14-B14</f>
        <v/>
      </c>
      <c r="P14" s="30">
        <f>J14-K14</f>
        <v/>
      </c>
      <c r="Q14" s="426">
        <f>D14-F14</f>
        <v/>
      </c>
      <c r="R14" s="30" t="n"/>
    </row>
    <row r="15">
      <c r="A15" s="80" t="inlineStr">
        <is>
          <t xml:space="preserve">　　預付款項                                                    </t>
        </is>
      </c>
      <c r="B15" s="427">
        <f>VLOOKUP(A15,$A$309:$AX$418,$K$1,FALSE)</f>
        <v/>
      </c>
      <c r="C15" s="375" t="n">
        <v>151</v>
      </c>
      <c r="D15" s="428" t="n"/>
      <c r="E15" s="430" t="n">
        <v>151</v>
      </c>
      <c r="F15" s="432" t="n"/>
      <c r="G15" s="429">
        <f>B15+D15-F15</f>
        <v/>
      </c>
      <c r="H15" s="112" t="inlineStr">
        <is>
          <t xml:space="preserve">　　　　土地改良物                                                  </t>
        </is>
      </c>
      <c r="I15" s="91" t="n">
        <v>101</v>
      </c>
      <c r="J15" s="121">
        <f>OFFSET(A488,0,$K$1-1)</f>
        <v/>
      </c>
      <c r="K15" s="369">
        <f>-SUMIF($C$7:$C$127,I15,$D$7:$D$127)+SUMIF($E$7:$E$127,I15,$F$7:$F$127)</f>
        <v/>
      </c>
      <c r="L15" s="478">
        <f>VLOOKUP(A15,$A$140:$AX$249,$K$1,FALSE)</f>
        <v/>
      </c>
      <c r="M15" s="478">
        <f>L15-G15</f>
        <v/>
      </c>
      <c r="N15" s="30" t="n"/>
      <c r="O15" s="425">
        <f>L15-B15</f>
        <v/>
      </c>
      <c r="P15" s="30">
        <f>J15-K15</f>
        <v/>
      </c>
      <c r="Q15" s="426">
        <f>D15-F15</f>
        <v/>
      </c>
      <c r="R15" s="30" t="n"/>
    </row>
    <row r="16">
      <c r="A16" s="80" t="inlineStr">
        <is>
          <t xml:space="preserve">　　短期貸墊款                                                  </t>
        </is>
      </c>
      <c r="B16" s="427">
        <f>VLOOKUP(A16,$A$309:$AX$418,$K$1,FALSE)</f>
        <v/>
      </c>
      <c r="C16" s="375" t="n">
        <v>151</v>
      </c>
      <c r="D16" s="428" t="n"/>
      <c r="E16" s="430" t="n">
        <v>212</v>
      </c>
      <c r="F16" s="432">
        <f>J43</f>
        <v/>
      </c>
      <c r="G16" s="429">
        <f>B16+D16-F16</f>
        <v/>
      </c>
      <c r="H16" s="112" t="inlineStr">
        <is>
          <t xml:space="preserve">　　　　房屋及建築                                                  </t>
        </is>
      </c>
      <c r="I16" s="91" t="n">
        <v>102</v>
      </c>
      <c r="J16" s="121">
        <f>OFFSET(A489,0,$K$1-1)</f>
        <v/>
      </c>
      <c r="K16" s="369">
        <f>-SUMIF($C$7:$C$127,I16,$D$7:$D$127)+SUMIF($E$7:$E$127,I16,$F$7:$F$127)</f>
        <v/>
      </c>
      <c r="L16" s="478">
        <f>VLOOKUP(A16,$A$140:$AX$249,$K$1,FALSE)</f>
        <v/>
      </c>
      <c r="M16" s="478">
        <f>L16-G16</f>
        <v/>
      </c>
      <c r="N16" s="30" t="n"/>
      <c r="O16" s="425">
        <f>L16-B16</f>
        <v/>
      </c>
      <c r="P16" s="30">
        <f>J16-K16</f>
        <v/>
      </c>
      <c r="Q16" s="426">
        <f>D16-F16</f>
        <v/>
      </c>
      <c r="R16" s="30" t="n"/>
    </row>
    <row r="17" ht="48.6" customHeight="1" s="53">
      <c r="A17" s="78" t="inlineStr">
        <is>
          <t xml:space="preserve">　投資、長期應收款、貸墊款及準備金                            </t>
        </is>
      </c>
      <c r="B17" s="422">
        <f>SUM(B18:B21)</f>
        <v/>
      </c>
      <c r="C17" s="380" t="n"/>
      <c r="D17" s="374" t="n"/>
      <c r="E17" s="434" t="n"/>
      <c r="F17" s="435" t="n"/>
      <c r="G17" s="423">
        <f>SUM(G18:G21)</f>
        <v/>
      </c>
      <c r="H17" s="112" t="inlineStr">
        <is>
          <t xml:space="preserve">　　　　機械及設備                                                  </t>
        </is>
      </c>
      <c r="I17" s="91" t="n">
        <v>103</v>
      </c>
      <c r="J17" s="121">
        <f>OFFSET(A490,0,$K$1-1)</f>
        <v/>
      </c>
      <c r="K17" s="369">
        <f>-SUMIF($C$7:$C$127,I17,$D$7:$D$127)+SUMIF($E$7:$E$127,I17,$F$7:$F$127)</f>
        <v/>
      </c>
      <c r="L17" s="478">
        <f>VLOOKUP(A17,$A$140:$AX$249,$K$1,FALSE)</f>
        <v/>
      </c>
      <c r="M17" s="478">
        <f>L17-G17</f>
        <v/>
      </c>
      <c r="N17" s="30" t="n"/>
      <c r="O17" s="425">
        <f>L17-B17</f>
        <v/>
      </c>
      <c r="P17" s="30">
        <f>J17-K17</f>
        <v/>
      </c>
      <c r="Q17" s="426">
        <f>D17-F17</f>
        <v/>
      </c>
      <c r="R17" s="30" t="n"/>
    </row>
    <row r="18" ht="32.4" customHeight="1" s="53">
      <c r="A18" s="80" t="inlineStr">
        <is>
          <t xml:space="preserve">　　採權益法之投資                                              </t>
        </is>
      </c>
      <c r="B18" s="427">
        <f>VLOOKUP(A18,$A$309:$AX$418,$K$1,FALSE)</f>
        <v/>
      </c>
      <c r="C18" s="380" t="n"/>
      <c r="D18" s="126" t="n"/>
      <c r="E18" s="127" t="n"/>
      <c r="F18" s="126" t="n"/>
      <c r="G18" s="429">
        <f>D18+F18+B18</f>
        <v/>
      </c>
      <c r="H18" s="112" t="inlineStr">
        <is>
          <t xml:space="preserve">　　　　交通及運輸設備                                              </t>
        </is>
      </c>
      <c r="I18" s="91" t="n">
        <v>104</v>
      </c>
      <c r="J18" s="121">
        <f>OFFSET(A491,0,$K$1-1)</f>
        <v/>
      </c>
      <c r="K18" s="369">
        <f>-SUMIF($C$7:$C$127,I18,$D$7:$D$127)+SUMIF($E$7:$E$127,I18,$F$7:$F$127)</f>
        <v/>
      </c>
      <c r="L18" s="478">
        <f>VLOOKUP(A18,$A$140:$AX$249,$K$1,FALSE)</f>
        <v/>
      </c>
      <c r="M18" s="478">
        <f>L18-G18</f>
        <v/>
      </c>
      <c r="N18" s="30" t="n"/>
      <c r="O18" s="425">
        <f>L18-B18</f>
        <v/>
      </c>
      <c r="P18" s="30">
        <f>J18-K18</f>
        <v/>
      </c>
      <c r="Q18" s="426">
        <f>D18-F18</f>
        <v/>
      </c>
      <c r="R18" s="30" t="n"/>
    </row>
    <row r="19" ht="32.4" customHeight="1" s="53">
      <c r="A19" s="80" t="inlineStr">
        <is>
          <t xml:space="preserve">　　非流動金融資產                                              </t>
        </is>
      </c>
      <c r="B19" s="427">
        <f>VLOOKUP(A19,$A$309:$AX$418,$K$1,FALSE)</f>
        <v/>
      </c>
      <c r="C19" s="381" t="n">
        <v>241</v>
      </c>
      <c r="D19" s="436">
        <f>J52*-1</f>
        <v/>
      </c>
      <c r="E19" s="437" t="n">
        <v>221</v>
      </c>
      <c r="F19" s="438">
        <f>J45</f>
        <v/>
      </c>
      <c r="G19" s="429">
        <f>B19+D19-F19</f>
        <v/>
      </c>
      <c r="H19" s="112" t="inlineStr">
        <is>
          <t xml:space="preserve">　　　　什項設備                                                    </t>
        </is>
      </c>
      <c r="I19" s="91" t="n">
        <v>105</v>
      </c>
      <c r="J19" s="121">
        <f>OFFSET(A492,0,$K$1-1)</f>
        <v/>
      </c>
      <c r="K19" s="369">
        <f>-SUMIF($C$7:$C$127,I19,$D$7:$D$127)+SUMIF($E$7:$E$127,I19,$F$7:$F$127)</f>
        <v/>
      </c>
      <c r="L19" s="478">
        <f>VLOOKUP(A19,$A$140:$AX$249,$K$1,FALSE)</f>
        <v/>
      </c>
      <c r="M19" s="478">
        <f>L19-G19</f>
        <v/>
      </c>
      <c r="N19" s="30" t="n"/>
      <c r="O19" s="425">
        <f>L19-B19</f>
        <v/>
      </c>
      <c r="P19" s="30">
        <f>J19-K19</f>
        <v/>
      </c>
      <c r="Q19" s="426">
        <f>D19-F19</f>
        <v/>
      </c>
      <c r="R19" s="30" t="n"/>
    </row>
    <row r="20">
      <c r="A20" s="80" t="inlineStr">
        <is>
          <t xml:space="preserve">　　長期應收款                                                  </t>
        </is>
      </c>
      <c r="B20" s="427">
        <f>VLOOKUP(A20,$A$309:$AX$418,$K$1,FALSE)</f>
        <v/>
      </c>
      <c r="C20" s="380" t="n"/>
      <c r="D20" s="374" t="n"/>
      <c r="E20" s="434" t="n"/>
      <c r="F20" s="435" t="n"/>
      <c r="G20" s="433">
        <f>B20+D20-F20</f>
        <v/>
      </c>
      <c r="H20" s="112" t="inlineStr">
        <is>
          <t xml:space="preserve">　　　　租賃資產                                                    </t>
        </is>
      </c>
      <c r="I20" s="91" t="n">
        <v>106</v>
      </c>
      <c r="J20" s="121">
        <f>OFFSET(A493,0,$K$1-1)</f>
        <v/>
      </c>
      <c r="K20" s="369">
        <f>-SUMIF($C$7:$C$127,I20,$D$7:$D$127)+SUMIF($E$7:$E$127,I20,$F$7:$F$127)</f>
        <v/>
      </c>
      <c r="L20" s="478">
        <f>VLOOKUP(A20,$A$140:$AX$249,$K$1,FALSE)</f>
        <v/>
      </c>
      <c r="M20" s="478">
        <f>L20-G20</f>
        <v/>
      </c>
      <c r="N20" s="30" t="n"/>
      <c r="O20" s="425">
        <f>L20-B20</f>
        <v/>
      </c>
      <c r="P20" s="30">
        <f>J20-K20</f>
        <v/>
      </c>
      <c r="Q20" s="426">
        <f>D20-F20</f>
        <v/>
      </c>
      <c r="R20" s="30" t="n"/>
    </row>
    <row r="21">
      <c r="A21" s="80" t="inlineStr">
        <is>
          <t xml:space="preserve">　　準備金                                                      </t>
        </is>
      </c>
      <c r="B21" s="427">
        <f>VLOOKUP(A21,$A$309:$AX$418,$K$1,FALSE)</f>
        <v/>
      </c>
      <c r="C21" s="380" t="n">
        <v>242</v>
      </c>
      <c r="D21" s="374">
        <f>J53*-1</f>
        <v/>
      </c>
      <c r="E21" s="434" t="n">
        <v>222</v>
      </c>
      <c r="F21" s="435">
        <f>J46</f>
        <v/>
      </c>
      <c r="G21" s="429">
        <f>B21+SUM(D21:D25)-SUM(F21:F25)</f>
        <v/>
      </c>
      <c r="H21" s="112" t="inlineStr">
        <is>
          <t xml:space="preserve">　　　　租賃權益改良                                                </t>
        </is>
      </c>
      <c r="I21" s="91" t="n">
        <v>107</v>
      </c>
      <c r="J21" s="121">
        <f>OFFSET(A494,0,$K$1-1)</f>
        <v/>
      </c>
      <c r="K21" s="369">
        <f>-SUMIF($C$7:$C$127,I21,$D$7:$D$127)+SUMIF($E$7:$E$127,I21,$F$7:$F$127)</f>
        <v/>
      </c>
      <c r="L21" s="478">
        <f>VLOOKUP(A21,$A$140:$AX$249,$K$1,FALSE)</f>
        <v/>
      </c>
      <c r="M21" s="478">
        <f>L21-G21</f>
        <v/>
      </c>
      <c r="N21" s="30" t="n"/>
      <c r="O21" s="425">
        <f>L21-B21</f>
        <v/>
      </c>
      <c r="P21" s="30">
        <f>J21-K21</f>
        <v/>
      </c>
      <c r="Q21" s="426">
        <f>D21-F21</f>
        <v/>
      </c>
      <c r="R21" s="30" t="n"/>
    </row>
    <row r="22">
      <c r="A22" s="3" t="n">
        <v>0</v>
      </c>
      <c r="B22" s="427" t="n"/>
      <c r="C22" s="382" t="n">
        <v>401</v>
      </c>
      <c r="D22" s="428">
        <f>J90</f>
        <v/>
      </c>
      <c r="E22" s="439" t="n">
        <v>402</v>
      </c>
      <c r="F22" s="432">
        <f>-J91</f>
        <v/>
      </c>
      <c r="G22" s="433" t="n"/>
      <c r="H22" s="112" t="inlineStr">
        <is>
          <t xml:space="preserve">　　　　代管資產                                                    </t>
        </is>
      </c>
      <c r="I22" s="91" t="n">
        <v>108</v>
      </c>
      <c r="J22" s="121">
        <f>OFFSET(A495,0,$K$1-1)</f>
        <v/>
      </c>
      <c r="K22" s="369">
        <f>-SUMIF($C$7:$C$127,I22,$D$7:$D$127)+SUMIF($E$7:$E$127,I22,$F$7:$F$127)</f>
        <v/>
      </c>
      <c r="L22" s="478" t="n"/>
      <c r="M22" s="478">
        <f>L22-G22</f>
        <v/>
      </c>
      <c r="N22" s="30" t="n"/>
      <c r="O22" s="425">
        <f>L22-B22</f>
        <v/>
      </c>
      <c r="P22" s="30">
        <f>J22-K22</f>
        <v/>
      </c>
      <c r="Q22" s="426">
        <f>D22-F22</f>
        <v/>
      </c>
      <c r="R22" s="30" t="n"/>
    </row>
    <row r="23">
      <c r="A23" s="3" t="n">
        <v>0</v>
      </c>
      <c r="B23" s="427" t="n"/>
      <c r="C23" s="382" t="n">
        <v>403</v>
      </c>
      <c r="D23" s="428">
        <f>J93</f>
        <v/>
      </c>
      <c r="E23" s="439" t="n"/>
      <c r="F23" s="431" t="n"/>
      <c r="G23" s="433" t="n"/>
      <c r="H23" s="112" t="inlineStr">
        <is>
          <t xml:space="preserve">　　　　生產性生物資產－非流動                                      </t>
        </is>
      </c>
      <c r="I23" s="91" t="n">
        <v>109</v>
      </c>
      <c r="J23" s="121">
        <f>OFFSET(A496,0,$K$1-1)</f>
        <v/>
      </c>
      <c r="K23" s="369">
        <f>-SUMIF($C$7:$C$127,I23,$D$7:$D$127)+SUMIF($E$7:$E$127,I23,$F$7:$F$127)</f>
        <v/>
      </c>
      <c r="L23" s="478" t="n"/>
      <c r="M23" s="478">
        <f>L23-G23</f>
        <v/>
      </c>
      <c r="N23" s="30" t="n"/>
      <c r="O23" s="425">
        <f>L23-B23</f>
        <v/>
      </c>
      <c r="P23" s="30">
        <f>J23-K23</f>
        <v/>
      </c>
      <c r="Q23" s="426">
        <f>D23-F23</f>
        <v/>
      </c>
      <c r="R23" s="30" t="n"/>
    </row>
    <row r="24">
      <c r="A24" s="3" t="n">
        <v>0</v>
      </c>
      <c r="B24" s="427" t="n"/>
      <c r="C24" s="382" t="n"/>
      <c r="D24" s="428" t="n"/>
      <c r="E24" s="439" t="n"/>
      <c r="F24" s="432" t="n"/>
      <c r="G24" s="433" t="n"/>
      <c r="H24" s="112" t="inlineStr">
        <is>
          <t xml:space="preserve">　　　攤銷                                                        </t>
        </is>
      </c>
      <c r="I24" s="91" t="n"/>
      <c r="J24" s="121">
        <f>OFFSET(A497,0,$K$1-1)</f>
        <v/>
      </c>
      <c r="K24" s="369">
        <f>SUM(K25:K26)</f>
        <v/>
      </c>
      <c r="L24" s="478" t="n"/>
      <c r="M24" s="478">
        <f>L24-G24</f>
        <v/>
      </c>
      <c r="N24" s="30" t="n"/>
      <c r="O24" s="425">
        <f>L24-B24</f>
        <v/>
      </c>
      <c r="P24" s="30">
        <f>J24-K24</f>
        <v/>
      </c>
      <c r="Q24" s="426">
        <f>D24-F24</f>
        <v/>
      </c>
      <c r="R24" s="30" t="n"/>
    </row>
    <row r="25">
      <c r="A25" s="78" t="n"/>
      <c r="B25" s="427" t="n"/>
      <c r="C25" s="382" t="n">
        <v>125</v>
      </c>
      <c r="D25" s="428">
        <f>J32*-1</f>
        <v/>
      </c>
      <c r="E25" s="439" t="n"/>
      <c r="F25" s="432" t="n"/>
      <c r="G25" s="433" t="n"/>
      <c r="H25" s="112" t="inlineStr">
        <is>
          <t xml:space="preserve">　　　　攤銷電腦軟體                                                </t>
        </is>
      </c>
      <c r="I25" s="8" t="n">
        <v>111</v>
      </c>
      <c r="J25" s="73">
        <f>OFFSET(A498,0,$K$1-1)</f>
        <v/>
      </c>
      <c r="K25" s="369">
        <f>-SUMIF($C$7:$C$127,I25,$D$7:$D$127)+SUMIF($E$7:$E$127,I25,$F$7:$F$127)</f>
        <v/>
      </c>
      <c r="L25" s="478" t="n"/>
      <c r="M25" s="478">
        <f>L25-G25</f>
        <v/>
      </c>
      <c r="N25" s="30" t="n"/>
      <c r="O25" s="425">
        <f>L25-B25</f>
        <v/>
      </c>
      <c r="P25" s="30">
        <f>J25-K25</f>
        <v/>
      </c>
      <c r="Q25" s="426">
        <f>D25-F25</f>
        <v/>
      </c>
      <c r="R25" s="30" t="n"/>
    </row>
    <row r="26" ht="32.4" customHeight="1" s="53">
      <c r="A26" s="78" t="inlineStr">
        <is>
          <t xml:space="preserve">　不動產、廠房及設備                                          </t>
        </is>
      </c>
      <c r="B26" s="422">
        <f>SUM(B27:B52)</f>
        <v/>
      </c>
      <c r="C26" s="375" t="n"/>
      <c r="D26" s="428" t="n"/>
      <c r="E26" s="430" t="n"/>
      <c r="F26" s="432" t="n"/>
      <c r="G26" s="423">
        <f>SUM(G27:G52)</f>
        <v/>
      </c>
      <c r="H26" s="112" t="inlineStr">
        <is>
          <t xml:space="preserve">　　　　其他攤銷費用                                                </t>
        </is>
      </c>
      <c r="I26" s="8" t="n">
        <v>112</v>
      </c>
      <c r="J26" s="73">
        <f>OFFSET(A499,0,$K$1-1)</f>
        <v/>
      </c>
      <c r="K26" s="369">
        <f>-SUMIF($C$7:$C$127,I26,$D$7:$D$127)+SUMIF($E$7:$E$127,I26,$F$7:$F$127)</f>
        <v/>
      </c>
      <c r="L26" s="478">
        <f>VLOOKUP(A26,$A$140:$AX$249,$K$1,FALSE)</f>
        <v/>
      </c>
      <c r="M26" s="478">
        <f>L26-G26</f>
        <v/>
      </c>
      <c r="N26" s="30" t="n"/>
      <c r="O26" s="425">
        <f>L26-B26</f>
        <v/>
      </c>
      <c r="P26" s="30">
        <f>J26-K26</f>
        <v/>
      </c>
      <c r="Q26" s="426">
        <f>D26-F26</f>
        <v/>
      </c>
      <c r="R26" s="30" t="n"/>
    </row>
    <row r="27">
      <c r="A27" s="80" t="inlineStr">
        <is>
          <t xml:space="preserve">　　土地                                                        </t>
        </is>
      </c>
      <c r="B27" s="427">
        <f>VLOOKUP(A27,$A$309:$AX$418,$K$1,FALSE)</f>
        <v/>
      </c>
      <c r="C27" s="384" t="n">
        <v>121</v>
      </c>
      <c r="D27" s="440" t="n"/>
      <c r="E27" s="441" t="n"/>
      <c r="F27" s="442" t="n"/>
      <c r="G27" s="429">
        <f>B27+SUM(D27)-SUM(F27)</f>
        <v/>
      </c>
      <c r="H27" s="112" t="inlineStr">
        <is>
          <t xml:space="preserve">　　　其他                                                        </t>
        </is>
      </c>
      <c r="I27" s="8" t="n"/>
      <c r="J27" s="73">
        <f>OFFSET(A500,0,$K$1-1)</f>
        <v/>
      </c>
      <c r="K27" s="369">
        <f>K28+K29+K32</f>
        <v/>
      </c>
      <c r="L27" s="478">
        <f>VLOOKUP(A27,$A$140:$AX$249,$K$1,FALSE)</f>
        <v/>
      </c>
      <c r="M27" s="478">
        <f>L27-G27</f>
        <v/>
      </c>
      <c r="N27" s="30" t="n"/>
      <c r="O27" s="425">
        <f>L27-B27</f>
        <v/>
      </c>
      <c r="P27" s="30">
        <f>J27-K27</f>
        <v/>
      </c>
      <c r="Q27" s="426">
        <f>D27-F27</f>
        <v/>
      </c>
      <c r="R27" s="30" t="n"/>
    </row>
    <row r="28">
      <c r="A28" s="2" t="n">
        <v>0</v>
      </c>
      <c r="B28" s="427" t="n"/>
      <c r="C28" s="384" t="n"/>
      <c r="D28" s="440" t="n"/>
      <c r="E28" s="441" t="n"/>
      <c r="F28" s="442" t="n"/>
      <c r="G28" s="433" t="n"/>
      <c r="H28" s="214" t="inlineStr">
        <is>
          <t xml:space="preserve">　　　　應付退休及離職金                                            </t>
        </is>
      </c>
      <c r="I28" s="215" t="n">
        <v>122</v>
      </c>
      <c r="J28" s="73">
        <f>OFFSET(A501,0,$K$1-1)</f>
        <v/>
      </c>
      <c r="K28" s="369">
        <f>-SUMIF($C$7:$C$127,I28,$D$7:$D$127)+SUMIF($E$7:$E$127,I28,$F$7:$F$127)</f>
        <v/>
      </c>
      <c r="L28" s="478" t="n"/>
      <c r="M28" s="478">
        <f>L28-G28</f>
        <v/>
      </c>
      <c r="N28" s="30" t="n"/>
      <c r="O28" s="425">
        <f>L28-B28</f>
        <v/>
      </c>
      <c r="P28" s="30">
        <f>J28-K28</f>
        <v/>
      </c>
      <c r="Q28" s="426">
        <f>D28-F28</f>
        <v/>
      </c>
      <c r="R28" s="30" t="n"/>
    </row>
    <row r="29">
      <c r="A29" s="80" t="inlineStr">
        <is>
          <t xml:space="preserve">　　土地改良物                                                  </t>
        </is>
      </c>
      <c r="B29" s="427">
        <f>VLOOKUP(A29,$A$309:$AX$418,$K$1,FALSE)</f>
        <v/>
      </c>
      <c r="C29" s="384" t="n">
        <v>251</v>
      </c>
      <c r="D29" s="440">
        <f>J57*-1</f>
        <v/>
      </c>
      <c r="E29" s="441" t="n">
        <v>101</v>
      </c>
      <c r="F29" s="442">
        <f>J15</f>
        <v/>
      </c>
      <c r="G29" s="429">
        <f>B29+SUM(D29:D32)-SUM(F29:F32)</f>
        <v/>
      </c>
      <c r="H29" s="214" t="inlineStr">
        <is>
          <t xml:space="preserve">　　　　遞延收入                                                    </t>
        </is>
      </c>
      <c r="I29" s="215" t="n"/>
      <c r="J29" s="73">
        <f>OFFSET(A502,0,$K$1-1)</f>
        <v/>
      </c>
      <c r="K29" s="369">
        <f>SUM(K30:K31)</f>
        <v/>
      </c>
      <c r="L29" s="478">
        <f>VLOOKUP(A29,$A$140:$AX$249,$K$1,FALSE)</f>
        <v/>
      </c>
      <c r="M29" s="478">
        <f>L29-G29</f>
        <v/>
      </c>
      <c r="N29" s="30" t="n"/>
      <c r="O29" s="425">
        <f>L29-B29</f>
        <v/>
      </c>
      <c r="P29" s="30">
        <f>J29-K29</f>
        <v/>
      </c>
      <c r="Q29" s="426">
        <f>D29-F29</f>
        <v/>
      </c>
      <c r="R29" s="30" t="n"/>
    </row>
    <row r="30">
      <c r="A30" s="80" t="n">
        <v>0</v>
      </c>
      <c r="B30" s="427" t="n"/>
      <c r="C30" s="384" t="n">
        <v>404</v>
      </c>
      <c r="D30" s="440">
        <f>J96</f>
        <v/>
      </c>
      <c r="E30" s="441" t="n"/>
      <c r="F30" s="442" t="n"/>
      <c r="G30" s="433" t="n"/>
      <c r="H30" s="214" t="inlineStr">
        <is>
          <t xml:space="preserve">　　　　　遞延收入-其他補助收入                                       </t>
        </is>
      </c>
      <c r="I30" s="215" t="n">
        <v>123</v>
      </c>
      <c r="J30" s="73">
        <f>OFFSET(A503,0,$K$1-1)</f>
        <v/>
      </c>
      <c r="K30" s="369">
        <f>-SUMIF($C$7:$C$127,I30,$D$7:$D$127)+SUMIF($E$7:$E$127,I30,$F$7:$F$127)</f>
        <v/>
      </c>
      <c r="L30" s="478" t="n"/>
      <c r="M30" s="478">
        <f>L30-G30</f>
        <v/>
      </c>
      <c r="N30" s="30" t="n"/>
      <c r="O30" s="425">
        <f>L30-B30</f>
        <v/>
      </c>
      <c r="P30" s="30">
        <f>J30-K30</f>
        <v/>
      </c>
      <c r="Q30" s="426">
        <f>D30-F30</f>
        <v/>
      </c>
      <c r="R30" s="30" t="n"/>
    </row>
    <row r="31">
      <c r="A31" s="2" t="n">
        <v>0</v>
      </c>
      <c r="B31" s="427" t="n"/>
      <c r="C31" s="384" t="n"/>
      <c r="D31" s="440" t="n"/>
      <c r="E31" s="441" t="n"/>
      <c r="F31" s="442" t="n"/>
      <c r="G31" s="433" t="n"/>
      <c r="H31" s="214" t="inlineStr">
        <is>
          <t xml:space="preserve">　　　　　遞延收入-受贈收入                                           </t>
        </is>
      </c>
      <c r="I31" s="215" t="n">
        <v>124</v>
      </c>
      <c r="J31" s="73">
        <f>OFFSET(A504,0,$K$1-1)</f>
        <v/>
      </c>
      <c r="K31" s="369">
        <f>-SUMIF($C$7:$C$127,I31,$D$7:$D$127)+SUMIF($E$7:$E$127,I31,$F$7:$F$127)</f>
        <v/>
      </c>
      <c r="L31" s="478" t="n"/>
      <c r="M31" s="478">
        <f>L31-G31</f>
        <v/>
      </c>
      <c r="N31" s="30" t="n"/>
      <c r="O31" s="425">
        <f>L31-B31</f>
        <v/>
      </c>
      <c r="P31" s="30">
        <f>J31-K31</f>
        <v/>
      </c>
      <c r="Q31" s="426">
        <f>D31-F31</f>
        <v/>
      </c>
      <c r="R31" s="30" t="n"/>
    </row>
    <row r="32">
      <c r="A32" s="3" t="n">
        <v>0</v>
      </c>
      <c r="B32" s="427" t="n"/>
      <c r="C32" s="385" t="n"/>
      <c r="D32" s="440" t="n"/>
      <c r="E32" s="443" t="n"/>
      <c r="F32" s="442" t="n"/>
      <c r="G32" s="433" t="n"/>
      <c r="H32" s="214" t="inlineStr">
        <is>
          <t xml:space="preserve">　　　　其他                                                        </t>
        </is>
      </c>
      <c r="I32" s="215" t="n">
        <v>125</v>
      </c>
      <c r="J32" s="73">
        <f>OFFSET(A505,0,$K$1-1)</f>
        <v/>
      </c>
      <c r="K32" s="369" t="n"/>
      <c r="L32" s="478" t="n"/>
      <c r="M32" s="478">
        <f>L32-G32</f>
        <v/>
      </c>
      <c r="N32" s="30" t="n"/>
      <c r="O32" s="425">
        <f>L32-B32</f>
        <v/>
      </c>
      <c r="P32" s="30">
        <f>J32-K32</f>
        <v/>
      </c>
      <c r="Q32" s="426">
        <f>D32-F32</f>
        <v/>
      </c>
      <c r="R32" s="30" t="n"/>
    </row>
    <row r="33">
      <c r="A33" s="80" t="inlineStr">
        <is>
          <t xml:space="preserve">　　房屋及建築                                                  </t>
        </is>
      </c>
      <c r="B33" s="427">
        <f>VLOOKUP(A33,$A$309:$AX$418,$K$1,FALSE)</f>
        <v/>
      </c>
      <c r="C33" s="384" t="n">
        <v>252</v>
      </c>
      <c r="D33" s="440">
        <f>J58*-1</f>
        <v/>
      </c>
      <c r="E33" s="441" t="n">
        <v>102</v>
      </c>
      <c r="F33" s="442">
        <f>J16</f>
        <v/>
      </c>
      <c r="G33" s="429">
        <f>B33+SUM(D33:D36)-SUM(F33:F36)</f>
        <v/>
      </c>
      <c r="H33" s="214" t="inlineStr">
        <is>
          <t xml:space="preserve">　　　流動資產淨減（淨增）                                        </t>
        </is>
      </c>
      <c r="I33" s="215" t="n">
        <v>151</v>
      </c>
      <c r="J33" s="73">
        <f>OFFSET(A506,0,$K$1-1)</f>
        <v/>
      </c>
      <c r="K33" s="369">
        <f>-SUMIF($C$7:$C$127,I33,$D$7:$D$127)+SUMIF($E$7:$E$127,I33,$F$7:$F$127)</f>
        <v/>
      </c>
      <c r="L33" s="478">
        <f>VLOOKUP(A33,$A$140:$AX$249,$K$1,FALSE)</f>
        <v/>
      </c>
      <c r="M33" s="478">
        <f>L33-G33</f>
        <v/>
      </c>
      <c r="N33" s="30" t="n"/>
      <c r="O33" s="425">
        <f>L33-B33</f>
        <v/>
      </c>
      <c r="P33" s="30">
        <f>J33-K33</f>
        <v/>
      </c>
      <c r="Q33" s="426">
        <f>D33-F33</f>
        <v/>
      </c>
      <c r="R33" s="30" t="n"/>
    </row>
    <row r="34">
      <c r="A34" s="2" t="n">
        <v>0</v>
      </c>
      <c r="B34" s="427" t="n"/>
      <c r="C34" s="384" t="n">
        <v>405</v>
      </c>
      <c r="D34" s="440">
        <f>J97</f>
        <v/>
      </c>
      <c r="E34" s="441" t="n"/>
      <c r="F34" s="442" t="n"/>
      <c r="G34" s="433" t="n"/>
      <c r="H34" s="214" t="inlineStr">
        <is>
          <t xml:space="preserve">　　　流動負債淨增（淨減）                                        </t>
        </is>
      </c>
      <c r="I34" s="215" t="n">
        <v>161</v>
      </c>
      <c r="J34" s="73">
        <f>OFFSET(A507,0,$K$1-1)</f>
        <v/>
      </c>
      <c r="K34" s="369">
        <f>-SUMIF($C$7:$C$127,I34,$D$7:$D$127)+SUMIF($E$7:$E$127,I34,$F$7:$F$127)</f>
        <v/>
      </c>
      <c r="L34" s="478" t="n"/>
      <c r="M34" s="478">
        <f>L34-G34</f>
        <v/>
      </c>
      <c r="N34" s="30" t="n"/>
      <c r="O34" s="425">
        <f>L34-B34</f>
        <v/>
      </c>
      <c r="P34" s="30">
        <f>J34-K34</f>
        <v/>
      </c>
      <c r="Q34" s="426">
        <f>D34-F34</f>
        <v/>
      </c>
      <c r="R34" s="30" t="n"/>
    </row>
    <row r="35">
      <c r="A35" s="2" t="n">
        <v>0</v>
      </c>
      <c r="B35" s="427" t="n"/>
      <c r="C35" s="384" t="n"/>
      <c r="D35" s="440" t="n"/>
      <c r="E35" s="441" t="n"/>
      <c r="F35" s="442" t="n"/>
      <c r="G35" s="433" t="n"/>
      <c r="H35" s="214" t="inlineStr">
        <is>
          <t xml:space="preserve">　　未計利息股利之現金流入（流出）                              </t>
        </is>
      </c>
      <c r="I35" s="215" t="n"/>
      <c r="J35" s="73">
        <f>OFFSET(A508,0,$K$1-1)</f>
        <v/>
      </c>
      <c r="K35" s="369">
        <f>K12+K13</f>
        <v/>
      </c>
      <c r="L35" s="478" t="n"/>
      <c r="M35" s="478">
        <f>L35-G35</f>
        <v/>
      </c>
      <c r="N35" s="30" t="n"/>
      <c r="O35" s="425">
        <f>L35-B35</f>
        <v/>
      </c>
      <c r="P35" s="30">
        <f>J35-K35</f>
        <v/>
      </c>
      <c r="Q35" s="426">
        <f>D35-F35</f>
        <v/>
      </c>
      <c r="R35" s="30" t="n"/>
    </row>
    <row r="36">
      <c r="A36" s="3" t="n">
        <v>0</v>
      </c>
      <c r="B36" s="427" t="n"/>
      <c r="C36" s="385" t="n"/>
      <c r="D36" s="440" t="n"/>
      <c r="E36" s="443" t="n"/>
      <c r="F36" s="442" t="n"/>
      <c r="G36" s="433" t="n"/>
      <c r="H36" s="112" t="inlineStr">
        <is>
          <t xml:space="preserve">　　收取利息                                                    </t>
        </is>
      </c>
      <c r="I36" s="180" t="n"/>
      <c r="J36" s="73">
        <f>OFFSET(A509,0,$K$1-1)</f>
        <v/>
      </c>
      <c r="K36" s="369">
        <f>J36</f>
        <v/>
      </c>
      <c r="L36" s="478" t="n"/>
      <c r="M36" s="478">
        <f>L36-G36</f>
        <v/>
      </c>
      <c r="N36" s="30" t="n"/>
      <c r="O36" s="425">
        <f>L36-B36</f>
        <v/>
      </c>
      <c r="P36" s="30">
        <f>J36-K36</f>
        <v/>
      </c>
      <c r="Q36" s="426">
        <f>D36-F36</f>
        <v/>
      </c>
      <c r="R36" s="30" t="n"/>
    </row>
    <row r="37">
      <c r="A37" s="80" t="inlineStr">
        <is>
          <t xml:space="preserve">　　機械及設備                                                  </t>
        </is>
      </c>
      <c r="B37" s="427">
        <f>VLOOKUP(A37,$A$309:$AX$418,$K$1,FALSE)</f>
        <v/>
      </c>
      <c r="C37" s="384" t="n">
        <v>253</v>
      </c>
      <c r="D37" s="440">
        <f>J59*-1</f>
        <v/>
      </c>
      <c r="E37" s="441" t="n">
        <v>103</v>
      </c>
      <c r="F37" s="442">
        <f>J17</f>
        <v/>
      </c>
      <c r="G37" s="429">
        <f>B37+SUM(D37:D41)-SUM(F37:F41)</f>
        <v/>
      </c>
      <c r="H37" s="112" t="inlineStr">
        <is>
          <t xml:space="preserve">　　收取股利                                                    </t>
        </is>
      </c>
      <c r="I37" s="180" t="n"/>
      <c r="J37" s="73">
        <f>OFFSET(A510,0,$K$1-1)</f>
        <v/>
      </c>
      <c r="K37" s="369">
        <f>J37</f>
        <v/>
      </c>
      <c r="L37" s="478">
        <f>VLOOKUP(A37,$A$140:$AX$249,$K$1,FALSE)</f>
        <v/>
      </c>
      <c r="M37" s="478">
        <f>L37-G37</f>
        <v/>
      </c>
      <c r="N37" s="30" t="n"/>
      <c r="O37" s="425">
        <f>L37-B37</f>
        <v/>
      </c>
      <c r="P37" s="30">
        <f>J37-K37</f>
        <v/>
      </c>
      <c r="Q37" s="426">
        <f>D37-F37</f>
        <v/>
      </c>
      <c r="R37" s="30" t="n"/>
    </row>
    <row r="38" ht="20.4" customHeight="1" s="53" thickBot="1">
      <c r="A38" s="2" t="n">
        <v>0</v>
      </c>
      <c r="B38" s="427" t="n"/>
      <c r="C38" s="385" t="n">
        <v>407</v>
      </c>
      <c r="D38" s="440">
        <f>J101</f>
        <v/>
      </c>
      <c r="E38" s="441" t="n"/>
      <c r="F38" s="442" t="n"/>
      <c r="G38" s="433" t="n"/>
      <c r="H38" s="112" t="inlineStr">
        <is>
          <t xml:space="preserve">　　支付利息                                                    </t>
        </is>
      </c>
      <c r="I38" s="180" t="n"/>
      <c r="J38" s="73">
        <f>OFFSET(A511,0,$K$1-1)</f>
        <v/>
      </c>
      <c r="K38" s="444">
        <f>J38</f>
        <v/>
      </c>
      <c r="L38" s="478" t="n"/>
      <c r="M38" s="478">
        <f>L38-G38</f>
        <v/>
      </c>
      <c r="N38" s="30" t="n"/>
      <c r="O38" s="425">
        <f>L38-B38</f>
        <v/>
      </c>
      <c r="P38" s="30">
        <f>J38-K38</f>
        <v/>
      </c>
      <c r="Q38" s="426">
        <f>D38-F38</f>
        <v/>
      </c>
      <c r="R38" s="30" t="n"/>
    </row>
    <row r="39">
      <c r="A39" s="3" t="n">
        <v>0</v>
      </c>
      <c r="B39" s="427" t="n"/>
      <c r="C39" s="385" t="n">
        <v>409</v>
      </c>
      <c r="D39" s="440">
        <f>J105</f>
        <v/>
      </c>
      <c r="E39" s="443" t="n">
        <v>412</v>
      </c>
      <c r="F39" s="442">
        <f>-J109</f>
        <v/>
      </c>
      <c r="G39" s="433" t="n"/>
      <c r="H39" s="111" t="inlineStr">
        <is>
          <t xml:space="preserve">▼業務活動之淨現金流入（流出）                                </t>
        </is>
      </c>
      <c r="I39" s="180" t="n"/>
      <c r="J39" s="248">
        <f>OFFSET(A512,0,$K$1-1)</f>
        <v/>
      </c>
      <c r="K39" s="445">
        <f>K36+K37+K38+K35</f>
        <v/>
      </c>
      <c r="L39" s="478" t="n"/>
      <c r="M39" s="478">
        <f>L39-G39</f>
        <v/>
      </c>
      <c r="N39" s="30" t="n"/>
      <c r="O39" s="425">
        <f>L39-B39</f>
        <v/>
      </c>
      <c r="P39" s="30">
        <f>J39-K39</f>
        <v/>
      </c>
      <c r="Q39" s="426">
        <f>D39-F39</f>
        <v/>
      </c>
      <c r="R39" s="30" t="n"/>
    </row>
    <row r="40">
      <c r="A40" s="3" t="n">
        <v>0</v>
      </c>
      <c r="B40" s="427" t="n"/>
      <c r="C40" s="261" t="n"/>
      <c r="D40" s="186" t="n"/>
      <c r="E40" s="446" t="n"/>
      <c r="F40" s="447" t="n"/>
      <c r="G40" s="433" t="n"/>
      <c r="H40" s="111" t="inlineStr">
        <is>
          <t xml:space="preserve">▼投資活動之現金流量                                          </t>
        </is>
      </c>
      <c r="I40" s="180" t="n"/>
      <c r="J40" s="73">
        <f>OFFSET(A513,0,$K$1-1)</f>
        <v/>
      </c>
      <c r="K40" s="448">
        <f>SUM(K41,K44,K47,K48,K49,K51,K54,K64)</f>
        <v/>
      </c>
      <c r="L40" s="478" t="n"/>
      <c r="M40" s="478">
        <f>L40-G40</f>
        <v/>
      </c>
      <c r="N40" s="30" t="n"/>
      <c r="O40" s="425">
        <f>L40-B40</f>
        <v/>
      </c>
      <c r="P40" s="30">
        <f>J40-K40</f>
        <v/>
      </c>
      <c r="Q40" s="426">
        <f>D40-F40</f>
        <v/>
      </c>
      <c r="R40" s="30" t="n"/>
    </row>
    <row r="41">
      <c r="A41" s="50" t="n"/>
      <c r="B41" s="50" t="n"/>
      <c r="C41" s="232" t="n"/>
      <c r="D41" s="440" t="n"/>
      <c r="E41" s="232" t="n"/>
      <c r="F41" s="233" t="n"/>
      <c r="H41" s="112" t="inlineStr">
        <is>
          <t xml:space="preserve">　　減少流動金融資產及短期貸墊款                                </t>
        </is>
      </c>
      <c r="I41" s="180" t="n"/>
      <c r="J41" s="73">
        <f>OFFSET(A514,0,$K$1-1)</f>
        <v/>
      </c>
      <c r="K41" s="449">
        <f>K42+K43</f>
        <v/>
      </c>
      <c r="L41" s="478" t="n"/>
      <c r="M41" s="478">
        <f>L41-G41</f>
        <v/>
      </c>
      <c r="N41" s="30" t="n"/>
      <c r="O41" s="425">
        <f>L41-B41</f>
        <v/>
      </c>
      <c r="P41" s="30">
        <f>J41-K41</f>
        <v/>
      </c>
      <c r="Q41" s="426">
        <f>D41-F41</f>
        <v/>
      </c>
      <c r="R41" s="30" t="n"/>
    </row>
    <row r="42" ht="20.4" customHeight="1" s="53" thickBot="1">
      <c r="A42" s="50" t="inlineStr">
        <is>
          <t xml:space="preserve">　　交通及運輸設備                                              </t>
        </is>
      </c>
      <c r="B42" s="427">
        <f>VLOOKUP(A42,$A$309:$AX$418,$K$1,FALSE)</f>
        <v/>
      </c>
      <c r="C42" s="384" t="n">
        <v>254</v>
      </c>
      <c r="D42" s="440">
        <f>J60*-1</f>
        <v/>
      </c>
      <c r="E42" s="441" t="n">
        <v>104</v>
      </c>
      <c r="F42" s="442">
        <f>J18</f>
        <v/>
      </c>
      <c r="G42" s="450">
        <f>B42+SUM(D42:D44)-SUM(F42:F44)</f>
        <v/>
      </c>
      <c r="H42" s="214" t="inlineStr">
        <is>
          <t xml:space="preserve">　　　減少流動金融資產                                            </t>
        </is>
      </c>
      <c r="I42" s="215" t="n">
        <v>211</v>
      </c>
      <c r="J42" s="248">
        <f>OFFSET(A515,0,$K$1-1)</f>
        <v/>
      </c>
      <c r="K42" s="451">
        <f>-SUMIF($C$7:$C$127,I42,$D$7:$D$127)+SUMIF($E$7:$E$135,I42,$F$7:$F$127)</f>
        <v/>
      </c>
      <c r="L42" s="478">
        <f>VLOOKUP(A42,$A$140:$AX$249,$K$1,FALSE)</f>
        <v/>
      </c>
      <c r="M42" s="478">
        <f>L42-G42</f>
        <v/>
      </c>
      <c r="N42" s="30" t="n"/>
      <c r="O42" s="425">
        <f>L42-B42</f>
        <v/>
      </c>
      <c r="P42" s="30">
        <f>J42-K42</f>
        <v/>
      </c>
      <c r="Q42" s="426">
        <f>D42-F42</f>
        <v/>
      </c>
      <c r="R42" s="30" t="n"/>
    </row>
    <row r="43">
      <c r="A43" s="50" t="n"/>
      <c r="B43" s="427" t="n"/>
      <c r="C43" s="385" t="n">
        <v>410</v>
      </c>
      <c r="D43" s="440">
        <f>J106</f>
        <v/>
      </c>
      <c r="E43" s="443" t="n">
        <v>413</v>
      </c>
      <c r="F43" s="442">
        <f>J110*-1</f>
        <v/>
      </c>
      <c r="G43" s="452" t="n"/>
      <c r="H43" s="216" t="inlineStr">
        <is>
          <t xml:space="preserve">　　　減少短期墊款                                                </t>
        </is>
      </c>
      <c r="I43" s="217" t="n">
        <v>212</v>
      </c>
      <c r="J43" s="73">
        <f>OFFSET(A516,0,$K$1-1)</f>
        <v/>
      </c>
      <c r="K43" s="453">
        <f>-SUMIF($C$7:$C$127,I43,$D$7:$D$127)+SUMIF($E$7:$E$135,I43,$F$7:$F$127)</f>
        <v/>
      </c>
      <c r="L43" s="478" t="n"/>
      <c r="M43" s="478">
        <f>L43-G43</f>
        <v/>
      </c>
      <c r="N43" s="30" t="n"/>
      <c r="O43" s="425">
        <f>L43-B43</f>
        <v/>
      </c>
      <c r="P43" s="30">
        <f>J43-K43</f>
        <v/>
      </c>
      <c r="Q43" s="426">
        <f>D43-F43</f>
        <v/>
      </c>
      <c r="R43" s="30" t="n"/>
    </row>
    <row r="44">
      <c r="A44" s="50" t="n"/>
      <c r="B44" s="427" t="n"/>
      <c r="C44" s="385" t="n"/>
      <c r="D44" s="440" t="n"/>
      <c r="E44" s="443" t="n"/>
      <c r="F44" s="442" t="n"/>
      <c r="G44" s="452" t="n"/>
      <c r="H44" s="112" t="inlineStr">
        <is>
          <t xml:space="preserve">　　減少投資、長期應收款、貸墊款及準備金                        </t>
        </is>
      </c>
      <c r="I44" s="180" t="n"/>
      <c r="J44" s="73">
        <f>OFFSET(A517,0,$K$1-1)</f>
        <v/>
      </c>
      <c r="K44" s="369">
        <f>SUM(K45:K46)</f>
        <v/>
      </c>
      <c r="L44" s="478" t="n"/>
      <c r="M44" s="478">
        <f>L44-G44</f>
        <v/>
      </c>
      <c r="N44" s="30" t="n"/>
      <c r="O44" s="425">
        <f>L44-B44</f>
        <v/>
      </c>
      <c r="P44" s="30">
        <f>J44-K44</f>
        <v/>
      </c>
      <c r="Q44" s="426">
        <f>D44-F44</f>
        <v/>
      </c>
      <c r="R44" s="30" t="n"/>
    </row>
    <row r="45">
      <c r="A45" s="80" t="inlineStr">
        <is>
          <t xml:space="preserve">　　什項設備                                                    </t>
        </is>
      </c>
      <c r="B45" s="427">
        <f>VLOOKUP(A45,$A$309:$AX$418,$K$1,FALSE)</f>
        <v/>
      </c>
      <c r="C45" s="384" t="n">
        <v>255</v>
      </c>
      <c r="D45" s="440">
        <f>J61*-1</f>
        <v/>
      </c>
      <c r="E45" s="441" t="n">
        <v>105</v>
      </c>
      <c r="F45" s="442">
        <f>J19</f>
        <v/>
      </c>
      <c r="G45" s="429">
        <f>B45+SUM(D45:D48)-SUM(F45:F48)</f>
        <v/>
      </c>
      <c r="H45" s="112" t="inlineStr">
        <is>
          <t xml:space="preserve">　　　減少投資                                                    </t>
        </is>
      </c>
      <c r="I45" s="180" t="n">
        <v>221</v>
      </c>
      <c r="J45" s="73">
        <f>OFFSET(A518,0,$K$1-1)</f>
        <v/>
      </c>
      <c r="K45" s="369">
        <f>-SUMIF($C$7:$C$127,I45,$D$7:$D$127)+SUMIF($E$7:$E$135,I45,$F$7:$F$127)</f>
        <v/>
      </c>
      <c r="L45" s="478">
        <f>VLOOKUP(A45,$A$140:$AX$249,$K$1,FALSE)</f>
        <v/>
      </c>
      <c r="M45" s="478">
        <f>L45-G45</f>
        <v/>
      </c>
      <c r="N45" s="30" t="n"/>
      <c r="O45" s="425">
        <f>L45-B45</f>
        <v/>
      </c>
      <c r="P45" s="30">
        <f>J45-K45</f>
        <v/>
      </c>
      <c r="Q45" s="426">
        <f>D45-F45</f>
        <v/>
      </c>
      <c r="R45" s="30" t="n"/>
    </row>
    <row r="46">
      <c r="A46" s="3" t="n">
        <v>0</v>
      </c>
      <c r="B46" s="427" t="n"/>
      <c r="C46" s="385" t="n">
        <v>408</v>
      </c>
      <c r="D46" s="440">
        <f>J102</f>
        <v/>
      </c>
      <c r="E46" s="443" t="n"/>
      <c r="F46" s="442" t="n"/>
      <c r="G46" s="433" t="n"/>
      <c r="H46" s="112" t="inlineStr">
        <is>
          <t xml:space="preserve">　　　減少準備金                                                  </t>
        </is>
      </c>
      <c r="I46" s="180" t="n">
        <v>222</v>
      </c>
      <c r="J46" s="73">
        <f>OFFSET(A519,0,$K$1-1)</f>
        <v/>
      </c>
      <c r="K46" s="369">
        <f>-SUMIF($C$7:$C$127,I46,$D$7:$D$127)+SUMIF($E$7:$E$135,I46,$F$7:$F$127)</f>
        <v/>
      </c>
      <c r="L46" s="478" t="n"/>
      <c r="M46" s="478">
        <f>L46-G46</f>
        <v/>
      </c>
      <c r="N46" s="30" t="n"/>
      <c r="O46" s="425">
        <f>L46-B46</f>
        <v/>
      </c>
      <c r="P46" s="30">
        <f>J46-K46</f>
        <v/>
      </c>
      <c r="Q46" s="426">
        <f>D46-F46</f>
        <v/>
      </c>
      <c r="R46" s="30" t="n"/>
    </row>
    <row r="47">
      <c r="A47" s="3" t="n">
        <v>0</v>
      </c>
      <c r="B47" s="427" t="n"/>
      <c r="C47" s="385" t="n">
        <v>411</v>
      </c>
      <c r="D47" s="440">
        <f>J107</f>
        <v/>
      </c>
      <c r="E47" s="443" t="n">
        <v>414</v>
      </c>
      <c r="F47" s="442">
        <f>-J111</f>
        <v/>
      </c>
      <c r="G47" s="433" t="n"/>
      <c r="H47" s="112" t="inlineStr">
        <is>
          <t xml:space="preserve">　　收取利息                                                    </t>
        </is>
      </c>
      <c r="I47" s="180" t="n"/>
      <c r="J47" s="73">
        <f>OFFSET(A520,0,$K$1-1)</f>
        <v/>
      </c>
      <c r="K47" s="369">
        <f>J47</f>
        <v/>
      </c>
      <c r="L47" s="478" t="n"/>
      <c r="M47" s="478">
        <f>L47-G47</f>
        <v/>
      </c>
      <c r="N47" s="30" t="n"/>
      <c r="O47" s="425">
        <f>L47-B47</f>
        <v/>
      </c>
      <c r="P47" s="30">
        <f>J47-K47</f>
        <v/>
      </c>
      <c r="Q47" s="426">
        <f>D47-F47</f>
        <v/>
      </c>
      <c r="R47" s="30" t="n"/>
    </row>
    <row r="48">
      <c r="A48" s="3" t="n">
        <v>0</v>
      </c>
      <c r="B48" s="427" t="n"/>
      <c r="C48" s="385" t="n">
        <v>406</v>
      </c>
      <c r="D48" s="440">
        <f>J98</f>
        <v/>
      </c>
      <c r="E48" s="443" t="n"/>
      <c r="F48" s="442" t="n"/>
      <c r="G48" s="433" t="n"/>
      <c r="H48" s="112" t="inlineStr">
        <is>
          <t xml:space="preserve">　　收取股利                                                    </t>
        </is>
      </c>
      <c r="I48" s="186" t="n"/>
      <c r="J48" s="73">
        <f>OFFSET(A521,0,$K$1-1)</f>
        <v/>
      </c>
      <c r="K48" s="369">
        <f>J48</f>
        <v/>
      </c>
      <c r="L48" s="478" t="n"/>
      <c r="M48" s="478">
        <f>L48-G48</f>
        <v/>
      </c>
      <c r="N48" s="30" t="n"/>
      <c r="O48" s="425">
        <f>L48-B48</f>
        <v/>
      </c>
      <c r="P48" s="30">
        <f>J48-K48</f>
        <v/>
      </c>
      <c r="Q48" s="426">
        <f>D48-F48</f>
        <v/>
      </c>
      <c r="R48" s="30" t="n"/>
    </row>
    <row r="49">
      <c r="A49" s="80" t="inlineStr">
        <is>
          <t xml:space="preserve">　　租賃資產                                                    </t>
        </is>
      </c>
      <c r="B49" s="427">
        <f>VLOOKUP(A49,$A$309:$AX$413,$K$1,FALSE)</f>
        <v/>
      </c>
      <c r="C49" s="384" t="n"/>
      <c r="D49" s="440" t="n"/>
      <c r="E49" s="441" t="n">
        <v>106</v>
      </c>
      <c r="F49" s="442">
        <f>J20</f>
        <v/>
      </c>
      <c r="G49" s="433">
        <f>B49+D49-F49</f>
        <v/>
      </c>
      <c r="H49" s="112" t="inlineStr">
        <is>
          <t xml:space="preserve">　　增加流動金融資產及短期貸墊款                                </t>
        </is>
      </c>
      <c r="I49" s="186" t="n"/>
      <c r="J49" s="121">
        <f>OFFSET(A522,0,$K$1-1)</f>
        <v/>
      </c>
      <c r="K49" s="369">
        <f>K50</f>
        <v/>
      </c>
      <c r="L49" s="478">
        <f>VLOOKUP(A49,$A$140:$AX$249,$K$1,FALSE)</f>
        <v/>
      </c>
      <c r="M49" s="478">
        <f>L49-G49</f>
        <v/>
      </c>
      <c r="N49" s="30" t="n"/>
      <c r="O49" s="425">
        <f>L49-B49</f>
        <v/>
      </c>
      <c r="P49" s="30">
        <f>J49-K49</f>
        <v/>
      </c>
      <c r="Q49" s="426">
        <f>D49-F49</f>
        <v/>
      </c>
      <c r="R49" s="30" t="n"/>
    </row>
    <row r="50" ht="32.4" customHeight="1" s="53">
      <c r="A50" s="80" t="inlineStr">
        <is>
          <t xml:space="preserve">　　租賃權益改良                                                </t>
        </is>
      </c>
      <c r="B50" s="427">
        <f>VLOOKUP(A50,$A$309:$AX$418,$K$1,FALSE)</f>
        <v/>
      </c>
      <c r="C50" s="384" t="n">
        <v>257</v>
      </c>
      <c r="D50" s="454">
        <f>J63*-1</f>
        <v/>
      </c>
      <c r="E50" s="441" t="n">
        <v>107</v>
      </c>
      <c r="F50" s="442">
        <f>J21</f>
        <v/>
      </c>
      <c r="G50" s="433">
        <f>B50+D50-F50</f>
        <v/>
      </c>
      <c r="H50" s="112" t="inlineStr">
        <is>
          <t xml:space="preserve">　　　增加流動金融資產                                            </t>
        </is>
      </c>
      <c r="I50" s="181" t="n">
        <v>231</v>
      </c>
      <c r="J50" s="121">
        <f>OFFSET(A523,0,$K$1-1)</f>
        <v/>
      </c>
      <c r="K50" s="369">
        <f>-SUMIF($C$7:$C$127,I50,$D$7:$D$127)+SUMIF($E$7:$E$135,I50,$F$7:$F$127)</f>
        <v/>
      </c>
      <c r="L50" s="478">
        <f>VLOOKUP(A50,$A$140:$AX$249,$K$1,FALSE)</f>
        <v/>
      </c>
      <c r="M50" s="478">
        <f>L50-G50</f>
        <v/>
      </c>
      <c r="N50" s="30" t="n"/>
      <c r="O50" s="425">
        <f>L50-B49</f>
        <v/>
      </c>
      <c r="P50" s="30">
        <f>J50-K50</f>
        <v/>
      </c>
      <c r="Q50" s="426">
        <f>D49-F49</f>
        <v/>
      </c>
      <c r="R50" s="30" t="n"/>
    </row>
    <row r="51" ht="32.4" customHeight="1" s="53">
      <c r="A51" s="79" t="inlineStr">
        <is>
          <t xml:space="preserve">　　購建中固定資產                                              </t>
        </is>
      </c>
      <c r="B51" s="427">
        <f>VLOOKUP(A51,$A$309:$AX$418,$K$1,FALSE)</f>
        <v/>
      </c>
      <c r="C51" s="384" t="n">
        <v>256</v>
      </c>
      <c r="D51" s="440">
        <f>J62*-1</f>
        <v/>
      </c>
      <c r="E51" s="441" t="n">
        <v>404</v>
      </c>
      <c r="F51" s="442">
        <f>J96</f>
        <v/>
      </c>
      <c r="G51" s="429">
        <f>B51+SUM(D51:D53)-SUM(F51:F53)</f>
        <v/>
      </c>
      <c r="H51" s="112" t="inlineStr">
        <is>
          <t xml:space="preserve">　　增加投資、長期應收款、貸墊款及準備金                        </t>
        </is>
      </c>
      <c r="I51" s="180" t="n"/>
      <c r="J51" s="73">
        <f>OFFSET(A524,0,$K$1-1)</f>
        <v/>
      </c>
      <c r="K51" s="369">
        <f>SUM(K52:K53)</f>
        <v/>
      </c>
      <c r="L51" s="478">
        <f>VLOOKUP(A51,$A$140:$AX$249,$K$1,FALSE)</f>
        <v/>
      </c>
      <c r="M51" s="478">
        <f>L51-G51</f>
        <v/>
      </c>
      <c r="N51" s="30" t="n"/>
      <c r="O51" s="425">
        <f>L51-B50</f>
        <v/>
      </c>
      <c r="P51" s="30">
        <f>J51-K51</f>
        <v/>
      </c>
      <c r="Q51" s="426">
        <f>D50-F50</f>
        <v/>
      </c>
      <c r="R51" s="30" t="n"/>
    </row>
    <row r="52">
      <c r="A52" s="3" t="n"/>
      <c r="B52" s="427" t="n"/>
      <c r="C52" s="385" t="n"/>
      <c r="D52" s="440" t="n"/>
      <c r="E52" s="441" t="n">
        <v>405</v>
      </c>
      <c r="F52" s="442">
        <f>J97</f>
        <v/>
      </c>
      <c r="G52" s="433" t="n"/>
      <c r="H52" s="112" t="inlineStr">
        <is>
          <t xml:space="preserve">　　　增加投資                                                    </t>
        </is>
      </c>
      <c r="I52" s="180" t="n">
        <v>241</v>
      </c>
      <c r="J52" s="73">
        <f>OFFSET(A525,0,$K$1-1)</f>
        <v/>
      </c>
      <c r="K52" s="369">
        <f>-SUMIF($C$7:$C$127,I52,$D$7:$D$127)+SUMIF($E$7:$E$135,I52,$F$7:$F$127)</f>
        <v/>
      </c>
      <c r="L52" s="478" t="n"/>
      <c r="M52" s="478">
        <f>L52-G52</f>
        <v/>
      </c>
      <c r="N52" s="30" t="n"/>
      <c r="O52" s="425">
        <f>L52-B51</f>
        <v/>
      </c>
      <c r="P52" s="30">
        <f>J52-K52</f>
        <v/>
      </c>
      <c r="Q52" s="426">
        <f>D51-F51</f>
        <v/>
      </c>
      <c r="R52" s="30" t="n"/>
    </row>
    <row r="53">
      <c r="A53" s="126" t="n"/>
      <c r="B53" s="126" t="n"/>
      <c r="C53" s="236" t="n"/>
      <c r="D53" s="455" t="n"/>
      <c r="E53" s="236" t="n">
        <v>406</v>
      </c>
      <c r="F53" s="238">
        <f>J98</f>
        <v/>
      </c>
      <c r="G53" s="126" t="n"/>
      <c r="H53" s="112" t="inlineStr">
        <is>
          <t xml:space="preserve">　　　增加準備金                                                  </t>
        </is>
      </c>
      <c r="I53" s="180" t="n">
        <v>242</v>
      </c>
      <c r="J53" s="73">
        <f>OFFSET(A526,0,$K$1-1)</f>
        <v/>
      </c>
      <c r="K53" s="369">
        <f>-SUMIF($C$7:$C$127,I53,$D$7:$D$127)+SUMIF($E$7:$E$135,I53,$F$7:$F$127)</f>
        <v/>
      </c>
      <c r="L53" s="478" t="n"/>
      <c r="M53" s="478">
        <f>L53-G52</f>
        <v/>
      </c>
      <c r="N53" s="30" t="n"/>
      <c r="O53" s="425">
        <f>L53-B52</f>
        <v/>
      </c>
      <c r="P53" s="30">
        <f>J53-K53</f>
        <v/>
      </c>
      <c r="Q53" s="426">
        <f>D52-F52</f>
        <v/>
      </c>
      <c r="R53" s="30" t="n"/>
    </row>
    <row r="54" ht="32.4" customHeight="1" s="53">
      <c r="A54" s="78" t="inlineStr">
        <is>
          <t xml:space="preserve">　生物資產－非流動                                            </t>
        </is>
      </c>
      <c r="B54" s="422">
        <f>SUM(B55)</f>
        <v/>
      </c>
      <c r="C54" s="384" t="n"/>
      <c r="D54" s="440" t="n"/>
      <c r="E54" s="441" t="n"/>
      <c r="F54" s="442" t="n"/>
      <c r="G54" s="423">
        <f>SUM(G55)</f>
        <v/>
      </c>
      <c r="H54" s="112" t="inlineStr">
        <is>
          <t xml:space="preserve">　　增加不動產、廠房及設備、礦產資源                            </t>
        </is>
      </c>
      <c r="I54" s="180" t="n"/>
      <c r="J54" s="73">
        <f>OFFSET(A527,0,$K$1-1)</f>
        <v/>
      </c>
      <c r="K54" s="369">
        <f>K55</f>
        <v/>
      </c>
      <c r="L54" s="478">
        <f>VLOOKUP(A54,$A$140:$AX$249,$K$1,FALSE)</f>
        <v/>
      </c>
      <c r="M54" s="478">
        <f>L54-G54</f>
        <v/>
      </c>
      <c r="N54" s="30" t="n"/>
      <c r="O54" s="425">
        <f>L54-B54</f>
        <v/>
      </c>
      <c r="P54" s="30">
        <f>J54-K54</f>
        <v/>
      </c>
      <c r="Q54" s="426">
        <f>D54-F54</f>
        <v/>
      </c>
      <c r="R54" s="30" t="n"/>
    </row>
    <row r="55" ht="27.6" customHeight="1" s="53">
      <c r="A55" s="82" t="inlineStr">
        <is>
          <t xml:space="preserve">　　生產性生物資產－非流動                                      </t>
        </is>
      </c>
      <c r="B55" s="427">
        <f>VLOOKUP(A55,$A$309:$AX$418,$K$1,FALSE)</f>
        <v/>
      </c>
      <c r="C55" s="384" t="n"/>
      <c r="D55" s="440" t="n"/>
      <c r="E55" s="441" t="n">
        <v>109</v>
      </c>
      <c r="F55" s="442">
        <f>J23</f>
        <v/>
      </c>
      <c r="G55" s="429">
        <f>B55+SUM(D55:D55)-SUM(F55:F55)</f>
        <v/>
      </c>
      <c r="H55" s="112" t="inlineStr">
        <is>
          <t xml:space="preserve">　　　增加不動產、廠房及設備                                      </t>
        </is>
      </c>
      <c r="I55" s="180" t="n"/>
      <c r="J55" s="73">
        <f>OFFSET(A528,0,$K$1-1)</f>
        <v/>
      </c>
      <c r="K55" s="369">
        <f>K56</f>
        <v/>
      </c>
      <c r="L55" s="478">
        <f>VLOOKUP(A55,$A$140:$AX$249,$K$1,FALSE)</f>
        <v/>
      </c>
      <c r="M55" s="478">
        <f>L55-G55</f>
        <v/>
      </c>
      <c r="N55" s="30" t="n"/>
      <c r="O55" s="425">
        <f>L55-B55</f>
        <v/>
      </c>
      <c r="P55" s="30">
        <f>J55-K55</f>
        <v/>
      </c>
      <c r="Q55" s="426">
        <f>D55-F55</f>
        <v/>
      </c>
      <c r="R55" s="30" t="n"/>
    </row>
    <row r="56">
      <c r="A56" s="78" t="inlineStr">
        <is>
          <t xml:space="preserve">　無形資產                                                    </t>
        </is>
      </c>
      <c r="B56" s="422">
        <f>SUM(B57)</f>
        <v/>
      </c>
      <c r="C56" s="384" t="n"/>
      <c r="D56" s="440" t="n"/>
      <c r="E56" s="441" t="n"/>
      <c r="F56" s="442" t="n"/>
      <c r="G56" s="423">
        <f>SUM(G57)</f>
        <v/>
      </c>
      <c r="H56" s="112" t="inlineStr">
        <is>
          <t xml:space="preserve">　　　　固定資產之增置                                              </t>
        </is>
      </c>
      <c r="I56" s="180" t="n"/>
      <c r="J56" s="73">
        <f>OFFSET(A529,0,$K$1-1)</f>
        <v/>
      </c>
      <c r="K56" s="369">
        <f>SUM(K57:K63)</f>
        <v/>
      </c>
      <c r="L56" s="478">
        <f>VLOOKUP(A56,$A$140:$AX$249,$K$1,FALSE)</f>
        <v/>
      </c>
      <c r="M56" s="478">
        <f>L56-G56</f>
        <v/>
      </c>
      <c r="N56" s="30" t="n"/>
      <c r="O56" s="425">
        <f>L56-B56</f>
        <v/>
      </c>
      <c r="P56" s="30">
        <f>J56-K56</f>
        <v/>
      </c>
      <c r="Q56" s="426">
        <f>D56-F56</f>
        <v/>
      </c>
      <c r="R56" s="30" t="n"/>
    </row>
    <row r="57">
      <c r="A57" s="80" t="inlineStr">
        <is>
          <t xml:space="preserve">　　無形資產                                                    </t>
        </is>
      </c>
      <c r="B57" s="427">
        <f>VLOOKUP(A57,$A$309:$AX$418,$K$1,FALSE)</f>
        <v/>
      </c>
      <c r="C57" s="384" t="n"/>
      <c r="D57" s="440" t="n"/>
      <c r="E57" s="441" t="n">
        <v>111</v>
      </c>
      <c r="F57" s="442">
        <f>J25</f>
        <v/>
      </c>
      <c r="G57" s="429">
        <f>B57+SUM(D57:D59)-SUM(F57:F59)</f>
        <v/>
      </c>
      <c r="H57" s="112" t="inlineStr">
        <is>
          <t xml:space="preserve">　　　　　土地改良物                                                  </t>
        </is>
      </c>
      <c r="I57" s="180" t="n">
        <v>251</v>
      </c>
      <c r="J57" s="73">
        <f>OFFSET(A530,0,$K$1-1)</f>
        <v/>
      </c>
      <c r="K57" s="369">
        <f>-SUMIF($C$7:$C$127,I57,$D$7:$D$127)+SUMIF($E$7:$E$127,I57,$F$7:$F$127)</f>
        <v/>
      </c>
      <c r="L57" s="478">
        <f>VLOOKUP(A57,$A$140:$AX$249,$K$1,FALSE)</f>
        <v/>
      </c>
      <c r="M57" s="478">
        <f>L57-G57</f>
        <v/>
      </c>
      <c r="N57" s="30" t="n"/>
      <c r="O57" s="425">
        <f>L57-B57</f>
        <v/>
      </c>
      <c r="P57" s="30">
        <f>J57-K57</f>
        <v/>
      </c>
      <c r="Q57" s="426">
        <f>D57-F57</f>
        <v/>
      </c>
      <c r="R57" s="30" t="n"/>
    </row>
    <row r="58">
      <c r="A58" s="2" t="n">
        <v>0</v>
      </c>
      <c r="B58" s="427" t="n"/>
      <c r="C58" s="384" t="n">
        <v>415</v>
      </c>
      <c r="D58" s="440">
        <f>J113</f>
        <v/>
      </c>
      <c r="E58" s="441" t="n">
        <v>416</v>
      </c>
      <c r="F58" s="442">
        <f>J114*-1</f>
        <v/>
      </c>
      <c r="G58" s="433" t="n"/>
      <c r="H58" s="112" t="inlineStr">
        <is>
          <t xml:space="preserve">　　　　　房屋及建築                                                  </t>
        </is>
      </c>
      <c r="I58" s="180" t="n">
        <v>252</v>
      </c>
      <c r="J58" s="73">
        <f>OFFSET(A531,0,$K$1-1)</f>
        <v/>
      </c>
      <c r="K58" s="369">
        <f>-SUMIF($C$7:$C$127,I58,$D$7:$D$127)+SUMIF($E$7:$E$127,I58,$F$7:$F$127)</f>
        <v/>
      </c>
      <c r="L58" s="478" t="n"/>
      <c r="M58" s="478">
        <f>L58-G58</f>
        <v/>
      </c>
      <c r="N58" s="30" t="n"/>
      <c r="O58" s="425">
        <f>L58-B58</f>
        <v/>
      </c>
      <c r="P58" s="30">
        <f>J58-K58</f>
        <v/>
      </c>
      <c r="Q58" s="426">
        <f>D58-F58</f>
        <v/>
      </c>
      <c r="R58" s="30" t="n"/>
    </row>
    <row r="59">
      <c r="A59" s="3" t="n">
        <v>0</v>
      </c>
      <c r="B59" s="427" t="n"/>
      <c r="C59" s="385" t="n">
        <v>258</v>
      </c>
      <c r="D59" s="440">
        <f>J65*-1</f>
        <v/>
      </c>
      <c r="E59" s="443" t="n">
        <v>112</v>
      </c>
      <c r="F59" s="456" t="n"/>
      <c r="G59" s="433" t="n"/>
      <c r="H59" s="112" t="inlineStr">
        <is>
          <t xml:space="preserve">　　　　　機械及設備                                                  </t>
        </is>
      </c>
      <c r="I59" s="180" t="n">
        <v>253</v>
      </c>
      <c r="J59" s="73">
        <f>OFFSET(A532,0,$K$1-1)</f>
        <v/>
      </c>
      <c r="K59" s="369">
        <f>-SUMIF($C$7:$C$127,I59,$D$7:$D$127)+SUMIF($E$7:$E$127,I59,$F$7:$F$127)</f>
        <v/>
      </c>
      <c r="L59" s="478" t="n"/>
      <c r="M59" s="478">
        <f>L59-G59</f>
        <v/>
      </c>
      <c r="N59" s="30" t="n"/>
      <c r="O59" s="425">
        <f>L59-B59</f>
        <v/>
      </c>
      <c r="P59" s="30">
        <f>J59-K59</f>
        <v/>
      </c>
      <c r="Q59" s="426">
        <f>D59-F59</f>
        <v/>
      </c>
      <c r="R59" s="30" t="n"/>
    </row>
    <row r="60">
      <c r="A60" s="3" t="n">
        <v>0</v>
      </c>
      <c r="B60" s="427" t="n"/>
      <c r="C60" s="385" t="n"/>
      <c r="D60" s="440" t="n"/>
      <c r="E60" s="443" t="n"/>
      <c r="F60" s="442" t="n"/>
      <c r="G60" s="433" t="n"/>
      <c r="H60" s="112" t="inlineStr">
        <is>
          <t xml:space="preserve">　　　　　交通及運輸設備                                              </t>
        </is>
      </c>
      <c r="I60" s="180" t="n">
        <v>254</v>
      </c>
      <c r="J60" s="73">
        <f>OFFSET(A533,0,$K$1-1)</f>
        <v/>
      </c>
      <c r="K60" s="369">
        <f>-SUMIF($C$7:$C$127,I60,$D$7:$D$127)+SUMIF($E$7:$E$127,I60,$F$7:$F$127)</f>
        <v/>
      </c>
      <c r="L60" s="478" t="n"/>
      <c r="M60" s="478">
        <f>L60-G60</f>
        <v/>
      </c>
      <c r="N60" s="30" t="n"/>
      <c r="O60" s="425">
        <f>L60-B60</f>
        <v/>
      </c>
      <c r="P60" s="30">
        <f>J60-K60</f>
        <v/>
      </c>
      <c r="Q60" s="426">
        <f>D60-F60</f>
        <v/>
      </c>
      <c r="R60" s="30" t="n"/>
    </row>
    <row r="61" ht="20.4" customHeight="1" s="53">
      <c r="A61" s="78" t="inlineStr">
        <is>
          <t xml:space="preserve">　其他資產                                                    </t>
        </is>
      </c>
      <c r="B61" s="457">
        <f>SUM(B62,B65,B68)</f>
        <v/>
      </c>
      <c r="C61" s="384" t="n"/>
      <c r="D61" s="440" t="n"/>
      <c r="E61" s="441" t="n"/>
      <c r="F61" s="442" t="n"/>
      <c r="G61" s="457">
        <f>SUM(G62,G65,G68)</f>
        <v/>
      </c>
      <c r="H61" s="112" t="inlineStr">
        <is>
          <t xml:space="preserve">　　　　　什項設備                                                    </t>
        </is>
      </c>
      <c r="I61" s="180" t="n">
        <v>255</v>
      </c>
      <c r="J61" s="73">
        <f>OFFSET(A534,0,$K$1-1)</f>
        <v/>
      </c>
      <c r="K61" s="369">
        <f>-SUMIF($C$7:$C$127,I61,$D$7:$D$127)+SUMIF($E$7:$E$127,I61,$F$7:$F$127)</f>
        <v/>
      </c>
      <c r="L61" s="478">
        <f>VLOOKUP(A61,$A$140:$AX$249,$K$1,FALSE)</f>
        <v/>
      </c>
      <c r="M61" s="478">
        <f>L61-G61</f>
        <v/>
      </c>
      <c r="N61" s="30" t="n"/>
      <c r="O61" s="425">
        <f>L61-B61</f>
        <v/>
      </c>
      <c r="P61" s="30">
        <f>J61-K61</f>
        <v/>
      </c>
      <c r="Q61" s="426">
        <f>D61-F61</f>
        <v/>
      </c>
      <c r="R61" s="30" t="n"/>
    </row>
    <row r="62">
      <c r="A62" s="80" t="inlineStr">
        <is>
          <t xml:space="preserve">　　遞延資產                                                    </t>
        </is>
      </c>
      <c r="B62" s="427">
        <f>VLOOKUP(A62,$A$309:$AX$418,$K$1,FALSE)</f>
        <v/>
      </c>
      <c r="C62" s="384" t="n"/>
      <c r="D62" s="440" t="n"/>
      <c r="E62" s="441" t="n">
        <v>112</v>
      </c>
      <c r="F62" s="442">
        <f>J26-F59</f>
        <v/>
      </c>
      <c r="G62" s="429">
        <f>B62+SUM(D62:D64)-SUM(F62:F64)</f>
        <v/>
      </c>
      <c r="H62" s="112" t="inlineStr">
        <is>
          <t xml:space="preserve">　　　　　購建中固定資產                                              </t>
        </is>
      </c>
      <c r="I62" s="180" t="n">
        <v>256</v>
      </c>
      <c r="J62" s="73">
        <f>OFFSET(A535,0,$K$1-1)</f>
        <v/>
      </c>
      <c r="K62" s="369">
        <f>-SUMIF($C$7:$C$127,I62,$D$7:$D$127)+SUMIF($E$7:$E$127,I62,$F$7:$F$127)</f>
        <v/>
      </c>
      <c r="L62" s="478">
        <f>VLOOKUP(A62,$A$140:$AX$249,$K$1,FALSE)</f>
        <v/>
      </c>
      <c r="M62" s="478">
        <f>L62-G62</f>
        <v/>
      </c>
      <c r="N62" s="30" t="n"/>
      <c r="O62" s="425">
        <f>L62-B62</f>
        <v/>
      </c>
      <c r="P62" s="30">
        <f>J62-K62</f>
        <v/>
      </c>
      <c r="Q62" s="426">
        <f>D62-F62</f>
        <v/>
      </c>
      <c r="R62" s="30" t="n"/>
    </row>
    <row r="63">
      <c r="A63" s="2" t="n">
        <v>0</v>
      </c>
      <c r="B63" s="427" t="n"/>
      <c r="C63" s="384" t="n"/>
      <c r="D63" s="440">
        <f>J126</f>
        <v/>
      </c>
      <c r="E63" s="441" t="n"/>
      <c r="F63" s="442">
        <f>J127*-1</f>
        <v/>
      </c>
      <c r="G63" s="429" t="n"/>
      <c r="H63" s="112" t="inlineStr">
        <is>
          <t xml:space="preserve">　　　　　租賃權益改良                                                </t>
        </is>
      </c>
      <c r="I63" s="180" t="n">
        <v>257</v>
      </c>
      <c r="J63" s="73">
        <f>OFFSET(A536,0,$K$1-1)</f>
        <v/>
      </c>
      <c r="K63" s="369">
        <f>-SUMIF($C$7:$C$127,I63,$D$7:$D$127)+SUMIF($E$7:$E$127,I63,$F$7:$F$127)</f>
        <v/>
      </c>
      <c r="L63" s="478" t="n"/>
      <c r="M63" s="478">
        <f>L63-G63</f>
        <v/>
      </c>
      <c r="N63" s="30" t="n"/>
      <c r="O63" s="425">
        <f>L63-B63</f>
        <v/>
      </c>
      <c r="P63" s="30">
        <f>J63-K63</f>
        <v/>
      </c>
      <c r="Q63" s="426">
        <f>D63-F63</f>
        <v/>
      </c>
      <c r="R63" s="30" t="n"/>
    </row>
    <row r="64">
      <c r="A64" s="2" t="n">
        <v>0</v>
      </c>
      <c r="B64" s="427" t="n"/>
      <c r="C64" s="384" t="n">
        <v>259</v>
      </c>
      <c r="D64" s="440">
        <f>J67*-1</f>
        <v/>
      </c>
      <c r="E64" s="441" t="n"/>
      <c r="F64" s="442" t="n"/>
      <c r="G64" s="429" t="n"/>
      <c r="H64" s="112" t="inlineStr">
        <is>
          <t xml:space="preserve">　　增加無形資產及其他資產                                      </t>
        </is>
      </c>
      <c r="I64" s="180" t="n"/>
      <c r="J64" s="73">
        <f>OFFSET(A537,0,$K$1-1)</f>
        <v/>
      </c>
      <c r="K64" s="369">
        <f>K65+K66</f>
        <v/>
      </c>
      <c r="L64" s="478" t="n"/>
      <c r="M64" s="478">
        <f>L64-G64</f>
        <v/>
      </c>
      <c r="N64" s="30" t="n"/>
      <c r="O64" s="425">
        <f>L64-B64</f>
        <v/>
      </c>
      <c r="P64" s="30">
        <f>J64-K64</f>
        <v/>
      </c>
      <c r="Q64" s="426">
        <f>D64-F64</f>
        <v/>
      </c>
      <c r="R64" s="30" t="n"/>
    </row>
    <row r="65">
      <c r="A65" s="80" t="inlineStr">
        <is>
          <t xml:space="preserve">　　什項資產                                                    </t>
        </is>
      </c>
      <c r="B65" s="427">
        <f>VLOOKUP(A65,$A$309:$AX$418,$K$1,FALSE)</f>
        <v/>
      </c>
      <c r="C65" s="384" t="n">
        <v>417</v>
      </c>
      <c r="D65" s="440">
        <f>F111</f>
        <v/>
      </c>
      <c r="E65" s="441" t="n">
        <v>108</v>
      </c>
      <c r="F65" s="442">
        <f>J22</f>
        <v/>
      </c>
      <c r="G65" s="429">
        <f>B65+SUM(D65:D67)-SUM(F65:F67)</f>
        <v/>
      </c>
      <c r="H65" s="112" t="inlineStr">
        <is>
          <t xml:space="preserve">　　　增加無形資產                                                </t>
        </is>
      </c>
      <c r="I65" s="180" t="n">
        <v>258</v>
      </c>
      <c r="J65" s="73">
        <f>OFFSET(A538,0,$K$1-1)</f>
        <v/>
      </c>
      <c r="K65" s="369">
        <f>-SUMIF($C$7:$C$127,I65,$D$7:$D$127)+SUMIF($E$7:$E$127,I65,$F$7:$F$127)</f>
        <v/>
      </c>
      <c r="L65" s="478">
        <f>VLOOKUP(A65,$A$140:$AX$249,$K$1,FALSE)</f>
        <v/>
      </c>
      <c r="M65" s="478">
        <f>L65-G65</f>
        <v/>
      </c>
      <c r="N65" s="30" t="n"/>
      <c r="O65" s="425">
        <f>L65-B65</f>
        <v/>
      </c>
      <c r="P65" s="30">
        <f>J65-K65</f>
        <v/>
      </c>
      <c r="Q65" s="426">
        <f>D65-F65</f>
        <v/>
      </c>
      <c r="R65" s="30" t="n"/>
    </row>
    <row r="66">
      <c r="A66" s="4" t="n">
        <v>0</v>
      </c>
      <c r="B66" s="427" t="n"/>
      <c r="C66" s="384" t="n"/>
      <c r="D66" s="440" t="n"/>
      <c r="E66" s="441" t="n"/>
      <c r="F66" s="442" t="n"/>
      <c r="G66" s="433" t="n"/>
      <c r="H66" s="112" t="inlineStr">
        <is>
          <t xml:space="preserve">　　　增加其他資產                                                </t>
        </is>
      </c>
      <c r="I66" s="180" t="n"/>
      <c r="J66" s="73">
        <f>OFFSET(A539,0,$K$1-1)</f>
        <v/>
      </c>
      <c r="K66" s="369">
        <f>K67</f>
        <v/>
      </c>
      <c r="L66" s="478" t="n"/>
      <c r="M66" s="478">
        <f>L66-G66</f>
        <v/>
      </c>
      <c r="N66" s="30" t="n"/>
      <c r="O66" s="425">
        <f>L66-B66</f>
        <v/>
      </c>
      <c r="P66" s="30">
        <f>J66-K66</f>
        <v/>
      </c>
      <c r="Q66" s="426">
        <f>D66-F66</f>
        <v/>
      </c>
      <c r="R66" s="30" t="n"/>
    </row>
    <row r="67">
      <c r="A67" s="3" t="n">
        <v>0</v>
      </c>
      <c r="B67" s="427" t="n"/>
      <c r="C67" s="385" t="n"/>
      <c r="D67" s="440" t="n"/>
      <c r="E67" s="443" t="n"/>
      <c r="F67" s="442" t="n"/>
      <c r="G67" s="433" t="n"/>
      <c r="H67" s="112" t="inlineStr">
        <is>
          <t xml:space="preserve">　　　　增加遞延費用                                                </t>
        </is>
      </c>
      <c r="I67" s="180" t="n">
        <v>259</v>
      </c>
      <c r="J67" s="73">
        <f>OFFSET(A540,0,$K$1-1)</f>
        <v/>
      </c>
      <c r="K67" s="369">
        <f>-SUMIF($C$7:$C$127,I67,$D$7:$D$127)+SUMIF($E$7:$E$127,I67,$F$7:$F$127)</f>
        <v/>
      </c>
      <c r="L67" s="478" t="n"/>
      <c r="M67" s="478">
        <f>L67-G67</f>
        <v/>
      </c>
      <c r="N67" s="30" t="n"/>
      <c r="O67" s="425">
        <f>L67-B67</f>
        <v/>
      </c>
      <c r="P67" s="30">
        <f>J67-K67</f>
        <v/>
      </c>
      <c r="Q67" s="426">
        <f>D67-F67</f>
        <v/>
      </c>
      <c r="R67" s="30" t="n"/>
    </row>
    <row r="68">
      <c r="A68" s="80" t="n"/>
      <c r="B68" s="427" t="n"/>
      <c r="C68" s="384" t="n"/>
      <c r="D68" s="440" t="n"/>
      <c r="E68" s="441" t="n"/>
      <c r="F68" s="442" t="n"/>
      <c r="G68" s="433">
        <f>B68+D68-F68</f>
        <v/>
      </c>
      <c r="H68" s="111" t="inlineStr">
        <is>
          <t xml:space="preserve">▼投資活動之淨現金流入（流出）                                </t>
        </is>
      </c>
      <c r="I68" s="180" t="n"/>
      <c r="J68" s="73">
        <f>OFFSET(A541,0,$K$1-1)</f>
        <v/>
      </c>
      <c r="K68" s="369">
        <f>K40</f>
        <v/>
      </c>
      <c r="L68" s="478" t="n"/>
      <c r="M68" s="478" t="n"/>
      <c r="N68" s="30" t="n"/>
      <c r="O68" s="425" t="n"/>
      <c r="P68" s="30">
        <f>J68-K68</f>
        <v/>
      </c>
      <c r="Q68" s="426">
        <f>D68-F68</f>
        <v/>
      </c>
      <c r="R68" s="30" t="n"/>
    </row>
    <row r="69">
      <c r="A69" s="4" t="inlineStr">
        <is>
          <t>合      計</t>
        </is>
      </c>
      <c r="B69" s="422">
        <f>B7+B17+B26+B54+B56+B61</f>
        <v/>
      </c>
      <c r="C69" s="384" t="n"/>
      <c r="D69" s="440" t="n"/>
      <c r="E69" s="441" t="n"/>
      <c r="F69" s="442" t="n"/>
      <c r="G69" s="458">
        <f>G7+G17+G26+G54+G56+G61</f>
        <v/>
      </c>
      <c r="H69" s="111" t="inlineStr">
        <is>
          <t xml:space="preserve">▼籌資活動之現金流量                                          </t>
        </is>
      </c>
      <c r="I69" s="180" t="n"/>
      <c r="J69" s="73">
        <f>OFFSET(A542,0,$K$1-1)</f>
        <v/>
      </c>
      <c r="K69" s="369">
        <f>K70+K72+K74+K81+K79+K83</f>
        <v/>
      </c>
      <c r="L69" s="478">
        <f>VLOOKUP(A69,$A$140:$AX$249,$K$1,FALSE)</f>
        <v/>
      </c>
      <c r="M69" s="478">
        <f>L69-G69</f>
        <v/>
      </c>
      <c r="N69" s="30" t="n"/>
      <c r="O69" s="425">
        <f>L69-B69</f>
        <v/>
      </c>
      <c r="P69" s="30">
        <f>J69-K69</f>
        <v/>
      </c>
      <c r="Q69" s="426">
        <f>D69-F69</f>
        <v/>
      </c>
      <c r="R69" s="30" t="n"/>
    </row>
    <row r="70">
      <c r="A70" s="4" t="inlineStr">
        <is>
          <t xml:space="preserve">負債                                                        </t>
        </is>
      </c>
      <c r="B70" s="422">
        <f>B71+B78+B83</f>
        <v/>
      </c>
      <c r="C70" s="384" t="n"/>
      <c r="D70" s="440" t="n"/>
      <c r="E70" s="441" t="n"/>
      <c r="F70" s="442" t="n"/>
      <c r="G70" s="423">
        <f>G71+G78+G83</f>
        <v/>
      </c>
      <c r="H70" s="112" t="inlineStr">
        <is>
          <t xml:space="preserve">　　增加短期債務、流動金融負債及其他負債                        </t>
        </is>
      </c>
      <c r="I70" s="180" t="n"/>
      <c r="J70" s="73">
        <f>OFFSET(A543,0,$K$1-1)</f>
        <v/>
      </c>
      <c r="K70" s="369">
        <f>K71</f>
        <v/>
      </c>
      <c r="L70" s="478">
        <f>VLOOKUP(A70,$A$253:$AX$305,$K$1,FALSE)</f>
        <v/>
      </c>
      <c r="M70" s="478">
        <f>L70-G70</f>
        <v/>
      </c>
      <c r="N70" s="30" t="n"/>
      <c r="O70" s="425">
        <f>L70-B70</f>
        <v/>
      </c>
      <c r="P70" s="30">
        <f>J70-K70</f>
        <v/>
      </c>
      <c r="Q70" s="426">
        <f>D70-F70</f>
        <v/>
      </c>
      <c r="R70" s="30" t="n"/>
    </row>
    <row r="71">
      <c r="A71" s="78" t="inlineStr">
        <is>
          <t xml:space="preserve">　流動負債                                                    </t>
        </is>
      </c>
      <c r="B71" s="422">
        <f>SUM(B72:B77)</f>
        <v/>
      </c>
      <c r="C71" s="384" t="n"/>
      <c r="D71" s="440" t="n"/>
      <c r="E71" s="441" t="n"/>
      <c r="F71" s="442" t="n"/>
      <c r="G71" s="423">
        <f>SUM(G72:G77)</f>
        <v/>
      </c>
      <c r="H71" s="112" t="inlineStr">
        <is>
          <t xml:space="preserve">　　　增加其他負債                                                </t>
        </is>
      </c>
      <c r="I71" s="180" t="n">
        <v>311</v>
      </c>
      <c r="J71" s="73">
        <f>OFFSET(A544,0,$K$1-1)</f>
        <v/>
      </c>
      <c r="K71" s="369">
        <f>-SUMIF($C$7:$C$127,I71,$D$7:$D$127)+SUMIF($E$7:$E$127,I71,$F$7:$F$127)</f>
        <v/>
      </c>
      <c r="L71" s="478">
        <f>VLOOKUP(A71,$A$253:$AX$305,$K$1,FALSE)</f>
        <v/>
      </c>
      <c r="M71" s="478">
        <f>L71-G71</f>
        <v/>
      </c>
      <c r="N71" s="30" t="n"/>
      <c r="O71" s="425">
        <f>L71-B71</f>
        <v/>
      </c>
      <c r="P71" s="30">
        <f>J71-K71</f>
        <v/>
      </c>
      <c r="Q71" s="426">
        <f>D71-F71</f>
        <v/>
      </c>
      <c r="R71" s="30" t="n"/>
    </row>
    <row r="72">
      <c r="A72" s="80" t="inlineStr">
        <is>
          <t xml:space="preserve">　　短期債務                                                    </t>
        </is>
      </c>
      <c r="B72" s="427">
        <f>VLOOKUP(A72,$A$423:$AX$475,$K$1,FALSE)</f>
        <v/>
      </c>
      <c r="C72" s="385" t="n">
        <v>322</v>
      </c>
      <c r="D72" s="454">
        <f>J82*-1</f>
        <v/>
      </c>
      <c r="E72" s="441" t="n">
        <v>418</v>
      </c>
      <c r="F72" s="442">
        <f>D81</f>
        <v/>
      </c>
      <c r="G72" s="429">
        <f>B72+SUM(F72:F73)-SUM(D72:D73)</f>
        <v/>
      </c>
      <c r="H72" s="112" t="inlineStr">
        <is>
          <t xml:space="preserve">　　增加長期負債                                                </t>
        </is>
      </c>
      <c r="I72" s="180" t="n"/>
      <c r="J72" s="73">
        <f>OFFSET(A545,0,$K$1-1)</f>
        <v/>
      </c>
      <c r="K72" s="369">
        <f>K73</f>
        <v/>
      </c>
      <c r="L72" s="478">
        <f>VLOOKUP(A72,$A$253:$AX$305,$K$1,FALSE)</f>
        <v/>
      </c>
      <c r="M72" s="478">
        <f>L72-G72</f>
        <v/>
      </c>
      <c r="N72" s="30" t="n"/>
      <c r="O72" s="425">
        <f>L72-B72</f>
        <v/>
      </c>
      <c r="P72" s="30">
        <f>J72-K72</f>
        <v/>
      </c>
      <c r="Q72" s="426">
        <f>D72-F72</f>
        <v/>
      </c>
      <c r="R72" s="30" t="n"/>
    </row>
    <row r="73" ht="20.25" customHeight="1" s="53">
      <c r="A73" s="3" t="n">
        <v>0</v>
      </c>
      <c r="B73" s="427" t="n"/>
      <c r="C73" s="385" t="n">
        <v>316</v>
      </c>
      <c r="D73" s="440" t="n"/>
      <c r="E73" s="443" t="n"/>
      <c r="F73" s="442" t="n"/>
      <c r="G73" s="433" t="n"/>
      <c r="H73" s="112" t="inlineStr">
        <is>
          <t xml:space="preserve">　　　增加長期債務                                                </t>
        </is>
      </c>
      <c r="I73" s="180" t="n">
        <v>312</v>
      </c>
      <c r="J73" s="73">
        <f>OFFSET(A546,0,$K$1-1)</f>
        <v/>
      </c>
      <c r="K73" s="369">
        <f>-SUMIF($C$7:$C$127,I73,$D$7:$D$127)+SUMIF($E$7:$E$127,I73,$F$7:$F$127)</f>
        <v/>
      </c>
      <c r="L73" s="478" t="n"/>
      <c r="M73" s="478">
        <f>L73-G73</f>
        <v/>
      </c>
      <c r="N73" s="30" t="n"/>
      <c r="O73" s="425">
        <f>L73-B73</f>
        <v/>
      </c>
      <c r="P73" s="30">
        <f>J73-K73</f>
        <v/>
      </c>
      <c r="Q73" s="426">
        <f>D73-F73</f>
        <v/>
      </c>
      <c r="R73" s="30" t="n"/>
    </row>
    <row r="74" ht="21" customHeight="1" s="53">
      <c r="A74" s="80" t="inlineStr">
        <is>
          <t xml:space="preserve">　　應付款項                                                    </t>
        </is>
      </c>
      <c r="B74" s="427">
        <f>VLOOKUP(A74,$A$423:$AX$475,$K$1,FALSE)</f>
        <v/>
      </c>
      <c r="C74" s="384" t="n"/>
      <c r="D74" s="440" t="n"/>
      <c r="E74" s="441" t="n">
        <v>161</v>
      </c>
      <c r="F74" s="442" t="n"/>
      <c r="G74" s="429">
        <f>B74+SUM(F74:F75)-SUM(D74:D75)</f>
        <v/>
      </c>
      <c r="H74" s="112" t="inlineStr">
        <is>
          <t xml:space="preserve">　　增加基金、公積及填補短絀                                    </t>
        </is>
      </c>
      <c r="I74" s="180" t="n"/>
      <c r="J74" s="73">
        <f>OFFSET(A547,0,$K$1-1)</f>
        <v/>
      </c>
      <c r="K74" s="369">
        <f>SUM(K75)</f>
        <v/>
      </c>
      <c r="L74" s="478">
        <f>VLOOKUP(A74,$A$253:$AX$305,$K$1,FALSE)</f>
        <v/>
      </c>
      <c r="M74" s="478">
        <f>L74-G74</f>
        <v/>
      </c>
      <c r="N74" s="30" t="n"/>
      <c r="O74" s="425">
        <f>L74-B74</f>
        <v/>
      </c>
      <c r="P74" s="30">
        <f>J74-K74</f>
        <v/>
      </c>
      <c r="Q74" s="426">
        <f>D74-F74</f>
        <v/>
      </c>
      <c r="R74" s="30" t="n"/>
    </row>
    <row r="75" ht="18.75" customHeight="1" s="53">
      <c r="A75" s="3" t="n">
        <v>0</v>
      </c>
      <c r="B75" s="427" t="n"/>
      <c r="C75" s="385" t="n"/>
      <c r="D75" s="440" t="n"/>
      <c r="E75" s="443" t="n"/>
      <c r="F75" s="442" t="n"/>
      <c r="G75" s="433" t="n"/>
      <c r="H75" s="112" t="inlineStr">
        <is>
          <t xml:space="preserve">　　　增加基金                                                    </t>
        </is>
      </c>
      <c r="I75" s="180" t="n"/>
      <c r="J75" s="73">
        <f>OFFSET(A548,0,$K$1-1)</f>
        <v/>
      </c>
      <c r="K75" s="369">
        <f>SUM(K76:K78)</f>
        <v/>
      </c>
      <c r="L75" s="478" t="n"/>
      <c r="M75" s="478">
        <f>L75-G75</f>
        <v/>
      </c>
      <c r="N75" s="30" t="n"/>
      <c r="O75" s="425">
        <f>L75-B75</f>
        <v/>
      </c>
      <c r="P75" s="30">
        <f>J75-K75</f>
        <v/>
      </c>
      <c r="Q75" s="426">
        <f>D75-F75</f>
        <v/>
      </c>
      <c r="R75" s="30" t="n"/>
    </row>
    <row r="76" ht="20.25" customHeight="1" s="53">
      <c r="A76" s="80" t="inlineStr">
        <is>
          <t xml:space="preserve">　　預收款項                                                    </t>
        </is>
      </c>
      <c r="B76" s="427">
        <f>VLOOKUP(A76,$A$423:$AX$475,$K$1,FALSE)</f>
        <v/>
      </c>
      <c r="C76" s="384" t="n"/>
      <c r="D76" s="440" t="n"/>
      <c r="E76" s="441" t="n">
        <v>161</v>
      </c>
      <c r="F76" s="442">
        <f>J34</f>
        <v/>
      </c>
      <c r="G76" s="429">
        <f>B76+SUM(F76:F77)-SUM(D76:D77)</f>
        <v/>
      </c>
      <c r="H76" s="112" t="inlineStr">
        <is>
          <t xml:space="preserve">　　　　國庫撥款增置固定資產                                        </t>
        </is>
      </c>
      <c r="I76" s="180" t="n">
        <v>313</v>
      </c>
      <c r="J76" s="73">
        <f>OFFSET(A549,0,$K$1-1)</f>
        <v/>
      </c>
      <c r="K76" s="369">
        <f>-SUMIF($C$7:$C$127,I76,$D$7:$D$127)+SUMIF($E$7:$E$127,I76,$F$7:$F$127)</f>
        <v/>
      </c>
      <c r="L76" s="478">
        <f>VLOOKUP(A76,$A$253:$AX$305,$K$1,FALSE)</f>
        <v/>
      </c>
      <c r="M76" s="478">
        <f>L76-G76</f>
        <v/>
      </c>
      <c r="N76" s="30" t="n"/>
      <c r="O76" s="425">
        <f>L76-B76</f>
        <v/>
      </c>
      <c r="P76" s="30">
        <f>J76-K76</f>
        <v/>
      </c>
      <c r="Q76" s="426">
        <f>D76-F76</f>
        <v/>
      </c>
      <c r="R76" s="30" t="n"/>
    </row>
    <row r="77">
      <c r="A77" s="3" t="n">
        <v>0</v>
      </c>
      <c r="B77" s="427" t="n"/>
      <c r="C77" s="385" t="n"/>
      <c r="D77" s="440" t="n"/>
      <c r="E77" s="443" t="n"/>
      <c r="F77" s="442" t="n"/>
      <c r="G77" s="433" t="n"/>
      <c r="H77" s="112" t="inlineStr">
        <is>
          <t xml:space="preserve">　　　　國庫增撥無形資產                                            </t>
        </is>
      </c>
      <c r="I77" s="180" t="n">
        <v>314</v>
      </c>
      <c r="J77" s="73">
        <f>OFFSET(A550,0,$K$1-1)</f>
        <v/>
      </c>
      <c r="K77" s="369">
        <f>-SUMIF($C$7:$C$127,I77,$D$7:$D$127)+SUMIF($E$7:$E$127,I77,$F$7:$F$127)</f>
        <v/>
      </c>
      <c r="L77" s="478" t="n"/>
      <c r="M77" s="478">
        <f>L77-G77</f>
        <v/>
      </c>
      <c r="N77" s="30" t="n"/>
      <c r="O77" s="425">
        <f>L77-B77</f>
        <v/>
      </c>
      <c r="P77" s="30">
        <f>J77-K77</f>
        <v/>
      </c>
      <c r="Q77" s="426">
        <f>D77-F77</f>
        <v/>
      </c>
      <c r="R77" s="30" t="n"/>
    </row>
    <row r="78">
      <c r="A78" s="78" t="inlineStr">
        <is>
          <t xml:space="preserve">　長期負債                                                    </t>
        </is>
      </c>
      <c r="B78" s="459">
        <f>SUM(B81)</f>
        <v/>
      </c>
      <c r="C78" s="384" t="n"/>
      <c r="D78" s="440" t="n"/>
      <c r="E78" s="441" t="n"/>
      <c r="F78" s="442" t="n"/>
      <c r="G78" s="460">
        <f>SUM(G81)</f>
        <v/>
      </c>
      <c r="H78" s="112" t="inlineStr">
        <is>
          <t xml:space="preserve">　　　　國庫增撥遞延資產                                            </t>
        </is>
      </c>
      <c r="I78" s="180" t="n">
        <v>315</v>
      </c>
      <c r="J78" s="73">
        <f>OFFSET(A551,0,$K$1-1)</f>
        <v/>
      </c>
      <c r="K78" s="369">
        <f>-SUMIF($C$7:$C$127,I78,$D$7:$D$127)+SUMIF($E$7:$E$127,I78,$F$7:$F$127)</f>
        <v/>
      </c>
      <c r="L78" s="478">
        <f>VLOOKUP(A78,$A$253:$AX$305,$K$1,FALSE)</f>
        <v/>
      </c>
      <c r="M78" s="478">
        <f>L78-G78</f>
        <v/>
      </c>
      <c r="N78" s="30" t="n"/>
      <c r="O78" s="425">
        <f>L78-B78</f>
        <v/>
      </c>
      <c r="P78" s="30">
        <f>J78-K78</f>
        <v/>
      </c>
      <c r="Q78" s="426">
        <f>D78-F78</f>
        <v/>
      </c>
      <c r="R78" s="30" t="n"/>
    </row>
    <row r="79">
      <c r="A79" s="169" t="n"/>
      <c r="B79" s="461" t="n"/>
      <c r="C79" s="395" t="n"/>
      <c r="D79" s="462" t="n"/>
      <c r="E79" s="463" t="n"/>
      <c r="F79" s="447" t="n"/>
      <c r="G79" s="394" t="n"/>
      <c r="H79" s="112" t="inlineStr">
        <is>
          <t xml:space="preserve">　　減少短期債務、流動金融負債及其他負債                        </t>
        </is>
      </c>
      <c r="I79" s="180" t="n"/>
      <c r="J79" s="73">
        <f>OFFSET(A552,0,$K$1-1)</f>
        <v/>
      </c>
      <c r="K79" s="387" t="n"/>
      <c r="L79" s="478" t="n"/>
      <c r="M79" s="478" t="n"/>
      <c r="N79" s="30" t="n"/>
      <c r="O79" s="425" t="n"/>
      <c r="P79" s="30" t="n"/>
      <c r="Q79" s="426" t="n"/>
      <c r="R79" s="30" t="n"/>
    </row>
    <row r="80">
      <c r="A80" s="169" t="n"/>
      <c r="B80" s="461" t="n"/>
      <c r="C80" s="395" t="n"/>
      <c r="D80" s="462" t="n"/>
      <c r="E80" s="463" t="n"/>
      <c r="F80" s="447" t="n"/>
      <c r="G80" s="394" t="n"/>
      <c r="H80" s="112" t="inlineStr">
        <is>
          <t xml:space="preserve">　　　減少短期債務                                                </t>
        </is>
      </c>
      <c r="I80" s="180" t="n">
        <v>316</v>
      </c>
      <c r="J80" s="73">
        <f>OFFSET(A553,0,$K$1-1)</f>
        <v/>
      </c>
      <c r="K80" s="369">
        <f>-SUMIF($C$7:$C$127,I80,$D$7:$D$127)+SUMIF($E$7:$E$127,I80,$F$7:$F$127)</f>
        <v/>
      </c>
      <c r="L80" s="478" t="n"/>
      <c r="M80" s="478" t="n"/>
      <c r="N80" s="30" t="n"/>
      <c r="O80" s="425" t="n"/>
      <c r="P80" s="30" t="n"/>
      <c r="Q80" s="426" t="n"/>
      <c r="R80" s="30" t="n"/>
    </row>
    <row r="81">
      <c r="A81" s="80" t="inlineStr">
        <is>
          <t xml:space="preserve">　　長期債務                                                    </t>
        </is>
      </c>
      <c r="B81" s="427">
        <f>VLOOKUP(A81,$A$423:$AX$475,$K$1,FALSE)</f>
        <v/>
      </c>
      <c r="C81" s="384" t="n">
        <v>418</v>
      </c>
      <c r="D81" s="440">
        <f>J116</f>
        <v/>
      </c>
      <c r="E81" s="441" t="n">
        <v>312</v>
      </c>
      <c r="F81" s="442">
        <f>J73</f>
        <v/>
      </c>
      <c r="G81" s="429">
        <f>B81+SUM(F81:F82)-SUM(D81:D82)</f>
        <v/>
      </c>
      <c r="H81" s="112" t="inlineStr">
        <is>
          <t xml:space="preserve">　　減少長期負債                                                </t>
        </is>
      </c>
      <c r="I81" s="180" t="n"/>
      <c r="J81" s="73">
        <f>OFFSET(A554,0,$K$1-1)</f>
        <v/>
      </c>
      <c r="K81" s="369">
        <f>K82</f>
        <v/>
      </c>
      <c r="L81" s="478">
        <f>VLOOKUP(A81,$A$253:$AX$305,$K$1,FALSE)</f>
        <v/>
      </c>
      <c r="M81" s="478">
        <f>L81-G81</f>
        <v/>
      </c>
      <c r="N81" s="30" t="n"/>
      <c r="O81" s="425">
        <f>L81-B81</f>
        <v/>
      </c>
      <c r="P81" s="30">
        <f>J81-K81</f>
        <v/>
      </c>
      <c r="Q81" s="426">
        <f>D81-F81</f>
        <v/>
      </c>
      <c r="R81" s="30" t="n"/>
    </row>
    <row r="82">
      <c r="A82" s="3" t="n">
        <v>0</v>
      </c>
      <c r="B82" s="427" t="n"/>
      <c r="C82" s="385" t="n">
        <v>322</v>
      </c>
      <c r="D82" s="440" t="n"/>
      <c r="E82" s="443" t="n"/>
      <c r="F82" s="442" t="n"/>
      <c r="G82" s="433" t="n"/>
      <c r="H82" s="112" t="inlineStr">
        <is>
          <t xml:space="preserve">　　　減少長期債務                                                </t>
        </is>
      </c>
      <c r="I82" s="180" t="n">
        <v>322</v>
      </c>
      <c r="J82" s="73">
        <f>OFFSET(A555,0,$K$1-1)</f>
        <v/>
      </c>
      <c r="K82" s="369">
        <f>-SUMIF($C$7:$C$127,I82,$D$7:$D$127)+SUMIF($E$7:$E$127,I82,$F$7:$F$127)</f>
        <v/>
      </c>
      <c r="L82" s="478" t="n"/>
      <c r="M82" s="478">
        <f>L82-G82</f>
        <v/>
      </c>
      <c r="N82" s="30" t="n"/>
      <c r="O82" s="425">
        <f>L82-B82</f>
        <v/>
      </c>
      <c r="P82" s="30">
        <f>J82-K82</f>
        <v/>
      </c>
      <c r="Q82" s="426">
        <f>D72-F82</f>
        <v/>
      </c>
      <c r="R82" s="30" t="n"/>
    </row>
    <row r="83">
      <c r="A83" s="78" t="inlineStr">
        <is>
          <t xml:space="preserve">　其他負債                                                    </t>
        </is>
      </c>
      <c r="B83" s="422">
        <f>SUM(B84,B90)</f>
        <v/>
      </c>
      <c r="C83" s="384" t="n"/>
      <c r="D83" s="440" t="n"/>
      <c r="E83" s="441" t="n"/>
      <c r="F83" s="442" t="n"/>
      <c r="G83" s="460">
        <f>SUM(G84,G90)</f>
        <v/>
      </c>
      <c r="H83" s="112" t="inlineStr">
        <is>
          <t xml:space="preserve">　　支付利息                                                    </t>
        </is>
      </c>
      <c r="I83" s="180" t="n"/>
      <c r="J83" s="73">
        <f>OFFSET(A556,0,$K$1-1)</f>
        <v/>
      </c>
      <c r="K83" s="369">
        <f>J83</f>
        <v/>
      </c>
      <c r="L83" s="478">
        <f>VLOOKUP(A83,$A$253:$AX$305,$K$1,FALSE)</f>
        <v/>
      </c>
      <c r="M83" s="478">
        <f>L83-G83</f>
        <v/>
      </c>
      <c r="N83" s="30" t="n"/>
      <c r="O83" s="425">
        <f>L83-B83</f>
        <v/>
      </c>
      <c r="P83" s="30">
        <f>J83-K83</f>
        <v/>
      </c>
      <c r="Q83" s="426">
        <f>D83-F83</f>
        <v/>
      </c>
      <c r="R83" s="30" t="n"/>
    </row>
    <row r="84">
      <c r="A84" s="80" t="inlineStr">
        <is>
          <t xml:space="preserve">　　什項負債                                                    </t>
        </is>
      </c>
      <c r="B84" s="427">
        <f>VLOOKUP(A84,$A$423:$AX$475,$K$1,FALSE)</f>
        <v/>
      </c>
      <c r="C84" s="384" t="n">
        <v>321</v>
      </c>
      <c r="D84" s="440" t="n"/>
      <c r="E84" s="441" t="n"/>
      <c r="F84" s="442" t="n"/>
      <c r="G84" s="429">
        <f>B84+SUM(F84:F89)-SUM(D84:D89)</f>
        <v/>
      </c>
      <c r="H84" s="111" t="inlineStr">
        <is>
          <t xml:space="preserve">▼籌資活動之淨現金流入（流出）                                </t>
        </is>
      </c>
      <c r="I84" s="180" t="n"/>
      <c r="J84" s="73">
        <f>OFFSET(A557,0,$K$1-1)</f>
        <v/>
      </c>
      <c r="K84" s="369">
        <f>K69</f>
        <v/>
      </c>
      <c r="L84" s="478">
        <f>VLOOKUP(A84,$A$253:$AX$305,$K$1,FALSE)</f>
        <v/>
      </c>
      <c r="M84" s="478">
        <f>L84-G84</f>
        <v/>
      </c>
      <c r="N84" s="30" t="n"/>
      <c r="O84" s="425">
        <f>L84-B84</f>
        <v/>
      </c>
      <c r="P84" s="30">
        <f>J84-K84</f>
        <v/>
      </c>
      <c r="Q84" s="426">
        <f>D84-F84</f>
        <v/>
      </c>
      <c r="R84" s="30" t="n"/>
    </row>
    <row r="85">
      <c r="A85" s="4" t="n">
        <v>0</v>
      </c>
      <c r="B85" s="427" t="n"/>
      <c r="C85" s="384" t="n">
        <v>402</v>
      </c>
      <c r="D85" s="440">
        <f>J91*-1</f>
        <v/>
      </c>
      <c r="E85" s="384" t="n">
        <v>122</v>
      </c>
      <c r="F85" s="442">
        <f>J28</f>
        <v/>
      </c>
      <c r="G85" s="433" t="n"/>
      <c r="H85" s="111" t="inlineStr">
        <is>
          <t xml:space="preserve">▼現金及約當現金之淨增（淨減）                                </t>
        </is>
      </c>
      <c r="I85" s="180" t="inlineStr">
        <is>
          <t>B</t>
        </is>
      </c>
      <c r="J85" s="73">
        <f>OFFSET(A558,0,$K$1-1)</f>
        <v/>
      </c>
      <c r="K85" s="369">
        <f>J85</f>
        <v/>
      </c>
      <c r="L85" s="478" t="n"/>
      <c r="M85" s="478">
        <f>L85-G85</f>
        <v/>
      </c>
      <c r="N85" s="30" t="n"/>
      <c r="O85" s="425">
        <f>L85-B85</f>
        <v/>
      </c>
      <c r="P85" s="30">
        <f>J85-K85</f>
        <v/>
      </c>
      <c r="Q85" s="426">
        <f>D85-F85</f>
        <v/>
      </c>
      <c r="R85" s="30" t="n"/>
    </row>
    <row r="86">
      <c r="A86" s="3" t="n">
        <v>0</v>
      </c>
      <c r="B86" s="427" t="n"/>
      <c r="C86" s="385" t="n"/>
      <c r="D86" s="440" t="n"/>
      <c r="E86" s="443" t="n">
        <v>401</v>
      </c>
      <c r="F86" s="442">
        <f>J90</f>
        <v/>
      </c>
      <c r="G86" s="433" t="n"/>
      <c r="H86" s="111" t="inlineStr">
        <is>
          <t xml:space="preserve">▼期初現金及約當現金                                          </t>
        </is>
      </c>
      <c r="I86" s="180" t="n"/>
      <c r="J86" s="73">
        <f>OFFSET(A559,0,$K$1-1)</f>
        <v/>
      </c>
      <c r="K86" s="369">
        <f>B8</f>
        <v/>
      </c>
      <c r="L86" s="478" t="n"/>
      <c r="M86" s="478">
        <f>L86-G86</f>
        <v/>
      </c>
      <c r="N86" s="30" t="n"/>
      <c r="O86" s="425">
        <f>L86-B86</f>
        <v/>
      </c>
      <c r="P86" s="30">
        <f>J86-K86</f>
        <v/>
      </c>
      <c r="Q86" s="426">
        <f>D86-F86</f>
        <v/>
      </c>
      <c r="R86" s="30" t="n"/>
    </row>
    <row r="87">
      <c r="A87" s="3" t="n">
        <v>0</v>
      </c>
      <c r="B87" s="427" t="n"/>
      <c r="C87" s="385" t="n"/>
      <c r="D87" s="440" t="n"/>
      <c r="E87" s="443" t="n"/>
      <c r="F87" s="442" t="n"/>
      <c r="G87" s="433" t="n"/>
      <c r="H87" s="111" t="inlineStr">
        <is>
          <t xml:space="preserve">▼期末現金及約當現金                                          </t>
        </is>
      </c>
      <c r="I87" s="180" t="n"/>
      <c r="J87" s="73">
        <f>OFFSET(A560,0,$K$1-1)</f>
        <v/>
      </c>
      <c r="K87" s="369">
        <f>G8</f>
        <v/>
      </c>
      <c r="L87" s="478" t="n"/>
      <c r="M87" s="478">
        <f>L87-G87</f>
        <v/>
      </c>
      <c r="N87" s="30" t="n"/>
      <c r="O87" s="425">
        <f>L87-B87</f>
        <v/>
      </c>
      <c r="P87" s="30">
        <f>J87-K87</f>
        <v/>
      </c>
      <c r="Q87" s="426">
        <f>D87-F87</f>
        <v/>
      </c>
      <c r="R87" s="30" t="n"/>
    </row>
    <row r="88">
      <c r="A88" s="3" t="n">
        <v>0</v>
      </c>
      <c r="B88" s="427" t="n"/>
      <c r="C88" s="385" t="n"/>
      <c r="D88" s="440" t="n"/>
      <c r="E88" s="443" t="n"/>
      <c r="F88" s="442" t="n"/>
      <c r="G88" s="433" t="n"/>
      <c r="H88" s="111" t="inlineStr">
        <is>
          <t xml:space="preserve">▼不影響現金流量之投資與籌資活動                              </t>
        </is>
      </c>
      <c r="J88" s="73">
        <f>OFFSET(A561,0,$K$1-1)</f>
        <v/>
      </c>
      <c r="K88" s="369" t="n"/>
      <c r="L88" s="478" t="n"/>
      <c r="M88" s="478">
        <f>L88-G88</f>
        <v/>
      </c>
      <c r="N88" s="30" t="n"/>
      <c r="O88" s="425">
        <f>L88-B88</f>
        <v/>
      </c>
      <c r="P88" s="30">
        <f>J88-K88</f>
        <v/>
      </c>
      <c r="Q88" s="426">
        <f>D88-F88</f>
        <v/>
      </c>
      <c r="R88" s="30" t="n"/>
    </row>
    <row r="89" ht="32.4" customHeight="1" s="53">
      <c r="A89" s="3" t="n">
        <v>0</v>
      </c>
      <c r="B89" s="427" t="n"/>
      <c r="C89" s="385" t="n"/>
      <c r="D89" s="440" t="n"/>
      <c r="E89" s="443" t="n"/>
      <c r="F89" s="442" t="n"/>
      <c r="G89" s="433" t="n"/>
      <c r="H89" s="112" t="inlineStr">
        <is>
          <t xml:space="preserve">　　退休離職準備金與應付退休及離職金同額增加(+)或減少(-)之金額  </t>
        </is>
      </c>
      <c r="I89" s="180" t="n"/>
      <c r="J89" s="73">
        <f>OFFSET(A562,0,$K$1-1)</f>
        <v/>
      </c>
      <c r="K89" s="369">
        <f>K90+K91</f>
        <v/>
      </c>
      <c r="L89" s="478" t="n"/>
      <c r="M89" s="478">
        <f>L89-G89</f>
        <v/>
      </c>
      <c r="N89" s="30" t="n"/>
      <c r="O89" s="425">
        <f>L89-B89</f>
        <v/>
      </c>
      <c r="P89" s="30">
        <f>J89-K89</f>
        <v/>
      </c>
      <c r="Q89" s="426">
        <f>D89-F89</f>
        <v/>
      </c>
      <c r="R89" s="30" t="n"/>
    </row>
    <row r="90">
      <c r="A90" s="80" t="inlineStr">
        <is>
          <t xml:space="preserve">　　遞延負債                                                    </t>
        </is>
      </c>
      <c r="B90" s="427">
        <f>VLOOKUP(A90,$A$423:$AX$475,$K$1,FALSE)</f>
        <v/>
      </c>
      <c r="C90" s="385" t="n">
        <v>124</v>
      </c>
      <c r="D90" s="440">
        <f>J31*-1</f>
        <v/>
      </c>
      <c r="E90" s="464" t="n">
        <v>311</v>
      </c>
      <c r="F90" s="442">
        <f>J71</f>
        <v/>
      </c>
      <c r="G90" s="429">
        <f>B90+SUM(F90:F96)-SUM(D90:D96)</f>
        <v/>
      </c>
      <c r="H90" s="112" t="inlineStr">
        <is>
          <t xml:space="preserve">　　　退休離職準備金與應付退休及離職金同額增加之金額(+)           </t>
        </is>
      </c>
      <c r="I90" s="180" t="n">
        <v>401</v>
      </c>
      <c r="J90" s="73">
        <f>OFFSET(A563,0,$K$1-1)</f>
        <v/>
      </c>
      <c r="K90" s="369">
        <f>(SUMIF($C$7:$C$127,I90,$D$7:$D$127)+SUMIF($E$7:$E$127,I90,$F$7:$F$127))/2</f>
        <v/>
      </c>
      <c r="L90" s="478">
        <f>VLOOKUP(A90,$A$253:$AX$305,$K$1,FALSE)</f>
        <v/>
      </c>
      <c r="M90" s="478">
        <f>L90-G90</f>
        <v/>
      </c>
      <c r="N90" s="30" t="n"/>
      <c r="O90" s="425">
        <f>L90-B90</f>
        <v/>
      </c>
      <c r="P90" s="30">
        <f>J90-K90</f>
        <v/>
      </c>
      <c r="Q90" s="426">
        <f>D90-F90</f>
        <v/>
      </c>
      <c r="R90" s="30" t="n"/>
    </row>
    <row r="91">
      <c r="A91" s="3" t="n">
        <v>0</v>
      </c>
      <c r="B91" s="427" t="n"/>
      <c r="C91" s="241" t="n">
        <v>123</v>
      </c>
      <c r="D91" s="440">
        <f>-J30</f>
        <v/>
      </c>
      <c r="E91" s="464" t="n">
        <v>403</v>
      </c>
      <c r="F91" s="442">
        <f>J93</f>
        <v/>
      </c>
      <c r="G91" s="433" t="n"/>
      <c r="H91" s="112" t="inlineStr">
        <is>
          <t xml:space="preserve">　　　退休離職準備金與應付退休及離職金同額減少之金額(-)           </t>
        </is>
      </c>
      <c r="I91" s="180" t="n">
        <v>402</v>
      </c>
      <c r="J91" s="73">
        <f>OFFSET(A564,0,$K$1-1)</f>
        <v/>
      </c>
      <c r="K91" s="387">
        <f>(SUMIF($C$7:$C$127,I91,$D$7:$D$127)+SUMIF($E$7:$E$127,I91,$F$7:$F$127))/2*-1</f>
        <v/>
      </c>
      <c r="L91" s="478" t="n"/>
      <c r="M91" s="478">
        <f>L91-G91</f>
        <v/>
      </c>
      <c r="N91" s="30" t="n"/>
      <c r="O91" s="425">
        <f>L91-B91</f>
        <v/>
      </c>
      <c r="P91" s="30">
        <f>J91-K91</f>
        <v/>
      </c>
      <c r="Q91" s="426">
        <f>D91-F91</f>
        <v/>
      </c>
      <c r="R91" s="30" t="n"/>
    </row>
    <row r="92">
      <c r="A92" s="3" t="n">
        <v>0</v>
      </c>
      <c r="B92" s="427" t="n"/>
      <c r="C92" s="385" t="n"/>
      <c r="D92" s="440" t="n"/>
      <c r="E92" s="325" t="n">
        <v>407</v>
      </c>
      <c r="F92" s="262">
        <f>J101</f>
        <v/>
      </c>
      <c r="G92" s="433" t="n"/>
      <c r="H92" s="112" t="inlineStr">
        <is>
          <t xml:space="preserve">　　其他準備金與遞延收入同額增加之金額                          </t>
        </is>
      </c>
      <c r="I92" s="180" t="n"/>
      <c r="J92" s="73">
        <f>OFFSET(A565,0,$K$1-1)</f>
        <v/>
      </c>
      <c r="K92" s="369">
        <f>K93</f>
        <v/>
      </c>
      <c r="L92" s="478" t="n"/>
      <c r="M92" s="478">
        <f>L92-G92</f>
        <v/>
      </c>
      <c r="N92" s="30" t="n"/>
      <c r="O92" s="425">
        <f>L92-B92</f>
        <v/>
      </c>
      <c r="P92" s="30">
        <f>J92-K92</f>
        <v/>
      </c>
      <c r="Q92" s="426">
        <f>D92-F92</f>
        <v/>
      </c>
      <c r="R92" s="30" t="n"/>
    </row>
    <row r="93">
      <c r="A93" s="3" t="n">
        <v>0</v>
      </c>
      <c r="B93" s="427" t="n"/>
      <c r="C93" s="385" t="n"/>
      <c r="D93" s="440" t="n"/>
      <c r="E93" s="464" t="n">
        <v>408</v>
      </c>
      <c r="F93" s="442">
        <f>J102</f>
        <v/>
      </c>
      <c r="G93" s="433" t="n"/>
      <c r="H93" s="112" t="inlineStr">
        <is>
          <t xml:space="preserve">　　　其他準備金與遞延收入同額增加之金額                          </t>
        </is>
      </c>
      <c r="I93" s="180" t="n">
        <v>403</v>
      </c>
      <c r="J93" s="73">
        <f>OFFSET(A566,0,$K$1-1)</f>
        <v/>
      </c>
      <c r="K93" s="369">
        <f>(SUMIF($C$7:$C$127,I93,$D$7:$D$127)+SUMIF($E$7:$E$127,I93,$F$7:$F$127))/2</f>
        <v/>
      </c>
      <c r="L93" s="478" t="n"/>
      <c r="M93" s="478">
        <f>L93-G93</f>
        <v/>
      </c>
      <c r="N93" s="30" t="n"/>
      <c r="O93" s="425">
        <f>L93-B93</f>
        <v/>
      </c>
      <c r="P93" s="30">
        <f>J93-K93</f>
        <v/>
      </c>
      <c r="Q93" s="426">
        <f>D93-F93</f>
        <v/>
      </c>
      <c r="R93" s="30" t="n"/>
    </row>
    <row r="94" ht="32.4" customHeight="1" s="53">
      <c r="A94" s="105" t="n"/>
      <c r="B94" s="465" t="n"/>
      <c r="C94" s="398" t="n"/>
      <c r="D94" s="455" t="n"/>
      <c r="E94" s="466" t="n">
        <v>410</v>
      </c>
      <c r="F94" s="467" t="n"/>
      <c r="G94" s="378" t="n"/>
      <c r="H94" s="112" t="inlineStr">
        <is>
          <t xml:space="preserve">　　以前年度購建中固定資產科目，調整轉入不動產、廠房及設備科目之</t>
        </is>
      </c>
      <c r="I94" s="180" t="n"/>
      <c r="J94" s="73">
        <f>OFFSET(A567,0,$K$1-1)</f>
        <v/>
      </c>
      <c r="K94" s="369">
        <f>K95</f>
        <v/>
      </c>
      <c r="P94">
        <f>J94-K94</f>
        <v/>
      </c>
    </row>
    <row r="95">
      <c r="A95" s="105" t="n"/>
      <c r="B95" s="465" t="n"/>
      <c r="C95" s="398" t="n"/>
      <c r="D95" s="455" t="n"/>
      <c r="E95" s="468" t="n"/>
      <c r="F95" s="447" t="n"/>
      <c r="G95" s="378" t="n"/>
      <c r="H95" s="112" t="inlineStr">
        <is>
          <t xml:space="preserve">　　　調整轉入不動產、廠房及設備科目明細                          </t>
        </is>
      </c>
      <c r="I95" s="180" t="n"/>
      <c r="J95" s="73">
        <f>OFFSET(A568,0,$K$1-1)</f>
        <v/>
      </c>
      <c r="K95" s="369">
        <f>K96+K97+K98</f>
        <v/>
      </c>
      <c r="L95" s="478" t="n"/>
      <c r="N95" s="30" t="n"/>
      <c r="O95" s="425">
        <f>L95-B96</f>
        <v/>
      </c>
      <c r="P95" s="30">
        <f>J95-K95</f>
        <v/>
      </c>
      <c r="Q95" s="426">
        <f>D96-F96</f>
        <v/>
      </c>
      <c r="R95" s="30" t="n"/>
    </row>
    <row r="96">
      <c r="A96" s="3" t="n">
        <v>0</v>
      </c>
      <c r="B96" s="427" t="n"/>
      <c r="C96" s="385" t="n"/>
      <c r="D96" s="440" t="n"/>
      <c r="E96" s="261" t="n"/>
      <c r="F96" s="186" t="n"/>
      <c r="G96" s="433" t="n"/>
      <c r="H96" s="112" t="inlineStr">
        <is>
          <t xml:space="preserve">　　　　土地改良物                                                  </t>
        </is>
      </c>
      <c r="I96" s="180" t="n">
        <v>404</v>
      </c>
      <c r="J96" s="73">
        <f>OFFSET(A569,0,$K$1-1)</f>
        <v/>
      </c>
      <c r="K96" s="369">
        <f>(SUMIF($C$7:$C$127,I96,$D$7:$D$127)+SUMIF($E$7:$E$127,I96,$F$7:$F$127))/2</f>
        <v/>
      </c>
      <c r="N96" s="30" t="n"/>
      <c r="O96" s="425">
        <f>L97-B97</f>
        <v/>
      </c>
      <c r="P96" s="30">
        <f>J96-K96</f>
        <v/>
      </c>
      <c r="Q96" s="426">
        <f>D97-F97</f>
        <v/>
      </c>
      <c r="R96" s="30" t="n"/>
    </row>
    <row r="97">
      <c r="A97" s="84" t="inlineStr">
        <is>
          <t xml:space="preserve">淨值                                                        </t>
        </is>
      </c>
      <c r="B97" s="422">
        <f>B98+B110+B116+B125</f>
        <v/>
      </c>
      <c r="C97" s="384" t="n"/>
      <c r="D97" s="440" t="n"/>
      <c r="E97" s="441" t="n"/>
      <c r="F97" s="442" t="n"/>
      <c r="G97" s="422">
        <f>G98+G110+G116+G125</f>
        <v/>
      </c>
      <c r="H97" s="112" t="inlineStr">
        <is>
          <t xml:space="preserve">　　　　房屋及建築                                                  </t>
        </is>
      </c>
      <c r="I97" s="180" t="n">
        <v>405</v>
      </c>
      <c r="J97" s="73">
        <f>OFFSET(A570,0,$K$1-1)</f>
        <v/>
      </c>
      <c r="K97" s="369">
        <f>(SUMIF($C$7:$C$127,I97,$D$7:$D$127)+SUMIF($E$7:$E$127,I97,$F$7:$F$127))/2</f>
        <v/>
      </c>
      <c r="L97" s="478">
        <f>VLOOKUP(A97,$A$253:$AX$305,$K$1,FALSE)</f>
        <v/>
      </c>
      <c r="M97" s="478">
        <f>L97-G97</f>
        <v/>
      </c>
      <c r="N97" s="30" t="n"/>
      <c r="O97" s="425">
        <f>L98-B98</f>
        <v/>
      </c>
      <c r="P97" s="30">
        <f>J97-K97</f>
        <v/>
      </c>
      <c r="Q97" s="426">
        <f>D98-F98</f>
        <v/>
      </c>
      <c r="R97" s="30" t="n"/>
    </row>
    <row r="98">
      <c r="A98" s="85" t="inlineStr">
        <is>
          <t xml:space="preserve">　基金                                                        </t>
        </is>
      </c>
      <c r="B98" s="422">
        <f>SUM(B99:B101)</f>
        <v/>
      </c>
      <c r="C98" s="384" t="n"/>
      <c r="D98" s="440" t="n"/>
      <c r="E98" s="441" t="n"/>
      <c r="F98" s="442" t="n"/>
      <c r="G98" s="422">
        <f>SUM(G99:G101)</f>
        <v/>
      </c>
      <c r="H98" s="220" t="inlineStr">
        <is>
          <t xml:space="preserve">　　　　什項設備                                                    </t>
        </is>
      </c>
      <c r="I98" s="267" t="n">
        <v>406</v>
      </c>
      <c r="J98" s="73">
        <f>OFFSET(A571,0,$K$1-1)</f>
        <v/>
      </c>
      <c r="K98" s="369">
        <f>(SUMIF($C$7:$C$127,I98,$D$7:$D$127)+SUMIF($E$7:$E$127,I98,$F$7:$F$127))/2</f>
        <v/>
      </c>
      <c r="L98" s="478">
        <f>VLOOKUP(A98,$A$253:$AX$305,$K$1,FALSE)</f>
        <v/>
      </c>
      <c r="M98" s="478">
        <f>L98-G98</f>
        <v/>
      </c>
      <c r="N98" s="30" t="n"/>
      <c r="O98" s="425">
        <f>L99-B99</f>
        <v/>
      </c>
      <c r="P98" s="30">
        <f>J98-K98</f>
        <v/>
      </c>
      <c r="Q98" s="426">
        <f>D99-F99</f>
        <v/>
      </c>
      <c r="R98" s="30" t="n"/>
    </row>
    <row r="99">
      <c r="A99" s="86" t="inlineStr">
        <is>
          <t xml:space="preserve">　　基金                                                        </t>
        </is>
      </c>
      <c r="B99" s="427">
        <f>VLOOKUP(A99,$A$423:$AX$475,$K$1,FALSE)</f>
        <v/>
      </c>
      <c r="C99" s="245" t="n"/>
      <c r="D99" s="440" t="n"/>
      <c r="E99" s="384" t="n">
        <v>313</v>
      </c>
      <c r="F99" s="442">
        <f>J76</f>
        <v/>
      </c>
      <c r="G99" s="469">
        <f>B99+SUM(F99:F109)-SUM(D99:D109)</f>
        <v/>
      </c>
      <c r="H99" s="112" t="inlineStr">
        <is>
          <t xml:space="preserve">　不動產、廠房及設備與遞延收入同額增加(+)或減少(-)之金額    </t>
        </is>
      </c>
      <c r="I99" s="180" t="n"/>
      <c r="J99" s="73">
        <f>OFFSET(A572,0,$K$1-1)</f>
        <v/>
      </c>
      <c r="K99" s="369">
        <f>K100</f>
        <v/>
      </c>
      <c r="L99" s="478">
        <f>VLOOKUP(A99,$A$253:$AX$305,$K$1,FALSE)</f>
        <v/>
      </c>
      <c r="M99" s="478">
        <f>L99-G99</f>
        <v/>
      </c>
      <c r="N99" s="30" t="n"/>
      <c r="O99" s="425">
        <f>L100-B100</f>
        <v/>
      </c>
      <c r="P99" s="30">
        <f>J99-K99</f>
        <v/>
      </c>
      <c r="Q99" s="426">
        <f>D100-F100</f>
        <v/>
      </c>
      <c r="R99" s="30" t="n"/>
    </row>
    <row r="100">
      <c r="A100" s="89" t="n">
        <v>0</v>
      </c>
      <c r="B100" s="427" t="n"/>
      <c r="C100" s="375" t="n"/>
      <c r="D100" s="428" t="n"/>
      <c r="E100" s="87" t="n">
        <v>314</v>
      </c>
      <c r="F100" s="431">
        <f>J77</f>
        <v/>
      </c>
      <c r="G100" s="427" t="n"/>
      <c r="H100" s="112" t="inlineStr">
        <is>
          <t xml:space="preserve">　　不動產、廠房及設備與遞延收入同額增加明細(+)             </t>
        </is>
      </c>
      <c r="I100" s="180" t="n"/>
      <c r="J100" s="73">
        <f>OFFSET(A573,0,$K$1-1)</f>
        <v/>
      </c>
      <c r="K100" s="369">
        <f>K101+K102</f>
        <v/>
      </c>
      <c r="L100" s="478" t="n"/>
      <c r="M100" s="478">
        <f>L100-G100</f>
        <v/>
      </c>
      <c r="N100" s="30" t="n"/>
      <c r="O100" s="425">
        <f>L101-B101</f>
        <v/>
      </c>
      <c r="P100" s="30">
        <f>J100-K100</f>
        <v/>
      </c>
      <c r="Q100" s="426">
        <f>D101-F101</f>
        <v/>
      </c>
      <c r="R100" s="30" t="n"/>
    </row>
    <row r="101">
      <c r="A101" s="50" t="n">
        <v>0</v>
      </c>
      <c r="B101" s="427" t="n"/>
      <c r="C101" s="91" t="n">
        <v>412</v>
      </c>
      <c r="D101" s="428">
        <f>-J109</f>
        <v/>
      </c>
      <c r="E101" s="87" t="n">
        <v>315</v>
      </c>
      <c r="F101" s="431">
        <f>J78</f>
        <v/>
      </c>
      <c r="G101" s="427" t="n"/>
      <c r="H101" s="211" t="inlineStr">
        <is>
          <t xml:space="preserve">　　　　機械及設備                                                  </t>
        </is>
      </c>
      <c r="I101" s="268" t="n">
        <v>407</v>
      </c>
      <c r="J101" s="73">
        <f>OFFSET(A574,0,$K$1-1)</f>
        <v/>
      </c>
      <c r="K101" s="369">
        <f>(SUMIF($C$7:$C$127,I101,$D$7:$D$127)+SUMIF($E$7:$E$127,I101,$F$7:$F$127))/2</f>
        <v/>
      </c>
      <c r="L101" s="478" t="n"/>
      <c r="M101" s="478">
        <f>L101-G101</f>
        <v/>
      </c>
      <c r="N101" s="30" t="n"/>
      <c r="O101" s="425">
        <f>L102-B102</f>
        <v/>
      </c>
      <c r="P101" s="30">
        <f>J101-K101</f>
        <v/>
      </c>
      <c r="Q101" s="426">
        <f>D102-F102</f>
        <v/>
      </c>
      <c r="R101" s="30" t="n"/>
    </row>
    <row r="102">
      <c r="A102" s="50" t="n">
        <v>0</v>
      </c>
      <c r="B102" s="427" t="n"/>
      <c r="C102" s="91" t="n">
        <v>413</v>
      </c>
      <c r="D102" s="470">
        <f>-J110</f>
        <v/>
      </c>
      <c r="E102" s="87" t="n">
        <v>409</v>
      </c>
      <c r="F102" s="432">
        <f>J105</f>
        <v/>
      </c>
      <c r="G102" s="427" t="n"/>
      <c r="H102" s="211" t="inlineStr">
        <is>
          <t xml:space="preserve">　　　　什項設備                                                    </t>
        </is>
      </c>
      <c r="I102" s="180" t="n">
        <v>408</v>
      </c>
      <c r="J102" s="73">
        <f>OFFSET(A575,0,$K$1-1)</f>
        <v/>
      </c>
      <c r="K102" s="369">
        <f>(SUMIF($C$7:$C$127,I102,$D$7:$D$127)+SUMIF($E$7:$E$127,I102,$F$7:$F$127))/2</f>
        <v/>
      </c>
      <c r="L102" s="478" t="n"/>
      <c r="M102" s="478">
        <f>L102-G102</f>
        <v/>
      </c>
      <c r="N102" s="30" t="n"/>
      <c r="O102" s="425">
        <f>L103-B103</f>
        <v/>
      </c>
      <c r="P102" s="30">
        <f>J102-K102</f>
        <v/>
      </c>
      <c r="Q102" s="426">
        <f>D103-F103</f>
        <v/>
      </c>
      <c r="R102" s="30" t="n"/>
    </row>
    <row r="103">
      <c r="A103" s="50" t="n">
        <v>0</v>
      </c>
      <c r="B103" s="427" t="n"/>
      <c r="C103" s="91" t="n">
        <v>414</v>
      </c>
      <c r="D103" s="470">
        <f>-J111</f>
        <v/>
      </c>
      <c r="E103" s="375" t="n">
        <v>410</v>
      </c>
      <c r="F103" s="431">
        <f>J106</f>
        <v/>
      </c>
      <c r="G103" s="427" t="n"/>
      <c r="H103" s="211" t="inlineStr">
        <is>
          <t xml:space="preserve">　不動產、廠房及設備與基金同額增加(+)或減少(-)之金額        </t>
        </is>
      </c>
      <c r="I103" s="180" t="n"/>
      <c r="J103" s="73">
        <f>OFFSET(A576,0,$K$1-1)</f>
        <v/>
      </c>
      <c r="K103" s="369">
        <f>K104+K108</f>
        <v/>
      </c>
      <c r="L103" s="478" t="n"/>
      <c r="M103" s="478">
        <f>L103-G103</f>
        <v/>
      </c>
      <c r="N103" s="30" t="n"/>
      <c r="O103" s="425">
        <f>L104-B104</f>
        <v/>
      </c>
      <c r="P103" s="30">
        <f>J103-K103</f>
        <v/>
      </c>
      <c r="Q103" s="426">
        <f>D104-F104</f>
        <v/>
      </c>
      <c r="R103" s="30" t="n"/>
    </row>
    <row r="104">
      <c r="A104" s="50" t="n">
        <v>0</v>
      </c>
      <c r="B104" s="427" t="n"/>
      <c r="C104" s="91" t="n">
        <v>416</v>
      </c>
      <c r="D104" s="470">
        <f>F58</f>
        <v/>
      </c>
      <c r="E104" s="375" t="n">
        <v>411</v>
      </c>
      <c r="F104" s="431">
        <f>J107</f>
        <v/>
      </c>
      <c r="G104" s="427" t="n"/>
      <c r="H104" s="211" t="inlineStr">
        <is>
          <t xml:space="preserve">　　　撥入不動產、廠房及設備明細(+)                               </t>
        </is>
      </c>
      <c r="I104" s="180" t="n"/>
      <c r="J104" s="73">
        <f>OFFSET(A577,0,$K$1-1)</f>
        <v/>
      </c>
      <c r="K104" s="369">
        <f>SUM(K105:K107)</f>
        <v/>
      </c>
      <c r="L104" s="478" t="n"/>
      <c r="M104" s="478">
        <f>L104-G104</f>
        <v/>
      </c>
      <c r="N104" s="30" t="n"/>
      <c r="O104" s="425">
        <f>L105-B105</f>
        <v/>
      </c>
      <c r="P104" s="30">
        <f>J104-K104</f>
        <v/>
      </c>
      <c r="Q104" s="426">
        <f>D105-F105</f>
        <v/>
      </c>
      <c r="R104" s="30" t="n"/>
    </row>
    <row r="105">
      <c r="A105" s="50" t="n"/>
      <c r="B105" s="50" t="n"/>
      <c r="C105" s="91" t="n"/>
      <c r="D105" s="428" t="n"/>
      <c r="E105" s="375" t="n">
        <v>415</v>
      </c>
      <c r="F105" s="90">
        <f>J113</f>
        <v/>
      </c>
      <c r="G105" s="50" t="n"/>
      <c r="H105" s="112" t="inlineStr">
        <is>
          <t xml:space="preserve">　　　　機械及設備                                                  </t>
        </is>
      </c>
      <c r="I105" s="180" t="n">
        <v>409</v>
      </c>
      <c r="J105" s="73">
        <f>OFFSET(A578,0,$K$1-1)</f>
        <v/>
      </c>
      <c r="K105" s="369">
        <f>(SUMIF($C$7:$C$127,I105,$D$7:$D$127)+SUMIF($E$7:$E$127,I105,$F$7:$F$127))/2</f>
        <v/>
      </c>
      <c r="L105" s="478" t="n"/>
      <c r="M105" s="478">
        <f>L105-G105</f>
        <v/>
      </c>
      <c r="N105" s="30" t="n"/>
      <c r="O105" s="425">
        <f>L106-B106</f>
        <v/>
      </c>
      <c r="P105" s="30">
        <f>J105-K105</f>
        <v/>
      </c>
      <c r="Q105" s="426">
        <f>D106-F106</f>
        <v/>
      </c>
      <c r="R105" s="30" t="n"/>
    </row>
    <row r="106">
      <c r="A106" s="50" t="n"/>
      <c r="B106" s="50" t="n"/>
      <c r="C106" s="375" t="n"/>
      <c r="D106" s="428" t="n"/>
      <c r="G106" s="50" t="n"/>
      <c r="H106" s="112" t="inlineStr">
        <is>
          <t xml:space="preserve">　　　　交通及運輸設備                                              </t>
        </is>
      </c>
      <c r="I106" s="180" t="n">
        <v>410</v>
      </c>
      <c r="J106" s="73">
        <f>OFFSET(A579,0,$K$1-1)</f>
        <v/>
      </c>
      <c r="K106" s="369">
        <f>(SUMIF($C$7:$C$127,I106,$D$7:$D$127)+SUMIF($E$7:$E$127,I106,$F$7:$F$127))/2</f>
        <v/>
      </c>
      <c r="L106" s="478" t="n"/>
      <c r="M106" s="478">
        <f>L106-G106</f>
        <v/>
      </c>
      <c r="N106" s="30" t="n"/>
      <c r="O106" s="425">
        <f>L107-B107</f>
        <v/>
      </c>
      <c r="P106" s="30">
        <f>J106-K106</f>
        <v/>
      </c>
      <c r="Q106" s="426">
        <f>D107-F107</f>
        <v/>
      </c>
      <c r="R106" s="30" t="n"/>
    </row>
    <row r="107">
      <c r="A107" s="50" t="n"/>
      <c r="B107" s="50" t="n"/>
      <c r="C107" s="127" t="n">
        <v>72</v>
      </c>
      <c r="D107" s="471">
        <f>IF(J119&lt;0,J119*-1,0)</f>
        <v/>
      </c>
      <c r="E107" s="472" t="n"/>
      <c r="F107" s="396" t="n"/>
      <c r="G107" s="50" t="n"/>
      <c r="H107" s="112" t="inlineStr">
        <is>
          <t xml:space="preserve">　　　　什項設備                                                    </t>
        </is>
      </c>
      <c r="I107" s="180" t="n">
        <v>411</v>
      </c>
      <c r="J107" s="73">
        <f>OFFSET(A580,0,$K$1-1)</f>
        <v/>
      </c>
      <c r="K107" s="369">
        <f>(SUMIF($C$7:$C$127,I107,$D$7:$D$127)+SUMIF($E$7:$E$127,I107,$F$7:$F$127))/2</f>
        <v/>
      </c>
      <c r="L107" s="478" t="n"/>
      <c r="M107" s="478">
        <f>L107-G107</f>
        <v/>
      </c>
      <c r="N107" s="30" t="n"/>
      <c r="O107" s="425">
        <f>L108-B108</f>
        <v/>
      </c>
      <c r="P107" s="30">
        <f>J107-K107</f>
        <v/>
      </c>
      <c r="Q107" s="426">
        <f>D108-F108</f>
        <v/>
      </c>
      <c r="R107" s="30" t="n"/>
    </row>
    <row r="108">
      <c r="A108" s="89" t="n">
        <v>0</v>
      </c>
      <c r="B108" s="427" t="n"/>
      <c r="C108" s="127" t="n"/>
      <c r="D108" s="428" t="n"/>
      <c r="E108" s="375" t="n">
        <v>72</v>
      </c>
      <c r="F108" s="396">
        <f>IF(J119&gt;0,J119,0)</f>
        <v/>
      </c>
      <c r="G108" s="427" t="n"/>
      <c r="H108" s="211" t="inlineStr">
        <is>
          <t xml:space="preserve">　　　撥出不動產、廠房及設備明細(-)                               </t>
        </is>
      </c>
      <c r="I108" s="180" t="n"/>
      <c r="J108" s="73">
        <f>OFFSET(A581,0,$K$1-1)</f>
        <v/>
      </c>
      <c r="K108" s="369">
        <f>K109+K110+K111</f>
        <v/>
      </c>
      <c r="L108" s="478" t="n"/>
      <c r="M108" s="478">
        <f>L108-G108</f>
        <v/>
      </c>
      <c r="N108" s="30" t="n"/>
      <c r="O108" s="425">
        <f>L109-B109</f>
        <v/>
      </c>
      <c r="P108" s="30">
        <f>J108-K108</f>
        <v/>
      </c>
      <c r="Q108" s="426">
        <f>D109-F109</f>
        <v/>
      </c>
      <c r="R108" s="30" t="n"/>
    </row>
    <row r="109">
      <c r="A109" s="78" t="n"/>
      <c r="B109" s="427" t="n"/>
      <c r="D109" s="428" t="n"/>
      <c r="E109" s="375" t="n"/>
      <c r="F109" s="432">
        <f>J131</f>
        <v/>
      </c>
      <c r="G109" s="427" t="n"/>
      <c r="H109" s="112" t="inlineStr">
        <is>
          <t xml:space="preserve">　　　　機械及設備                                                  </t>
        </is>
      </c>
      <c r="I109" s="180" t="n">
        <v>412</v>
      </c>
      <c r="J109" s="73">
        <f>OFFSET(A582,0,$K$1-1)</f>
        <v/>
      </c>
      <c r="K109" s="387">
        <f>(SUMIF($C$7:$C$127,I109,$D$7:$D$127)+SUMIF($E$7:$E$127,I109,$F$7:$F$127))/2*-1</f>
        <v/>
      </c>
      <c r="L109" s="478" t="n"/>
      <c r="M109" s="478">
        <f>L109-G109</f>
        <v/>
      </c>
      <c r="N109" s="30" t="n"/>
      <c r="O109" s="425">
        <f>L110-B110</f>
        <v/>
      </c>
      <c r="P109" s="30">
        <f>J109-K109</f>
        <v/>
      </c>
      <c r="Q109" s="426">
        <f>D110-F110</f>
        <v/>
      </c>
      <c r="R109" s="30" t="n"/>
    </row>
    <row r="110">
      <c r="A110" s="78" t="inlineStr">
        <is>
          <t xml:space="preserve">　公積                                                        </t>
        </is>
      </c>
      <c r="B110" s="422">
        <f>SUM(B111:B115)</f>
        <v/>
      </c>
      <c r="C110" s="375" t="n"/>
      <c r="D110" s="428" t="n"/>
      <c r="E110" s="430" t="n"/>
      <c r="F110" s="432" t="n"/>
      <c r="G110" s="423">
        <f>SUM(G111:G115)</f>
        <v/>
      </c>
      <c r="H110" s="112" t="inlineStr">
        <is>
          <t xml:space="preserve">　　　　交通及運輸設備                                              </t>
        </is>
      </c>
      <c r="I110" s="180" t="n">
        <v>413</v>
      </c>
      <c r="J110" s="73">
        <f>OFFSET(A583,0,$K$1-1)</f>
        <v/>
      </c>
      <c r="K110" s="387">
        <f>(SUMIF($C$7:$C$127,I110,$D$7:$D$127)+SUMIF($E$7:$E$127,I110,$F$7:$F$127))/2*-1</f>
        <v/>
      </c>
      <c r="L110" s="478">
        <f>VLOOKUP(A110,$A$253:$AX$305,$K$1,FALSE)</f>
        <v/>
      </c>
      <c r="M110" s="478">
        <f>L110-G110</f>
        <v/>
      </c>
      <c r="N110" s="30" t="n"/>
      <c r="O110" s="425">
        <f>L111-B111</f>
        <v/>
      </c>
      <c r="P110" s="30">
        <f>J110-K110</f>
        <v/>
      </c>
      <c r="Q110" s="426">
        <f>D111-F111</f>
        <v/>
      </c>
      <c r="R110" s="30" t="n"/>
    </row>
    <row r="111">
      <c r="A111" s="80" t="inlineStr">
        <is>
          <t xml:space="preserve">　　資本公積                                                    </t>
        </is>
      </c>
      <c r="B111" s="427">
        <f>VLOOKUP(A111,$A$423:$AX$475,$K$1,FALSE)</f>
        <v/>
      </c>
      <c r="C111" s="375" t="n"/>
      <c r="D111" s="428" t="n"/>
      <c r="E111" s="430" t="n">
        <v>417</v>
      </c>
      <c r="F111" s="432">
        <f>J115</f>
        <v/>
      </c>
      <c r="G111" s="429">
        <f>B111+SUM(F111:F113)-SUM(D111:D113)</f>
        <v/>
      </c>
      <c r="H111" s="112" t="inlineStr">
        <is>
          <t xml:space="preserve">　　　　什項設備                                                    </t>
        </is>
      </c>
      <c r="I111" s="180" t="n">
        <v>414</v>
      </c>
      <c r="J111" s="73">
        <f>OFFSET(A584,0,$K$1-1)</f>
        <v/>
      </c>
      <c r="K111" s="387">
        <f>(SUMIF($C$7:$C$127,I111,$D$7:$D$127)+SUMIF($E$7:$E$127,I111,$F$7:$F$127))/2*-1</f>
        <v/>
      </c>
      <c r="L111" s="478">
        <f>VLOOKUP(A111,$A$253:$AX$305,$K$1,FALSE)</f>
        <v/>
      </c>
      <c r="M111" s="478">
        <f>L111-G111</f>
        <v/>
      </c>
      <c r="N111" s="30" t="n"/>
      <c r="O111" s="425">
        <f>L112-B112</f>
        <v/>
      </c>
      <c r="P111" s="30">
        <f>J111-K111</f>
        <v/>
      </c>
      <c r="Q111" s="426">
        <f>D112-F112</f>
        <v/>
      </c>
      <c r="R111" s="30" t="n"/>
    </row>
    <row r="112">
      <c r="A112" s="2" t="n">
        <v>0</v>
      </c>
      <c r="B112" s="427" t="n"/>
      <c r="C112" s="473" t="n">
        <v>71</v>
      </c>
      <c r="D112" s="471">
        <f>IF(J118&lt;0,J118*-1,0)</f>
        <v/>
      </c>
      <c r="E112" s="430" t="n">
        <v>71</v>
      </c>
      <c r="F112" s="431">
        <f>IF(J133&gt;0,J133,0)</f>
        <v/>
      </c>
      <c r="G112" s="433" t="n"/>
      <c r="H112" s="211" t="inlineStr">
        <is>
          <t xml:space="preserve">　無形資產與基金同額增加(+)或減少(-)之金額                  </t>
        </is>
      </c>
      <c r="I112" s="186" t="n"/>
      <c r="J112" s="73" t="n"/>
      <c r="K112" s="369">
        <f>K113+K114</f>
        <v/>
      </c>
      <c r="L112" s="478" t="n"/>
      <c r="M112" s="478">
        <f>L112-G112</f>
        <v/>
      </c>
      <c r="N112" s="30" t="n"/>
      <c r="O112" s="425">
        <f>L113-B113</f>
        <v/>
      </c>
      <c r="P112" s="30">
        <f>J112-K112</f>
        <v/>
      </c>
      <c r="Q112" s="426">
        <f>D113-F113</f>
        <v/>
      </c>
      <c r="R112" s="30" t="n"/>
    </row>
    <row r="113">
      <c r="A113" s="3" t="n">
        <v>0</v>
      </c>
      <c r="B113" s="427" t="n"/>
      <c r="C113" s="473" t="n"/>
      <c r="D113" s="428" t="n"/>
      <c r="E113" s="439" t="n"/>
      <c r="F113" s="432" t="n"/>
      <c r="G113" s="433" t="n"/>
      <c r="H113" s="112" t="inlineStr">
        <is>
          <t xml:space="preserve">　　　無形資產與基金同額增加之金額(+)                             </t>
        </is>
      </c>
      <c r="I113" s="180" t="n">
        <v>415</v>
      </c>
      <c r="J113" s="73">
        <f>OFFSET(A585,0,$K$1-1)</f>
        <v/>
      </c>
      <c r="K113" s="369">
        <f>(SUMIF($C$7:$C$127,I113,$D$7:$D$127)+SUMIF($E$7:$E$127,I113,$F$7:$F$127))/2</f>
        <v/>
      </c>
      <c r="L113" s="478" t="n"/>
      <c r="M113" s="478">
        <f>L113-G113</f>
        <v/>
      </c>
      <c r="N113" s="30" t="n"/>
      <c r="O113" s="425">
        <f>L114-B114</f>
        <v/>
      </c>
      <c r="P113" s="30">
        <f>J113-K113</f>
        <v/>
      </c>
      <c r="Q113" s="426">
        <f>D114-F114</f>
        <v/>
      </c>
      <c r="R113" s="30" t="n"/>
    </row>
    <row r="114">
      <c r="A114" s="80" t="inlineStr">
        <is>
          <t xml:space="preserve">　　特別公積                                                    </t>
        </is>
      </c>
      <c r="B114" s="427">
        <f>VLOOKUP(A114,$A$423:$AX$475,$K$1,FALSE)</f>
        <v/>
      </c>
      <c r="C114" s="474" t="n"/>
      <c r="D114" s="428">
        <f>J131</f>
        <v/>
      </c>
      <c r="E114" s="430" t="n"/>
      <c r="F114" s="432" t="n"/>
      <c r="G114" s="429">
        <f>B114+SUM(F114:F115)-SUM(D114:D115)</f>
        <v/>
      </c>
      <c r="H114" s="112" t="inlineStr">
        <is>
          <t xml:space="preserve">　　　無形資產與基金同額減少之金額(-)                             </t>
        </is>
      </c>
      <c r="I114" s="180" t="n">
        <v>416</v>
      </c>
      <c r="J114" s="73">
        <f>OFFSET(A586,0,$K$1-1)</f>
        <v/>
      </c>
      <c r="K114" s="369">
        <f>-(SUMIF($C$7:$C$127,I114,$D$7:$D$127)+SUMIF($E$7:$E$127,I114,$F$7:$F$127))/2</f>
        <v/>
      </c>
      <c r="L114" s="478">
        <f>VLOOKUP(A114,$A$253:$AX$305,$K$1,FALSE)</f>
        <v/>
      </c>
      <c r="M114" s="478">
        <f>L114-G114</f>
        <v/>
      </c>
      <c r="N114" s="30" t="n"/>
      <c r="O114" s="425">
        <f>L115-B115</f>
        <v/>
      </c>
      <c r="P114" s="30">
        <f>J114-K114</f>
        <v/>
      </c>
      <c r="Q114" s="426">
        <f>D115-F115</f>
        <v/>
      </c>
      <c r="R114" s="30" t="n"/>
    </row>
    <row r="115">
      <c r="A115" s="3" t="n">
        <v>0</v>
      </c>
      <c r="B115" s="427" t="n"/>
      <c r="C115" s="473" t="n"/>
      <c r="D115" s="428" t="n"/>
      <c r="E115" s="439" t="n"/>
      <c r="F115" s="432" t="n"/>
      <c r="G115" s="433" t="n"/>
      <c r="H115" s="112" t="inlineStr">
        <is>
          <t xml:space="preserve">　　應付代管資產轉列受贈公積之金額                              </t>
        </is>
      </c>
      <c r="I115" s="180" t="n">
        <v>417</v>
      </c>
      <c r="J115" s="73">
        <f>OFFSET(A587,0,$K$1-1)</f>
        <v/>
      </c>
      <c r="K115" s="369">
        <f>(SUMIF($C$7:$C$127,I115,$D$7:$D$127)+SUMIF($E$7:$E$127,I115,$F$7:$F$127))/2</f>
        <v/>
      </c>
      <c r="L115" s="478" t="n"/>
      <c r="M115" s="478">
        <f>L115-G115</f>
        <v/>
      </c>
      <c r="N115" s="30" t="n"/>
      <c r="O115" s="425">
        <f>L116-B116</f>
        <v/>
      </c>
      <c r="P115" s="30">
        <f>J115-K115</f>
        <v/>
      </c>
      <c r="Q115" s="426">
        <f>D116-F116</f>
        <v/>
      </c>
      <c r="R115" s="30" t="n"/>
    </row>
    <row r="116">
      <c r="A116" s="78" t="inlineStr">
        <is>
          <t xml:space="preserve">　累積餘絀                                                    </t>
        </is>
      </c>
      <c r="B116" s="422">
        <f>SUM(B117:B121)</f>
        <v/>
      </c>
      <c r="C116" s="474" t="n"/>
      <c r="D116" s="428" t="n"/>
      <c r="E116" s="430" t="n"/>
      <c r="F116" s="432" t="n"/>
      <c r="G116" s="423">
        <f>SUM(G117:G121)</f>
        <v/>
      </c>
      <c r="H116" s="112" t="inlineStr">
        <is>
          <t xml:space="preserve">　　長期債務1年內到期部分轉列應付到期長期負債之金額             </t>
        </is>
      </c>
      <c r="I116" s="180" t="n">
        <v>418</v>
      </c>
      <c r="J116" s="73">
        <f>OFFSET(A588,0,$K$1-1)</f>
        <v/>
      </c>
      <c r="K116" s="369">
        <f>(SUMIF($C$7:$C$127,I116,$D$7:$D$127)+SUMIF($E$7:$E$127,I116,$F$7:$F$127))/2</f>
        <v/>
      </c>
      <c r="L116" s="478">
        <f>VLOOKUP(A116,$A$253:$AX$305,$K$1,FALSE)</f>
        <v/>
      </c>
      <c r="M116" s="478">
        <f>L116-G116</f>
        <v/>
      </c>
      <c r="N116" s="30" t="n"/>
      <c r="O116" s="425">
        <f>L117-B117</f>
        <v/>
      </c>
      <c r="P116" s="30">
        <f>J116-K116</f>
        <v/>
      </c>
      <c r="Q116" s="426">
        <f>D117-F117</f>
        <v/>
      </c>
      <c r="R116" s="30" t="n"/>
    </row>
    <row r="117">
      <c r="A117" s="80" t="inlineStr">
        <is>
          <t xml:space="preserve">　　累積賸餘                                                    </t>
        </is>
      </c>
      <c r="B117" s="427">
        <f>VLOOKUP(A117,$A$423:$AX$475,$K$1,FALSE)</f>
        <v/>
      </c>
      <c r="C117" s="474" t="n"/>
      <c r="D117" s="428" t="n"/>
      <c r="E117" s="375" t="inlineStr">
        <is>
          <t>A</t>
        </is>
      </c>
      <c r="F117" s="432">
        <f>IF(J7&gt;0,J7,0)</f>
        <v/>
      </c>
      <c r="G117" s="429">
        <f>B117+SUM(F117:F120)-SUM(D117:D120)</f>
        <v/>
      </c>
      <c r="H117" s="112" t="inlineStr">
        <is>
          <t xml:space="preserve">　　盈餘分配與虧損填補之金額                                    </t>
        </is>
      </c>
      <c r="I117" s="180" t="n"/>
      <c r="J117" s="73">
        <f>OFFSET(A589,0,$K$1-1)</f>
        <v/>
      </c>
      <c r="K117" s="369">
        <f>K118+K119</f>
        <v/>
      </c>
      <c r="L117" s="478">
        <f>VLOOKUP(A117,$A$253:$AX$305,$K$1,FALSE)</f>
        <v/>
      </c>
      <c r="M117" s="478">
        <f>L117-G117</f>
        <v/>
      </c>
      <c r="N117" s="30" t="n"/>
      <c r="O117" s="425">
        <f>L118-B118</f>
        <v/>
      </c>
      <c r="P117" s="30">
        <f>J117-K117</f>
        <v/>
      </c>
      <c r="Q117" s="426">
        <f>D118-F118</f>
        <v/>
      </c>
      <c r="R117" s="30" t="n"/>
    </row>
    <row r="118">
      <c r="A118" s="3" t="n">
        <v>0</v>
      </c>
      <c r="B118" s="427" t="n"/>
      <c r="C118" s="474" t="n">
        <v>71</v>
      </c>
      <c r="D118" s="428">
        <f>IF(J123&gt;0,J123,0)</f>
        <v/>
      </c>
      <c r="E118" s="375" t="n"/>
      <c r="F118" s="431" t="n"/>
      <c r="G118" s="401" t="n"/>
      <c r="H118" s="112" t="inlineStr">
        <is>
          <t xml:space="preserve">　　　提存(撥用-)公積                                             </t>
        </is>
      </c>
      <c r="I118" s="180" t="n">
        <v>71</v>
      </c>
      <c r="J118" s="73">
        <f>OFFSET(A590,0,$K$1-1)</f>
        <v/>
      </c>
      <c r="K118" s="387">
        <f>-(SUMIF($C$7:$C$127,I118,$D$7:$D$127)+SUMIF($E$7:$E$127,I118,$F$7:$F$127))/2</f>
        <v/>
      </c>
      <c r="L118" s="478" t="n"/>
      <c r="M118" s="478">
        <f>L118-G118</f>
        <v/>
      </c>
      <c r="N118" s="30" t="n"/>
      <c r="O118" s="425">
        <f>L119-B119</f>
        <v/>
      </c>
      <c r="P118" s="30">
        <f>J118-K118</f>
        <v/>
      </c>
      <c r="Q118" s="426">
        <f>D119-F119</f>
        <v/>
      </c>
      <c r="R118" s="30" t="n"/>
    </row>
    <row r="119" ht="20.4" customHeight="1" s="53" thickBot="1">
      <c r="A119" s="3" t="n"/>
      <c r="B119" s="427" t="n"/>
      <c r="C119" s="430" t="n">
        <v>72</v>
      </c>
      <c r="D119" s="471">
        <f>IF(J119&gt;0,J119,0)</f>
        <v/>
      </c>
      <c r="E119" s="434" t="n"/>
      <c r="F119" s="376" t="n"/>
      <c r="G119" s="401" t="n"/>
      <c r="H119" s="198" t="inlineStr">
        <is>
          <t xml:space="preserve">　　　賸餘撥充(折減-)基金                                         </t>
        </is>
      </c>
      <c r="I119" s="180" t="n">
        <v>72</v>
      </c>
      <c r="J119" s="73">
        <f>OFFSET(A591,0,$K$1-1)</f>
        <v/>
      </c>
      <c r="K119" s="387">
        <f>-(SUMIF($C$7:$C$127,I119,$D$7:$D$127)+SUMIF($E$7:$E$127,I119,$F$7:$F$127))/2</f>
        <v/>
      </c>
      <c r="L119" s="478" t="n"/>
      <c r="M119" s="478">
        <f>L119-G119</f>
        <v/>
      </c>
      <c r="N119" s="30" t="n"/>
      <c r="O119" s="425">
        <f>L120-B121</f>
        <v/>
      </c>
      <c r="P119" s="30">
        <f>J119-K119</f>
        <v/>
      </c>
      <c r="Q119" s="426">
        <f>D121-F121</f>
        <v/>
      </c>
      <c r="R119" s="30" t="n"/>
    </row>
    <row r="120">
      <c r="A120" s="100" t="n"/>
      <c r="B120" s="465" t="n"/>
      <c r="C120" s="430" t="n"/>
      <c r="D120" s="432" t="n"/>
      <c r="E120" s="434" t="n"/>
      <c r="F120" s="376" t="n"/>
      <c r="G120" s="401" t="n"/>
      <c r="H120" s="112" t="n"/>
      <c r="I120" s="180" t="n"/>
      <c r="J120" s="121" t="n"/>
      <c r="K120" s="369">
        <f>(SUMIF($C$7:$C$127,I120,$D$7:$D$127)+SUMIF($E$7:$E$127,I120,$F$7:$F$127))/2</f>
        <v/>
      </c>
      <c r="L120" s="478" t="n"/>
      <c r="M120" s="478">
        <f>L120-G120</f>
        <v/>
      </c>
      <c r="N120" s="30" t="n"/>
      <c r="O120" s="425">
        <f>L123-B122</f>
        <v/>
      </c>
      <c r="P120" s="30" t="n"/>
      <c r="Q120" s="426">
        <f>D122-F122</f>
        <v/>
      </c>
      <c r="R120" s="30" t="n"/>
    </row>
    <row r="121">
      <c r="A121" s="80" t="inlineStr">
        <is>
          <t xml:space="preserve">　　累積短絀                                                    </t>
        </is>
      </c>
      <c r="B121" s="427">
        <f>VLOOKUP(A121,$A$423:$AX$475,$K$1,FALSE)</f>
        <v/>
      </c>
      <c r="C121" s="375" t="inlineStr">
        <is>
          <t>A</t>
        </is>
      </c>
      <c r="D121" s="428">
        <f>IF(J7&lt;0,J7*-1,0)</f>
        <v/>
      </c>
      <c r="E121" s="430" t="n"/>
      <c r="F121" s="431" t="n"/>
      <c r="G121" s="488">
        <f>B121+SUM(F121:F124)-SUM(D121:D124)</f>
        <v/>
      </c>
      <c r="H121" s="112" t="n"/>
      <c r="I121" s="180" t="n"/>
      <c r="J121" s="121" t="n"/>
      <c r="K121" s="369">
        <f>(SUMIF($C$7:$C$127,I121,$D$7:$D$127)+SUMIF($E$7:$E$127,I121,$F$7:$F$127))/2</f>
        <v/>
      </c>
      <c r="L121" s="478">
        <f>VLOOKUP(A121,$A$253:$AX$305,$K$1,FALSE)</f>
        <v/>
      </c>
      <c r="M121" s="478">
        <f>L121-G121</f>
        <v/>
      </c>
      <c r="N121" s="30" t="n"/>
      <c r="O121" s="425">
        <f>L124-B123</f>
        <v/>
      </c>
      <c r="P121" s="30" t="n"/>
      <c r="Q121" s="426">
        <f>D123-F123</f>
        <v/>
      </c>
      <c r="R121" s="30" t="n"/>
    </row>
    <row r="122">
      <c r="A122" s="3" t="n">
        <v>0</v>
      </c>
      <c r="B122" s="427" t="n"/>
      <c r="C122" s="382" t="n"/>
      <c r="D122" s="428" t="n"/>
      <c r="E122" s="430" t="n">
        <v>71</v>
      </c>
      <c r="F122" s="432">
        <f>IF(J118&lt;0,J118*-1,0)</f>
        <v/>
      </c>
      <c r="G122" s="401" t="n"/>
      <c r="H122" s="112" t="n"/>
      <c r="I122" s="180" t="n"/>
      <c r="J122" s="121" t="n"/>
      <c r="K122" s="369">
        <f>SUM(K123:K124)</f>
        <v/>
      </c>
      <c r="L122" s="478" t="n"/>
      <c r="M122" s="478">
        <f>L122-G122</f>
        <v/>
      </c>
      <c r="N122" s="30" t="n"/>
      <c r="O122" s="425">
        <f>L125-B124</f>
        <v/>
      </c>
      <c r="P122" s="30" t="n"/>
      <c r="Q122" s="426">
        <f>D125-F125</f>
        <v/>
      </c>
      <c r="R122" s="30" t="n"/>
    </row>
    <row r="123">
      <c r="A123" s="3" t="n"/>
      <c r="B123" s="427" t="n"/>
      <c r="C123" s="382" t="n"/>
      <c r="D123" s="428" t="n"/>
      <c r="E123" s="430" t="n">
        <v>72</v>
      </c>
      <c r="F123" s="396">
        <f>IF(J119&lt;0,J119*-1,0)</f>
        <v/>
      </c>
      <c r="G123" s="401" t="n"/>
      <c r="H123" s="112" t="n"/>
      <c r="I123" s="180" t="n"/>
      <c r="J123" s="121" t="n"/>
      <c r="K123" s="369">
        <f>-(SUMIF($C$7:$C$127,I123,$D$7:$D$127)+SUMIF($E$7:$E$127,I123,$F$7:$F$127))/2</f>
        <v/>
      </c>
      <c r="L123" s="478" t="n"/>
      <c r="M123" s="478">
        <f>L123-G123</f>
        <v/>
      </c>
      <c r="N123" s="30" t="n"/>
      <c r="O123" s="425">
        <f>L126-B125</f>
        <v/>
      </c>
      <c r="P123" s="30" t="n"/>
      <c r="Q123" s="426">
        <f>D126-F126</f>
        <v/>
      </c>
    </row>
    <row r="124" ht="20.4" customHeight="1" s="53" thickBot="1">
      <c r="A124" s="100" t="n"/>
      <c r="B124" s="465" t="n"/>
      <c r="C124" s="475" t="n"/>
      <c r="D124" s="428" t="n"/>
      <c r="E124" s="434" t="n">
        <v>73</v>
      </c>
      <c r="F124" s="435">
        <f>D120</f>
        <v/>
      </c>
      <c r="G124" s="401" t="n"/>
      <c r="H124" s="198" t="n"/>
      <c r="I124" s="199" t="n"/>
      <c r="J124" s="122" t="n"/>
      <c r="K124" s="444">
        <f>-(SUMIF($C$7:$C$127,I124,$D$7:$D$127)+SUMIF($E$7:$E$127,I124,$F$7:$F$127))/2</f>
        <v/>
      </c>
      <c r="L124" s="478" t="n"/>
      <c r="M124" s="478">
        <f>L124-G124</f>
        <v/>
      </c>
      <c r="O124" s="425">
        <f>L127-B126</f>
        <v/>
      </c>
      <c r="Q124" s="426">
        <f>D127-F127</f>
        <v/>
      </c>
    </row>
    <row r="125">
      <c r="A125" s="78" t="inlineStr">
        <is>
          <t xml:space="preserve">　淨值其他項目                                                </t>
        </is>
      </c>
      <c r="B125" s="422">
        <f>SUM(B126:B127)</f>
        <v/>
      </c>
      <c r="C125" s="375" t="n"/>
      <c r="D125" s="428" t="n"/>
      <c r="E125" s="430" t="n"/>
      <c r="F125" s="432" t="n"/>
      <c r="G125" s="402">
        <f>SUM(G126:G127)</f>
        <v/>
      </c>
      <c r="H125" s="220" t="n"/>
      <c r="I125" s="180" t="n"/>
      <c r="J125" s="246" t="n"/>
      <c r="K125" s="489" t="n"/>
      <c r="L125" s="478">
        <f>VLOOKUP(A125,$A$253:$AX$305,$K$1,FALSE)</f>
        <v/>
      </c>
      <c r="M125" s="478">
        <f>L124-G124</f>
        <v/>
      </c>
      <c r="O125" s="425">
        <f>L127-B128</f>
        <v/>
      </c>
      <c r="Q125" s="426">
        <f>D128-F128</f>
        <v/>
      </c>
    </row>
    <row r="126">
      <c r="A126" s="81" t="inlineStr">
        <is>
          <t xml:space="preserve">　　累積其他綜合餘絀                                            </t>
        </is>
      </c>
      <c r="B126" s="427">
        <f>VLOOKUP(A126,$A$423:$AX$475,$K$1,FALSE)</f>
        <v/>
      </c>
      <c r="C126" s="375" t="n"/>
      <c r="D126" s="428" t="n"/>
      <c r="E126" s="430" t="n"/>
      <c r="F126" s="432" t="n"/>
      <c r="G126" s="488">
        <f>B126+F126-D126</f>
        <v/>
      </c>
      <c r="H126" s="220" t="n"/>
      <c r="I126" s="180" t="n"/>
      <c r="J126" s="246" t="n"/>
      <c r="K126" s="489" t="n"/>
      <c r="L126" s="478">
        <f>VLOOKUP(A126,$A$253:$AX$305,$K$1,FALSE)</f>
        <v/>
      </c>
      <c r="M126" s="478">
        <f>L125-G125</f>
        <v/>
      </c>
    </row>
    <row r="127">
      <c r="A127" s="80" t="n">
        <v>0</v>
      </c>
      <c r="B127" s="427" t="n"/>
      <c r="C127" s="375" t="n"/>
      <c r="D127" s="428" t="n"/>
      <c r="E127" s="430" t="n"/>
      <c r="F127" s="432" t="n"/>
      <c r="G127" s="488" t="n"/>
      <c r="H127" s="220" t="n"/>
      <c r="I127" s="180" t="n"/>
      <c r="J127" s="246" t="n"/>
      <c r="K127" s="489" t="n"/>
      <c r="L127" s="478">
        <f>VLOOKUP(A128,$A$253:$AX$305,$K$1,FALSE)</f>
        <v/>
      </c>
      <c r="M127" s="478">
        <f>L126-G126</f>
        <v/>
      </c>
    </row>
    <row r="128" ht="20.4" customHeight="1" s="53" thickBot="1">
      <c r="A128" s="83" t="inlineStr">
        <is>
          <t>合      計</t>
        </is>
      </c>
      <c r="B128" s="479">
        <f>B70+B97</f>
        <v/>
      </c>
      <c r="C128" s="480" t="n"/>
      <c r="D128" s="481" t="n"/>
      <c r="E128" s="482" t="n"/>
      <c r="F128" s="481" t="n"/>
      <c r="G128" s="490">
        <f>G70+G97</f>
        <v/>
      </c>
      <c r="H128" s="220" t="n"/>
      <c r="I128" s="180" t="n"/>
      <c r="J128" s="246" t="n"/>
      <c r="K128" s="489" t="n"/>
      <c r="M128" s="478">
        <f>L127-G128</f>
        <v/>
      </c>
    </row>
    <row r="129">
      <c r="A129" s="74" t="n"/>
      <c r="B129" s="74" t="n"/>
      <c r="C129" s="74" t="n"/>
      <c r="D129" s="74" t="n"/>
      <c r="E129" s="74" t="n"/>
      <c r="F129" s="74" t="n"/>
      <c r="G129" s="74" t="n"/>
      <c r="H129" s="220" t="n"/>
      <c r="I129" s="180" t="n"/>
      <c r="J129" s="246" t="n"/>
      <c r="K129" s="489" t="n"/>
      <c r="M129" s="478">
        <f>L131-G133</f>
        <v/>
      </c>
    </row>
    <row r="130">
      <c r="A130" s="74" t="n"/>
      <c r="D130" s="483">
        <f>SUM(D6:D127)</f>
        <v/>
      </c>
      <c r="E130" s="19" t="n"/>
      <c r="F130" s="483">
        <f>SUM(F6:F127)</f>
        <v/>
      </c>
      <c r="H130" s="220" t="n"/>
      <c r="I130" s="180" t="n"/>
      <c r="J130" s="246" t="n"/>
      <c r="K130" s="489" t="n"/>
      <c r="M130" s="478">
        <f>L132-G134</f>
        <v/>
      </c>
    </row>
    <row r="131">
      <c r="A131" s="74" t="n"/>
      <c r="C131" s="6" t="n"/>
      <c r="D131" s="483">
        <f>D130-F130</f>
        <v/>
      </c>
      <c r="E131" s="15" t="n"/>
      <c r="F131" s="483">
        <f>F130-D130</f>
        <v/>
      </c>
      <c r="H131" s="119" t="n"/>
      <c r="I131" s="115" t="n"/>
      <c r="J131" s="116" t="n"/>
      <c r="K131" s="411" t="n"/>
      <c r="M131" s="478">
        <f>L133-G135</f>
        <v/>
      </c>
    </row>
    <row r="132">
      <c r="A132" s="74" t="n"/>
      <c r="B132" s="484">
        <f>B69-B70-B97</f>
        <v/>
      </c>
      <c r="C132" s="6" t="n"/>
      <c r="E132" s="15" t="n"/>
      <c r="G132" s="484">
        <f>G69-G70-G97</f>
        <v/>
      </c>
      <c r="H132" s="119" t="n"/>
      <c r="I132" s="115" t="n"/>
      <c r="J132" s="116" t="n"/>
      <c r="K132" s="411" t="n"/>
      <c r="M132" s="478">
        <f>L134-G136</f>
        <v/>
      </c>
    </row>
    <row r="133">
      <c r="A133" s="74" t="n"/>
      <c r="C133" s="30" t="n"/>
      <c r="D133" s="30" t="n"/>
      <c r="E133" s="30" t="n"/>
      <c r="F133" s="30" t="n"/>
      <c r="G133" s="30" t="n"/>
      <c r="H133" s="119" t="n"/>
      <c r="I133" s="115" t="n"/>
      <c r="J133" s="116" t="n"/>
      <c r="K133" s="411" t="n"/>
      <c r="M133" s="478">
        <f>L135-G137</f>
        <v/>
      </c>
    </row>
    <row r="134">
      <c r="A134" s="74" t="n"/>
      <c r="B134" s="74" t="n"/>
      <c r="C134" s="74" t="n"/>
      <c r="D134" s="74" t="n"/>
      <c r="E134" s="74" t="n"/>
      <c r="F134" s="74" t="n"/>
      <c r="G134" s="74" t="n"/>
      <c r="H134" s="119" t="n"/>
      <c r="I134" s="115" t="n"/>
      <c r="J134" s="116" t="n"/>
      <c r="K134" s="411" t="n"/>
      <c r="M134" s="478">
        <f>L136-G136</f>
        <v/>
      </c>
    </row>
    <row r="135">
      <c r="A135" s="74" t="n"/>
      <c r="B135" s="74" t="n"/>
      <c r="C135" s="74" t="n"/>
      <c r="D135" s="74" t="n"/>
      <c r="E135" s="74" t="n"/>
      <c r="F135" s="74" t="n"/>
      <c r="G135" s="74" t="n"/>
      <c r="H135" s="119" t="n"/>
      <c r="I135" s="115" t="n"/>
      <c r="J135" s="116" t="n"/>
      <c r="K135" s="411" t="n"/>
    </row>
    <row r="254" ht="16.2" customHeight="1" s="53"/>
    <row r="255" ht="16.2" customHeight="1" s="53"/>
    <row r="256" ht="16.2" customHeight="1" s="53"/>
    <row r="257" ht="16.2" customHeight="1" s="53"/>
    <row r="258" ht="16.2" customHeight="1" s="53"/>
    <row r="259" ht="16.2" customHeight="1" s="53"/>
    <row r="260" ht="16.2" customHeight="1" s="53"/>
    <row r="261" ht="16.2" customHeight="1" s="53"/>
    <row r="262" ht="16.2" customHeight="1" s="53"/>
    <row r="263" ht="16.2" customHeight="1" s="53"/>
    <row r="264" ht="16.2" customHeight="1" s="53"/>
    <row r="265" ht="16.2" customHeight="1" s="53"/>
    <row r="266" ht="16.2" customHeight="1" s="53"/>
    <row r="267" ht="16.2" customHeight="1" s="53"/>
    <row r="268" ht="16.2" customHeight="1" s="53"/>
    <row r="269" ht="16.2" customHeight="1" s="53"/>
    <row r="270" ht="16.2" customHeight="1" s="53"/>
    <row r="271" ht="16.2" customHeight="1" s="53"/>
    <row r="272" ht="16.2" customHeight="1" s="53"/>
    <row r="273" ht="16.2" customHeight="1" s="53"/>
    <row r="274" ht="16.2" customHeight="1" s="53"/>
    <row r="275" ht="16.2" customHeight="1" s="53"/>
    <row r="276" ht="16.2" customHeight="1" s="53"/>
    <row r="277" ht="16.2" customHeight="1" s="53"/>
    <row r="278" ht="16.2" customHeight="1" s="53"/>
    <row r="279" ht="16.2" customHeight="1" s="53"/>
    <row r="280" ht="16.2" customHeight="1" s="53"/>
    <row r="281" ht="16.2" customHeight="1" s="53"/>
    <row r="282" ht="16.2" customHeight="1" s="53"/>
    <row r="283" ht="16.2" customHeight="1" s="53"/>
    <row r="284" ht="16.2" customHeight="1" s="53"/>
    <row r="285" ht="16.2" customHeight="1" s="53"/>
    <row r="286" ht="16.2" customHeight="1" s="53"/>
    <row r="287" ht="16.2" customHeight="1" s="53"/>
    <row r="288" ht="16.2" customHeight="1" s="53"/>
    <row r="289" ht="16.2" customHeight="1" s="53"/>
    <row r="290" ht="16.2" customHeight="1" s="53"/>
    <row r="291" ht="16.2" customHeight="1" s="53"/>
    <row r="292" ht="16.2" customHeight="1" s="53"/>
    <row r="293" ht="16.2" customHeight="1" s="53"/>
    <row r="294" ht="16.2" customHeight="1" s="53"/>
    <row r="295" ht="16.2" customHeight="1" s="53"/>
    <row r="296" ht="16.2" customHeight="1" s="53"/>
    <row r="297" ht="16.2" customHeight="1" s="53"/>
    <row r="298" ht="16.2" customHeight="1" s="53"/>
    <row r="299" ht="16.2" customHeight="1" s="53"/>
    <row r="300" ht="16.2" customHeight="1" s="53"/>
    <row r="301" ht="16.2" customHeight="1" s="53"/>
    <row r="302" ht="16.2" customHeight="1" s="53"/>
    <row r="303" ht="16.2" customHeight="1" s="53"/>
    <row r="304" ht="16.2" customHeight="1" s="53"/>
    <row r="305" ht="16.2" customHeight="1" s="53"/>
    <row r="306" ht="16.2" customHeight="1" s="53"/>
    <row r="307" ht="16.2" customHeight="1" s="53"/>
    <row r="308" ht="16.2" customHeight="1" s="53"/>
    <row r="311" ht="16.2" customHeight="1" s="53"/>
    <row r="312" ht="16.2" customHeight="1" s="53"/>
    <row r="313" ht="16.2" customHeight="1" s="53"/>
    <row r="314" ht="16.2" customHeight="1" s="53"/>
    <row r="315" ht="16.2" customHeight="1" s="53"/>
    <row r="316" ht="16.2" customHeight="1" s="53"/>
    <row r="317" ht="16.2" customHeight="1" s="53"/>
    <row r="318" ht="16.2" customHeight="1" s="53"/>
    <row r="319" ht="16.2" customHeight="1" s="53"/>
    <row r="320" ht="16.2" customHeight="1" s="53"/>
    <row r="321" ht="16.2" customHeight="1" s="53"/>
    <row r="322" ht="16.2" customHeight="1" s="53"/>
    <row r="323" ht="16.2" customHeight="1" s="53"/>
    <row r="324" ht="16.2" customHeight="1" s="53"/>
    <row r="325" ht="16.2" customHeight="1" s="53"/>
    <row r="326" ht="16.2" customHeight="1" s="53"/>
    <row r="327" ht="16.2" customHeight="1" s="53"/>
    <row r="328" ht="16.2" customHeight="1" s="53"/>
    <row r="329" ht="16.2" customHeight="1" s="53"/>
    <row r="330" ht="16.2" customHeight="1" s="53"/>
    <row r="331" ht="16.2" customHeight="1" s="53"/>
    <row r="332" ht="16.2" customHeight="1" s="53"/>
    <row r="333" ht="16.2" customHeight="1" s="53"/>
    <row r="334" ht="16.2" customHeight="1" s="53"/>
    <row r="335" ht="16.2" customHeight="1" s="53"/>
    <row r="336" ht="16.2" customHeight="1" s="53"/>
    <row r="337" ht="16.2" customHeight="1" s="53"/>
    <row r="338" ht="16.2" customHeight="1" s="53"/>
    <row r="339" ht="16.2" customHeight="1" s="53"/>
    <row r="340" ht="16.2" customHeight="1" s="53"/>
    <row r="341" ht="16.2" customHeight="1" s="53"/>
    <row r="342" ht="16.2" customHeight="1" s="53"/>
    <row r="343" ht="16.2" customHeight="1" s="53"/>
    <row r="344" ht="16.2" customHeight="1" s="53"/>
    <row r="345" ht="16.2" customHeight="1" s="53"/>
    <row r="346" ht="16.2" customHeight="1" s="53"/>
    <row r="347" ht="16.2" customHeight="1" s="53"/>
    <row r="348" ht="16.2" customHeight="1" s="53"/>
    <row r="349" ht="16.2" customHeight="1" s="53"/>
    <row r="350" ht="16.2" customHeight="1" s="53"/>
    <row r="351" ht="16.2" customHeight="1" s="53"/>
    <row r="352" ht="16.2" customHeight="1" s="53"/>
    <row r="353" ht="16.2" customHeight="1" s="53"/>
    <row r="354" ht="16.2" customHeight="1" s="53"/>
    <row r="355" ht="16.2" customHeight="1" s="53"/>
    <row r="356" ht="16.2" customHeight="1" s="53"/>
    <row r="357" ht="16.2" customHeight="1" s="53"/>
    <row r="358" ht="16.2" customHeight="1" s="53"/>
    <row r="359" ht="16.2" customHeight="1" s="53"/>
    <row r="360" ht="16.2" customHeight="1" s="53"/>
    <row r="361" ht="16.2" customHeight="1" s="53"/>
    <row r="362" ht="16.2" customHeight="1" s="53"/>
    <row r="363" ht="16.2" customHeight="1" s="53"/>
    <row r="364" ht="16.2" customHeight="1" s="53"/>
    <row r="365" ht="16.2" customHeight="1" s="53"/>
    <row r="366" ht="16.2" customHeight="1" s="53"/>
    <row r="367" ht="16.2" customHeight="1" s="53"/>
    <row r="368" ht="16.2" customHeight="1" s="53"/>
    <row r="369" ht="16.2" customHeight="1" s="53"/>
    <row r="370" ht="16.2" customHeight="1" s="53"/>
    <row r="371" ht="16.2" customHeight="1" s="53"/>
    <row r="372" ht="16.2" customHeight="1" s="53"/>
    <row r="373" ht="16.2" customHeight="1" s="53"/>
    <row r="374" ht="16.2" customHeight="1" s="53"/>
    <row r="375" ht="16.2" customHeight="1" s="53"/>
    <row r="376" ht="16.2" customHeight="1" s="53"/>
    <row r="377" ht="16.2" customHeight="1" s="53"/>
    <row r="378" ht="16.2" customHeight="1" s="53"/>
    <row r="379" ht="16.2" customHeight="1" s="53"/>
    <row r="380" ht="16.2" customHeight="1" s="53"/>
    <row r="381" ht="16.2" customHeight="1" s="53"/>
    <row r="382" ht="16.2" customHeight="1" s="53"/>
    <row r="383" ht="16.2" customHeight="1" s="53"/>
    <row r="384" ht="16.2" customHeight="1" s="53"/>
    <row r="385" ht="16.2" customHeight="1" s="53"/>
    <row r="386" ht="16.2" customHeight="1" s="53"/>
    <row r="387" ht="16.2" customHeight="1" s="53"/>
    <row r="388" ht="16.2" customHeight="1" s="53"/>
    <row r="389" ht="16.2" customHeight="1" s="53"/>
    <row r="390" ht="16.2" customHeight="1" s="53"/>
    <row r="391" ht="16.2" customHeight="1" s="53"/>
    <row r="392" ht="16.2" customHeight="1" s="53"/>
    <row r="393" ht="16.2" customHeight="1" s="53"/>
    <row r="394" ht="16.2" customHeight="1" s="53"/>
    <row r="395" ht="16.2" customHeight="1" s="53"/>
    <row r="396" ht="16.2" customHeight="1" s="53"/>
    <row r="397" ht="16.2" customHeight="1" s="53"/>
    <row r="398" ht="16.2" customHeight="1" s="53"/>
    <row r="399" ht="16.2" customHeight="1" s="53"/>
    <row r="400" ht="16.2" customHeight="1" s="53"/>
    <row r="401" ht="16.2" customHeight="1" s="53"/>
    <row r="402" ht="16.2" customHeight="1" s="53"/>
    <row r="403" ht="16.2" customHeight="1" s="53"/>
    <row r="404" ht="16.2" customHeight="1" s="53"/>
    <row r="405" ht="16.2" customHeight="1" s="53"/>
    <row r="406" ht="16.2" customHeight="1" s="53"/>
    <row r="407" ht="16.2" customHeight="1" s="53"/>
    <row r="408" ht="16.2" customHeight="1" s="53"/>
    <row r="409" ht="16.2" customHeight="1" s="53"/>
    <row r="410" ht="16.2" customHeight="1" s="53"/>
    <row r="427" ht="16.2" customHeight="1" s="53"/>
    <row r="428" ht="16.2" customHeight="1" s="53"/>
    <row r="429" ht="16.2" customHeight="1" s="53"/>
    <row r="430" ht="16.2" customHeight="1" s="53"/>
    <row r="431" ht="16.2" customHeight="1" s="53"/>
    <row r="432" ht="16.2" customHeight="1" s="53"/>
    <row r="433" ht="16.2" customHeight="1" s="53"/>
    <row r="434" ht="16.2" customHeight="1" s="53"/>
    <row r="435" ht="16.2" customHeight="1" s="53"/>
    <row r="436" ht="16.2" customHeight="1" s="53"/>
    <row r="437" ht="16.2" customHeight="1" s="53"/>
    <row r="438" ht="16.2" customHeight="1" s="53"/>
    <row r="439" ht="16.2" customHeight="1" s="53"/>
    <row r="440" ht="16.2" customHeight="1" s="53"/>
    <row r="441" ht="16.2" customHeight="1" s="53"/>
    <row r="442" ht="16.2" customHeight="1" s="53"/>
    <row r="443" ht="16.2" customHeight="1" s="53"/>
    <row r="444" ht="16.2" customHeight="1" s="53"/>
    <row r="445" ht="16.2" customHeight="1" s="53"/>
    <row r="446" ht="16.2" customHeight="1" s="53"/>
    <row r="447" ht="16.2" customHeight="1" s="53"/>
    <row r="448" ht="16.2" customHeight="1" s="53"/>
    <row r="449" ht="16.2" customHeight="1" s="53"/>
    <row r="450" ht="16.2" customHeight="1" s="53"/>
    <row r="451" ht="16.2" customHeight="1" s="53"/>
    <row r="452" ht="16.2" customHeight="1" s="53"/>
    <row r="453" ht="16.2" customHeight="1" s="53"/>
    <row r="454" ht="16.2" customHeight="1" s="53"/>
    <row r="455" ht="16.2" customHeight="1" s="53"/>
    <row r="456" ht="16.2" customHeight="1" s="53"/>
    <row r="457" ht="16.2" customHeight="1" s="53"/>
    <row r="458" ht="16.2" customHeight="1" s="53"/>
    <row r="459" ht="16.2" customHeight="1" s="53"/>
    <row r="460" ht="16.2" customHeight="1" s="53"/>
    <row r="461" ht="16.2" customHeight="1" s="53"/>
    <row r="462" ht="16.2" customHeight="1" s="53"/>
    <row r="463" ht="16.2" customHeight="1" s="53"/>
    <row r="464" ht="16.2" customHeight="1" s="53"/>
    <row r="465" ht="16.2" customHeight="1" s="53"/>
    <row r="466" ht="16.2" customHeight="1" s="53"/>
    <row r="467" ht="16.2" customHeight="1" s="53"/>
    <row r="468" ht="16.2" customHeight="1" s="53"/>
    <row r="469" ht="16.2" customHeight="1" s="53"/>
    <row r="470" ht="16.2" customHeight="1" s="53"/>
    <row r="471" ht="16.2" customHeight="1" s="53"/>
    <row r="472" ht="16.2" customHeight="1" s="53"/>
    <row r="473" ht="16.2" customHeight="1" s="53"/>
    <row r="474" ht="16.2" customHeight="1" s="53"/>
    <row r="475" ht="16.2" customHeight="1" s="53"/>
    <row r="476" ht="16.2" customHeight="1" s="53"/>
    <row r="477" ht="16.2" customHeight="1" s="53"/>
    <row r="478" ht="16.2" customHeight="1" s="53"/>
    <row r="479" ht="16.2" customHeight="1" s="53"/>
    <row r="480" ht="16.2" customHeight="1" s="53"/>
    <row r="481" ht="16.2" customHeight="1" s="53"/>
    <row r="484" ht="16.2" customHeight="1" s="53"/>
    <row r="485" ht="16.2" customHeight="1" s="53"/>
    <row r="486" ht="16.2" customHeight="1" s="53"/>
    <row r="487" ht="16.2" customHeight="1" s="53"/>
    <row r="488" ht="16.2" customHeight="1" s="53"/>
    <row r="489" ht="16.2" customHeight="1" s="53"/>
    <row r="490" ht="16.2" customHeight="1" s="53"/>
    <row r="491" ht="16.2" customHeight="1" s="53"/>
    <row r="492" ht="16.2" customHeight="1" s="53"/>
    <row r="493" ht="16.2" customHeight="1" s="53"/>
    <row r="494" ht="16.2" customHeight="1" s="53"/>
    <row r="495" ht="16.2" customHeight="1" s="53"/>
    <row r="496" ht="16.2" customHeight="1" s="53"/>
    <row r="497" ht="16.2" customHeight="1" s="53"/>
    <row r="498" ht="16.2" customHeight="1" s="53"/>
    <row r="499" ht="16.2" customHeight="1" s="53"/>
    <row r="500" ht="16.2" customHeight="1" s="53"/>
    <row r="501" ht="16.2" customHeight="1" s="53"/>
    <row r="502" ht="16.2" customHeight="1" s="53"/>
    <row r="503" ht="16.2" customHeight="1" s="53"/>
    <row r="504" ht="16.2" customHeight="1" s="53"/>
    <row r="505" ht="16.2" customHeight="1" s="53"/>
    <row r="506" ht="16.2" customHeight="1" s="53"/>
    <row r="507" ht="16.2" customHeight="1" s="53"/>
    <row r="508" ht="16.2" customHeight="1" s="53"/>
    <row r="509" ht="16.2" customHeight="1" s="53"/>
    <row r="510" ht="16.2" customHeight="1" s="53"/>
    <row r="511" ht="16.2" customHeight="1" s="53"/>
    <row r="512" ht="16.2" customHeight="1" s="53"/>
    <row r="513" ht="16.2" customHeight="1" s="53"/>
    <row r="514" ht="16.2" customHeight="1" s="53"/>
    <row r="515" ht="16.2" customHeight="1" s="53"/>
    <row r="516" ht="16.2" customHeight="1" s="53"/>
    <row r="517" ht="16.2" customHeight="1" s="53"/>
    <row r="518" ht="16.2" customHeight="1" s="53"/>
    <row r="519" ht="16.2" customHeight="1" s="53"/>
    <row r="520" ht="16.2" customHeight="1" s="53"/>
    <row r="521" ht="16.2" customHeight="1" s="53"/>
    <row r="522" ht="16.2" customHeight="1" s="53"/>
    <row r="523" ht="16.2" customHeight="1" s="53"/>
    <row r="524" ht="16.2" customHeight="1" s="53"/>
    <row r="525" ht="16.2" customHeight="1" s="53"/>
    <row r="526" ht="16.2" customHeight="1" s="53"/>
    <row r="527" ht="16.2" customHeight="1" s="53"/>
    <row r="528" ht="16.2" customHeight="1" s="53"/>
    <row r="529" ht="16.2" customHeight="1" s="53"/>
    <row r="530" ht="16.2" customHeight="1" s="53"/>
    <row r="531" ht="16.2" customHeight="1" s="53"/>
    <row r="532" ht="16.2" customHeight="1" s="53"/>
    <row r="533" ht="16.2" customHeight="1" s="53"/>
    <row r="534" ht="16.2" customHeight="1" s="53"/>
    <row r="535" ht="16.2" customHeight="1" s="53"/>
    <row r="536" ht="16.2" customHeight="1" s="53"/>
    <row r="537" ht="16.2" customHeight="1" s="53"/>
    <row r="538" ht="16.2" customHeight="1" s="53"/>
    <row r="539" ht="16.2" customHeight="1" s="53"/>
    <row r="540" ht="16.2" customHeight="1" s="53"/>
    <row r="541" ht="16.2" customHeight="1" s="53"/>
    <row r="542" ht="16.2" customHeight="1" s="53"/>
    <row r="543" ht="16.2" customHeight="1" s="53"/>
    <row r="544" ht="16.2" customHeight="1" s="53"/>
    <row r="545" ht="16.2" customHeight="1" s="53"/>
    <row r="546" ht="16.2" customHeight="1" s="53"/>
    <row r="547" ht="16.2" customHeight="1" s="53"/>
    <row r="548" ht="16.2" customHeight="1" s="53"/>
    <row r="549" ht="16.2" customHeight="1" s="53"/>
    <row r="550" ht="16.2" customHeight="1" s="53"/>
    <row r="551" ht="16.2" customHeight="1" s="53"/>
    <row r="552" ht="16.2" customHeight="1" s="53"/>
    <row r="553" ht="16.2" customHeight="1" s="53"/>
    <row r="554" ht="16.2" customHeight="1" s="53"/>
    <row r="555" ht="16.2" customHeight="1" s="53"/>
    <row r="556" ht="16.2" customHeight="1" s="53"/>
    <row r="557" ht="16.2" customHeight="1" s="53"/>
    <row r="558" ht="16.2" customHeight="1" s="53"/>
    <row r="559" ht="16.2" customHeight="1" s="53"/>
    <row r="560" ht="16.2" customHeight="1" s="53"/>
    <row r="561" ht="16.2" customHeight="1" s="53"/>
    <row r="562" ht="16.2" customHeight="1" s="53"/>
    <row r="563" ht="16.2" customHeight="1" s="53"/>
    <row r="564" ht="16.2" customHeight="1" s="53"/>
    <row r="565" ht="16.2" customHeight="1" s="53"/>
    <row r="566" ht="16.2" customHeight="1" s="53"/>
    <row r="567" ht="16.2" customHeight="1" s="53"/>
    <row r="568" ht="16.2" customHeight="1" s="53"/>
    <row r="569" ht="16.2" customHeight="1" s="53"/>
    <row r="570" ht="16.2" customHeight="1" s="53"/>
    <row r="571" ht="16.2" customHeight="1" s="53"/>
    <row r="572" ht="16.2" customHeight="1" s="53"/>
    <row r="573" ht="16.2" customHeight="1" s="53"/>
    <row r="574" ht="16.2" customHeight="1" s="53"/>
    <row r="575" ht="16.2" customHeight="1" s="53"/>
    <row r="576" ht="16.2" customHeight="1" s="53"/>
    <row r="577" ht="16.2" customHeight="1" s="53"/>
    <row r="578" ht="16.2" customHeight="1" s="53"/>
    <row r="579" ht="16.2" customHeight="1" s="53"/>
    <row r="580" ht="16.2" customHeight="1" s="53"/>
    <row r="581" ht="16.2" customHeight="1" s="53"/>
    <row r="582" ht="16.2" customHeight="1" s="53"/>
    <row r="583" ht="16.2" customHeight="1" s="53"/>
    <row r="584" ht="16.2" customHeight="1" s="53"/>
    <row r="585" ht="16.2" customHeight="1" s="53"/>
    <row r="586" ht="16.2" customHeight="1" s="53"/>
    <row r="587" ht="16.2" customHeight="1" s="53"/>
    <row r="588" ht="16.2" customHeight="1" s="53"/>
    <row r="589" ht="16.2" customHeight="1" s="53"/>
    <row r="590" ht="16.2" customHeight="1" s="53"/>
    <row r="591" ht="16.2" customHeight="1" s="53"/>
    <row r="592" ht="16.2" customHeight="1" s="53"/>
  </sheetData>
  <mergeCells count="6">
    <mergeCell ref="A1:J1"/>
    <mergeCell ref="C4:F4"/>
    <mergeCell ref="A4:A5"/>
    <mergeCell ref="A3:J3"/>
    <mergeCell ref="A2:J2"/>
    <mergeCell ref="H4:J5"/>
  </mergeCells>
  <conditionalFormatting sqref="D8:D15">
    <cfRule type="expression" priority="4" dxfId="4">
      <formula>"""=if(IF(ISBLANK(c8),0, 1) *IF(ISBLANK(d8),0, 1)=1)"""</formula>
    </cfRule>
  </conditionalFormatting>
  <conditionalFormatting sqref="J7:J38">
    <cfRule type="cellIs" priority="8" operator="notEqual" dxfId="0" stopIfTrue="1">
      <formula>$K7</formula>
    </cfRule>
  </conditionalFormatting>
  <conditionalFormatting sqref="J39">
    <cfRule type="cellIs" priority="10" operator="notEqual" dxfId="0" stopIfTrue="1">
      <formula>#REF!</formula>
    </cfRule>
  </conditionalFormatting>
  <conditionalFormatting sqref="J40:J136">
    <cfRule type="cellIs" priority="1" operator="notEqual" dxfId="0" stopIfTrue="1">
      <formula>$K40</formula>
    </cfRule>
  </conditionalFormatting>
  <conditionalFormatting sqref="M7:M93 M97:M134">
    <cfRule type="cellIs" priority="21" operator="notEqual" dxfId="0" stopIfTrue="1">
      <formula>0</formula>
    </cfRule>
  </conditionalFormatting>
  <printOptions horizontalCentered="1"/>
  <pageMargins left="0.5511811023622047" right="0.4724409448818898" top="0.4330708661417323" bottom="0.2755905511811024" header="0.3937007874015748" footer="0.1181102362204725"/>
  <pageSetup orientation="portrait" paperSize="8" scale="48" fitToHeight="2" horizontalDpi="1200" verticalDpi="1200"/>
  <headerFooter alignWithMargins="0">
    <oddHeader/>
    <oddFooter>&amp;C&amp;16 1-1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主計處</dc:creator>
  <dcterms:created xmlns:dcterms="http://purl.org/dc/terms/" xmlns:xsi="http://www.w3.org/2001/XMLSchema-instance" xsi:type="dcterms:W3CDTF">2011-06-03T03:51:33Z</dcterms:created>
  <dcterms:modified xmlns:dcterms="http://purl.org/dc/terms/" xmlns:xsi="http://www.w3.org/2001/XMLSchema-instance" xsi:type="dcterms:W3CDTF">2026-07-31T23:28:15Z</dcterms:modified>
  <cp:lastModifiedBy>葉婉宜</cp:lastModifiedBy>
  <cp:lastPrinted>2025-08-14T12:09:26Z</cp:lastPrinted>
</cp:coreProperties>
</file>