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s" sheetId="1" r:id="rId4"/>
    <sheet state="visible" name="MD1" sheetId="2" r:id="rId5"/>
    <sheet state="visible" name="MG1" sheetId="3" r:id="rId6"/>
  </sheets>
  <definedNames>
    <definedName name="_Regression_Out">#REF!</definedName>
    <definedName name="_Fill">#REF!</definedName>
    <definedName name="Total_Servers">#REF!</definedName>
    <definedName name="_Regression_X">#REF!</definedName>
    <definedName name="Arrivals_per_hr">#REF!</definedName>
    <definedName name="_Regression_Y">#REF!</definedName>
  </definedNames>
  <calcPr/>
  <extLst>
    <ext uri="GoogleSheetsCustomDataVersion1">
      <go:sheetsCustomData xmlns:go="http://customooxmlschemas.google.com/" r:id="rId7" roundtripDataSignature="AMtx7mjPvXX+2B1weVclAxQGze7U4grT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ID#AAAAWg5ND4M
Test    (2019-05-21 16:11:04)
Service rate must be greater than arrival rate</t>
      </text>
    </comment>
  </commentList>
  <extLst>
    <ext uri="GoogleSheetsCustomDataVersion1">
      <go:sheetsCustomData xmlns:go="http://customooxmlschemas.google.com/" r:id="rId1" roundtripDataSignature="AMtx7mhFkiXiihzG75p9JiGJUC4yxVBMpg=="/>
    </ext>
  </extLst>
</comments>
</file>

<file path=xl/sharedStrings.xml><?xml version="1.0" encoding="utf-8"?>
<sst xmlns="http://schemas.openxmlformats.org/spreadsheetml/2006/main" count="97" uniqueCount="64">
  <si>
    <t>Queue Template M/M/s</t>
  </si>
  <si>
    <t>Input Data</t>
  </si>
  <si>
    <t>Queue Performance/Operating Characteristics</t>
  </si>
  <si>
    <r>
      <rPr>
        <rFont val="Arial"/>
        <color rgb="FF000000"/>
        <sz val="10.0"/>
      </rPr>
      <t>Arrival rate (</t>
    </r>
    <r>
      <rPr>
        <rFont val="Symbol"/>
        <color rgb="FF000000"/>
        <sz val="10.0"/>
      </rPr>
      <t>l</t>
    </r>
    <r>
      <rPr>
        <rFont val="Arial"/>
        <color rgb="FF000000"/>
        <sz val="10.0"/>
      </rPr>
      <t>)</t>
    </r>
  </si>
  <si>
    <t>hour</t>
  </si>
  <si>
    <r>
      <rPr>
        <rFont val="Arial"/>
        <color rgb="FF000000"/>
        <sz val="10.0"/>
      </rPr>
      <t>Average server utilization (</t>
    </r>
    <r>
      <rPr>
        <rFont val="Symbol"/>
        <color rgb="FF000000"/>
        <sz val="10.0"/>
      </rPr>
      <t>r</t>
    </r>
    <r>
      <rPr>
        <rFont val="Arial"/>
        <color rgb="FF000000"/>
        <sz val="10.0"/>
      </rPr>
      <t>)</t>
    </r>
  </si>
  <si>
    <t>busy</t>
  </si>
  <si>
    <r>
      <rPr>
        <rFont val="Arial"/>
        <color rgb="FF000000"/>
        <sz val="10.0"/>
      </rPr>
      <t>Service rate (</t>
    </r>
    <r>
      <rPr>
        <rFont val="Symbol"/>
        <color rgb="FF000000"/>
        <sz val="10.0"/>
      </rPr>
      <t>m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</si>
  <si>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number of customers in the queue (L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</si>
  <si>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t>in queue</t>
  </si>
  <si>
    <t>Number of servers (s)</t>
  </si>
  <si>
    <t>for queue</t>
  </si>
  <si>
    <t>Average number of customers in the system (L)</t>
  </si>
  <si>
    <t>in system</t>
  </si>
  <si>
    <t>Cost of Service</t>
  </si>
  <si>
    <r>
      <rPr>
        <rFont val="Arial"/>
        <color rgb="FF000000"/>
        <sz val="10.0"/>
      </rPr>
      <t>Average waiting time in the queue (W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</si>
  <si>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t>Cost of Waiting</t>
  </si>
  <si>
    <t>Average time in the system (W)</t>
  </si>
  <si>
    <t>**Arrival and service rate must use the same units of time as must cost of service and waiting</t>
  </si>
  <si>
    <r>
      <rPr>
        <rFont val="Arial"/>
        <color rgb="FF000000"/>
        <sz val="10.0"/>
      </rPr>
      <t>Probability (% of time) system is empty (P</t>
    </r>
    <r>
      <rPr>
        <rFont val="Arial"/>
        <color rgb="FF000000"/>
        <sz val="10.0"/>
        <vertAlign val="subscript"/>
      </rPr>
      <t>0</t>
    </r>
    <r>
      <rPr>
        <rFont val="Arial"/>
        <color rgb="FF000000"/>
        <sz val="10.0"/>
      </rPr>
      <t>)</t>
    </r>
  </si>
  <si>
    <t>empty</t>
  </si>
  <si>
    <t>Color Key</t>
  </si>
  <si>
    <t>Model Input (change)</t>
  </si>
  <si>
    <t>Model Output (read)</t>
  </si>
  <si>
    <t>Decision Metric (act on)</t>
  </si>
  <si>
    <t xml:space="preserve"> </t>
  </si>
  <si>
    <t>Probabilities</t>
  </si>
  <si>
    <t>Number in System</t>
  </si>
  <si>
    <t>Prob</t>
  </si>
  <si>
    <t>Cum. Prob</t>
  </si>
  <si>
    <t>Computations</t>
  </si>
  <si>
    <t>P0</t>
  </si>
  <si>
    <t>Term 1</t>
  </si>
  <si>
    <t>Term 2</t>
  </si>
  <si>
    <t>Rho</t>
  </si>
  <si>
    <t>Lq</t>
  </si>
  <si>
    <t>L</t>
  </si>
  <si>
    <t>Wq</t>
  </si>
  <si>
    <t>W</t>
  </si>
  <si>
    <t>n or s</t>
  </si>
  <si>
    <t>(𝜆/𝜇)^𝑛/𝑛!</t>
  </si>
  <si>
    <t>∑ from n0 to n-1</t>
  </si>
  <si>
    <t>((𝜆/𝜇)^s/s!)/(1-𝜆/(s*𝜇))</t>
  </si>
  <si>
    <t>1/(Term1 + Term2)</t>
  </si>
  <si>
    <t>(𝜆/s𝜇)</t>
  </si>
  <si>
    <t>P0*((𝜆/𝜇)^𝑛/𝑛!)*rho/(1-rh)^2</t>
  </si>
  <si>
    <t>Lq+𝜆/𝜇</t>
  </si>
  <si>
    <t>Lq/𝜆</t>
  </si>
  <si>
    <t>Wq+1/𝜇</t>
  </si>
  <si>
    <t>Queue Template M/D/1</t>
  </si>
  <si>
    <r>
      <rPr>
        <rFont val="Arial"/>
        <color rgb="FF000000"/>
        <sz val="10.0"/>
      </rPr>
      <t>Arrival rate (</t>
    </r>
    <r>
      <rPr>
        <rFont val="Symbol"/>
        <color rgb="FF000000"/>
        <sz val="10.0"/>
      </rPr>
      <t>l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</si>
  <si>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server utilization (</t>
    </r>
    <r>
      <rPr>
        <rFont val="Symbol"/>
        <color rgb="FF000000"/>
        <sz val="10.0"/>
      </rPr>
      <t>r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</si>
  <si>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Service rate (</t>
    </r>
    <r>
      <rPr>
        <rFont val="Symbol"/>
        <color rgb="FF000000"/>
        <sz val="10.0"/>
      </rPr>
      <t>m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</si>
  <si>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number of customers in the queue (L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</si>
  <si>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waiting time in the queue (W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</si>
  <si>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Probability (% of time) system is empty (P</t>
    </r>
    <r>
      <rPr>
        <rFont val="Arial"/>
        <color rgb="FF000000"/>
        <sz val="10.0"/>
        <vertAlign val="subscript"/>
      </rPr>
      <t>0</t>
    </r>
    <r>
      <rPr>
        <rFont val="Arial"/>
        <color rgb="FF000000"/>
        <sz val="10.0"/>
      </rPr>
      <t>)</t>
    </r>
  </si>
  <si>
    <t>Queue Template M/G/1</t>
  </si>
  <si>
    <r>
      <rPr>
        <rFont val="Arial"/>
        <color rgb="FF000000"/>
        <sz val="10.0"/>
      </rPr>
      <t>Arrival rate (</t>
    </r>
    <r>
      <rPr>
        <rFont val="Symbol"/>
        <color rgb="FF000000"/>
        <sz val="10.0"/>
      </rPr>
      <t>l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</si>
  <si>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server utilization (</t>
    </r>
    <r>
      <rPr>
        <rFont val="Symbol"/>
        <color rgb="FF000000"/>
        <sz val="10.0"/>
      </rPr>
      <t>r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</si>
  <si>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Service rate (</t>
    </r>
    <r>
      <rPr>
        <rFont val="Symbol"/>
        <color rgb="FF000000"/>
        <sz val="10.0"/>
      </rPr>
      <t>m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</si>
  <si>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number of customers in the queue (L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</si>
  <si>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Standard deviation (</t>
    </r>
    <r>
      <rPr>
        <rFont val="Symbol"/>
        <color rgb="FF000000"/>
        <sz val="10.0"/>
      </rPr>
      <t>s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</si>
  <si>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Average waiting time in the queue (W</t>
    </r>
    <r>
      <rPr>
        <rFont val="Arial"/>
        <color rgb="FF000000"/>
        <sz val="10.0"/>
        <vertAlign val="subscript"/>
      </rPr>
      <t>q</t>
    </r>
    <r>
      <rPr>
        <rFont val="Arial"/>
        <color rgb="FF000000"/>
        <sz val="10.0"/>
      </rPr>
      <t>)</t>
    </r>
  </si>
  <si>
    <r>
      <rPr>
        <rFont val="Arial"/>
        <color rgb="FF000000"/>
        <sz val="10.0"/>
      </rPr>
      <t>Probability (% of time) system is empty (P</t>
    </r>
    <r>
      <rPr>
        <rFont val="Arial"/>
        <color rgb="FF000000"/>
        <sz val="10.0"/>
        <vertAlign val="subscript"/>
      </rPr>
      <t>0</t>
    </r>
    <r>
      <rPr>
        <rFont val="Arial"/>
        <color rgb="FF000000"/>
        <sz val="10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</si>
</sst>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%"/>
    <numFmt numFmtId="165" formatCode="0.0000"/>
    <numFmt numFmtId="166" formatCode="0.000"/>
    <numFmt numFmtId="167" formatCode="_(* #,##0.00_);_(* \(#,##0.00\);_(* &quot;-&quot;??_);_(@_)"/>
    <numFmt numFmtId="168" formatCode="0.0"/>
    <numFmt numFmtId="169" formatCode="0.000000"/>
    <numFmt numFmtId="170" formatCode="_(&quot;$&quot;* #,##0.0_);_(&quot;$&quot;* \(#,##0.0\);_(&quot;$&quot;* &quot;-&quot;??_);_(@_)"/>
    <numFmt numFmtId="171" formatCode="_(&quot;$&quot;* #,##0_);_(&quot;$&quot;* \(#,##0\);_(&quot;$&quot;* &quot;-&quot;??_);_(@_)"/>
  </numFmts>
  <fonts count="7">
    <font>
      <sz val="10.0"/>
      <color rgb="FF000000"/>
      <name val="Calibri"/>
      <scheme val="minor"/>
    </font>
    <font>
      <sz val="10.0"/>
      <color rgb="FF000000"/>
      <name val="Arial"/>
    </font>
    <font>
      <b/>
      <sz val="14.0"/>
      <color rgb="FF000000"/>
      <name val="Arial"/>
    </font>
    <font>
      <b/>
      <sz val="14.0"/>
      <color rgb="FF800000"/>
      <name val="Arial"/>
    </font>
    <font>
      <b/>
      <sz val="10.0"/>
      <color rgb="FF000000"/>
      <name val="Arial"/>
    </font>
    <font>
      <sz val="8.0"/>
      <color rgb="FFC00000"/>
      <name val="Arial"/>
    </font>
    <font>
      <sz val="10.0"/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</fills>
  <borders count="2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vertical="bottom"/>
    </xf>
    <xf borderId="3" fillId="2" fontId="4" numFmtId="0" xfId="0" applyAlignment="1" applyBorder="1" applyFont="1">
      <alignment horizontal="left" vertical="bottom"/>
    </xf>
    <xf borderId="3" fillId="2" fontId="1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1" numFmtId="0" xfId="0" applyAlignment="1" applyFont="1">
      <alignment horizontal="left" vertical="bottom"/>
    </xf>
    <xf borderId="4" fillId="0" fontId="1" numFmtId="0" xfId="0" applyAlignment="1" applyBorder="1" applyFont="1">
      <alignment horizontal="left" vertical="center"/>
    </xf>
    <xf borderId="5" fillId="3" fontId="4" numFmtId="0" xfId="0" applyAlignment="1" applyBorder="1" applyFill="1" applyFont="1">
      <alignment horizontal="center" readingOrder="0" vertical="bottom"/>
    </xf>
    <xf borderId="6" fillId="3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vertical="bottom"/>
    </xf>
    <xf borderId="5" fillId="4" fontId="4" numFmtId="164" xfId="0" applyAlignment="1" applyBorder="1" applyFill="1" applyFont="1" applyNumberFormat="1">
      <alignment horizontal="center" vertical="bottom"/>
    </xf>
    <xf borderId="6" fillId="0" fontId="1" numFmtId="0" xfId="0" applyAlignment="1" applyBorder="1" applyFont="1">
      <alignment horizontal="left" vertical="bottom"/>
    </xf>
    <xf borderId="0" fillId="0" fontId="4" numFmtId="0" xfId="0" applyAlignment="1" applyFont="1">
      <alignment horizontal="center" vertical="bottom"/>
    </xf>
    <xf borderId="7" fillId="0" fontId="1" numFmtId="0" xfId="0" applyAlignment="1" applyBorder="1" applyFont="1">
      <alignment horizontal="left" vertical="center"/>
    </xf>
    <xf borderId="8" fillId="3" fontId="4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left" vertical="bottom"/>
    </xf>
    <xf borderId="7" fillId="0" fontId="1" numFmtId="0" xfId="0" applyAlignment="1" applyBorder="1" applyFont="1">
      <alignment horizontal="left" vertical="bottom"/>
    </xf>
    <xf borderId="8" fillId="4" fontId="4" numFmtId="165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8" fillId="4" fontId="4" numFmtId="166" xfId="0" applyAlignment="1" applyBorder="1" applyFont="1" applyNumberFormat="1">
      <alignment horizontal="center" vertical="bottom"/>
    </xf>
    <xf borderId="10" fillId="0" fontId="1" numFmtId="0" xfId="0" applyAlignment="1" applyBorder="1" applyFont="1">
      <alignment horizontal="left" vertical="center"/>
    </xf>
    <xf borderId="11" fillId="3" fontId="4" numFmtId="0" xfId="0" applyAlignment="1" applyBorder="1" applyFont="1">
      <alignment horizontal="center" vertical="bottom"/>
    </xf>
    <xf borderId="12" fillId="0" fontId="1" numFmtId="0" xfId="0" applyAlignment="1" applyBorder="1" applyFont="1">
      <alignment horizontal="left" vertical="bottom"/>
    </xf>
    <xf borderId="0" fillId="0" fontId="5" numFmtId="0" xfId="0" applyAlignment="1" applyFont="1">
      <alignment horizontal="left" vertical="bottom"/>
    </xf>
    <xf borderId="10" fillId="0" fontId="1" numFmtId="0" xfId="0" applyAlignment="1" applyBorder="1" applyFont="1">
      <alignment horizontal="left" vertical="bottom"/>
    </xf>
    <xf borderId="11" fillId="4" fontId="4" numFmtId="166" xfId="0" applyAlignment="1" applyBorder="1" applyFont="1" applyNumberFormat="1">
      <alignment horizontal="center" vertical="bottom"/>
    </xf>
    <xf borderId="13" fillId="2" fontId="4" numFmtId="0" xfId="0" applyAlignment="1" applyBorder="1" applyFont="1">
      <alignment horizontal="left" vertical="bottom"/>
    </xf>
    <xf borderId="0" fillId="0" fontId="1" numFmtId="2" xfId="0" applyAlignment="1" applyFont="1" applyNumberFormat="1">
      <alignment vertical="bottom"/>
    </xf>
    <xf borderId="14" fillId="3" fontId="1" numFmtId="0" xfId="0" applyAlignment="1" applyBorder="1" applyFont="1">
      <alignment horizontal="left" vertical="bottom"/>
    </xf>
    <xf borderId="15" fillId="4" fontId="1" numFmtId="0" xfId="0" applyAlignment="1" applyBorder="1" applyFont="1">
      <alignment horizontal="left" vertical="bottom"/>
    </xf>
    <xf borderId="16" fillId="5" fontId="1" numFmtId="0" xfId="0" applyAlignment="1" applyBorder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1" numFmtId="167" xfId="0" applyAlignment="1" applyFont="1" applyNumberFormat="1">
      <alignment horizontal="left" vertical="bottom"/>
    </xf>
    <xf borderId="0" fillId="0" fontId="1" numFmtId="167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17" fillId="6" fontId="4" numFmtId="0" xfId="0" applyAlignment="1" applyBorder="1" applyFill="1" applyFont="1">
      <alignment horizontal="left" shrinkToFit="0" vertical="center" wrapText="1"/>
    </xf>
    <xf borderId="18" fillId="6" fontId="1" numFmtId="0" xfId="0" applyAlignment="1" applyBorder="1" applyFont="1">
      <alignment horizontal="left" shrinkToFit="0" vertical="center" wrapText="1"/>
    </xf>
    <xf borderId="19" fillId="6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bottom" wrapText="1"/>
    </xf>
    <xf borderId="0" fillId="0" fontId="1" numFmtId="167" xfId="0" applyAlignment="1" applyFont="1" applyNumberFormat="1">
      <alignment horizontal="left" shrinkToFit="0" vertical="bottom" wrapText="1"/>
    </xf>
    <xf borderId="0" fillId="0" fontId="1" numFmtId="167" xfId="0" applyAlignment="1" applyFont="1" applyNumberFormat="1">
      <alignment shrinkToFit="0" vertical="bottom" wrapText="1"/>
    </xf>
    <xf borderId="20" fillId="0" fontId="4" numFmtId="0" xfId="0" applyAlignment="1" applyBorder="1" applyFont="1">
      <alignment horizontal="left" vertical="center"/>
    </xf>
    <xf borderId="21" fillId="0" fontId="4" numFmtId="0" xfId="0" applyAlignment="1" applyBorder="1" applyFont="1">
      <alignment horizontal="left" vertical="center"/>
    </xf>
    <xf borderId="22" fillId="0" fontId="4" numFmtId="0" xfId="0" applyAlignment="1" applyBorder="1" applyFont="1">
      <alignment horizontal="left" shrinkToFit="0" vertical="center" wrapText="1"/>
    </xf>
    <xf borderId="0" fillId="0" fontId="1" numFmtId="167" xfId="0" applyAlignment="1" applyFont="1" applyNumberFormat="1">
      <alignment vertical="bottom"/>
    </xf>
    <xf borderId="23" fillId="0" fontId="1" numFmtId="0" xfId="0" applyAlignment="1" applyBorder="1" applyFont="1">
      <alignment horizontal="left" vertical="bottom"/>
    </xf>
    <xf borderId="24" fillId="0" fontId="1" numFmtId="165" xfId="0" applyAlignment="1" applyBorder="1" applyFont="1" applyNumberFormat="1">
      <alignment horizontal="left" vertical="bottom"/>
    </xf>
    <xf borderId="25" fillId="0" fontId="1" numFmtId="165" xfId="0" applyAlignment="1" applyBorder="1" applyFont="1" applyNumberFormat="1">
      <alignment horizontal="left" vertical="bottom"/>
    </xf>
    <xf borderId="8" fillId="0" fontId="1" numFmtId="165" xfId="0" applyAlignment="1" applyBorder="1" applyFont="1" applyNumberFormat="1">
      <alignment horizontal="left" vertical="bottom"/>
    </xf>
    <xf borderId="9" fillId="0" fontId="1" numFmtId="165" xfId="0" applyAlignment="1" applyBorder="1" applyFont="1" applyNumberFormat="1">
      <alignment horizontal="left" vertical="bottom"/>
    </xf>
    <xf borderId="0" fillId="0" fontId="1" numFmtId="2" xfId="0" applyAlignment="1" applyFont="1" applyNumberFormat="1">
      <alignment horizontal="left" vertical="bottom"/>
    </xf>
    <xf borderId="0" fillId="0" fontId="1" numFmtId="2" xfId="0" applyAlignment="1" applyFont="1" applyNumberFormat="1">
      <alignment horizontal="center" vertical="bottom"/>
    </xf>
    <xf borderId="0" fillId="0" fontId="1" numFmtId="168" xfId="0" applyAlignment="1" applyFont="1" applyNumberFormat="1">
      <alignment vertical="bottom"/>
    </xf>
    <xf borderId="0" fillId="0" fontId="1" numFmtId="1" xfId="0" applyAlignment="1" applyFont="1" applyNumberFormat="1">
      <alignment horizontal="left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11" fillId="0" fontId="1" numFmtId="165" xfId="0" applyAlignment="1" applyBorder="1" applyFont="1" applyNumberFormat="1">
      <alignment horizontal="left" vertical="bottom"/>
    </xf>
    <xf borderId="12" fillId="0" fontId="1" numFmtId="165" xfId="0" applyAlignment="1" applyBorder="1" applyFont="1" applyNumberFormat="1">
      <alignment horizontal="left" vertical="bottom"/>
    </xf>
    <xf borderId="0" fillId="0" fontId="1" numFmtId="165" xfId="0" applyAlignment="1" applyFont="1" applyNumberFormat="1">
      <alignment horizontal="right" vertical="bottom"/>
    </xf>
    <xf borderId="26" fillId="7" fontId="6" numFmtId="0" xfId="0" applyAlignment="1" applyBorder="1" applyFill="1" applyFont="1">
      <alignment vertical="bottom"/>
    </xf>
    <xf borderId="26" fillId="7" fontId="6" numFmtId="169" xfId="0" applyAlignment="1" applyBorder="1" applyFont="1" applyNumberFormat="1">
      <alignment vertical="bottom"/>
    </xf>
    <xf borderId="0" fillId="0" fontId="1" numFmtId="16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17" fillId="2" fontId="4" numFmtId="0" xfId="0" applyAlignment="1" applyBorder="1" applyFont="1">
      <alignment horizontal="left"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5" fillId="3" fontId="4" numFmtId="0" xfId="0" applyAlignment="1" applyBorder="1" applyFont="1">
      <alignment horizontal="center" vertical="bottom"/>
    </xf>
    <xf borderId="6" fillId="3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4" fontId="1" numFmtId="164" xfId="0" applyAlignment="1" applyBorder="1" applyFont="1" applyNumberFormat="1">
      <alignment horizontal="right" vertical="bottom"/>
    </xf>
    <xf borderId="8" fillId="3" fontId="4" numFmtId="0" xfId="0" applyAlignment="1" applyBorder="1" applyFont="1">
      <alignment horizontal="center" vertical="bottom"/>
    </xf>
    <xf borderId="9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4" fontId="1" numFmtId="166" xfId="0" applyAlignment="1" applyBorder="1" applyFont="1" applyNumberFormat="1">
      <alignment horizontal="right" vertical="bottom"/>
    </xf>
    <xf borderId="10" fillId="0" fontId="1" numFmtId="0" xfId="0" applyAlignment="1" applyBorder="1" applyFont="1">
      <alignment vertical="bottom"/>
    </xf>
    <xf borderId="11" fillId="4" fontId="1" numFmtId="166" xfId="0" applyAlignment="1" applyBorder="1" applyFont="1" applyNumberFormat="1">
      <alignment horizontal="right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1" numFmtId="170" xfId="0" applyAlignment="1" applyFont="1" applyNumberFormat="1">
      <alignment vertical="bottom"/>
    </xf>
    <xf borderId="0" fillId="0" fontId="1" numFmtId="171" xfId="0" applyAlignment="1" applyFont="1" applyNumberFormat="1">
      <alignment vertical="bottom"/>
    </xf>
  </cellXfs>
  <cellStyles count="1">
    <cellStyle xfId="0" name="Normal" builtinId="0"/>
  </cellStyles>
  <dxfs count="1">
    <dxf>
      <font>
        <sz val="10.0"/>
      </font>
      <fill>
        <patternFill patternType="solid">
          <fgColor rgb="FFFF0000"/>
          <bgColor rgb="FFFF000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Prob y Cum. Prob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MMs!$C$15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MMs!$B$16:$B$36</c:f>
            </c:strRef>
          </c:cat>
          <c:val>
            <c:numRef>
              <c:f>MMs!$C$16:$C$36</c:f>
              <c:numCache/>
            </c:numRef>
          </c:val>
        </c:ser>
        <c:ser>
          <c:idx val="1"/>
          <c:order val="1"/>
          <c:tx>
            <c:strRef>
              <c:f>MMs!$D$15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MMs!$B$16:$B$36</c:f>
            </c:strRef>
          </c:cat>
          <c:val>
            <c:numRef>
              <c:f>MMs!$D$16:$D$36</c:f>
              <c:numCache/>
            </c:numRef>
          </c:val>
        </c:ser>
        <c:axId val="828128559"/>
        <c:axId val="229925002"/>
      </c:barChart>
      <c:catAx>
        <c:axId val="8281285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in System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925002"/>
      </c:catAx>
      <c:valAx>
        <c:axId val="229925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81285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1038225</xdr:colOff>
      <xdr:row>15</xdr:row>
      <xdr:rowOff>95250</xdr:rowOff>
    </xdr:from>
    <xdr:ext cx="5715000" cy="3533775"/>
    <xdr:graphicFrame>
      <xdr:nvGraphicFramePr>
        <xdr:cNvPr id="67989674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2.57"/>
    <col customWidth="1" min="3" max="3" width="12.71"/>
    <col customWidth="1" min="4" max="4" width="18.86"/>
    <col customWidth="1" min="5" max="5" width="19.71"/>
    <col customWidth="1" min="6" max="6" width="44.71"/>
    <col customWidth="1" min="7" max="8" width="10.71"/>
    <col customWidth="1" min="9" max="10" width="13.71"/>
    <col customWidth="1" min="11" max="26" width="9.14"/>
  </cols>
  <sheetData>
    <row r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</v>
      </c>
      <c r="C2" s="5"/>
      <c r="D2" s="6"/>
      <c r="E2" s="1"/>
      <c r="F2" s="4" t="s">
        <v>2</v>
      </c>
      <c r="G2" s="5"/>
      <c r="H2" s="7"/>
      <c r="I2" s="1"/>
      <c r="J2" s="8"/>
      <c r="K2" s="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 t="s">
        <v>3</v>
      </c>
      <c r="C3" s="11">
        <v>15.0</v>
      </c>
      <c r="D3" s="12" t="s">
        <v>4</v>
      </c>
      <c r="E3" s="1"/>
      <c r="F3" s="13" t="s">
        <v>5</v>
      </c>
      <c r="G3" s="14">
        <f>C3/(C4*C5)</f>
        <v>0.6</v>
      </c>
      <c r="H3" s="15" t="s">
        <v>6</v>
      </c>
      <c r="I3" s="1"/>
      <c r="J3" s="9"/>
      <c r="K3" s="1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7" t="s">
        <v>7</v>
      </c>
      <c r="C4" s="18">
        <v>5.0</v>
      </c>
      <c r="D4" s="19" t="str">
        <f>D3</f>
        <v>hour</v>
      </c>
      <c r="E4" s="1"/>
      <c r="F4" s="20" t="s">
        <v>8</v>
      </c>
      <c r="G4" s="21">
        <f>VLOOKUP($C$5,$B$43:$H$72,7, )</f>
        <v>0.3542274052</v>
      </c>
      <c r="H4" s="19" t="s">
        <v>9</v>
      </c>
      <c r="I4" s="1"/>
      <c r="J4" s="9"/>
      <c r="K4" s="2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7" t="s">
        <v>10</v>
      </c>
      <c r="C5" s="18">
        <v>5.0</v>
      </c>
      <c r="D5" s="19" t="s">
        <v>11</v>
      </c>
      <c r="E5" s="1"/>
      <c r="F5" s="20" t="s">
        <v>12</v>
      </c>
      <c r="G5" s="23">
        <f>G4+C3/C4</f>
        <v>3.354227405</v>
      </c>
      <c r="H5" s="19" t="s">
        <v>13</v>
      </c>
      <c r="I5" s="1"/>
      <c r="J5" s="9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7" t="s">
        <v>14</v>
      </c>
      <c r="C6" s="18">
        <v>10.0</v>
      </c>
      <c r="D6" s="19" t="str">
        <f>D3</f>
        <v>hour</v>
      </c>
      <c r="E6" s="1"/>
      <c r="F6" s="20" t="s">
        <v>15</v>
      </c>
      <c r="G6" s="21">
        <f>If(C3=0,"", (G4/C3))</f>
        <v>0.02361516035</v>
      </c>
      <c r="H6" s="19" t="str">
        <f>D3</f>
        <v>hour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4" t="s">
        <v>16</v>
      </c>
      <c r="C7" s="25">
        <v>100.0</v>
      </c>
      <c r="D7" s="26" t="str">
        <f>D3</f>
        <v>hour</v>
      </c>
      <c r="E7" s="1"/>
      <c r="F7" s="20" t="s">
        <v>17</v>
      </c>
      <c r="G7" s="23">
        <f>If(G6="","", (G6+1/C4))</f>
        <v>0.2236151603</v>
      </c>
      <c r="H7" s="19" t="str">
        <f>D3</f>
        <v>hour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7" t="s">
        <v>18</v>
      </c>
      <c r="C8" s="9"/>
      <c r="D8" s="9"/>
      <c r="E8" s="1"/>
      <c r="F8" s="28" t="s">
        <v>19</v>
      </c>
      <c r="G8" s="29">
        <f>VLOOKUP($C$5,$B$43:$H$72,5)</f>
        <v>0.04664723032</v>
      </c>
      <c r="H8" s="26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0" t="s">
        <v>21</v>
      </c>
      <c r="C9" s="9"/>
      <c r="D9" s="9"/>
      <c r="E9" s="9"/>
      <c r="F9" s="9"/>
      <c r="G9" s="9"/>
      <c r="H9" s="1"/>
      <c r="I9" s="1"/>
      <c r="J9" s="3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2" t="s">
        <v>22</v>
      </c>
      <c r="C10" s="9"/>
      <c r="D10" s="9"/>
      <c r="E10" s="9"/>
      <c r="F10" s="9"/>
      <c r="G10" s="9"/>
      <c r="H10" s="1"/>
      <c r="I10" s="1"/>
      <c r="J10" s="3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3" t="s">
        <v>23</v>
      </c>
      <c r="C11" s="9"/>
      <c r="D11" s="9"/>
      <c r="E11" s="9"/>
      <c r="F11" s="9"/>
      <c r="G11" s="9"/>
      <c r="H11" s="1"/>
      <c r="I11" s="1"/>
      <c r="J11" s="3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4" t="s">
        <v>24</v>
      </c>
      <c r="C12" s="9"/>
      <c r="D12" s="9"/>
      <c r="E12" s="9"/>
      <c r="F12" s="8"/>
      <c r="G12" s="8"/>
      <c r="H12" s="35"/>
      <c r="I12" s="35"/>
      <c r="J12" s="3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9"/>
      <c r="C13" s="9"/>
      <c r="D13" s="9"/>
      <c r="E13" s="9"/>
      <c r="F13" s="8"/>
      <c r="G13" s="36" t="s">
        <v>25</v>
      </c>
      <c r="H13" s="37"/>
      <c r="I13" s="37"/>
      <c r="J13" s="3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8"/>
      <c r="B14" s="39" t="s">
        <v>26</v>
      </c>
      <c r="C14" s="40"/>
      <c r="D14" s="41"/>
      <c r="E14" s="42"/>
      <c r="F14" s="42"/>
      <c r="G14" s="43"/>
      <c r="H14" s="44"/>
      <c r="I14" s="44"/>
      <c r="J14" s="44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1"/>
      <c r="B15" s="45" t="s">
        <v>27</v>
      </c>
      <c r="C15" s="46" t="s">
        <v>28</v>
      </c>
      <c r="D15" s="47" t="s">
        <v>29</v>
      </c>
      <c r="E15" s="9"/>
      <c r="F15" s="9"/>
      <c r="G15" s="36"/>
      <c r="H15" s="37"/>
      <c r="I15" s="48"/>
      <c r="J15" s="48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9">
        <v>0.0</v>
      </c>
      <c r="C16" s="50">
        <f>VLOOKUP(C5,B42:F72,5)</f>
        <v>0.04664723032</v>
      </c>
      <c r="D16" s="51">
        <f>C16</f>
        <v>0.04664723032</v>
      </c>
      <c r="E16" s="9"/>
      <c r="F16" s="9"/>
      <c r="G16" s="36"/>
      <c r="H16" s="37"/>
      <c r="I16" s="48"/>
      <c r="J16" s="4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0">
        <f t="shared" ref="B17:B36" si="1">B16+1</f>
        <v>1</v>
      </c>
      <c r="C17" s="52">
        <f t="shared" ref="C17:C36" si="2">IF(B17&lt;=$C$5,($C$3/$C$4)^B17*$G$8/FACT(B17),($C$3/$C$4)^B17*$G$8/(FACT($C$5)*$C$5^(B17-$C$5)))</f>
        <v>0.139941691</v>
      </c>
      <c r="D17" s="53">
        <f t="shared" ref="D17:D36" si="3">D16+C17</f>
        <v>0.1865889213</v>
      </c>
      <c r="E17" s="9"/>
      <c r="F17" s="9"/>
      <c r="G17" s="54"/>
      <c r="H17" s="55"/>
      <c r="I17" s="56"/>
      <c r="J17" s="5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0">
        <f t="shared" si="1"/>
        <v>2</v>
      </c>
      <c r="C18" s="52">
        <f t="shared" si="2"/>
        <v>0.2099125364</v>
      </c>
      <c r="D18" s="53">
        <f t="shared" si="3"/>
        <v>0.3965014577</v>
      </c>
      <c r="E18" s="9"/>
      <c r="F18" s="9"/>
      <c r="G18" s="54"/>
      <c r="H18" s="55"/>
      <c r="I18" s="56"/>
      <c r="J18" s="5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0">
        <f t="shared" si="1"/>
        <v>3</v>
      </c>
      <c r="C19" s="52">
        <f t="shared" si="2"/>
        <v>0.2099125364</v>
      </c>
      <c r="D19" s="53">
        <f t="shared" si="3"/>
        <v>0.6064139942</v>
      </c>
      <c r="E19" s="9"/>
      <c r="F19" s="9"/>
      <c r="G19" s="57"/>
      <c r="H19" s="55"/>
      <c r="I19" s="56"/>
      <c r="J19" s="5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0">
        <f t="shared" si="1"/>
        <v>4</v>
      </c>
      <c r="C20" s="52">
        <f t="shared" si="2"/>
        <v>0.1574344023</v>
      </c>
      <c r="D20" s="53">
        <f t="shared" si="3"/>
        <v>0.7638483965</v>
      </c>
      <c r="E20" s="9"/>
      <c r="F20" s="9"/>
      <c r="G20" s="57"/>
      <c r="H20" s="55"/>
      <c r="I20" s="56"/>
      <c r="J20" s="5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0">
        <f t="shared" si="1"/>
        <v>5</v>
      </c>
      <c r="C21" s="52">
        <f t="shared" si="2"/>
        <v>0.0944606414</v>
      </c>
      <c r="D21" s="53">
        <f t="shared" si="3"/>
        <v>0.8583090379</v>
      </c>
      <c r="E21" s="9"/>
      <c r="F21" s="9"/>
      <c r="G21" s="57"/>
      <c r="H21" s="55"/>
      <c r="I21" s="56"/>
      <c r="J21" s="5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0">
        <f t="shared" si="1"/>
        <v>6</v>
      </c>
      <c r="C22" s="52">
        <f t="shared" si="2"/>
        <v>0.05667638484</v>
      </c>
      <c r="D22" s="53">
        <f t="shared" si="3"/>
        <v>0.9149854227</v>
      </c>
      <c r="E22" s="9"/>
      <c r="F22" s="9"/>
      <c r="G22" s="9"/>
      <c r="H22" s="5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0">
        <f t="shared" si="1"/>
        <v>7</v>
      </c>
      <c r="C23" s="52">
        <f t="shared" si="2"/>
        <v>0.0340058309</v>
      </c>
      <c r="D23" s="53">
        <f t="shared" si="3"/>
        <v>0.9489912536</v>
      </c>
      <c r="E23" s="9"/>
      <c r="F23" s="9"/>
      <c r="G23" s="9"/>
      <c r="H23" s="5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0">
        <f t="shared" si="1"/>
        <v>8</v>
      </c>
      <c r="C24" s="52">
        <f t="shared" si="2"/>
        <v>0.02040349854</v>
      </c>
      <c r="D24" s="53">
        <f t="shared" si="3"/>
        <v>0.9693947522</v>
      </c>
      <c r="E24" s="9"/>
      <c r="F24" s="9"/>
      <c r="G24" s="57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0">
        <f t="shared" si="1"/>
        <v>9</v>
      </c>
      <c r="C25" s="52">
        <f t="shared" si="2"/>
        <v>0.01224209913</v>
      </c>
      <c r="D25" s="53">
        <f t="shared" si="3"/>
        <v>0.9816368513</v>
      </c>
      <c r="E25" s="9"/>
      <c r="F25" s="9"/>
      <c r="G25" s="9"/>
      <c r="H25" s="5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0">
        <f t="shared" si="1"/>
        <v>10</v>
      </c>
      <c r="C26" s="52">
        <f t="shared" si="2"/>
        <v>0.007345259475</v>
      </c>
      <c r="D26" s="53">
        <f t="shared" si="3"/>
        <v>0.9889821108</v>
      </c>
      <c r="E26" s="9"/>
      <c r="F26" s="9"/>
      <c r="G26" s="9"/>
      <c r="H26" s="59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0">
        <f t="shared" si="1"/>
        <v>11</v>
      </c>
      <c r="C27" s="52">
        <f t="shared" si="2"/>
        <v>0.004407155685</v>
      </c>
      <c r="D27" s="53">
        <f t="shared" si="3"/>
        <v>0.9933892665</v>
      </c>
      <c r="E27" s="9"/>
      <c r="F27" s="9"/>
      <c r="G27" s="9"/>
      <c r="H27" s="5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0">
        <f t="shared" si="1"/>
        <v>12</v>
      </c>
      <c r="C28" s="52">
        <f t="shared" si="2"/>
        <v>0.002644293411</v>
      </c>
      <c r="D28" s="53">
        <f t="shared" si="3"/>
        <v>0.9960335599</v>
      </c>
      <c r="E28" s="9"/>
      <c r="F28" s="9"/>
      <c r="G28" s="9"/>
      <c r="H28" s="5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0">
        <f t="shared" si="1"/>
        <v>13</v>
      </c>
      <c r="C29" s="52">
        <f t="shared" si="2"/>
        <v>0.001586576047</v>
      </c>
      <c r="D29" s="53">
        <f t="shared" si="3"/>
        <v>0.9976201359</v>
      </c>
      <c r="E29" s="9"/>
      <c r="F29" s="9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0">
        <f t="shared" si="1"/>
        <v>14</v>
      </c>
      <c r="C30" s="52">
        <f t="shared" si="2"/>
        <v>0.000951945628</v>
      </c>
      <c r="D30" s="53">
        <f t="shared" si="3"/>
        <v>0.9985720816</v>
      </c>
      <c r="E30" s="9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0">
        <f t="shared" si="1"/>
        <v>15</v>
      </c>
      <c r="C31" s="52">
        <f t="shared" si="2"/>
        <v>0.0005711673768</v>
      </c>
      <c r="D31" s="53">
        <f t="shared" si="3"/>
        <v>0.9991432489</v>
      </c>
      <c r="E31" s="9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0">
        <f t="shared" si="1"/>
        <v>16</v>
      </c>
      <c r="C32" s="52">
        <f t="shared" si="2"/>
        <v>0.0003427004261</v>
      </c>
      <c r="D32" s="53">
        <f t="shared" si="3"/>
        <v>0.9994859494</v>
      </c>
      <c r="E32" s="9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0">
        <f t="shared" si="1"/>
        <v>17</v>
      </c>
      <c r="C33" s="52">
        <f t="shared" si="2"/>
        <v>0.0002056202556</v>
      </c>
      <c r="D33" s="53">
        <f t="shared" si="3"/>
        <v>0.9996915696</v>
      </c>
      <c r="E33" s="9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0">
        <f t="shared" si="1"/>
        <v>18</v>
      </c>
      <c r="C34" s="52">
        <f t="shared" si="2"/>
        <v>0.0001233721534</v>
      </c>
      <c r="D34" s="53">
        <f t="shared" si="3"/>
        <v>0.9998149418</v>
      </c>
      <c r="E34" s="9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0">
        <f t="shared" si="1"/>
        <v>19</v>
      </c>
      <c r="C35" s="52">
        <f t="shared" si="2"/>
        <v>0.00007402329203</v>
      </c>
      <c r="D35" s="53">
        <f t="shared" si="3"/>
        <v>0.9998889651</v>
      </c>
      <c r="E35" s="9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8">
        <f t="shared" si="1"/>
        <v>20</v>
      </c>
      <c r="C36" s="60">
        <f t="shared" si="2"/>
        <v>0.00004441397522</v>
      </c>
      <c r="D36" s="61">
        <f t="shared" si="3"/>
        <v>0.999933379</v>
      </c>
      <c r="E36" s="9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9"/>
      <c r="C37" s="62"/>
      <c r="D37" s="58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9"/>
      <c r="C38" s="62"/>
      <c r="D38" s="58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63"/>
      <c r="B39" s="63" t="s">
        <v>30</v>
      </c>
      <c r="C39" s="64"/>
      <c r="D39" s="64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1"/>
      <c r="B40" s="1" t="s">
        <v>31</v>
      </c>
      <c r="C40" s="65"/>
      <c r="D40" s="65" t="s">
        <v>32</v>
      </c>
      <c r="E40" s="1" t="s">
        <v>33</v>
      </c>
      <c r="F40" s="1" t="s">
        <v>31</v>
      </c>
      <c r="G40" s="1" t="s">
        <v>34</v>
      </c>
      <c r="H40" s="1" t="s">
        <v>35</v>
      </c>
      <c r="I40" s="1" t="s">
        <v>36</v>
      </c>
      <c r="J40" s="1" t="s">
        <v>37</v>
      </c>
      <c r="K40" s="1" t="s">
        <v>38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43</v>
      </c>
      <c r="G41" s="1" t="s">
        <v>44</v>
      </c>
      <c r="H41" s="1" t="s">
        <v>45</v>
      </c>
      <c r="I41" s="1" t="s">
        <v>46</v>
      </c>
      <c r="J41" s="1" t="s">
        <v>47</v>
      </c>
      <c r="K41" s="1" t="s">
        <v>48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>
        <v>0.0</v>
      </c>
      <c r="C42" s="1">
        <v>1.0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>
        <v>1.0</v>
      </c>
      <c r="C43" s="66">
        <f t="shared" ref="C43:C92" si="4">($C$3/$C$4)^B43/FACT(B43)</f>
        <v>3</v>
      </c>
      <c r="D43" s="66">
        <f t="shared" ref="D43:D92" si="5">SUM($C$42:C42)</f>
        <v>1</v>
      </c>
      <c r="E43" s="66">
        <f t="shared" ref="E43:E92" si="6">+C43/(1-$C$3/(B43*$C$4))</f>
        <v>-1.5</v>
      </c>
      <c r="F43" s="66">
        <f t="shared" ref="F43:F92" si="7">1/(D43+E43)</f>
        <v>-2</v>
      </c>
      <c r="G43" s="66">
        <f t="shared" ref="G43:G92" si="8">$C$3/($C$4*B43)</f>
        <v>3</v>
      </c>
      <c r="H43" s="66">
        <f t="shared" ref="H43:H92" si="9">+F43*C43*G43/(1-G43)^2</f>
        <v>-4.5</v>
      </c>
      <c r="I43" s="66">
        <f t="shared" ref="I43:I92" si="10">H43+$C$3/$C$4</f>
        <v>-1.5</v>
      </c>
      <c r="J43" s="66">
        <f t="shared" ref="J43:J92" si="11">H43/$C$3</f>
        <v>-0.3</v>
      </c>
      <c r="K43" s="66">
        <f t="shared" ref="K43:K92" si="12">J43+1/$C$4</f>
        <v>-0.1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>
        <v>2.0</v>
      </c>
      <c r="C44" s="66">
        <f t="shared" si="4"/>
        <v>4.5</v>
      </c>
      <c r="D44" s="66">
        <f t="shared" si="5"/>
        <v>4</v>
      </c>
      <c r="E44" s="66">
        <f t="shared" si="6"/>
        <v>-9</v>
      </c>
      <c r="F44" s="66">
        <f t="shared" si="7"/>
        <v>-0.2</v>
      </c>
      <c r="G44" s="66">
        <f t="shared" si="8"/>
        <v>1.5</v>
      </c>
      <c r="H44" s="66">
        <f t="shared" si="9"/>
        <v>-5.4</v>
      </c>
      <c r="I44" s="66">
        <f t="shared" si="10"/>
        <v>-2.4</v>
      </c>
      <c r="J44" s="66">
        <f t="shared" si="11"/>
        <v>-0.36</v>
      </c>
      <c r="K44" s="66">
        <f t="shared" si="12"/>
        <v>-0.16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>
        <v>3.0</v>
      </c>
      <c r="C45" s="66">
        <f t="shared" si="4"/>
        <v>4.5</v>
      </c>
      <c r="D45" s="66">
        <f t="shared" si="5"/>
        <v>8.5</v>
      </c>
      <c r="E45" s="66" t="str">
        <f t="shared" si="6"/>
        <v>#DIV/0!</v>
      </c>
      <c r="F45" s="66" t="str">
        <f t="shared" si="7"/>
        <v>#DIV/0!</v>
      </c>
      <c r="G45" s="66">
        <f t="shared" si="8"/>
        <v>1</v>
      </c>
      <c r="H45" s="66" t="str">
        <f t="shared" si="9"/>
        <v>#DIV/0!</v>
      </c>
      <c r="I45" s="66" t="str">
        <f t="shared" si="10"/>
        <v>#DIV/0!</v>
      </c>
      <c r="J45" s="66" t="str">
        <f t="shared" si="11"/>
        <v>#DIV/0!</v>
      </c>
      <c r="K45" s="66" t="str">
        <f t="shared" si="12"/>
        <v>#DIV/0!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>
        <v>4.0</v>
      </c>
      <c r="C46" s="66">
        <f t="shared" si="4"/>
        <v>3.375</v>
      </c>
      <c r="D46" s="66">
        <f t="shared" si="5"/>
        <v>13</v>
      </c>
      <c r="E46" s="66">
        <f t="shared" si="6"/>
        <v>13.5</v>
      </c>
      <c r="F46" s="66">
        <f t="shared" si="7"/>
        <v>0.03773584906</v>
      </c>
      <c r="G46" s="66">
        <f t="shared" si="8"/>
        <v>0.75</v>
      </c>
      <c r="H46" s="66">
        <f t="shared" si="9"/>
        <v>1.528301887</v>
      </c>
      <c r="I46" s="66">
        <f t="shared" si="10"/>
        <v>4.528301887</v>
      </c>
      <c r="J46" s="66">
        <f t="shared" si="11"/>
        <v>0.1018867925</v>
      </c>
      <c r="K46" s="66">
        <f t="shared" si="12"/>
        <v>0.3018867925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>
        <v>5.0</v>
      </c>
      <c r="C47" s="66">
        <f t="shared" si="4"/>
        <v>2.025</v>
      </c>
      <c r="D47" s="66">
        <f t="shared" si="5"/>
        <v>16.375</v>
      </c>
      <c r="E47" s="66">
        <f t="shared" si="6"/>
        <v>5.0625</v>
      </c>
      <c r="F47" s="66">
        <f t="shared" si="7"/>
        <v>0.04664723032</v>
      </c>
      <c r="G47" s="66">
        <f t="shared" si="8"/>
        <v>0.6</v>
      </c>
      <c r="H47" s="66">
        <f t="shared" si="9"/>
        <v>0.3542274052</v>
      </c>
      <c r="I47" s="66">
        <f t="shared" si="10"/>
        <v>3.354227405</v>
      </c>
      <c r="J47" s="66">
        <f t="shared" si="11"/>
        <v>0.02361516035</v>
      </c>
      <c r="K47" s="66">
        <f t="shared" si="12"/>
        <v>0.2236151603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>
        <v>6.0</v>
      </c>
      <c r="C48" s="66">
        <f t="shared" si="4"/>
        <v>1.0125</v>
      </c>
      <c r="D48" s="66">
        <f t="shared" si="5"/>
        <v>18.4</v>
      </c>
      <c r="E48" s="66">
        <f t="shared" si="6"/>
        <v>2.025</v>
      </c>
      <c r="F48" s="66">
        <f t="shared" si="7"/>
        <v>0.04895960832</v>
      </c>
      <c r="G48" s="66">
        <f t="shared" si="8"/>
        <v>0.5</v>
      </c>
      <c r="H48" s="66">
        <f t="shared" si="9"/>
        <v>0.09914320685</v>
      </c>
      <c r="I48" s="66">
        <f t="shared" si="10"/>
        <v>3.099143207</v>
      </c>
      <c r="J48" s="66">
        <f t="shared" si="11"/>
        <v>0.006609547124</v>
      </c>
      <c r="K48" s="66">
        <f t="shared" si="12"/>
        <v>0.2066095471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>
        <v>7.0</v>
      </c>
      <c r="C49" s="66">
        <f t="shared" si="4"/>
        <v>0.4339285714</v>
      </c>
      <c r="D49" s="66">
        <f t="shared" si="5"/>
        <v>19.4125</v>
      </c>
      <c r="E49" s="66">
        <f t="shared" si="6"/>
        <v>0.759375</v>
      </c>
      <c r="F49" s="66">
        <f t="shared" si="7"/>
        <v>0.04957397366</v>
      </c>
      <c r="G49" s="66">
        <f t="shared" si="8"/>
        <v>0.4285714286</v>
      </c>
      <c r="H49" s="66">
        <f t="shared" si="9"/>
        <v>0.02823392719</v>
      </c>
      <c r="I49" s="66">
        <f t="shared" si="10"/>
        <v>3.028233927</v>
      </c>
      <c r="J49" s="66">
        <f t="shared" si="11"/>
        <v>0.001882261813</v>
      </c>
      <c r="K49" s="66">
        <f t="shared" si="12"/>
        <v>0.2018822618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>
        <v>8.0</v>
      </c>
      <c r="C50" s="66">
        <f t="shared" si="4"/>
        <v>0.1627232143</v>
      </c>
      <c r="D50" s="66">
        <f t="shared" si="5"/>
        <v>19.84642857</v>
      </c>
      <c r="E50" s="66">
        <f t="shared" si="6"/>
        <v>0.2603571429</v>
      </c>
      <c r="F50" s="66">
        <f t="shared" si="7"/>
        <v>0.04973445354</v>
      </c>
      <c r="G50" s="66">
        <f t="shared" si="8"/>
        <v>0.375</v>
      </c>
      <c r="H50" s="66">
        <f t="shared" si="9"/>
        <v>0.007769232136</v>
      </c>
      <c r="I50" s="66">
        <f t="shared" si="10"/>
        <v>3.007769232</v>
      </c>
      <c r="J50" s="66">
        <f t="shared" si="11"/>
        <v>0.000517948809</v>
      </c>
      <c r="K50" s="66">
        <f t="shared" si="12"/>
        <v>0.2005179488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>
        <v>9.0</v>
      </c>
      <c r="C51" s="66">
        <f t="shared" si="4"/>
        <v>0.05424107143</v>
      </c>
      <c r="D51" s="66">
        <f t="shared" si="5"/>
        <v>20.00915179</v>
      </c>
      <c r="E51" s="66">
        <f t="shared" si="6"/>
        <v>0.08136160714</v>
      </c>
      <c r="F51" s="66">
        <f t="shared" si="7"/>
        <v>0.04977473599</v>
      </c>
      <c r="G51" s="66">
        <f t="shared" si="8"/>
        <v>0.3333333333</v>
      </c>
      <c r="H51" s="66">
        <f t="shared" si="9"/>
        <v>0.002024876258</v>
      </c>
      <c r="I51" s="66">
        <f t="shared" si="10"/>
        <v>3.002024876</v>
      </c>
      <c r="J51" s="66">
        <f t="shared" si="11"/>
        <v>0.0001349917505</v>
      </c>
      <c r="K51" s="66">
        <f t="shared" si="12"/>
        <v>0.2001349918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>
        <v>10.0</v>
      </c>
      <c r="C52" s="66">
        <f t="shared" si="4"/>
        <v>0.01627232143</v>
      </c>
      <c r="D52" s="66">
        <f t="shared" si="5"/>
        <v>20.06339286</v>
      </c>
      <c r="E52" s="66">
        <f t="shared" si="6"/>
        <v>0.02324617347</v>
      </c>
      <c r="F52" s="66">
        <f t="shared" si="7"/>
        <v>0.04978433667</v>
      </c>
      <c r="G52" s="66">
        <f t="shared" si="8"/>
        <v>0.3</v>
      </c>
      <c r="H52" s="66">
        <f t="shared" si="9"/>
        <v>0.0004959837112</v>
      </c>
      <c r="I52" s="66">
        <f t="shared" si="10"/>
        <v>3.000495984</v>
      </c>
      <c r="J52" s="66">
        <f t="shared" si="11"/>
        <v>0.00003306558075</v>
      </c>
      <c r="K52" s="66">
        <f t="shared" si="12"/>
        <v>0.2000330656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>
        <v>11.0</v>
      </c>
      <c r="C53" s="66">
        <f t="shared" si="4"/>
        <v>0.004437905844</v>
      </c>
      <c r="D53" s="66">
        <f t="shared" si="5"/>
        <v>20.07966518</v>
      </c>
      <c r="E53" s="66">
        <f t="shared" si="6"/>
        <v>0.006102120536</v>
      </c>
      <c r="F53" s="66">
        <f t="shared" si="7"/>
        <v>0.04978649733</v>
      </c>
      <c r="G53" s="66">
        <f t="shared" si="8"/>
        <v>0.2727272727</v>
      </c>
      <c r="H53" s="66">
        <f t="shared" si="9"/>
        <v>0.0001139262029</v>
      </c>
      <c r="I53" s="66">
        <f t="shared" si="10"/>
        <v>3.000113926</v>
      </c>
      <c r="J53" s="66">
        <f t="shared" si="11"/>
        <v>0.000007595080194</v>
      </c>
      <c r="K53" s="66">
        <f t="shared" si="12"/>
        <v>0.2000075951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>
        <v>12.0</v>
      </c>
      <c r="C54" s="66">
        <f t="shared" si="4"/>
        <v>0.001109476461</v>
      </c>
      <c r="D54" s="66">
        <f t="shared" si="5"/>
        <v>20.08410308</v>
      </c>
      <c r="E54" s="66">
        <f t="shared" si="6"/>
        <v>0.001479301948</v>
      </c>
      <c r="F54" s="66">
        <f t="shared" si="7"/>
        <v>0.04978695568</v>
      </c>
      <c r="G54" s="66">
        <f t="shared" si="8"/>
        <v>0.25</v>
      </c>
      <c r="H54" s="66">
        <f t="shared" si="9"/>
        <v>0.00002454998017</v>
      </c>
      <c r="I54" s="66">
        <f t="shared" si="10"/>
        <v>3.00002455</v>
      </c>
      <c r="J54" s="66">
        <f t="shared" si="11"/>
        <v>0.000001636665345</v>
      </c>
      <c r="K54" s="66">
        <f t="shared" si="12"/>
        <v>0.2000016367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>
        <v>13.0</v>
      </c>
      <c r="C55" s="66">
        <f t="shared" si="4"/>
        <v>0.0002560330295</v>
      </c>
      <c r="D55" s="66">
        <f t="shared" si="5"/>
        <v>20.08521256</v>
      </c>
      <c r="E55" s="66">
        <f t="shared" si="6"/>
        <v>0.0003328429383</v>
      </c>
      <c r="F55" s="66">
        <f t="shared" si="7"/>
        <v>0.04978704735</v>
      </c>
      <c r="G55" s="66">
        <f t="shared" si="8"/>
        <v>0.2307692308</v>
      </c>
      <c r="H55" s="66">
        <f t="shared" si="9"/>
        <v>0.000004971380139</v>
      </c>
      <c r="I55" s="66">
        <f t="shared" si="10"/>
        <v>3.000004971</v>
      </c>
      <c r="J55" s="66">
        <f t="shared" si="11"/>
        <v>0.0000003314253426</v>
      </c>
      <c r="K55" s="66">
        <f t="shared" si="12"/>
        <v>0.2000003314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>
        <v>14.0</v>
      </c>
      <c r="C56" s="66">
        <f t="shared" si="4"/>
        <v>0.0000548642206</v>
      </c>
      <c r="D56" s="66">
        <f t="shared" si="5"/>
        <v>20.08546859</v>
      </c>
      <c r="E56" s="66">
        <f t="shared" si="6"/>
        <v>0.00006982718986</v>
      </c>
      <c r="F56" s="66">
        <f t="shared" si="7"/>
        <v>0.04978706465</v>
      </c>
      <c r="G56" s="66">
        <f t="shared" si="8"/>
        <v>0.2142857143</v>
      </c>
      <c r="H56" s="66">
        <f t="shared" si="9"/>
        <v>0.0000009481338589</v>
      </c>
      <c r="I56" s="66">
        <f t="shared" si="10"/>
        <v>3.000000948</v>
      </c>
      <c r="J56" s="66">
        <f t="shared" si="11"/>
        <v>0.00000006320892393</v>
      </c>
      <c r="K56" s="66">
        <f t="shared" si="12"/>
        <v>0.2000000632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>
        <v>15.0</v>
      </c>
      <c r="C57" s="66">
        <f t="shared" si="4"/>
        <v>0.00001097284412</v>
      </c>
      <c r="D57" s="66">
        <f t="shared" si="5"/>
        <v>20.08552346</v>
      </c>
      <c r="E57" s="66">
        <f t="shared" si="6"/>
        <v>0.00001371605515</v>
      </c>
      <c r="F57" s="66">
        <f t="shared" si="7"/>
        <v>0.04978706775</v>
      </c>
      <c r="G57" s="66">
        <f t="shared" si="8"/>
        <v>0.2</v>
      </c>
      <c r="H57" s="66">
        <f t="shared" si="9"/>
        <v>0.0000001707205417</v>
      </c>
      <c r="I57" s="66">
        <f t="shared" si="10"/>
        <v>3.000000171</v>
      </c>
      <c r="J57" s="66">
        <f t="shared" si="11"/>
        <v>0.00000001138136945</v>
      </c>
      <c r="K57" s="66">
        <f t="shared" si="12"/>
        <v>0.2000000114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>
        <v>16.0</v>
      </c>
      <c r="C58" s="66">
        <f t="shared" si="4"/>
        <v>0.000002057408273</v>
      </c>
      <c r="D58" s="66">
        <f t="shared" si="5"/>
        <v>20.08553443</v>
      </c>
      <c r="E58" s="66">
        <f t="shared" si="6"/>
        <v>0.000002532194797</v>
      </c>
      <c r="F58" s="66">
        <f t="shared" si="7"/>
        <v>0.04978706827</v>
      </c>
      <c r="G58" s="66">
        <f t="shared" si="8"/>
        <v>0.1875</v>
      </c>
      <c r="H58" s="66">
        <f t="shared" si="9"/>
        <v>0.00000002909320505</v>
      </c>
      <c r="I58" s="66">
        <f t="shared" si="10"/>
        <v>3.000000029</v>
      </c>
      <c r="J58" s="66">
        <f t="shared" si="11"/>
        <v>0.000000001939547003</v>
      </c>
      <c r="K58" s="66">
        <f t="shared" si="12"/>
        <v>0.2000000019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>
        <v>17.0</v>
      </c>
      <c r="C59" s="66">
        <f t="shared" si="4"/>
        <v>0.0000003630720481</v>
      </c>
      <c r="D59" s="66">
        <f t="shared" si="5"/>
        <v>20.08553649</v>
      </c>
      <c r="E59" s="66">
        <f t="shared" si="6"/>
        <v>0.0000004408732013</v>
      </c>
      <c r="F59" s="66">
        <f t="shared" si="7"/>
        <v>0.04978706835</v>
      </c>
      <c r="G59" s="66">
        <f t="shared" si="8"/>
        <v>0.1764705882</v>
      </c>
      <c r="H59" s="66">
        <f t="shared" si="9"/>
        <v>0.000000004703525187</v>
      </c>
      <c r="I59" s="66">
        <f t="shared" si="10"/>
        <v>3.000000005</v>
      </c>
      <c r="J59" s="66">
        <f t="shared" si="11"/>
        <v>0.0000000003135683458</v>
      </c>
      <c r="K59" s="66">
        <f t="shared" si="12"/>
        <v>0.2000000003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>
        <v>18.0</v>
      </c>
      <c r="C60" s="66">
        <f t="shared" si="4"/>
        <v>0.00000006051200802</v>
      </c>
      <c r="D60" s="66">
        <f t="shared" si="5"/>
        <v>20.08553685</v>
      </c>
      <c r="E60" s="66">
        <f t="shared" si="6"/>
        <v>0.00000007261440962</v>
      </c>
      <c r="F60" s="66">
        <f t="shared" si="7"/>
        <v>0.04978706837</v>
      </c>
      <c r="G60" s="66">
        <f t="shared" si="8"/>
        <v>0.1666666667</v>
      </c>
      <c r="H60" s="66">
        <f t="shared" si="9"/>
        <v>0.0000000007230517152</v>
      </c>
      <c r="I60" s="66">
        <f t="shared" si="10"/>
        <v>3.000000001</v>
      </c>
      <c r="J60" s="66">
        <f t="shared" si="11"/>
        <v>0</v>
      </c>
      <c r="K60" s="66">
        <f t="shared" si="12"/>
        <v>0.2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>
        <v>19.0</v>
      </c>
      <c r="C61" s="66">
        <f t="shared" si="4"/>
        <v>0.000000009554527581</v>
      </c>
      <c r="D61" s="66">
        <f t="shared" si="5"/>
        <v>20.08553691</v>
      </c>
      <c r="E61" s="66">
        <f t="shared" si="6"/>
        <v>0.0000000113460015</v>
      </c>
      <c r="F61" s="66">
        <f t="shared" si="7"/>
        <v>0.04978706837</v>
      </c>
      <c r="G61" s="66">
        <f t="shared" si="8"/>
        <v>0.1578947368</v>
      </c>
      <c r="H61" s="66">
        <f t="shared" si="9"/>
        <v>0.0000000001059157786</v>
      </c>
      <c r="I61" s="66">
        <f t="shared" si="10"/>
        <v>3</v>
      </c>
      <c r="J61" s="66">
        <f t="shared" si="11"/>
        <v>0</v>
      </c>
      <c r="K61" s="66">
        <f t="shared" si="12"/>
        <v>0.2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>
        <v>20.0</v>
      </c>
      <c r="C62" s="66">
        <f t="shared" si="4"/>
        <v>0.000000001433179137</v>
      </c>
      <c r="D62" s="66">
        <f t="shared" si="5"/>
        <v>20.08553692</v>
      </c>
      <c r="E62" s="66">
        <f t="shared" si="6"/>
        <v>0.000000001686093103</v>
      </c>
      <c r="F62" s="66">
        <f t="shared" si="7"/>
        <v>0.04978706837</v>
      </c>
      <c r="G62" s="66">
        <f t="shared" si="8"/>
        <v>0.15</v>
      </c>
      <c r="H62" s="66">
        <f t="shared" si="9"/>
        <v>0</v>
      </c>
      <c r="I62" s="66">
        <f t="shared" si="10"/>
        <v>3</v>
      </c>
      <c r="J62" s="66">
        <f t="shared" si="11"/>
        <v>0</v>
      </c>
      <c r="K62" s="66">
        <f t="shared" si="12"/>
        <v>0.2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>
        <v>21.0</v>
      </c>
      <c r="C63" s="66">
        <f t="shared" si="4"/>
        <v>0.0000000002047398767</v>
      </c>
      <c r="D63" s="66">
        <f t="shared" si="5"/>
        <v>20.08553692</v>
      </c>
      <c r="E63" s="66">
        <f t="shared" si="6"/>
        <v>0.0000000002388631895</v>
      </c>
      <c r="F63" s="66">
        <f t="shared" si="7"/>
        <v>0.04978706837</v>
      </c>
      <c r="G63" s="66">
        <f t="shared" si="8"/>
        <v>0.1428571429</v>
      </c>
      <c r="H63" s="66">
        <f t="shared" si="9"/>
        <v>0</v>
      </c>
      <c r="I63" s="66">
        <f t="shared" si="10"/>
        <v>3</v>
      </c>
      <c r="J63" s="66">
        <f t="shared" si="11"/>
        <v>0</v>
      </c>
      <c r="K63" s="66">
        <f t="shared" si="12"/>
        <v>0.2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>
        <v>22.0</v>
      </c>
      <c r="C64" s="66">
        <f t="shared" si="4"/>
        <v>0</v>
      </c>
      <c r="D64" s="66">
        <f t="shared" si="5"/>
        <v>20.08553692</v>
      </c>
      <c r="E64" s="66">
        <f t="shared" si="6"/>
        <v>0</v>
      </c>
      <c r="F64" s="66">
        <f t="shared" si="7"/>
        <v>0.04978706837</v>
      </c>
      <c r="G64" s="66">
        <f t="shared" si="8"/>
        <v>0.1363636364</v>
      </c>
      <c r="H64" s="66">
        <f t="shared" si="9"/>
        <v>0</v>
      </c>
      <c r="I64" s="66">
        <f t="shared" si="10"/>
        <v>3</v>
      </c>
      <c r="J64" s="66">
        <f t="shared" si="11"/>
        <v>0</v>
      </c>
      <c r="K64" s="66">
        <f t="shared" si="12"/>
        <v>0.2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>
        <v>23.0</v>
      </c>
      <c r="C65" s="66">
        <f t="shared" si="4"/>
        <v>0</v>
      </c>
      <c r="D65" s="66">
        <f t="shared" si="5"/>
        <v>20.08553692</v>
      </c>
      <c r="E65" s="66">
        <f t="shared" si="6"/>
        <v>0</v>
      </c>
      <c r="F65" s="66">
        <f t="shared" si="7"/>
        <v>0.04978706837</v>
      </c>
      <c r="G65" s="66">
        <f t="shared" si="8"/>
        <v>0.1304347826</v>
      </c>
      <c r="H65" s="66">
        <f t="shared" si="9"/>
        <v>0</v>
      </c>
      <c r="I65" s="66">
        <f t="shared" si="10"/>
        <v>3</v>
      </c>
      <c r="J65" s="66">
        <f t="shared" si="11"/>
        <v>0</v>
      </c>
      <c r="K65" s="66">
        <f t="shared" si="12"/>
        <v>0.2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>
        <v>24.0</v>
      </c>
      <c r="C66" s="66">
        <f t="shared" si="4"/>
        <v>0</v>
      </c>
      <c r="D66" s="66">
        <f t="shared" si="5"/>
        <v>20.08553692</v>
      </c>
      <c r="E66" s="66">
        <f t="shared" si="6"/>
        <v>0</v>
      </c>
      <c r="F66" s="66">
        <f t="shared" si="7"/>
        <v>0.04978706837</v>
      </c>
      <c r="G66" s="66">
        <f t="shared" si="8"/>
        <v>0.125</v>
      </c>
      <c r="H66" s="66">
        <f t="shared" si="9"/>
        <v>0</v>
      </c>
      <c r="I66" s="66">
        <f t="shared" si="10"/>
        <v>3</v>
      </c>
      <c r="J66" s="66">
        <f t="shared" si="11"/>
        <v>0</v>
      </c>
      <c r="K66" s="66">
        <f t="shared" si="12"/>
        <v>0.2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>
        <v>25.0</v>
      </c>
      <c r="C67" s="66">
        <f t="shared" si="4"/>
        <v>0</v>
      </c>
      <c r="D67" s="66">
        <f t="shared" si="5"/>
        <v>20.08553692</v>
      </c>
      <c r="E67" s="66">
        <f t="shared" si="6"/>
        <v>0</v>
      </c>
      <c r="F67" s="66">
        <f t="shared" si="7"/>
        <v>0.04978706837</v>
      </c>
      <c r="G67" s="66">
        <f t="shared" si="8"/>
        <v>0.12</v>
      </c>
      <c r="H67" s="66">
        <f t="shared" si="9"/>
        <v>0</v>
      </c>
      <c r="I67" s="66">
        <f t="shared" si="10"/>
        <v>3</v>
      </c>
      <c r="J67" s="66">
        <f t="shared" si="11"/>
        <v>0</v>
      </c>
      <c r="K67" s="66">
        <f t="shared" si="12"/>
        <v>0.2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>
        <v>26.0</v>
      </c>
      <c r="C68" s="66">
        <f t="shared" si="4"/>
        <v>0</v>
      </c>
      <c r="D68" s="66">
        <f t="shared" si="5"/>
        <v>20.08553692</v>
      </c>
      <c r="E68" s="66">
        <f t="shared" si="6"/>
        <v>0</v>
      </c>
      <c r="F68" s="66">
        <f t="shared" si="7"/>
        <v>0.04978706837</v>
      </c>
      <c r="G68" s="66">
        <f t="shared" si="8"/>
        <v>0.1153846154</v>
      </c>
      <c r="H68" s="66">
        <f t="shared" si="9"/>
        <v>0</v>
      </c>
      <c r="I68" s="66">
        <f t="shared" si="10"/>
        <v>3</v>
      </c>
      <c r="J68" s="66">
        <f t="shared" si="11"/>
        <v>0</v>
      </c>
      <c r="K68" s="66">
        <f t="shared" si="12"/>
        <v>0.2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>
        <v>27.0</v>
      </c>
      <c r="C69" s="66">
        <f t="shared" si="4"/>
        <v>0</v>
      </c>
      <c r="D69" s="66">
        <f t="shared" si="5"/>
        <v>20.08553692</v>
      </c>
      <c r="E69" s="66">
        <f t="shared" si="6"/>
        <v>0</v>
      </c>
      <c r="F69" s="66">
        <f t="shared" si="7"/>
        <v>0.04978706837</v>
      </c>
      <c r="G69" s="66">
        <f t="shared" si="8"/>
        <v>0.1111111111</v>
      </c>
      <c r="H69" s="66">
        <f t="shared" si="9"/>
        <v>0</v>
      </c>
      <c r="I69" s="66">
        <f t="shared" si="10"/>
        <v>3</v>
      </c>
      <c r="J69" s="66">
        <f t="shared" si="11"/>
        <v>0</v>
      </c>
      <c r="K69" s="66">
        <f t="shared" si="12"/>
        <v>0.2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>
        <v>28.0</v>
      </c>
      <c r="C70" s="66">
        <f t="shared" si="4"/>
        <v>0</v>
      </c>
      <c r="D70" s="66">
        <f t="shared" si="5"/>
        <v>20.08553692</v>
      </c>
      <c r="E70" s="66">
        <f t="shared" si="6"/>
        <v>0</v>
      </c>
      <c r="F70" s="66">
        <f t="shared" si="7"/>
        <v>0.04978706837</v>
      </c>
      <c r="G70" s="66">
        <f t="shared" si="8"/>
        <v>0.1071428571</v>
      </c>
      <c r="H70" s="66">
        <f t="shared" si="9"/>
        <v>0</v>
      </c>
      <c r="I70" s="66">
        <f t="shared" si="10"/>
        <v>3</v>
      </c>
      <c r="J70" s="66">
        <f t="shared" si="11"/>
        <v>0</v>
      </c>
      <c r="K70" s="66">
        <f t="shared" si="12"/>
        <v>0.2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>
        <v>29.0</v>
      </c>
      <c r="C71" s="66">
        <f t="shared" si="4"/>
        <v>0</v>
      </c>
      <c r="D71" s="66">
        <f t="shared" si="5"/>
        <v>20.08553692</v>
      </c>
      <c r="E71" s="66">
        <f t="shared" si="6"/>
        <v>0</v>
      </c>
      <c r="F71" s="66">
        <f t="shared" si="7"/>
        <v>0.04978706837</v>
      </c>
      <c r="G71" s="66">
        <f t="shared" si="8"/>
        <v>0.1034482759</v>
      </c>
      <c r="H71" s="66">
        <f t="shared" si="9"/>
        <v>0</v>
      </c>
      <c r="I71" s="66">
        <f t="shared" si="10"/>
        <v>3</v>
      </c>
      <c r="J71" s="66">
        <f t="shared" si="11"/>
        <v>0</v>
      </c>
      <c r="K71" s="66">
        <f t="shared" si="12"/>
        <v>0.2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>
        <v>30.0</v>
      </c>
      <c r="C72" s="66">
        <f t="shared" si="4"/>
        <v>0</v>
      </c>
      <c r="D72" s="66">
        <f t="shared" si="5"/>
        <v>20.08553692</v>
      </c>
      <c r="E72" s="66">
        <f t="shared" si="6"/>
        <v>0</v>
      </c>
      <c r="F72" s="66">
        <f t="shared" si="7"/>
        <v>0.04978706837</v>
      </c>
      <c r="G72" s="66">
        <f t="shared" si="8"/>
        <v>0.1</v>
      </c>
      <c r="H72" s="66">
        <f t="shared" si="9"/>
        <v>0</v>
      </c>
      <c r="I72" s="66">
        <f t="shared" si="10"/>
        <v>3</v>
      </c>
      <c r="J72" s="66">
        <f t="shared" si="11"/>
        <v>0</v>
      </c>
      <c r="K72" s="66">
        <f t="shared" si="12"/>
        <v>0.2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>
        <v>31.0</v>
      </c>
      <c r="C73" s="66">
        <f t="shared" si="4"/>
        <v>0</v>
      </c>
      <c r="D73" s="66">
        <f t="shared" si="5"/>
        <v>20.08553692</v>
      </c>
      <c r="E73" s="66">
        <f t="shared" si="6"/>
        <v>0</v>
      </c>
      <c r="F73" s="66">
        <f t="shared" si="7"/>
        <v>0.04978706837</v>
      </c>
      <c r="G73" s="66">
        <f t="shared" si="8"/>
        <v>0.09677419355</v>
      </c>
      <c r="H73" s="66">
        <f t="shared" si="9"/>
        <v>0</v>
      </c>
      <c r="I73" s="66">
        <f t="shared" si="10"/>
        <v>3</v>
      </c>
      <c r="J73" s="66">
        <f t="shared" si="11"/>
        <v>0</v>
      </c>
      <c r="K73" s="66">
        <f t="shared" si="12"/>
        <v>0.2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>
        <v>32.0</v>
      </c>
      <c r="C74" s="66">
        <f t="shared" si="4"/>
        <v>0</v>
      </c>
      <c r="D74" s="66">
        <f t="shared" si="5"/>
        <v>20.08553692</v>
      </c>
      <c r="E74" s="66">
        <f t="shared" si="6"/>
        <v>0</v>
      </c>
      <c r="F74" s="66">
        <f t="shared" si="7"/>
        <v>0.04978706837</v>
      </c>
      <c r="G74" s="66">
        <f t="shared" si="8"/>
        <v>0.09375</v>
      </c>
      <c r="H74" s="66">
        <f t="shared" si="9"/>
        <v>0</v>
      </c>
      <c r="I74" s="66">
        <f t="shared" si="10"/>
        <v>3</v>
      </c>
      <c r="J74" s="66">
        <f t="shared" si="11"/>
        <v>0</v>
      </c>
      <c r="K74" s="66">
        <f t="shared" si="12"/>
        <v>0.2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>
        <v>33.0</v>
      </c>
      <c r="C75" s="66">
        <f t="shared" si="4"/>
        <v>0</v>
      </c>
      <c r="D75" s="66">
        <f t="shared" si="5"/>
        <v>20.08553692</v>
      </c>
      <c r="E75" s="66">
        <f t="shared" si="6"/>
        <v>0</v>
      </c>
      <c r="F75" s="66">
        <f t="shared" si="7"/>
        <v>0.04978706837</v>
      </c>
      <c r="G75" s="66">
        <f t="shared" si="8"/>
        <v>0.09090909091</v>
      </c>
      <c r="H75" s="66">
        <f t="shared" si="9"/>
        <v>0</v>
      </c>
      <c r="I75" s="66">
        <f t="shared" si="10"/>
        <v>3</v>
      </c>
      <c r="J75" s="66">
        <f t="shared" si="11"/>
        <v>0</v>
      </c>
      <c r="K75" s="66">
        <f t="shared" si="12"/>
        <v>0.2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>
        <v>34.0</v>
      </c>
      <c r="C76" s="66">
        <f t="shared" si="4"/>
        <v>0</v>
      </c>
      <c r="D76" s="66">
        <f t="shared" si="5"/>
        <v>20.08553692</v>
      </c>
      <c r="E76" s="66">
        <f t="shared" si="6"/>
        <v>0</v>
      </c>
      <c r="F76" s="66">
        <f t="shared" si="7"/>
        <v>0.04978706837</v>
      </c>
      <c r="G76" s="66">
        <f t="shared" si="8"/>
        <v>0.08823529412</v>
      </c>
      <c r="H76" s="66">
        <f t="shared" si="9"/>
        <v>0</v>
      </c>
      <c r="I76" s="66">
        <f t="shared" si="10"/>
        <v>3</v>
      </c>
      <c r="J76" s="66">
        <f t="shared" si="11"/>
        <v>0</v>
      </c>
      <c r="K76" s="66">
        <f t="shared" si="12"/>
        <v>0.2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>
        <v>35.0</v>
      </c>
      <c r="C77" s="66">
        <f t="shared" si="4"/>
        <v>0</v>
      </c>
      <c r="D77" s="66">
        <f t="shared" si="5"/>
        <v>20.08553692</v>
      </c>
      <c r="E77" s="66">
        <f t="shared" si="6"/>
        <v>0</v>
      </c>
      <c r="F77" s="66">
        <f t="shared" si="7"/>
        <v>0.04978706837</v>
      </c>
      <c r="G77" s="66">
        <f t="shared" si="8"/>
        <v>0.08571428571</v>
      </c>
      <c r="H77" s="66">
        <f t="shared" si="9"/>
        <v>0</v>
      </c>
      <c r="I77" s="66">
        <f t="shared" si="10"/>
        <v>3</v>
      </c>
      <c r="J77" s="66">
        <f t="shared" si="11"/>
        <v>0</v>
      </c>
      <c r="K77" s="66">
        <f t="shared" si="12"/>
        <v>0.2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>
        <v>36.0</v>
      </c>
      <c r="C78" s="66">
        <f t="shared" si="4"/>
        <v>0</v>
      </c>
      <c r="D78" s="66">
        <f t="shared" si="5"/>
        <v>20.08553692</v>
      </c>
      <c r="E78" s="66">
        <f t="shared" si="6"/>
        <v>0</v>
      </c>
      <c r="F78" s="66">
        <f t="shared" si="7"/>
        <v>0.04978706837</v>
      </c>
      <c r="G78" s="66">
        <f t="shared" si="8"/>
        <v>0.08333333333</v>
      </c>
      <c r="H78" s="66">
        <f t="shared" si="9"/>
        <v>0</v>
      </c>
      <c r="I78" s="66">
        <f t="shared" si="10"/>
        <v>3</v>
      </c>
      <c r="J78" s="66">
        <f t="shared" si="11"/>
        <v>0</v>
      </c>
      <c r="K78" s="66">
        <f t="shared" si="12"/>
        <v>0.2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>
        <v>37.0</v>
      </c>
      <c r="C79" s="66">
        <f t="shared" si="4"/>
        <v>0</v>
      </c>
      <c r="D79" s="66">
        <f t="shared" si="5"/>
        <v>20.08553692</v>
      </c>
      <c r="E79" s="66">
        <f t="shared" si="6"/>
        <v>0</v>
      </c>
      <c r="F79" s="66">
        <f t="shared" si="7"/>
        <v>0.04978706837</v>
      </c>
      <c r="G79" s="66">
        <f t="shared" si="8"/>
        <v>0.08108108108</v>
      </c>
      <c r="H79" s="66">
        <f t="shared" si="9"/>
        <v>0</v>
      </c>
      <c r="I79" s="66">
        <f t="shared" si="10"/>
        <v>3</v>
      </c>
      <c r="J79" s="66">
        <f t="shared" si="11"/>
        <v>0</v>
      </c>
      <c r="K79" s="66">
        <f t="shared" si="12"/>
        <v>0.2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>
        <v>38.0</v>
      </c>
      <c r="C80" s="66">
        <f t="shared" si="4"/>
        <v>0</v>
      </c>
      <c r="D80" s="66">
        <f t="shared" si="5"/>
        <v>20.08553692</v>
      </c>
      <c r="E80" s="66">
        <f t="shared" si="6"/>
        <v>0</v>
      </c>
      <c r="F80" s="66">
        <f t="shared" si="7"/>
        <v>0.04978706837</v>
      </c>
      <c r="G80" s="66">
        <f t="shared" si="8"/>
        <v>0.07894736842</v>
      </c>
      <c r="H80" s="66">
        <f t="shared" si="9"/>
        <v>0</v>
      </c>
      <c r="I80" s="66">
        <f t="shared" si="10"/>
        <v>3</v>
      </c>
      <c r="J80" s="66">
        <f t="shared" si="11"/>
        <v>0</v>
      </c>
      <c r="K80" s="66">
        <f t="shared" si="12"/>
        <v>0.2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>
        <v>39.0</v>
      </c>
      <c r="C81" s="66">
        <f t="shared" si="4"/>
        <v>0</v>
      </c>
      <c r="D81" s="66">
        <f t="shared" si="5"/>
        <v>20.08553692</v>
      </c>
      <c r="E81" s="66">
        <f t="shared" si="6"/>
        <v>0</v>
      </c>
      <c r="F81" s="66">
        <f t="shared" si="7"/>
        <v>0.04978706837</v>
      </c>
      <c r="G81" s="66">
        <f t="shared" si="8"/>
        <v>0.07692307692</v>
      </c>
      <c r="H81" s="66">
        <f t="shared" si="9"/>
        <v>0</v>
      </c>
      <c r="I81" s="66">
        <f t="shared" si="10"/>
        <v>3</v>
      </c>
      <c r="J81" s="66">
        <f t="shared" si="11"/>
        <v>0</v>
      </c>
      <c r="K81" s="66">
        <f t="shared" si="12"/>
        <v>0.2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>
        <v>40.0</v>
      </c>
      <c r="C82" s="66">
        <f t="shared" si="4"/>
        <v>0</v>
      </c>
      <c r="D82" s="66">
        <f t="shared" si="5"/>
        <v>20.08553692</v>
      </c>
      <c r="E82" s="66">
        <f t="shared" si="6"/>
        <v>0</v>
      </c>
      <c r="F82" s="66">
        <f t="shared" si="7"/>
        <v>0.04978706837</v>
      </c>
      <c r="G82" s="66">
        <f t="shared" si="8"/>
        <v>0.075</v>
      </c>
      <c r="H82" s="66">
        <f t="shared" si="9"/>
        <v>0</v>
      </c>
      <c r="I82" s="66">
        <f t="shared" si="10"/>
        <v>3</v>
      </c>
      <c r="J82" s="66">
        <f t="shared" si="11"/>
        <v>0</v>
      </c>
      <c r="K82" s="66">
        <f t="shared" si="12"/>
        <v>0.2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>
        <v>41.0</v>
      </c>
      <c r="C83" s="66">
        <f t="shared" si="4"/>
        <v>0</v>
      </c>
      <c r="D83" s="66">
        <f t="shared" si="5"/>
        <v>20.08553692</v>
      </c>
      <c r="E83" s="66">
        <f t="shared" si="6"/>
        <v>0</v>
      </c>
      <c r="F83" s="66">
        <f t="shared" si="7"/>
        <v>0.04978706837</v>
      </c>
      <c r="G83" s="66">
        <f t="shared" si="8"/>
        <v>0.07317073171</v>
      </c>
      <c r="H83" s="66">
        <f t="shared" si="9"/>
        <v>0</v>
      </c>
      <c r="I83" s="66">
        <f t="shared" si="10"/>
        <v>3</v>
      </c>
      <c r="J83" s="66">
        <f t="shared" si="11"/>
        <v>0</v>
      </c>
      <c r="K83" s="66">
        <f t="shared" si="12"/>
        <v>0.2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>
        <v>42.0</v>
      </c>
      <c r="C84" s="66">
        <f t="shared" si="4"/>
        <v>0</v>
      </c>
      <c r="D84" s="66">
        <f t="shared" si="5"/>
        <v>20.08553692</v>
      </c>
      <c r="E84" s="66">
        <f t="shared" si="6"/>
        <v>0</v>
      </c>
      <c r="F84" s="66">
        <f t="shared" si="7"/>
        <v>0.04978706837</v>
      </c>
      <c r="G84" s="66">
        <f t="shared" si="8"/>
        <v>0.07142857143</v>
      </c>
      <c r="H84" s="66">
        <f t="shared" si="9"/>
        <v>0</v>
      </c>
      <c r="I84" s="66">
        <f t="shared" si="10"/>
        <v>3</v>
      </c>
      <c r="J84" s="66">
        <f t="shared" si="11"/>
        <v>0</v>
      </c>
      <c r="K84" s="66">
        <f t="shared" si="12"/>
        <v>0.2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>
        <v>43.0</v>
      </c>
      <c r="C85" s="66">
        <f t="shared" si="4"/>
        <v>0</v>
      </c>
      <c r="D85" s="66">
        <f t="shared" si="5"/>
        <v>20.08553692</v>
      </c>
      <c r="E85" s="66">
        <f t="shared" si="6"/>
        <v>0</v>
      </c>
      <c r="F85" s="66">
        <f t="shared" si="7"/>
        <v>0.04978706837</v>
      </c>
      <c r="G85" s="66">
        <f t="shared" si="8"/>
        <v>0.06976744186</v>
      </c>
      <c r="H85" s="66">
        <f t="shared" si="9"/>
        <v>0</v>
      </c>
      <c r="I85" s="66">
        <f t="shared" si="10"/>
        <v>3</v>
      </c>
      <c r="J85" s="66">
        <f t="shared" si="11"/>
        <v>0</v>
      </c>
      <c r="K85" s="66">
        <f t="shared" si="12"/>
        <v>0.2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>
        <v>44.0</v>
      </c>
      <c r="C86" s="66">
        <f t="shared" si="4"/>
        <v>0</v>
      </c>
      <c r="D86" s="66">
        <f t="shared" si="5"/>
        <v>20.08553692</v>
      </c>
      <c r="E86" s="66">
        <f t="shared" si="6"/>
        <v>0</v>
      </c>
      <c r="F86" s="66">
        <f t="shared" si="7"/>
        <v>0.04978706837</v>
      </c>
      <c r="G86" s="66">
        <f t="shared" si="8"/>
        <v>0.06818181818</v>
      </c>
      <c r="H86" s="66">
        <f t="shared" si="9"/>
        <v>0</v>
      </c>
      <c r="I86" s="66">
        <f t="shared" si="10"/>
        <v>3</v>
      </c>
      <c r="J86" s="66">
        <f t="shared" si="11"/>
        <v>0</v>
      </c>
      <c r="K86" s="66">
        <f t="shared" si="12"/>
        <v>0.2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>
        <v>45.0</v>
      </c>
      <c r="C87" s="66">
        <f t="shared" si="4"/>
        <v>0</v>
      </c>
      <c r="D87" s="66">
        <f t="shared" si="5"/>
        <v>20.08553692</v>
      </c>
      <c r="E87" s="66">
        <f t="shared" si="6"/>
        <v>0</v>
      </c>
      <c r="F87" s="66">
        <f t="shared" si="7"/>
        <v>0.04978706837</v>
      </c>
      <c r="G87" s="66">
        <f t="shared" si="8"/>
        <v>0.06666666667</v>
      </c>
      <c r="H87" s="66">
        <f t="shared" si="9"/>
        <v>0</v>
      </c>
      <c r="I87" s="66">
        <f t="shared" si="10"/>
        <v>3</v>
      </c>
      <c r="J87" s="66">
        <f t="shared" si="11"/>
        <v>0</v>
      </c>
      <c r="K87" s="66">
        <f t="shared" si="12"/>
        <v>0.2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>
        <v>46.0</v>
      </c>
      <c r="C88" s="66">
        <f t="shared" si="4"/>
        <v>0</v>
      </c>
      <c r="D88" s="66">
        <f t="shared" si="5"/>
        <v>20.08553692</v>
      </c>
      <c r="E88" s="66">
        <f t="shared" si="6"/>
        <v>0</v>
      </c>
      <c r="F88" s="66">
        <f t="shared" si="7"/>
        <v>0.04978706837</v>
      </c>
      <c r="G88" s="66">
        <f t="shared" si="8"/>
        <v>0.0652173913</v>
      </c>
      <c r="H88" s="66">
        <f t="shared" si="9"/>
        <v>0</v>
      </c>
      <c r="I88" s="66">
        <f t="shared" si="10"/>
        <v>3</v>
      </c>
      <c r="J88" s="66">
        <f t="shared" si="11"/>
        <v>0</v>
      </c>
      <c r="K88" s="66">
        <f t="shared" si="12"/>
        <v>0.2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>
        <v>47.0</v>
      </c>
      <c r="C89" s="66">
        <f t="shared" si="4"/>
        <v>0</v>
      </c>
      <c r="D89" s="66">
        <f t="shared" si="5"/>
        <v>20.08553692</v>
      </c>
      <c r="E89" s="66">
        <f t="shared" si="6"/>
        <v>0</v>
      </c>
      <c r="F89" s="66">
        <f t="shared" si="7"/>
        <v>0.04978706837</v>
      </c>
      <c r="G89" s="66">
        <f t="shared" si="8"/>
        <v>0.06382978723</v>
      </c>
      <c r="H89" s="66">
        <f t="shared" si="9"/>
        <v>0</v>
      </c>
      <c r="I89" s="66">
        <f t="shared" si="10"/>
        <v>3</v>
      </c>
      <c r="J89" s="66">
        <f t="shared" si="11"/>
        <v>0</v>
      </c>
      <c r="K89" s="66">
        <f t="shared" si="12"/>
        <v>0.2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>
        <v>48.0</v>
      </c>
      <c r="C90" s="66">
        <f t="shared" si="4"/>
        <v>0</v>
      </c>
      <c r="D90" s="66">
        <f t="shared" si="5"/>
        <v>20.08553692</v>
      </c>
      <c r="E90" s="66">
        <f t="shared" si="6"/>
        <v>0</v>
      </c>
      <c r="F90" s="66">
        <f t="shared" si="7"/>
        <v>0.04978706837</v>
      </c>
      <c r="G90" s="66">
        <f t="shared" si="8"/>
        <v>0.0625</v>
      </c>
      <c r="H90" s="66">
        <f t="shared" si="9"/>
        <v>0</v>
      </c>
      <c r="I90" s="66">
        <f t="shared" si="10"/>
        <v>3</v>
      </c>
      <c r="J90" s="66">
        <f t="shared" si="11"/>
        <v>0</v>
      </c>
      <c r="K90" s="66">
        <f t="shared" si="12"/>
        <v>0.2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>
        <v>49.0</v>
      </c>
      <c r="C91" s="66">
        <f t="shared" si="4"/>
        <v>0</v>
      </c>
      <c r="D91" s="66">
        <f t="shared" si="5"/>
        <v>20.08553692</v>
      </c>
      <c r="E91" s="66">
        <f t="shared" si="6"/>
        <v>0</v>
      </c>
      <c r="F91" s="66">
        <f t="shared" si="7"/>
        <v>0.04978706837</v>
      </c>
      <c r="G91" s="66">
        <f t="shared" si="8"/>
        <v>0.0612244898</v>
      </c>
      <c r="H91" s="66">
        <f t="shared" si="9"/>
        <v>0</v>
      </c>
      <c r="I91" s="66">
        <f t="shared" si="10"/>
        <v>3</v>
      </c>
      <c r="J91" s="66">
        <f t="shared" si="11"/>
        <v>0</v>
      </c>
      <c r="K91" s="66">
        <f t="shared" si="12"/>
        <v>0.2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>
        <v>50.0</v>
      </c>
      <c r="C92" s="66">
        <f t="shared" si="4"/>
        <v>0</v>
      </c>
      <c r="D92" s="66">
        <f t="shared" si="5"/>
        <v>20.08553692</v>
      </c>
      <c r="E92" s="66">
        <f t="shared" si="6"/>
        <v>0</v>
      </c>
      <c r="F92" s="66">
        <f t="shared" si="7"/>
        <v>0.04978706837</v>
      </c>
      <c r="G92" s="66">
        <f t="shared" si="8"/>
        <v>0.06</v>
      </c>
      <c r="H92" s="66">
        <f t="shared" si="9"/>
        <v>0</v>
      </c>
      <c r="I92" s="66">
        <f t="shared" si="10"/>
        <v>3</v>
      </c>
      <c r="J92" s="66">
        <f t="shared" si="11"/>
        <v>0</v>
      </c>
      <c r="K92" s="66">
        <f t="shared" si="12"/>
        <v>0.2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3">
    <cfRule type="cellIs" dxfId="0" priority="1" operator="greaterThanOrEqual">
      <formula>$C$4*$C$5</formula>
    </cfRule>
  </conditionalFormatting>
  <printOptions gridLines="1"/>
  <pageMargins bottom="1.0" footer="0.0" header="0.0" left="0.75" right="0.75" top="1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2.14"/>
    <col customWidth="1" min="3" max="3" width="12.86"/>
    <col customWidth="1" min="4" max="4" width="11.29"/>
    <col customWidth="1" min="5" max="5" width="22.43"/>
    <col customWidth="1" min="6" max="6" width="42.43"/>
    <col customWidth="1" min="7" max="7" width="6.29"/>
    <col customWidth="1" min="8" max="26" width="9.14"/>
  </cols>
  <sheetData>
    <row r="1">
      <c r="A1" s="1"/>
      <c r="B1" s="2" t="s">
        <v>49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</v>
      </c>
      <c r="C2" s="5"/>
      <c r="D2" s="6"/>
      <c r="E2" s="1"/>
      <c r="F2" s="67" t="s">
        <v>2</v>
      </c>
      <c r="G2" s="68"/>
      <c r="H2" s="6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0" t="s">
        <v>50</v>
      </c>
      <c r="C3" s="70">
        <v>10.0</v>
      </c>
      <c r="D3" s="71" t="s">
        <v>4</v>
      </c>
      <c r="E3" s="1"/>
      <c r="F3" s="72" t="s">
        <v>51</v>
      </c>
      <c r="G3" s="73">
        <f>C3/C4</f>
        <v>0.8333333333</v>
      </c>
      <c r="H3" s="1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7" t="s">
        <v>52</v>
      </c>
      <c r="C4" s="74">
        <v>12.0</v>
      </c>
      <c r="D4" s="75" t="str">
        <f>D3</f>
        <v>hour</v>
      </c>
      <c r="E4" s="1"/>
      <c r="F4" s="76" t="s">
        <v>53</v>
      </c>
      <c r="G4" s="77">
        <f>C3^2/(2*(C4*(C4-C3)))</f>
        <v>2.083333333</v>
      </c>
      <c r="H4" s="19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7" t="s">
        <v>14</v>
      </c>
      <c r="C5" s="74">
        <v>15.0</v>
      </c>
      <c r="D5" s="19" t="str">
        <f>D3</f>
        <v>hour</v>
      </c>
      <c r="E5" s="1"/>
      <c r="F5" s="76" t="s">
        <v>12</v>
      </c>
      <c r="G5" s="77">
        <f>G4+C3/C4</f>
        <v>2.916666667</v>
      </c>
      <c r="H5" s="19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4" t="s">
        <v>16</v>
      </c>
      <c r="C6" s="25">
        <v>1.0</v>
      </c>
      <c r="D6" s="26" t="str">
        <f>D3</f>
        <v>hour</v>
      </c>
      <c r="E6" s="1"/>
      <c r="F6" s="76" t="s">
        <v>54</v>
      </c>
      <c r="G6" s="77">
        <f>C3/(2*(C4*(C4-C3)))</f>
        <v>0.2083333333</v>
      </c>
      <c r="H6" s="19" t="str">
        <f>D3</f>
        <v>hour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76" t="s">
        <v>17</v>
      </c>
      <c r="G7" s="77">
        <f>G6+1/C4</f>
        <v>0.2916666667</v>
      </c>
      <c r="H7" s="19" t="str">
        <f>D3</f>
        <v>hour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7" t="s">
        <v>18</v>
      </c>
      <c r="C8" s="1"/>
      <c r="D8" s="1"/>
      <c r="E8" s="1"/>
      <c r="F8" s="78" t="s">
        <v>55</v>
      </c>
      <c r="G8" s="79">
        <f>1-G3</f>
        <v>0.1666666667</v>
      </c>
      <c r="H8" s="26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0" t="s">
        <v>21</v>
      </c>
      <c r="C9" s="1"/>
      <c r="D9" s="1"/>
      <c r="E9" s="1"/>
      <c r="F9" s="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2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3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4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4">
    <cfRule type="cellIs" dxfId="0" priority="1" operator="lessThanOrEqual">
      <formula>$C$3</formula>
    </cfRule>
  </conditionalFormatting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0.43"/>
    <col customWidth="1" min="3" max="3" width="11.57"/>
    <col customWidth="1" min="4" max="4" width="16.43"/>
    <col customWidth="1" min="5" max="5" width="19.14"/>
    <col customWidth="1" min="6" max="6" width="41.14"/>
    <col customWidth="1" min="7" max="7" width="6.29"/>
    <col customWidth="1" min="8" max="26" width="9.14"/>
  </cols>
  <sheetData>
    <row r="1">
      <c r="A1" s="1"/>
      <c r="B1" s="2" t="s">
        <v>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4" t="s">
        <v>1</v>
      </c>
      <c r="C2" s="5"/>
      <c r="D2" s="6"/>
      <c r="E2" s="1"/>
      <c r="F2" s="4" t="s">
        <v>2</v>
      </c>
      <c r="G2" s="80"/>
      <c r="H2" s="8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72" t="s">
        <v>57</v>
      </c>
      <c r="C3" s="70">
        <v>10.0</v>
      </c>
      <c r="D3" s="71" t="s">
        <v>4</v>
      </c>
      <c r="E3" s="1"/>
      <c r="F3" s="72" t="s">
        <v>58</v>
      </c>
      <c r="G3" s="73">
        <f>C3/C4</f>
        <v>0.8333333333</v>
      </c>
      <c r="H3" s="15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6" t="s">
        <v>59</v>
      </c>
      <c r="C4" s="74">
        <v>12.0</v>
      </c>
      <c r="D4" s="75" t="str">
        <f t="shared" ref="D4:D5" si="1">D3</f>
        <v>hour</v>
      </c>
      <c r="E4" s="1"/>
      <c r="F4" s="76" t="s">
        <v>60</v>
      </c>
      <c r="G4" s="77">
        <f>(C3^2*C5^2+G3^2)/(2*(1-G3))</f>
        <v>5.083333333</v>
      </c>
      <c r="H4" s="19" t="s">
        <v>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6" t="s">
        <v>61</v>
      </c>
      <c r="C5" s="74">
        <v>0.1</v>
      </c>
      <c r="D5" s="75" t="str">
        <f t="shared" si="1"/>
        <v>hour</v>
      </c>
      <c r="E5" s="1"/>
      <c r="F5" s="76" t="s">
        <v>12</v>
      </c>
      <c r="G5" s="77">
        <f>G3+G4</f>
        <v>5.916666667</v>
      </c>
      <c r="H5" s="19" t="s">
        <v>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7" t="s">
        <v>14</v>
      </c>
      <c r="C6" s="74">
        <v>15.0</v>
      </c>
      <c r="D6" s="19" t="str">
        <f>D4</f>
        <v>hour</v>
      </c>
      <c r="E6" s="1"/>
      <c r="F6" s="76" t="s">
        <v>62</v>
      </c>
      <c r="G6" s="77">
        <f>G4/C3</f>
        <v>0.5083333333</v>
      </c>
      <c r="H6" s="19" t="str">
        <f>D3</f>
        <v>hour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4" t="s">
        <v>16</v>
      </c>
      <c r="C7" s="25">
        <v>1.0</v>
      </c>
      <c r="D7" s="26" t="str">
        <f>D4</f>
        <v>hour</v>
      </c>
      <c r="E7" s="1"/>
      <c r="F7" s="76" t="s">
        <v>17</v>
      </c>
      <c r="G7" s="77">
        <f>G6+1/C4</f>
        <v>0.5916666667</v>
      </c>
      <c r="H7" s="19" t="str">
        <f>D3</f>
        <v>hour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78" t="s">
        <v>63</v>
      </c>
      <c r="G8" s="79">
        <f>1-G3</f>
        <v>0.1666666667</v>
      </c>
      <c r="H8" s="26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7" t="s">
        <v>18</v>
      </c>
      <c r="C9" s="35"/>
      <c r="D9" s="1"/>
      <c r="E9" s="1"/>
      <c r="F9" s="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0" t="s">
        <v>21</v>
      </c>
      <c r="C10" s="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2" t="s">
        <v>22</v>
      </c>
      <c r="C11" s="35"/>
      <c r="D11" s="1"/>
      <c r="E11" s="1"/>
      <c r="F11" s="82"/>
      <c r="G11" s="83"/>
      <c r="H11" s="8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 t="s">
        <v>23</v>
      </c>
      <c r="C12" s="1"/>
      <c r="D12" s="1"/>
      <c r="E12" s="1"/>
      <c r="F12" s="82"/>
      <c r="G12" s="83"/>
      <c r="H12" s="8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4" t="s">
        <v>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4">
    <cfRule type="cellIs" dxfId="0" priority="1" operator="lessThanOrEqual">
      <formula>$C$3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2005-08-03T13:50:51Z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0x01010088AB262D898D874C8316255B7CA47D89</vt:lpwstr>
  </property>
  <property fmtid="{D5CDD505-2E9C-101B-9397-08002B2CF9AE}" pid="3" name="_dlc_DocIdItemGuid">
    <vt:lpwstr>b9b380f6-44cf-4d5e-8a52-32bbe8fe6af7</vt:lpwstr>
  </property>
  <property fmtid="{D5CDD505-2E9C-101B-9397-08002B2CF9AE}" pid="4" name="ICV">
    <vt:lpwstr>1bc3c4f20ccc49d38db187d4f0b24860</vt:lpwstr>
  </property>
</Properties>
</file>