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\University\Semester 7\SKRIPSI\Skripsi\app\GA-Clustering GUI\res\"/>
    </mc:Choice>
  </mc:AlternateContent>
  <bookViews>
    <workbookView xWindow="0" yWindow="0" windowWidth="20400" windowHeight="7620" activeTab="1"/>
  </bookViews>
  <sheets>
    <sheet name="Rekap GA" sheetId="1" r:id="rId1"/>
    <sheet name="Rekap KM" sheetId="2" r:id="rId2"/>
    <sheet name="Populasi" sheetId="3" r:id="rId3"/>
    <sheet name="Bobot" sheetId="5" r:id="rId4"/>
    <sheet name="Mutasi" sheetId="6" r:id="rId5"/>
    <sheet name="Elitism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" i="2"/>
  <c r="E4" i="7"/>
  <c r="F4" i="7"/>
  <c r="D4" i="7"/>
  <c r="C8" i="7"/>
  <c r="C7" i="7"/>
  <c r="C6" i="7"/>
  <c r="B10" i="7"/>
  <c r="A10" i="7"/>
  <c r="B9" i="7"/>
  <c r="A9" i="7"/>
  <c r="B4" i="7"/>
  <c r="B8" i="7"/>
  <c r="B2" i="7" s="1"/>
  <c r="A8" i="7"/>
  <c r="B7" i="7"/>
  <c r="A7" i="7"/>
  <c r="B6" i="7"/>
  <c r="A6" i="7"/>
  <c r="F3" i="7"/>
  <c r="E3" i="7"/>
  <c r="D3" i="7"/>
  <c r="B3" i="7"/>
  <c r="F1" i="7"/>
  <c r="E1" i="7"/>
  <c r="D1" i="7"/>
  <c r="L3" i="2" l="1"/>
  <c r="M3" i="2"/>
  <c r="K3" i="2"/>
  <c r="H17" i="2"/>
  <c r="H13" i="2"/>
  <c r="H22" i="2"/>
  <c r="H21" i="2"/>
  <c r="H20" i="2"/>
  <c r="H19" i="2"/>
  <c r="H18" i="2"/>
  <c r="H16" i="2"/>
  <c r="H15" i="2"/>
  <c r="H14" i="2"/>
  <c r="J3" i="2"/>
  <c r="C10" i="6"/>
  <c r="B4" i="6"/>
  <c r="M2" i="2"/>
  <c r="L2" i="2"/>
  <c r="K2" i="2"/>
  <c r="J2" i="2"/>
  <c r="H2" i="2"/>
  <c r="H11" i="2"/>
  <c r="H10" i="2"/>
  <c r="H9" i="2"/>
  <c r="H8" i="2"/>
  <c r="H7" i="2"/>
  <c r="H6" i="2"/>
  <c r="H5" i="2"/>
  <c r="H4" i="2"/>
  <c r="H3" i="2"/>
  <c r="E2" i="6"/>
  <c r="F2" i="6"/>
  <c r="D2" i="6"/>
  <c r="C9" i="6"/>
  <c r="C8" i="6"/>
  <c r="C7" i="6"/>
  <c r="C6" i="6"/>
  <c r="B10" i="6"/>
  <c r="B9" i="6"/>
  <c r="B8" i="6"/>
  <c r="B7" i="6"/>
  <c r="B6" i="6"/>
  <c r="A6" i="6"/>
  <c r="A7" i="6"/>
  <c r="A8" i="6"/>
  <c r="A9" i="6"/>
  <c r="A10" i="6"/>
  <c r="B3" i="6"/>
  <c r="B2" i="6"/>
  <c r="F3" i="6"/>
  <c r="E3" i="6"/>
  <c r="D3" i="6"/>
  <c r="F1" i="6"/>
  <c r="E1" i="6"/>
  <c r="D1" i="6"/>
  <c r="E23" i="2"/>
  <c r="B23" i="2"/>
  <c r="G23" i="2"/>
  <c r="C23" i="2"/>
  <c r="D23" i="2"/>
  <c r="B32" i="1"/>
  <c r="F4" i="6" l="1"/>
  <c r="E4" i="6"/>
  <c r="D4" i="6"/>
  <c r="B10" i="5"/>
  <c r="B9" i="5"/>
  <c r="B8" i="5"/>
  <c r="B7" i="5"/>
  <c r="B6" i="5"/>
  <c r="B3" i="5"/>
  <c r="B2" i="3"/>
  <c r="B3" i="3"/>
  <c r="A6" i="5"/>
  <c r="A7" i="5"/>
  <c r="A8" i="5"/>
  <c r="A9" i="5"/>
  <c r="A10" i="5"/>
  <c r="B2" i="5" s="1"/>
  <c r="E3" i="5"/>
  <c r="F3" i="5"/>
  <c r="D3" i="5"/>
  <c r="F2" i="5"/>
  <c r="E2" i="5"/>
  <c r="D2" i="5"/>
  <c r="F1" i="5"/>
  <c r="E1" i="5"/>
  <c r="D1" i="5"/>
  <c r="C10" i="3"/>
  <c r="D3" i="3"/>
  <c r="C9" i="3"/>
  <c r="C8" i="3"/>
  <c r="C7" i="3"/>
  <c r="C6" i="3"/>
  <c r="M42" i="1"/>
  <c r="H42" i="1"/>
  <c r="C42" i="1"/>
  <c r="B42" i="1"/>
  <c r="B40" i="1"/>
  <c r="L42" i="1"/>
  <c r="J42" i="1"/>
  <c r="G42" i="1"/>
  <c r="D42" i="1"/>
  <c r="I42" i="1"/>
  <c r="K42" i="1"/>
  <c r="E42" i="1"/>
  <c r="N42" i="1"/>
  <c r="B41" i="1"/>
  <c r="B10" i="3" l="1"/>
  <c r="B9" i="3"/>
  <c r="B8" i="3"/>
  <c r="B7" i="3"/>
  <c r="B6" i="3"/>
  <c r="E1" i="3" l="1"/>
  <c r="F1" i="3"/>
  <c r="B4" i="3"/>
  <c r="D1" i="3"/>
  <c r="A10" i="3"/>
  <c r="A8" i="3"/>
  <c r="A7" i="3"/>
  <c r="A6" i="3"/>
  <c r="A9" i="3"/>
  <c r="E33" i="1"/>
  <c r="M34" i="1"/>
  <c r="D33" i="1"/>
  <c r="M41" i="1"/>
  <c r="K36" i="1"/>
  <c r="H34" i="1"/>
  <c r="I36" i="1"/>
  <c r="C36" i="1"/>
  <c r="K35" i="1"/>
  <c r="J34" i="1"/>
  <c r="E34" i="1"/>
  <c r="K40" i="1"/>
  <c r="G33" i="1"/>
  <c r="K32" i="1"/>
  <c r="N36" i="1"/>
  <c r="J35" i="1"/>
  <c r="D32" i="1"/>
  <c r="G40" i="1"/>
  <c r="I33" i="1"/>
  <c r="L36" i="1"/>
  <c r="N33" i="1"/>
  <c r="K34" i="1"/>
  <c r="I35" i="1"/>
  <c r="N35" i="1"/>
  <c r="L41" i="1"/>
  <c r="D34" i="1"/>
  <c r="N34" i="1"/>
  <c r="E36" i="1"/>
  <c r="H40" i="1"/>
  <c r="K41" i="1"/>
  <c r="L40" i="1"/>
  <c r="H32" i="1"/>
  <c r="N40" i="1"/>
  <c r="L34" i="1"/>
  <c r="J33" i="1"/>
  <c r="M36" i="1"/>
  <c r="I40" i="1"/>
  <c r="M32" i="1"/>
  <c r="J40" i="1"/>
  <c r="J32" i="1"/>
  <c r="H33" i="1"/>
  <c r="I32" i="1"/>
  <c r="B33" i="1"/>
  <c r="C32" i="1"/>
  <c r="G32" i="1"/>
  <c r="I41" i="1"/>
  <c r="E35" i="1"/>
  <c r="B36" i="1"/>
  <c r="G34" i="1"/>
  <c r="E32" i="1"/>
  <c r="B34" i="1"/>
  <c r="L35" i="1"/>
  <c r="C34" i="1"/>
  <c r="J41" i="1"/>
  <c r="I34" i="1"/>
  <c r="C35" i="1"/>
  <c r="J36" i="1"/>
  <c r="G36" i="1"/>
  <c r="M35" i="1"/>
  <c r="H35" i="1"/>
  <c r="M33" i="1"/>
  <c r="D36" i="1"/>
  <c r="L32" i="1"/>
  <c r="G35" i="1"/>
  <c r="L33" i="1"/>
  <c r="N41" i="1"/>
  <c r="M40" i="1"/>
  <c r="N32" i="1"/>
  <c r="H41" i="1"/>
  <c r="G41" i="1"/>
  <c r="D35" i="1"/>
  <c r="H36" i="1"/>
  <c r="B35" i="1"/>
  <c r="C33" i="1"/>
  <c r="K33" i="1"/>
  <c r="F2" i="7" l="1"/>
  <c r="E2" i="7"/>
  <c r="D2" i="7"/>
  <c r="F4" i="3"/>
  <c r="E4" i="3"/>
  <c r="D4" i="3"/>
  <c r="F3" i="3"/>
  <c r="E2" i="3"/>
  <c r="F2" i="3"/>
  <c r="D2" i="3"/>
  <c r="E3" i="3"/>
  <c r="A3" i="3"/>
</calcChain>
</file>

<file path=xl/comments1.xml><?xml version="1.0" encoding="utf-8"?>
<comments xmlns="http://schemas.openxmlformats.org/spreadsheetml/2006/main">
  <authors>
    <author>Cornelius David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Ideal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P=50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P=150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Frekuensi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Mu_m=0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Mu_m=0.25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elit=0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elit=5</t>
        </r>
      </text>
    </comment>
  </commentList>
</comments>
</file>

<file path=xl/connections.xml><?xml version="1.0" encoding="utf-8"?>
<connections xmlns="http://schemas.openxmlformats.org/spreadsheetml/2006/main">
  <connection id="1" name="GA-2019.05.01 00_03_42" type="6" refreshedVersion="0" background="1" saveData="1">
    <textPr codePage="437" sourceFile="D:\DAVID\University\Semester 7\SKRIPSI\Skripsi\app\GA-Clustering GUI\res\GA-2019.05.01 00_03_42.csv">
      <textFields>
        <textField/>
      </textFields>
    </textPr>
  </connection>
</connections>
</file>

<file path=xl/sharedStrings.xml><?xml version="1.0" encoding="utf-8"?>
<sst xmlns="http://schemas.openxmlformats.org/spreadsheetml/2006/main" count="217" uniqueCount="134">
  <si>
    <t>Workbook name</t>
  </si>
  <si>
    <t>Waktu</t>
  </si>
  <si>
    <t>Iterasi</t>
  </si>
  <si>
    <t>Purity</t>
  </si>
  <si>
    <t>GA-2019.05.01 17_47_56</t>
  </si>
  <si>
    <t>GA-2019.04.30 03_04_52</t>
  </si>
  <si>
    <t>Banyaknya Cluster</t>
  </si>
  <si>
    <t>Banyaknya Populasi</t>
  </si>
  <si>
    <t>Metode Pembobotan</t>
  </si>
  <si>
    <t>Probabilitas Mutasi</t>
  </si>
  <si>
    <t>Maksimum Iterasi</t>
  </si>
  <si>
    <t>Individu Elitisme</t>
  </si>
  <si>
    <t>Banyaknya Generasi Konvergen</t>
  </si>
  <si>
    <t>Batas Konvergen</t>
  </si>
  <si>
    <t>GA-2019.05.01 05_44_34</t>
  </si>
  <si>
    <t>intercluster</t>
  </si>
  <si>
    <t>Waktu (jam)</t>
  </si>
  <si>
    <t>KMeans-2019.05.02 11_43_57</t>
  </si>
  <si>
    <t>KMeans-2019.05.02 11_48_48</t>
  </si>
  <si>
    <t>KMeans-2019.05.02 11_31_26</t>
  </si>
  <si>
    <t>KMeans-2019.05.02 11_26_51</t>
  </si>
  <si>
    <t>KMeans-2019.05.02 11_56_51</t>
  </si>
  <si>
    <t>GA-2019.05.02 14_39_32</t>
  </si>
  <si>
    <t>GA-2019.04.30 22_17_16</t>
  </si>
  <si>
    <t>GA-2019.05.02 20_55_22</t>
  </si>
  <si>
    <t>GA-2019.05.02 23_19_04</t>
  </si>
  <si>
    <t>1 jam 5 menit 33 detik</t>
  </si>
  <si>
    <t>GA-2019.05.03 00_04_08</t>
  </si>
  <si>
    <t>waktu(teks)</t>
  </si>
  <si>
    <t>GA-2019.05.03 00_55_44</t>
  </si>
  <si>
    <t>GA-2019.05.03 01_54_16</t>
  </si>
  <si>
    <t>GA-2019.05.03 03_46_26</t>
  </si>
  <si>
    <t>GA-2019.05.03 04_07_16</t>
  </si>
  <si>
    <t>42 menit 26 detik</t>
  </si>
  <si>
    <t>GA-2019.05.03 05_29_53</t>
  </si>
  <si>
    <t>GA-2019.05.03 06_00_16</t>
  </si>
  <si>
    <t>GA-2019.05.03 07_22_43</t>
  </si>
  <si>
    <t>GA-2019.05.03 08_11_39</t>
  </si>
  <si>
    <t>GA-2019.05.03 12_20_58</t>
  </si>
  <si>
    <t>GA-2019.05.03 12_37_12</t>
  </si>
  <si>
    <t>GA-2019.05.03 10_19_45</t>
  </si>
  <si>
    <t>GA-2019.05.03 09_55_18</t>
  </si>
  <si>
    <t>1 jam 2 menit 9 detik</t>
  </si>
  <si>
    <t>TF-IDF</t>
  </si>
  <si>
    <t>1 jam 5 menit 3 detik</t>
  </si>
  <si>
    <t>1 jam 1 menit 31 detik</t>
  </si>
  <si>
    <t>1 jam 9 menit 21 detik</t>
  </si>
  <si>
    <t>1 jam 9 menit 44 detik</t>
  </si>
  <si>
    <t>34 menit 49 detik</t>
  </si>
  <si>
    <t>50 menit 13 detik</t>
  </si>
  <si>
    <t>54 menit 6 detik</t>
  </si>
  <si>
    <t>37 menit 26 detik</t>
  </si>
  <si>
    <t>35 menit 36 detik</t>
  </si>
  <si>
    <t>1 jam 40 menit 56 detik</t>
  </si>
  <si>
    <t>1 jam 38 menit 5 detik</t>
  </si>
  <si>
    <t>1 jam 22 menit 4 detik</t>
  </si>
  <si>
    <t>2 jam 10 menit 59 detik</t>
  </si>
  <si>
    <t>1 jam 16 menit 39 detik</t>
  </si>
  <si>
    <t>1 jam 32 menit 52 detik</t>
  </si>
  <si>
    <t>1 jam 48 menit 20 detik</t>
  </si>
  <si>
    <t>1 jam 23 menit 52 detik</t>
  </si>
  <si>
    <t>2 jam 44 menit 10 detik</t>
  </si>
  <si>
    <t>Frekuensi</t>
  </si>
  <si>
    <t>2 jam 11 menit 4 detik</t>
  </si>
  <si>
    <t>GA-2019.05.03 15_22_56</t>
  </si>
  <si>
    <t>2 jam 25 menit 13 detik</t>
  </si>
  <si>
    <t>GA-2019.05.03 15_40_56</t>
  </si>
  <si>
    <t>2 jam 42 menit 52 detik</t>
  </si>
  <si>
    <t>GA-2019.05.03 18_15_06</t>
  </si>
  <si>
    <t>GA-2019.05.03 18_37_05</t>
  </si>
  <si>
    <t>GA-2019.05.03 18_47_40</t>
  </si>
  <si>
    <t>GA-2019.05.03 19_53_44</t>
  </si>
  <si>
    <t>GA-2019.05.03 20_33_39</t>
  </si>
  <si>
    <t>GA-2019.05.03 21_06_29</t>
  </si>
  <si>
    <t>GA-2019.05.03 21_08_01</t>
  </si>
  <si>
    <t>2 jam 13 menit 36 detik</t>
  </si>
  <si>
    <t>2 jam 34 menit 57 detik</t>
  </si>
  <si>
    <t>3 jam 24 menit 23 detik</t>
  </si>
  <si>
    <t>1 jam 14 menit 37 detik</t>
  </si>
  <si>
    <t>1 jam 54 menit 46 detik</t>
  </si>
  <si>
    <t>1 jam 1 menit 17 detik</t>
  </si>
  <si>
    <t>1 jam 53 menit 29 detik</t>
  </si>
  <si>
    <t>2 jam 43 menit 59 detik</t>
  </si>
  <si>
    <t>GA-2019.05.03 23_44_41</t>
  </si>
  <si>
    <t>GA-2019.05.03 23_55_26</t>
  </si>
  <si>
    <t>2 jam 5 menit 57 detik</t>
  </si>
  <si>
    <t>2 jam 16 menit 44 detik</t>
  </si>
  <si>
    <t>EXTRA</t>
  </si>
  <si>
    <t>GA-2019.05.04 00_07_36</t>
  </si>
  <si>
    <t>2 jam 32 menit 16 detik</t>
  </si>
  <si>
    <t>TBD</t>
  </si>
  <si>
    <t>1 menit 30 detik</t>
  </si>
  <si>
    <t>1 menit 2 detik</t>
  </si>
  <si>
    <t>45 detik</t>
  </si>
  <si>
    <t>1 menit 5 detik</t>
  </si>
  <si>
    <t>2 menit 19 detik</t>
  </si>
  <si>
    <t>KMeans-2019.05.04 00_07_54</t>
  </si>
  <si>
    <t>KMeans-2019.05.04 00_14_12</t>
  </si>
  <si>
    <t>KMeans-2019.05.04 00_44_48</t>
  </si>
  <si>
    <t>KMeans-2019.05.04 00_47_34</t>
  </si>
  <si>
    <t>KMeans-2019.05.04 00_50_24</t>
  </si>
  <si>
    <t>KMeans-2019.05.04 00_57_31</t>
  </si>
  <si>
    <t>KMeans-2019.05.04 01_04_54</t>
  </si>
  <si>
    <t>KMeans-2019.05.04 01_16_05</t>
  </si>
  <si>
    <t>KMeans-2019.05.04 01_23_04</t>
  </si>
  <si>
    <t>KMeans-2019.05.04 01_37_53</t>
  </si>
  <si>
    <t>KMeans-2019.05.04 01_49_45</t>
  </si>
  <si>
    <t>KMeans-2019.05.04 02_03_46</t>
  </si>
  <si>
    <t>KMeans-2019.05.04 02_19_56</t>
  </si>
  <si>
    <t>1 menit 32 detik</t>
  </si>
  <si>
    <t>2 menit 12 detik</t>
  </si>
  <si>
    <t>1 menit 31 detik</t>
  </si>
  <si>
    <t>1 menit 47 detik</t>
  </si>
  <si>
    <t>58 detik</t>
  </si>
  <si>
    <t>6 menit 28 detik</t>
  </si>
  <si>
    <t>3 menit 34 detik</t>
  </si>
  <si>
    <t>4 menit 46 detik</t>
  </si>
  <si>
    <t>2 menit 52 detik</t>
  </si>
  <si>
    <t>4 menit 45 detik</t>
  </si>
  <si>
    <t>3 menit 7 detik</t>
  </si>
  <si>
    <t>2 menit 24 detik</t>
  </si>
  <si>
    <t>6 menit 3 detik</t>
  </si>
  <si>
    <t>GA-2019.05.04 02_18_41</t>
  </si>
  <si>
    <t>1 jam 28 menit 9 detik</t>
  </si>
  <si>
    <t>1 jam 39 menit 2 detik</t>
  </si>
  <si>
    <t>1 jam 33 menit 58 detik</t>
  </si>
  <si>
    <t>KMeans-2019.05.04 02_36_15</t>
  </si>
  <si>
    <t>9 menit 57 detik</t>
  </si>
  <si>
    <t>KMeans-2019.05.04 02_52_35</t>
  </si>
  <si>
    <t>12 menit 42 detik</t>
  </si>
  <si>
    <t>Bobot</t>
  </si>
  <si>
    <t>GA</t>
  </si>
  <si>
    <t>K-means</t>
  </si>
  <si>
    <t>1 menit 28 detik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</si>
</sst>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AA92528-70F8-42FC-8FE8-723C41F13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A6E-4285-9DE8-1A8BDD7116A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424C716-8132-4332-8E20-2E5FAC67F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A6E-4285-9DE8-1A8BDD711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KM'!$C$28:$C$29</c:f>
              <c:numCache>
                <c:formatCode>General</c:formatCode>
                <c:ptCount val="2"/>
                <c:pt idx="0">
                  <c:v>1.0926666666666667</c:v>
                </c:pt>
                <c:pt idx="1">
                  <c:v>2.4472222222222222E-2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'Rekap KM'!$D$28:$D$29</c15:f>
                <c15:dlblRangeCache>
                  <c:ptCount val="2"/>
                  <c:pt idx="0">
                    <c:v>1 jam 5 menit 33 detik</c:v>
                  </c:pt>
                  <c:pt idx="1">
                    <c:v>1 menit 28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A6E-4285-9DE8-1A8BDD7116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E1F-4D37-A01C-47C453930C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Bobot!$D$2:$D$3</c:f>
              <c:numCache>
                <c:formatCode>General</c:formatCode>
                <c:ptCount val="2"/>
                <c:pt idx="0">
                  <c:v>771.61924789461079</c:v>
                </c:pt>
                <c:pt idx="1">
                  <c:v>1750.8749331602442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2-4863-8DA1-ED563A3C70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Bobot!$E$2:$E$3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4AA5-8F92-D8A27C18A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</a:t>
                </a:r>
                <a:r>
                  <a:rPr lang="en-US" baseline="0"/>
                  <a:t> Pembobotan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Bobot!$F$2:$F$3</c:f>
              <c:numCache>
                <c:formatCode>General</c:formatCode>
                <c:ptCount val="2"/>
                <c:pt idx="0">
                  <c:v>0.79838202247191004</c:v>
                </c:pt>
                <c:pt idx="1">
                  <c:v>0.57132584269662923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6-4712-B8AD-3894CB5A6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Mutasi!$B$1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7DB337D-0B08-46DA-9FF3-F4CDBB3BF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63-4206-88D9-236CCC36991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AE5733-CC0E-4CB4-A765-83FD8DC98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63-4206-88D9-236CCC36991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614EF7F-EB18-462D-8B86-D0BE9B48A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63-4206-88D9-236CCC369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Mutasi!$B$2:$B$4</c:f>
              <c:numCache>
                <c:formatCode>General</c:formatCode>
                <c:ptCount val="3"/>
                <c:pt idx="0">
                  <c:v>1.6507222222222222</c:v>
                </c:pt>
                <c:pt idx="1">
                  <c:v>1.0926666666666667</c:v>
                </c:pt>
                <c:pt idx="2">
                  <c:v>1.5662777777777777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Mutasi!$C$2:$C$4</c15:f>
                <c15:dlblRangeCache>
                  <c:ptCount val="3"/>
                  <c:pt idx="0">
                    <c:v>1 jam 39 menit 2 detik</c:v>
                  </c:pt>
                  <c:pt idx="1">
                    <c:v>1 jam 5 menit 33 detik</c:v>
                  </c:pt>
                  <c:pt idx="2">
                    <c:v>1 jam 33 menit 58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A63-4206-88D9-236CCC369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</a:t>
                </a:r>
                <a:r>
                  <a:rPr lang="en-US" baseline="0"/>
                  <a:t> Mutasi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4D5-45AB-BEFA-1A14738E9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Mutasi!$D$2:$D$4</c:f>
              <c:numCache>
                <c:formatCode>General</c:formatCode>
                <c:ptCount val="3"/>
                <c:pt idx="0">
                  <c:v>1105.8638372438984</c:v>
                </c:pt>
                <c:pt idx="1">
                  <c:v>771.61924789461079</c:v>
                </c:pt>
                <c:pt idx="2">
                  <c:v>1290.3715047424021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5-45AB-BEFA-1A14738E9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Mutasi!$E$2:$E$4</c:f>
              <c:numCache>
                <c:formatCode>General</c:formatCode>
                <c:ptCount val="3"/>
                <c:pt idx="0">
                  <c:v>5.2</c:v>
                </c:pt>
                <c:pt idx="1">
                  <c:v>4.5999999999999996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931-AF69-6957EC0D2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Mutasi!$F$2:$F$4</c:f>
              <c:numCache>
                <c:formatCode>General</c:formatCode>
                <c:ptCount val="3"/>
                <c:pt idx="0">
                  <c:v>0.63235955056179771</c:v>
                </c:pt>
                <c:pt idx="1">
                  <c:v>0.79838202247191004</c:v>
                </c:pt>
                <c:pt idx="2">
                  <c:v>0.43712359550561797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4-439E-894B-956947CC0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Elitisme!$B$1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CE0191E2-0AEF-456D-BF43-399DEFBAF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AF5-4A25-AC92-9722C9359CC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79D52A1-B0EC-4553-B55A-419214893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AF5-4A25-AC92-9722C9359CC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1991969-3A5B-4400-93CA-F5D531652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F5-4A25-AC92-9722C935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Elitisme!$B$2:$B$4</c:f>
              <c:numCache>
                <c:formatCode>General</c:formatCode>
                <c:ptCount val="3"/>
                <c:pt idx="0">
                  <c:v>1.6507222222222222</c:v>
                </c:pt>
                <c:pt idx="1">
                  <c:v>1.0926666666666667</c:v>
                </c:pt>
                <c:pt idx="2">
                  <c:v>2.3052777777777775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Elitisme!$C$2:$C$4</c15:f>
                <c15:dlblRangeCache>
                  <c:ptCount val="3"/>
                  <c:pt idx="0">
                    <c:v>1 jam 39 menit 2 detik</c:v>
                  </c:pt>
                  <c:pt idx="1">
                    <c:v>1 jam 5 menit 33 detik</c:v>
                  </c:pt>
                  <c:pt idx="2">
                    <c:v>1 jam 33 menit 58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AF5-4A25-AC92-9722C9359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</a:t>
                </a:r>
                <a:r>
                  <a:rPr lang="en-US" baseline="0"/>
                  <a:t> elitisme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669-4BAE-9B20-7653AF546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Elitisme!$D$2:$D$4</c:f>
              <c:numCache>
                <c:formatCode>General</c:formatCode>
                <c:ptCount val="3"/>
                <c:pt idx="0">
                  <c:v>0</c:v>
                </c:pt>
                <c:pt idx="1">
                  <c:v>771.61924789461079</c:v>
                </c:pt>
                <c:pt idx="2">
                  <c:v>1536.1521489346867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9-4BAE-9B20-7653AF546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Elitisme!$E$2:$E$4</c:f>
              <c:numCache>
                <c:formatCode>General</c:formatCode>
                <c:ptCount val="3"/>
                <c:pt idx="0">
                  <c:v>0</c:v>
                </c:pt>
                <c:pt idx="1">
                  <c:v>4.5999999999999996</c:v>
                </c:pt>
                <c:pt idx="2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4F44-9052-5D4E054C0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KM'!$E$28:$E$29</c:f>
              <c:numCache>
                <c:formatCode>General</c:formatCode>
                <c:ptCount val="2"/>
                <c:pt idx="0">
                  <c:v>771.61924789461079</c:v>
                </c:pt>
                <c:pt idx="1">
                  <c:v>831.58818607041633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0-40AB-9421-C97EE49189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Elitisme!$F$2:$F$4</c:f>
              <c:numCache>
                <c:formatCode>General</c:formatCode>
                <c:ptCount val="3"/>
                <c:pt idx="0">
                  <c:v>0</c:v>
                </c:pt>
                <c:pt idx="1">
                  <c:v>0.79838202247191004</c:v>
                </c:pt>
                <c:pt idx="2">
                  <c:v>0.35220973782771531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E22-9234-AA29EE61A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KM'!$F$28:$F$29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4-4A78-8B97-BCAC186A80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KM'!$G$28:$G$29</c:f>
              <c:numCache>
                <c:formatCode>General</c:formatCode>
                <c:ptCount val="2"/>
                <c:pt idx="0">
                  <c:v>0.79838202247191004</c:v>
                </c:pt>
                <c:pt idx="1">
                  <c:v>0.51191102975080294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0A2-9658-7FE8C2B0CD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Populasi!$B$1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D23CCFB-3AB4-4DFF-8C15-80E5A583B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0F4-45D1-A309-244E15E43A4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9374B94-748A-4A13-BC59-9C502CA13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0F4-45D1-A309-244E15E43A4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07159D-3142-422C-8E46-75C99B390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F4-45D1-A309-244E15E43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Populasi!$B$2:$B$4</c:f>
              <c:numCache>
                <c:formatCode>General</c:formatCode>
                <c:ptCount val="3"/>
                <c:pt idx="0">
                  <c:v>0.7072222222222222</c:v>
                </c:pt>
                <c:pt idx="1">
                  <c:v>1.0926666666666667</c:v>
                </c:pt>
                <c:pt idx="2">
                  <c:v>1.8576111111111111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Populasi!$C$2:$C$4</c15:f>
                <c15:dlblRangeCache>
                  <c:ptCount val="3"/>
                  <c:pt idx="0">
                    <c:v>42 menit 26 detik</c:v>
                  </c:pt>
                  <c:pt idx="1">
                    <c:v>1 jam 5 menit 33 detik</c:v>
                  </c:pt>
                  <c:pt idx="2">
                    <c:v>2 jam 25 menit 13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0F4-45D1-A309-244E15E43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F08-403C-83E7-7911E2DA6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Populasi!$D$2:$D$4</c:f>
              <c:numCache>
                <c:formatCode>General</c:formatCode>
                <c:ptCount val="3"/>
                <c:pt idx="0">
                  <c:v>760.51795363142469</c:v>
                </c:pt>
                <c:pt idx="1">
                  <c:v>771.61924789461079</c:v>
                </c:pt>
                <c:pt idx="2">
                  <c:v>862.17960415862854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6-4849-AF5C-E0749BDDA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Populasi!$E$2:$E$4</c:f>
              <c:numCache>
                <c:formatCode>General</c:formatCode>
                <c:ptCount val="3"/>
                <c:pt idx="0">
                  <c:v>4.8</c:v>
                </c:pt>
                <c:pt idx="1">
                  <c:v>4.5999999999999996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4-43FB-A958-C1A5282D83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Populasi!$F$2:$F$4</c:f>
              <c:numCache>
                <c:formatCode>General</c:formatCode>
                <c:ptCount val="3"/>
                <c:pt idx="0">
                  <c:v>0.77959550561797752</c:v>
                </c:pt>
                <c:pt idx="1">
                  <c:v>0.79838202247191004</c:v>
                </c:pt>
                <c:pt idx="2">
                  <c:v>0.74669662921348312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73F-B6A5-BD8DFFFB8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Bobot!$B$1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A565F68-D269-45CF-8AA1-6DC0F4142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357-41D3-B4B6-5AE31C9992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818676D-6C53-436D-A6BF-4CEB31AA6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57-41D3-B4B6-5AE31C99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Bobot!$B$2:$B$3</c:f>
              <c:numCache>
                <c:formatCode>General</c:formatCode>
                <c:ptCount val="2"/>
                <c:pt idx="0">
                  <c:v>1.0926666666666667</c:v>
                </c:pt>
                <c:pt idx="1">
                  <c:v>2.7332222222222224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Bobot!$C$2:$C$3</c15:f>
                <c15:dlblRangeCache>
                  <c:ptCount val="2"/>
                  <c:pt idx="0">
                    <c:v>1 jam 5 menit 33 detik</c:v>
                  </c:pt>
                  <c:pt idx="1">
                    <c:v>2 jam 43 menit 59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357-41D3-B4B6-5AE31C9992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27</xdr:row>
      <xdr:rowOff>0</xdr:rowOff>
    </xdr:from>
    <xdr:to>
      <xdr:col>16</xdr:col>
      <xdr:colOff>152400</xdr:colOff>
      <xdr:row>43</xdr:row>
      <xdr:rowOff>18129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43</xdr:row>
      <xdr:rowOff>161925</xdr:rowOff>
    </xdr:from>
    <xdr:to>
      <xdr:col>16</xdr:col>
      <xdr:colOff>161925</xdr:colOff>
      <xdr:row>59</xdr:row>
      <xdr:rowOff>180054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60</xdr:row>
      <xdr:rowOff>180975</xdr:rowOff>
    </xdr:from>
    <xdr:to>
      <xdr:col>16</xdr:col>
      <xdr:colOff>161925</xdr:colOff>
      <xdr:row>77</xdr:row>
      <xdr:rowOff>8604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16</xdr:col>
      <xdr:colOff>152400</xdr:colOff>
      <xdr:row>94</xdr:row>
      <xdr:rowOff>18129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opLeftCell="A22" zoomScaleNormal="100" workbookViewId="0">
      <selection activeCell="B37" sqref="B37:B39"/>
    </sheetView>
  </sheetViews>
  <sheetFormatPr defaultRowHeight="15" x14ac:dyDescent="0.25"/>
  <cols>
    <col min="1" max="1" width="26.85546875" bestFit="1" customWidth="1"/>
    <col min="2" max="2" width="20.5703125" bestFit="1" customWidth="1"/>
    <col min="3" max="3" width="11.140625" bestFit="1" customWidth="1"/>
    <col min="7" max="7" width="17.42578125" bestFit="1" customWidth="1"/>
    <col min="8" max="8" width="18.7109375" bestFit="1" customWidth="1"/>
    <col min="9" max="9" width="20.140625" bestFit="1" customWidth="1"/>
    <col min="10" max="10" width="18.28515625" bestFit="1" customWidth="1"/>
    <col min="11" max="11" width="16.85546875" bestFit="1" customWidth="1"/>
    <col min="12" max="12" width="16" bestFit="1" customWidth="1"/>
    <col min="13" max="13" width="29.28515625" bestFit="1" customWidth="1"/>
    <col min="14" max="14" width="15.85546875" bestFit="1" customWidth="1"/>
  </cols>
  <sheetData>
    <row r="1" spans="1:14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4</v>
      </c>
      <c r="B2" t="s">
        <v>42</v>
      </c>
      <c r="C2">
        <v>781.44552239999996</v>
      </c>
      <c r="D2">
        <v>5</v>
      </c>
      <c r="E2">
        <v>0.80269662921348317</v>
      </c>
      <c r="G2">
        <v>5</v>
      </c>
      <c r="H2">
        <v>100</v>
      </c>
      <c r="I2" t="s">
        <v>43</v>
      </c>
      <c r="J2">
        <v>0.05</v>
      </c>
      <c r="K2">
        <v>100</v>
      </c>
      <c r="L2">
        <v>1</v>
      </c>
      <c r="M2">
        <v>3</v>
      </c>
      <c r="N2">
        <v>1.0000000000000001E-5</v>
      </c>
    </row>
    <row r="3" spans="1:14" x14ac:dyDescent="0.25">
      <c r="A3" t="s">
        <v>5</v>
      </c>
      <c r="B3" t="s">
        <v>44</v>
      </c>
      <c r="C3">
        <v>733.78971581930602</v>
      </c>
      <c r="D3">
        <v>5</v>
      </c>
      <c r="E3">
        <v>0.8202247191011236</v>
      </c>
      <c r="G3">
        <v>5</v>
      </c>
      <c r="H3">
        <v>100</v>
      </c>
      <c r="I3" t="s">
        <v>43</v>
      </c>
      <c r="J3">
        <v>0.05</v>
      </c>
      <c r="K3">
        <v>100</v>
      </c>
      <c r="L3">
        <v>1</v>
      </c>
      <c r="M3">
        <v>3</v>
      </c>
      <c r="N3">
        <v>1.0000000000000001E-5</v>
      </c>
    </row>
    <row r="4" spans="1:14" x14ac:dyDescent="0.25">
      <c r="A4" t="s">
        <v>23</v>
      </c>
      <c r="B4" t="s">
        <v>45</v>
      </c>
      <c r="C4">
        <v>781.77103030000001</v>
      </c>
      <c r="D4">
        <v>4</v>
      </c>
      <c r="E4">
        <v>0.79415730337078649</v>
      </c>
      <c r="G4">
        <v>5</v>
      </c>
      <c r="H4">
        <v>100</v>
      </c>
      <c r="I4" t="s">
        <v>43</v>
      </c>
      <c r="J4">
        <v>0.05</v>
      </c>
      <c r="K4">
        <v>100</v>
      </c>
      <c r="L4">
        <v>1</v>
      </c>
      <c r="M4">
        <v>3</v>
      </c>
      <c r="N4">
        <v>1.0000000000000001E-5</v>
      </c>
    </row>
    <row r="5" spans="1:14" x14ac:dyDescent="0.25">
      <c r="A5" t="s">
        <v>24</v>
      </c>
      <c r="B5" t="s">
        <v>46</v>
      </c>
      <c r="C5">
        <v>781.57051969999998</v>
      </c>
      <c r="D5">
        <v>5</v>
      </c>
      <c r="E5">
        <v>0.78741573033707868</v>
      </c>
      <c r="G5">
        <v>5</v>
      </c>
      <c r="H5">
        <v>100</v>
      </c>
      <c r="I5" t="s">
        <v>43</v>
      </c>
      <c r="J5">
        <v>0.05</v>
      </c>
      <c r="K5">
        <v>100</v>
      </c>
      <c r="L5">
        <v>1</v>
      </c>
      <c r="M5">
        <v>3</v>
      </c>
      <c r="N5">
        <v>1.0000000000000001E-5</v>
      </c>
    </row>
    <row r="6" spans="1:14" x14ac:dyDescent="0.25">
      <c r="A6" t="s">
        <v>25</v>
      </c>
      <c r="B6" t="s">
        <v>47</v>
      </c>
      <c r="C6">
        <v>779.519451253748</v>
      </c>
      <c r="D6">
        <v>4</v>
      </c>
      <c r="E6">
        <v>0.78741573033707868</v>
      </c>
      <c r="G6">
        <v>5</v>
      </c>
      <c r="H6">
        <v>100</v>
      </c>
      <c r="I6" t="s">
        <v>43</v>
      </c>
      <c r="J6">
        <v>0.05</v>
      </c>
      <c r="K6">
        <v>100</v>
      </c>
      <c r="L6">
        <v>1</v>
      </c>
      <c r="M6">
        <v>3</v>
      </c>
      <c r="N6">
        <v>1.0000000000000001E-5</v>
      </c>
    </row>
    <row r="7" spans="1:14" x14ac:dyDescent="0.25">
      <c r="A7" t="s">
        <v>27</v>
      </c>
      <c r="B7" t="s">
        <v>48</v>
      </c>
      <c r="C7">
        <v>537.88358424380397</v>
      </c>
      <c r="D7">
        <v>4</v>
      </c>
      <c r="E7">
        <v>0.77078651685393262</v>
      </c>
      <c r="G7">
        <v>5</v>
      </c>
      <c r="H7">
        <v>50</v>
      </c>
      <c r="I7" t="s">
        <v>43</v>
      </c>
      <c r="J7">
        <v>0.05</v>
      </c>
      <c r="K7">
        <v>100</v>
      </c>
      <c r="L7">
        <v>1</v>
      </c>
      <c r="M7">
        <v>3</v>
      </c>
      <c r="N7">
        <v>1.0000000000000001E-5</v>
      </c>
    </row>
    <row r="8" spans="1:14" x14ac:dyDescent="0.25">
      <c r="A8" t="s">
        <v>29</v>
      </c>
      <c r="B8" t="s">
        <v>49</v>
      </c>
      <c r="C8">
        <v>922.34756572261995</v>
      </c>
      <c r="D8">
        <v>6</v>
      </c>
      <c r="E8">
        <v>0.70876404494382017</v>
      </c>
      <c r="G8">
        <v>5</v>
      </c>
      <c r="H8">
        <v>50</v>
      </c>
      <c r="I8" t="s">
        <v>43</v>
      </c>
      <c r="J8">
        <v>0.05</v>
      </c>
      <c r="K8">
        <v>100</v>
      </c>
      <c r="L8">
        <v>1</v>
      </c>
      <c r="M8">
        <v>3</v>
      </c>
      <c r="N8">
        <v>1.0000000000000001E-5</v>
      </c>
    </row>
    <row r="9" spans="1:14" x14ac:dyDescent="0.25">
      <c r="A9" t="s">
        <v>32</v>
      </c>
      <c r="B9" t="s">
        <v>50</v>
      </c>
      <c r="C9">
        <v>782.73039443358596</v>
      </c>
      <c r="D9">
        <v>6</v>
      </c>
      <c r="E9">
        <v>0.80629213483146067</v>
      </c>
      <c r="G9">
        <v>5</v>
      </c>
      <c r="H9">
        <v>50</v>
      </c>
      <c r="I9" t="s">
        <v>43</v>
      </c>
      <c r="J9">
        <v>0.05</v>
      </c>
      <c r="K9">
        <v>100</v>
      </c>
      <c r="L9">
        <v>1</v>
      </c>
      <c r="M9">
        <v>3</v>
      </c>
      <c r="N9">
        <v>1.0000000000000001E-5</v>
      </c>
    </row>
    <row r="10" spans="1:14" x14ac:dyDescent="0.25">
      <c r="A10" t="s">
        <v>30</v>
      </c>
      <c r="B10" t="s">
        <v>51</v>
      </c>
      <c r="C10">
        <v>779.35142061032604</v>
      </c>
      <c r="D10">
        <v>4</v>
      </c>
      <c r="E10">
        <v>0.78561797752808993</v>
      </c>
      <c r="G10">
        <v>5</v>
      </c>
      <c r="H10">
        <v>50</v>
      </c>
      <c r="I10" t="s">
        <v>43</v>
      </c>
      <c r="J10">
        <v>0.05</v>
      </c>
      <c r="K10">
        <v>100</v>
      </c>
      <c r="L10">
        <v>1</v>
      </c>
      <c r="M10">
        <v>3</v>
      </c>
      <c r="N10">
        <v>1.0000000000000001E-5</v>
      </c>
    </row>
    <row r="11" spans="1:14" x14ac:dyDescent="0.25">
      <c r="A11" t="s">
        <v>31</v>
      </c>
      <c r="B11" t="s">
        <v>52</v>
      </c>
      <c r="C11">
        <v>780.27680314678798</v>
      </c>
      <c r="D11">
        <v>4</v>
      </c>
      <c r="E11">
        <v>0.82651685393258423</v>
      </c>
      <c r="G11">
        <v>5</v>
      </c>
      <c r="H11">
        <v>50</v>
      </c>
      <c r="I11" t="s">
        <v>43</v>
      </c>
      <c r="J11">
        <v>0.05</v>
      </c>
      <c r="K11">
        <v>100</v>
      </c>
      <c r="L11">
        <v>1</v>
      </c>
      <c r="M11">
        <v>3</v>
      </c>
      <c r="N11">
        <v>1.0000000000000001E-5</v>
      </c>
    </row>
    <row r="12" spans="1:14" x14ac:dyDescent="0.25">
      <c r="A12" t="s">
        <v>34</v>
      </c>
      <c r="B12" t="s">
        <v>53</v>
      </c>
      <c r="C12">
        <v>781.00718372160998</v>
      </c>
      <c r="D12">
        <v>4</v>
      </c>
      <c r="E12">
        <v>0.75865168539325845</v>
      </c>
      <c r="G12">
        <v>5</v>
      </c>
      <c r="H12">
        <v>150</v>
      </c>
      <c r="I12" t="s">
        <v>43</v>
      </c>
      <c r="J12">
        <v>0.05</v>
      </c>
      <c r="K12">
        <v>100</v>
      </c>
      <c r="L12">
        <v>1</v>
      </c>
      <c r="M12">
        <v>3</v>
      </c>
      <c r="N12">
        <v>1.0000000000000001E-5</v>
      </c>
    </row>
    <row r="13" spans="1:14" x14ac:dyDescent="0.25">
      <c r="A13" t="s">
        <v>35</v>
      </c>
      <c r="B13" t="s">
        <v>54</v>
      </c>
      <c r="C13">
        <v>545.88932280521999</v>
      </c>
      <c r="D13">
        <v>4</v>
      </c>
      <c r="E13">
        <v>0.96</v>
      </c>
      <c r="G13">
        <v>5</v>
      </c>
      <c r="H13">
        <v>150</v>
      </c>
      <c r="I13" t="s">
        <v>43</v>
      </c>
      <c r="J13">
        <v>0.05</v>
      </c>
      <c r="K13">
        <v>100</v>
      </c>
      <c r="L13">
        <v>1</v>
      </c>
      <c r="M13">
        <v>3</v>
      </c>
      <c r="N13">
        <v>1.0000000000000001E-5</v>
      </c>
    </row>
    <row r="14" spans="1:14" x14ac:dyDescent="0.25">
      <c r="A14" t="s">
        <v>36</v>
      </c>
      <c r="B14" t="s">
        <v>55</v>
      </c>
      <c r="C14">
        <v>920.74111050129704</v>
      </c>
      <c r="D14">
        <v>4</v>
      </c>
      <c r="E14">
        <v>0.62382022471910115</v>
      </c>
      <c r="G14">
        <v>5</v>
      </c>
      <c r="H14">
        <v>150</v>
      </c>
      <c r="I14" t="s">
        <v>43</v>
      </c>
      <c r="J14">
        <v>0.05</v>
      </c>
      <c r="K14">
        <v>100</v>
      </c>
      <c r="L14">
        <v>1</v>
      </c>
      <c r="M14">
        <v>3</v>
      </c>
      <c r="N14">
        <v>1.0000000000000001E-5</v>
      </c>
    </row>
    <row r="15" spans="1:14" x14ac:dyDescent="0.25">
      <c r="A15" t="s">
        <v>37</v>
      </c>
      <c r="B15" t="s">
        <v>56</v>
      </c>
      <c r="C15">
        <v>542.76381776304595</v>
      </c>
      <c r="D15">
        <v>5</v>
      </c>
      <c r="E15">
        <v>0.96539325842696633</v>
      </c>
      <c r="G15">
        <v>5</v>
      </c>
      <c r="H15">
        <v>150</v>
      </c>
      <c r="I15" t="s">
        <v>43</v>
      </c>
      <c r="J15">
        <v>0.05</v>
      </c>
      <c r="K15">
        <v>100</v>
      </c>
      <c r="L15">
        <v>1</v>
      </c>
      <c r="M15">
        <v>3</v>
      </c>
      <c r="N15">
        <v>1.0000000000000001E-5</v>
      </c>
    </row>
    <row r="16" spans="1:14" x14ac:dyDescent="0.25">
      <c r="A16" t="s">
        <v>64</v>
      </c>
      <c r="B16" t="s">
        <v>65</v>
      </c>
      <c r="C16">
        <v>1520.4965860019699</v>
      </c>
      <c r="D16">
        <v>6</v>
      </c>
      <c r="E16">
        <v>0.42561797752808989</v>
      </c>
      <c r="G16">
        <v>5</v>
      </c>
      <c r="H16">
        <v>150</v>
      </c>
      <c r="I16" t="s">
        <v>43</v>
      </c>
      <c r="J16">
        <v>0.05</v>
      </c>
      <c r="K16">
        <v>100</v>
      </c>
      <c r="L16">
        <v>1</v>
      </c>
      <c r="M16">
        <v>3</v>
      </c>
      <c r="N16">
        <v>1.0000000000000001E-5</v>
      </c>
    </row>
    <row r="17" spans="1:14" x14ac:dyDescent="0.25">
      <c r="A17" t="s">
        <v>22</v>
      </c>
      <c r="B17" t="s">
        <v>61</v>
      </c>
      <c r="C17">
        <v>1750.4397834490301</v>
      </c>
      <c r="D17">
        <v>5</v>
      </c>
      <c r="E17">
        <v>0.58112359550561798</v>
      </c>
      <c r="G17">
        <v>5</v>
      </c>
      <c r="H17">
        <v>100</v>
      </c>
      <c r="I17" t="s">
        <v>62</v>
      </c>
      <c r="J17">
        <v>0.05</v>
      </c>
      <c r="K17">
        <v>100</v>
      </c>
      <c r="L17">
        <v>1</v>
      </c>
      <c r="M17">
        <v>3</v>
      </c>
      <c r="N17">
        <v>1.0000000000000001E-5</v>
      </c>
    </row>
    <row r="18" spans="1:14" x14ac:dyDescent="0.25">
      <c r="A18" t="s">
        <v>66</v>
      </c>
      <c r="B18" t="s">
        <v>67</v>
      </c>
      <c r="C18">
        <v>1750.9027240729999</v>
      </c>
      <c r="D18">
        <v>8</v>
      </c>
      <c r="E18">
        <v>0.57258426966292131</v>
      </c>
      <c r="G18">
        <v>5</v>
      </c>
      <c r="H18">
        <v>100</v>
      </c>
      <c r="I18" t="s">
        <v>62</v>
      </c>
      <c r="J18">
        <v>0.05</v>
      </c>
      <c r="K18">
        <v>100</v>
      </c>
      <c r="L18">
        <v>1</v>
      </c>
      <c r="M18">
        <v>3</v>
      </c>
      <c r="N18">
        <v>1.0000000000000001E-5</v>
      </c>
    </row>
    <row r="19" spans="1:14" x14ac:dyDescent="0.25">
      <c r="A19" t="s">
        <v>68</v>
      </c>
      <c r="B19" t="s">
        <v>75</v>
      </c>
      <c r="C19">
        <v>1750.92079608721</v>
      </c>
      <c r="D19">
        <v>6</v>
      </c>
      <c r="E19">
        <v>0.54337078651685389</v>
      </c>
      <c r="G19">
        <v>5</v>
      </c>
      <c r="H19">
        <v>100</v>
      </c>
      <c r="I19" t="s">
        <v>62</v>
      </c>
      <c r="J19">
        <v>0.05</v>
      </c>
      <c r="K19">
        <v>100</v>
      </c>
      <c r="L19">
        <v>1</v>
      </c>
      <c r="M19">
        <v>3</v>
      </c>
      <c r="N19">
        <v>1.0000000000000001E-5</v>
      </c>
    </row>
    <row r="20" spans="1:14" x14ac:dyDescent="0.25">
      <c r="A20" t="s">
        <v>69</v>
      </c>
      <c r="B20" t="s">
        <v>76</v>
      </c>
      <c r="C20">
        <v>1751.0499838974899</v>
      </c>
      <c r="D20">
        <v>7</v>
      </c>
      <c r="E20">
        <v>0.58382022471910111</v>
      </c>
      <c r="G20">
        <v>5</v>
      </c>
      <c r="H20">
        <v>100</v>
      </c>
      <c r="I20" t="s">
        <v>62</v>
      </c>
      <c r="J20">
        <v>0.05</v>
      </c>
      <c r="K20">
        <v>100</v>
      </c>
      <c r="L20">
        <v>1</v>
      </c>
      <c r="M20">
        <v>3</v>
      </c>
      <c r="N20">
        <v>1.0000000000000001E-5</v>
      </c>
    </row>
    <row r="21" spans="1:14" x14ac:dyDescent="0.25">
      <c r="A21" t="s">
        <v>70</v>
      </c>
      <c r="B21" t="s">
        <v>77</v>
      </c>
      <c r="C21">
        <v>1751.0613782944899</v>
      </c>
      <c r="D21">
        <v>9</v>
      </c>
      <c r="E21">
        <v>0.57573033707865173</v>
      </c>
      <c r="G21">
        <v>5</v>
      </c>
      <c r="H21">
        <v>100</v>
      </c>
      <c r="I21" t="s">
        <v>62</v>
      </c>
      <c r="J21">
        <v>0.05</v>
      </c>
      <c r="K21">
        <v>100</v>
      </c>
      <c r="L21">
        <v>1</v>
      </c>
      <c r="M21">
        <v>3</v>
      </c>
      <c r="N21">
        <v>1.0000000000000001E-5</v>
      </c>
    </row>
    <row r="22" spans="1:14" x14ac:dyDescent="0.25">
      <c r="A22" t="s">
        <v>14</v>
      </c>
      <c r="B22" t="s">
        <v>63</v>
      </c>
      <c r="C22">
        <v>779.48710270000004</v>
      </c>
      <c r="D22">
        <v>6</v>
      </c>
      <c r="E22">
        <v>0.89393258426966293</v>
      </c>
      <c r="G22">
        <v>5</v>
      </c>
      <c r="H22">
        <v>100</v>
      </c>
      <c r="I22" t="s">
        <v>43</v>
      </c>
      <c r="J22">
        <v>0</v>
      </c>
      <c r="K22">
        <v>100</v>
      </c>
      <c r="L22">
        <v>1</v>
      </c>
      <c r="M22">
        <v>3</v>
      </c>
      <c r="N22">
        <v>1.0000000000000001E-5</v>
      </c>
    </row>
    <row r="23" spans="1:14" x14ac:dyDescent="0.25">
      <c r="A23" t="s">
        <v>71</v>
      </c>
      <c r="B23" t="s">
        <v>78</v>
      </c>
      <c r="C23">
        <v>543.19949820342504</v>
      </c>
      <c r="D23">
        <v>4</v>
      </c>
      <c r="E23">
        <v>0.95595505617977528</v>
      </c>
      <c r="G23">
        <v>5</v>
      </c>
      <c r="H23">
        <v>100</v>
      </c>
      <c r="I23" t="s">
        <v>43</v>
      </c>
      <c r="J23">
        <v>0</v>
      </c>
      <c r="K23">
        <v>100</v>
      </c>
      <c r="L23">
        <v>1</v>
      </c>
      <c r="M23">
        <v>3</v>
      </c>
      <c r="N23">
        <v>1.0000000000000001E-5</v>
      </c>
    </row>
    <row r="24" spans="1:14" x14ac:dyDescent="0.25">
      <c r="A24" t="s">
        <v>72</v>
      </c>
      <c r="B24" t="s">
        <v>79</v>
      </c>
      <c r="C24">
        <v>1610.4033122957401</v>
      </c>
      <c r="D24">
        <v>6</v>
      </c>
      <c r="E24">
        <v>0.36134831460674155</v>
      </c>
      <c r="G24">
        <v>5</v>
      </c>
      <c r="H24">
        <v>100</v>
      </c>
      <c r="I24" t="s">
        <v>43</v>
      </c>
      <c r="J24">
        <v>0</v>
      </c>
      <c r="K24">
        <v>100</v>
      </c>
      <c r="L24">
        <v>1</v>
      </c>
      <c r="M24">
        <v>3</v>
      </c>
      <c r="N24">
        <v>1.0000000000000001E-5</v>
      </c>
    </row>
    <row r="25" spans="1:14" x14ac:dyDescent="0.25">
      <c r="A25" t="s">
        <v>73</v>
      </c>
      <c r="B25" t="s">
        <v>80</v>
      </c>
      <c r="C25">
        <v>920.24163129154601</v>
      </c>
      <c r="D25">
        <v>4</v>
      </c>
      <c r="E25">
        <v>0.59595505617977529</v>
      </c>
      <c r="G25">
        <v>5</v>
      </c>
      <c r="H25">
        <v>100</v>
      </c>
      <c r="I25" t="s">
        <v>43</v>
      </c>
      <c r="J25">
        <v>0</v>
      </c>
      <c r="K25">
        <v>100</v>
      </c>
      <c r="L25">
        <v>1</v>
      </c>
      <c r="M25">
        <v>3</v>
      </c>
      <c r="N25">
        <v>1.0000000000000001E-5</v>
      </c>
    </row>
    <row r="26" spans="1:14" x14ac:dyDescent="0.25">
      <c r="A26" t="s">
        <v>74</v>
      </c>
      <c r="B26" t="s">
        <v>81</v>
      </c>
      <c r="C26">
        <v>1675.9876417287801</v>
      </c>
      <c r="D26">
        <v>6</v>
      </c>
      <c r="E26">
        <v>0.35460674157303373</v>
      </c>
      <c r="G26">
        <v>5</v>
      </c>
      <c r="H26">
        <v>100</v>
      </c>
      <c r="I26" t="s">
        <v>43</v>
      </c>
      <c r="J26">
        <v>0</v>
      </c>
      <c r="K26">
        <v>100</v>
      </c>
      <c r="L26">
        <v>1</v>
      </c>
      <c r="M26">
        <v>3</v>
      </c>
      <c r="N26">
        <v>1.0000000000000001E-5</v>
      </c>
    </row>
    <row r="27" spans="1:14" x14ac:dyDescent="0.25">
      <c r="A27" t="s">
        <v>38</v>
      </c>
      <c r="B27" t="s">
        <v>57</v>
      </c>
      <c r="C27">
        <v>1206.31754516514</v>
      </c>
      <c r="D27">
        <v>5</v>
      </c>
      <c r="E27">
        <v>0.45752808988764043</v>
      </c>
      <c r="G27">
        <v>5</v>
      </c>
      <c r="H27">
        <v>100</v>
      </c>
      <c r="I27" t="s">
        <v>43</v>
      </c>
      <c r="J27">
        <v>0.25</v>
      </c>
      <c r="K27">
        <v>100</v>
      </c>
      <c r="L27">
        <v>1</v>
      </c>
      <c r="M27">
        <v>3</v>
      </c>
      <c r="N27">
        <v>1.0000000000000001E-5</v>
      </c>
    </row>
    <row r="28" spans="1:14" x14ac:dyDescent="0.25">
      <c r="A28" t="s">
        <v>39</v>
      </c>
      <c r="B28" t="s">
        <v>58</v>
      </c>
      <c r="C28">
        <v>1393.1807747755599</v>
      </c>
      <c r="D28">
        <v>6</v>
      </c>
      <c r="E28">
        <v>0.41438202247191014</v>
      </c>
      <c r="G28">
        <v>5</v>
      </c>
      <c r="H28">
        <v>100</v>
      </c>
      <c r="I28" t="s">
        <v>43</v>
      </c>
      <c r="J28">
        <v>0.25</v>
      </c>
      <c r="K28">
        <v>100</v>
      </c>
      <c r="L28">
        <v>1</v>
      </c>
      <c r="M28">
        <v>3</v>
      </c>
      <c r="N28">
        <v>1.0000000000000001E-5</v>
      </c>
    </row>
    <row r="29" spans="1:14" x14ac:dyDescent="0.25">
      <c r="A29" t="s">
        <v>40</v>
      </c>
      <c r="B29" t="s">
        <v>59</v>
      </c>
      <c r="C29">
        <v>921.43140010000002</v>
      </c>
      <c r="D29">
        <v>5</v>
      </c>
      <c r="E29">
        <v>0.56719101123595506</v>
      </c>
      <c r="G29">
        <v>5</v>
      </c>
      <c r="H29">
        <v>100</v>
      </c>
      <c r="I29" t="s">
        <v>43</v>
      </c>
      <c r="J29">
        <v>0.25</v>
      </c>
      <c r="K29">
        <v>100</v>
      </c>
      <c r="L29">
        <v>1</v>
      </c>
      <c r="M29">
        <v>3</v>
      </c>
      <c r="N29">
        <v>1.0000000000000001E-5</v>
      </c>
    </row>
    <row r="30" spans="1:14" x14ac:dyDescent="0.25">
      <c r="A30" t="s">
        <v>41</v>
      </c>
      <c r="B30" t="s">
        <v>60</v>
      </c>
      <c r="C30">
        <v>1204.9268729999999</v>
      </c>
      <c r="D30">
        <v>4</v>
      </c>
      <c r="E30">
        <v>0.34471910112359549</v>
      </c>
      <c r="G30">
        <v>5</v>
      </c>
      <c r="H30">
        <v>100</v>
      </c>
      <c r="I30" t="s">
        <v>43</v>
      </c>
      <c r="J30">
        <v>0.25</v>
      </c>
      <c r="K30">
        <v>100</v>
      </c>
      <c r="L30">
        <v>1</v>
      </c>
      <c r="M30">
        <v>3</v>
      </c>
      <c r="N30">
        <v>1.0000000000000001E-5</v>
      </c>
    </row>
    <row r="31" spans="1:14" x14ac:dyDescent="0.25">
      <c r="A31" t="s">
        <v>122</v>
      </c>
      <c r="B31" t="s">
        <v>123</v>
      </c>
      <c r="C31">
        <v>1726.00093067131</v>
      </c>
      <c r="D31">
        <v>5</v>
      </c>
      <c r="E31">
        <v>0.40179775280898877</v>
      </c>
      <c r="G31">
        <v>5</v>
      </c>
      <c r="H31">
        <v>100</v>
      </c>
      <c r="I31" t="s">
        <v>43</v>
      </c>
      <c r="J31">
        <v>0.25</v>
      </c>
      <c r="K31">
        <v>100</v>
      </c>
      <c r="L31">
        <v>1</v>
      </c>
      <c r="M31">
        <v>3</v>
      </c>
      <c r="N31">
        <v>1.0000000000000001E-5</v>
      </c>
    </row>
    <row r="32" spans="1:14" x14ac:dyDescent="0.25">
      <c r="A32" t="s">
        <v>90</v>
      </c>
      <c r="B32" t="e">
        <f ca="1">INDIRECT("'["&amp;$A32&amp;".csv]"&amp;$A32&amp;"'!B14")</f>
        <v>#REF!</v>
      </c>
      <c r="C32" t="e">
        <f t="shared" ref="C32:C42" ca="1" si="0">INDIRECT("'["&amp;$A32&amp;".csv]"&amp;$A32&amp;"'!B15")</f>
        <v>#REF!</v>
      </c>
      <c r="D32" t="e">
        <f t="shared" ref="D32:D42" ca="1" si="1">INDIRECT("'["&amp;$A32&amp;".csv]"&amp;$A32&amp;"'!B16")</f>
        <v>#REF!</v>
      </c>
      <c r="E32" t="e">
        <f t="shared" ref="E32:E42" ca="1" si="2">(MAX(COUNTIF(INDIRECT("'["&amp;$A32&amp;".csv]"&amp;$A32&amp;"'!A20:A2000"),"*entertainment*"),
COUNTIF(INDIRECT("'["&amp;$A32&amp;".csv]"&amp;$A32&amp;"'!A20:A2000"),"*tech*"),
COUNTIF(INDIRECT("'["&amp;$A32&amp;".csv]"&amp;$A32&amp;"'!A20:A2000"),"*sport*"),
COUNTIF(INDIRECT("'["&amp;$A32&amp;".csv]"&amp;$A32&amp;"'!A20:A2000"),"*business*"),
COUNTIF(INDIRECT("'["&amp;$A32&amp;".csv]"&amp;$A32&amp;"'!A20:A2000"),"*politics*"))+
MAX(COUNTIF(INDIRECT("'["&amp;$A32&amp;".csv]"&amp;$A32&amp;"'!B20:B2000"),"*entertainment*"),
COUNTIF(INDIRECT("'["&amp;$A32&amp;".csv]"&amp;$A32&amp;"'!B20:B2000"),"*tech*"),
COUNTIF(INDIRECT("'["&amp;$A32&amp;".csv]"&amp;$A32&amp;"'!B20:B2000"),"*sport*"),
COUNTIF(INDIRECT("'["&amp;$A32&amp;".csv]"&amp;$A32&amp;"'!B20:B2000"),"*business*"),
COUNTIF(INDIRECT("'["&amp;$A32&amp;".csv]"&amp;$A32&amp;"'!B20:B2000"),"*politics*"))+
MAX(COUNTIF(INDIRECT("'["&amp;$A32&amp;".csv]"&amp;$A32&amp;"'!C20:C2000"),"*entertainment*"),
COUNTIF(INDIRECT("'["&amp;$A32&amp;".csv]"&amp;$A32&amp;"'!C20:C2000"),"*tech*"),
COUNTIF(INDIRECT("'["&amp;$A32&amp;".csv]"&amp;$A32&amp;"'!C20:C2000"),"*sport*"),
COUNTIF(INDIRECT("'["&amp;$A32&amp;".csv]"&amp;$A32&amp;"'!C20:C2000"),"*business*"),
COUNTIF(INDIRECT("'["&amp;$A32&amp;".csv]"&amp;$A32&amp;"'!C20:C2000"),"*politics*"))+
MAX(COUNTIF(INDIRECT("'["&amp;$A32&amp;".csv]"&amp;$A32&amp;"'!D20:D2000"),"*entertainment*"),
COUNTIF(INDIRECT("'["&amp;$A32&amp;".csv]"&amp;$A32&amp;"'!D20:D2000"),"*tech*"),
COUNTIF(INDIRECT("'["&amp;$A32&amp;".csv]"&amp;$A32&amp;"'!D20:D2000"),"*sport*"),
COUNTIF(INDIRECT("'["&amp;$A32&amp;".csv]"&amp;$A32&amp;"'!D20:D2000"),"*business*"),
COUNTIF(INDIRECT("'["&amp;$A32&amp;".csv]"&amp;$A32&amp;"'!D20:D2000"),"*politics*"))+
MAX(COUNTIF(INDIRECT("'["&amp;$A32&amp;".csv]"&amp;$A32&amp;"'!E20:E2000"),"*entertainment*"),
COUNTIF(INDIRECT("'["&amp;$A32&amp;".csv]"&amp;$A32&amp;"'!E20:E2000"),"*tech*"),
COUNTIF(INDIRECT("'["&amp;$A32&amp;".csv]"&amp;$A32&amp;"'!E20:E2000"),"*sport*"),
COUNTIF(INDIRECT("'["&amp;$A32&amp;".csv]"&amp;$A32&amp;"'!E20:E2000"),"*business*"),
COUNTIF(INDIRECT("'["&amp;$A32&amp;".csv]"&amp;$A32&amp;"'!E20:E2000"),"*politics*")))
/
(COUNTIF(INDIRECT("'["&amp;$A32&amp;".csv]"&amp;$A32&amp;"'!A20:A2000"),"*entertainment*")+
COUNTIF(INDIRECT("'["&amp;$A32&amp;".csv]"&amp;$A32&amp;"'!A20:A2000"),"*tech*")+
COUNTIF(INDIRECT("'["&amp;$A32&amp;".csv]"&amp;$A32&amp;"'!A20:A2000"),"*sport*")+
COUNTIF(INDIRECT("'["&amp;$A32&amp;".csv]"&amp;$A32&amp;"'!A20:A2000"),"*business*")+
COUNTIF(INDIRECT("'["&amp;$A32&amp;".csv]"&amp;$A32&amp;"'!A20:A2000"),"*politics*")+
COUNTIF(INDIRECT("'["&amp;$A32&amp;".csv]"&amp;$A32&amp;"'!B20:B2000"),"*entertainment*")+
COUNTIF(INDIRECT("'["&amp;$A32&amp;".csv]"&amp;$A32&amp;"'!B20:B2000"),"*tech*")+
COUNTIF(INDIRECT("'["&amp;$A32&amp;".csv]"&amp;$A32&amp;"'!B20:B2000"),"*sport*")+
COUNTIF(INDIRECT("'["&amp;$A32&amp;".csv]"&amp;$A32&amp;"'!B20:B2000"),"*business*")+
COUNTIF(INDIRECT("'["&amp;$A32&amp;".csv]"&amp;$A32&amp;"'!B20:B2000"),"*politics*")+
COUNTIF(INDIRECT("'["&amp;$A32&amp;".csv]"&amp;$A32&amp;"'!C20:C2000"),"*entertainment*")+
COUNTIF(INDIRECT("'["&amp;$A32&amp;".csv]"&amp;$A32&amp;"'!C20:C2000"),"*tech*")+
COUNTIF(INDIRECT("'["&amp;$A32&amp;".csv]"&amp;$A32&amp;"'!C20:C2000"),"*sport*")+
COUNTIF(INDIRECT("'["&amp;$A32&amp;".csv]"&amp;$A32&amp;"'!C20:C2000"),"*business*")+
COUNTIF(INDIRECT("'["&amp;$A32&amp;".csv]"&amp;$A32&amp;"'!C20:C2000"),"*politics*")+
COUNTIF(INDIRECT("'["&amp;$A32&amp;".csv]"&amp;$A32&amp;"'!D20:D2000"),"*entertainment*")+
COUNTIF(INDIRECT("'["&amp;$A32&amp;".csv]"&amp;$A32&amp;"'!D20:D2000"),"*tech*")+
COUNTIF(INDIRECT("'["&amp;$A32&amp;".csv]"&amp;$A32&amp;"'!D20:D2000"),"*sport*")+
COUNTIF(INDIRECT("'["&amp;$A32&amp;".csv]"&amp;$A32&amp;"'!D20:D2000"),"*business*")+
COUNTIF(INDIRECT("'["&amp;$A32&amp;".csv]"&amp;$A32&amp;"'!D20:D2000"),"*politics*")+
COUNTIF(INDIRECT("'["&amp;$A32&amp;".csv]"&amp;$A32&amp;"'!E20:E2000"),"*entertainment*")+
COUNTIF(INDIRECT("'["&amp;$A32&amp;".csv]"&amp;$A32&amp;"'!E20:E2000"),"*tech*")+
COUNTIF(INDIRECT("'["&amp;$A32&amp;".csv]"&amp;$A32&amp;"'!E20:E2000"),"*sport*")+
COUNTIF(INDIRECT("'["&amp;$A32&amp;".csv]"&amp;$A32&amp;"'!E20:E2000"),"*business*")+
COUNTIF(INDIRECT("'["&amp;$A32&amp;".csv]"&amp;$A32&amp;"'!E20:E2000"),"*politics*"))</f>
        <v>#REF!</v>
      </c>
      <c r="G32" t="e">
        <f t="shared" ref="G32:G42" ca="1" si="3">INDIRECT("'["&amp;$A32&amp;".csv]"&amp;$A32&amp;"'!B4")</f>
        <v>#REF!</v>
      </c>
      <c r="H32" t="e">
        <f t="shared" ref="H32:H42" ca="1" si="4">INDIRECT("'["&amp;$A32&amp;".csv]"&amp;$A32&amp;"'!B5")</f>
        <v>#REF!</v>
      </c>
      <c r="I32" t="e">
        <f t="shared" ref="I32:I42" ca="1" si="5">INDIRECT("'["&amp;$A32&amp;".csv]"&amp;$A32&amp;"'!B6")</f>
        <v>#REF!</v>
      </c>
      <c r="J32" t="e">
        <f t="shared" ref="J32:J42" ca="1" si="6">INDIRECT("'["&amp;$A32&amp;".csv]"&amp;$A32&amp;"'!B7")</f>
        <v>#REF!</v>
      </c>
      <c r="K32" t="e">
        <f t="shared" ref="K32:K42" ca="1" si="7">INDIRECT("'["&amp;$A32&amp;".csv]"&amp;$A32&amp;"'!B8")</f>
        <v>#REF!</v>
      </c>
      <c r="L32" t="e">
        <f t="shared" ref="L32:L42" ca="1" si="8">INDIRECT("'["&amp;$A32&amp;".csv]"&amp;$A32&amp;"'!B9")</f>
        <v>#REF!</v>
      </c>
      <c r="M32" t="e">
        <f t="shared" ref="M32:M42" ca="1" si="9">INDIRECT("'["&amp;$A32&amp;".csv]"&amp;$A32&amp;"'!B10")</f>
        <v>#REF!</v>
      </c>
      <c r="N32" t="e">
        <f t="shared" ref="N32:N42" ca="1" si="10">INDIRECT("'["&amp;$A32&amp;".csv]"&amp;$A32&amp;"'!B11")</f>
        <v>#REF!</v>
      </c>
    </row>
    <row r="33" spans="1:14" x14ac:dyDescent="0.25">
      <c r="A33" t="s">
        <v>90</v>
      </c>
      <c r="B33" t="e">
        <f t="shared" ref="B33:B42" ca="1" si="11">INDIRECT("'["&amp;$A33&amp;".csv]"&amp;$A33&amp;"'!B14")</f>
        <v>#REF!</v>
      </c>
      <c r="C33" t="e">
        <f t="shared" ca="1" si="0"/>
        <v>#REF!</v>
      </c>
      <c r="D33" t="e">
        <f t="shared" ca="1" si="1"/>
        <v>#REF!</v>
      </c>
      <c r="E33" t="e">
        <f t="shared" ca="1" si="2"/>
        <v>#REF!</v>
      </c>
      <c r="G33" t="e">
        <f t="shared" ca="1" si="3"/>
        <v>#REF!</v>
      </c>
      <c r="H33" t="e">
        <f t="shared" ca="1" si="4"/>
        <v>#REF!</v>
      </c>
      <c r="I33" t="e">
        <f t="shared" ca="1" si="5"/>
        <v>#REF!</v>
      </c>
      <c r="J33" t="e">
        <f t="shared" ca="1" si="6"/>
        <v>#REF!</v>
      </c>
      <c r="K33" t="e">
        <f t="shared" ca="1" si="7"/>
        <v>#REF!</v>
      </c>
      <c r="L33" t="e">
        <f t="shared" ca="1" si="8"/>
        <v>#REF!</v>
      </c>
      <c r="M33" t="e">
        <f t="shared" ca="1" si="9"/>
        <v>#REF!</v>
      </c>
      <c r="N33" t="e">
        <f t="shared" ca="1" si="10"/>
        <v>#REF!</v>
      </c>
    </row>
    <row r="34" spans="1:14" x14ac:dyDescent="0.25">
      <c r="A34" t="s">
        <v>90</v>
      </c>
      <c r="B34" t="e">
        <f t="shared" ca="1" si="11"/>
        <v>#REF!</v>
      </c>
      <c r="C34" t="e">
        <f t="shared" ca="1" si="0"/>
        <v>#REF!</v>
      </c>
      <c r="D34" t="e">
        <f t="shared" ca="1" si="1"/>
        <v>#REF!</v>
      </c>
      <c r="E34" t="e">
        <f t="shared" ca="1" si="2"/>
        <v>#REF!</v>
      </c>
      <c r="G34" t="e">
        <f t="shared" ca="1" si="3"/>
        <v>#REF!</v>
      </c>
      <c r="H34" t="e">
        <f t="shared" ca="1" si="4"/>
        <v>#REF!</v>
      </c>
      <c r="I34" t="e">
        <f t="shared" ca="1" si="5"/>
        <v>#REF!</v>
      </c>
      <c r="J34" t="e">
        <f t="shared" ca="1" si="6"/>
        <v>#REF!</v>
      </c>
      <c r="K34" t="e">
        <f t="shared" ca="1" si="7"/>
        <v>#REF!</v>
      </c>
      <c r="L34" t="e">
        <f t="shared" ca="1" si="8"/>
        <v>#REF!</v>
      </c>
      <c r="M34" t="e">
        <f t="shared" ca="1" si="9"/>
        <v>#REF!</v>
      </c>
      <c r="N34" t="e">
        <f t="shared" ca="1" si="10"/>
        <v>#REF!</v>
      </c>
    </row>
    <row r="35" spans="1:14" x14ac:dyDescent="0.25">
      <c r="B35" t="e">
        <f t="shared" ca="1" si="11"/>
        <v>#REF!</v>
      </c>
      <c r="C35" t="e">
        <f t="shared" ca="1" si="0"/>
        <v>#REF!</v>
      </c>
      <c r="D35" t="e">
        <f t="shared" ca="1" si="1"/>
        <v>#REF!</v>
      </c>
      <c r="E35" t="e">
        <f t="shared" ca="1" si="2"/>
        <v>#REF!</v>
      </c>
      <c r="G35" t="e">
        <f t="shared" ca="1" si="3"/>
        <v>#REF!</v>
      </c>
      <c r="H35" t="e">
        <f t="shared" ca="1" si="4"/>
        <v>#REF!</v>
      </c>
      <c r="I35" t="e">
        <f t="shared" ca="1" si="5"/>
        <v>#REF!</v>
      </c>
      <c r="J35" t="e">
        <f t="shared" ca="1" si="6"/>
        <v>#REF!</v>
      </c>
      <c r="K35" t="e">
        <f t="shared" ca="1" si="7"/>
        <v>#REF!</v>
      </c>
      <c r="L35" t="e">
        <f t="shared" ca="1" si="8"/>
        <v>#REF!</v>
      </c>
      <c r="M35" t="e">
        <f t="shared" ca="1" si="9"/>
        <v>#REF!</v>
      </c>
      <c r="N35" t="e">
        <f t="shared" ca="1" si="10"/>
        <v>#REF!</v>
      </c>
    </row>
    <row r="36" spans="1:14" x14ac:dyDescent="0.25">
      <c r="B36" t="e">
        <f t="shared" ca="1" si="11"/>
        <v>#REF!</v>
      </c>
      <c r="C36" t="e">
        <f t="shared" ca="1" si="0"/>
        <v>#REF!</v>
      </c>
      <c r="D36" t="e">
        <f t="shared" ca="1" si="1"/>
        <v>#REF!</v>
      </c>
      <c r="E36" t="e">
        <f t="shared" ca="1" si="2"/>
        <v>#REF!</v>
      </c>
      <c r="G36" t="e">
        <f t="shared" ca="1" si="3"/>
        <v>#REF!</v>
      </c>
      <c r="H36" t="e">
        <f t="shared" ca="1" si="4"/>
        <v>#REF!</v>
      </c>
      <c r="I36" t="e">
        <f t="shared" ca="1" si="5"/>
        <v>#REF!</v>
      </c>
      <c r="J36" t="e">
        <f t="shared" ca="1" si="6"/>
        <v>#REF!</v>
      </c>
      <c r="K36" t="e">
        <f t="shared" ca="1" si="7"/>
        <v>#REF!</v>
      </c>
      <c r="L36" t="e">
        <f t="shared" ca="1" si="8"/>
        <v>#REF!</v>
      </c>
      <c r="M36" t="e">
        <f t="shared" ca="1" si="9"/>
        <v>#REF!</v>
      </c>
      <c r="N36" t="e">
        <f t="shared" ca="1" si="10"/>
        <v>#REF!</v>
      </c>
    </row>
    <row r="37" spans="1:14" x14ac:dyDescent="0.25">
      <c r="A37" t="s">
        <v>83</v>
      </c>
      <c r="B37" t="s">
        <v>85</v>
      </c>
      <c r="C37">
        <v>1206.6370072288501</v>
      </c>
      <c r="D37">
        <v>6</v>
      </c>
      <c r="E37">
        <v>0.37977528089887641</v>
      </c>
      <c r="G37">
        <v>5</v>
      </c>
      <c r="H37">
        <v>100</v>
      </c>
      <c r="I37" t="s">
        <v>43</v>
      </c>
      <c r="J37">
        <v>0.05</v>
      </c>
      <c r="K37">
        <v>100</v>
      </c>
      <c r="L37">
        <v>5</v>
      </c>
      <c r="M37">
        <v>3</v>
      </c>
      <c r="N37">
        <v>1.0000000000000001E-5</v>
      </c>
    </row>
    <row r="38" spans="1:14" x14ac:dyDescent="0.25">
      <c r="A38" t="s">
        <v>84</v>
      </c>
      <c r="B38" t="s">
        <v>86</v>
      </c>
      <c r="C38">
        <v>1725.80415489392</v>
      </c>
      <c r="D38">
        <v>6</v>
      </c>
      <c r="E38">
        <v>0.31595505617977526</v>
      </c>
      <c r="G38">
        <v>5</v>
      </c>
      <c r="H38">
        <v>100</v>
      </c>
      <c r="I38" t="s">
        <v>43</v>
      </c>
      <c r="J38">
        <v>0.05</v>
      </c>
      <c r="K38">
        <v>100</v>
      </c>
      <c r="L38">
        <v>5</v>
      </c>
      <c r="M38">
        <v>3</v>
      </c>
      <c r="N38">
        <v>1.0000000000000001E-5</v>
      </c>
    </row>
    <row r="39" spans="1:14" x14ac:dyDescent="0.25">
      <c r="A39" t="s">
        <v>88</v>
      </c>
      <c r="B39" t="s">
        <v>89</v>
      </c>
      <c r="C39">
        <v>1676.01528468129</v>
      </c>
      <c r="D39">
        <v>7</v>
      </c>
      <c r="E39">
        <v>0.36089887640449436</v>
      </c>
      <c r="G39">
        <v>5</v>
      </c>
      <c r="H39">
        <v>100</v>
      </c>
      <c r="I39" t="s">
        <v>43</v>
      </c>
      <c r="J39">
        <v>0.05</v>
      </c>
      <c r="K39">
        <v>100</v>
      </c>
      <c r="L39">
        <v>5</v>
      </c>
      <c r="M39">
        <v>3</v>
      </c>
      <c r="N39">
        <v>1.0000000000000001E-5</v>
      </c>
    </row>
    <row r="40" spans="1:14" x14ac:dyDescent="0.25">
      <c r="B40" t="e">
        <f t="shared" ca="1" si="11"/>
        <v>#REF!</v>
      </c>
      <c r="G40" t="e">
        <f t="shared" ca="1" si="3"/>
        <v>#REF!</v>
      </c>
      <c r="H40" t="e">
        <f t="shared" ca="1" si="4"/>
        <v>#REF!</v>
      </c>
      <c r="I40" t="e">
        <f t="shared" ca="1" si="5"/>
        <v>#REF!</v>
      </c>
      <c r="J40" t="e">
        <f t="shared" ca="1" si="6"/>
        <v>#REF!</v>
      </c>
      <c r="K40" t="e">
        <f t="shared" ca="1" si="7"/>
        <v>#REF!</v>
      </c>
      <c r="L40" t="e">
        <f t="shared" ca="1" si="8"/>
        <v>#REF!</v>
      </c>
      <c r="M40" t="e">
        <f t="shared" ca="1" si="9"/>
        <v>#REF!</v>
      </c>
      <c r="N40" t="e">
        <f t="shared" ca="1" si="10"/>
        <v>#REF!</v>
      </c>
    </row>
    <row r="41" spans="1:14" x14ac:dyDescent="0.25">
      <c r="B41" t="e">
        <f t="shared" ca="1" si="11"/>
        <v>#REF!</v>
      </c>
      <c r="G41" t="e">
        <f t="shared" ca="1" si="3"/>
        <v>#REF!</v>
      </c>
      <c r="H41" t="e">
        <f t="shared" ca="1" si="4"/>
        <v>#REF!</v>
      </c>
      <c r="I41" t="e">
        <f t="shared" ca="1" si="5"/>
        <v>#REF!</v>
      </c>
      <c r="J41" t="e">
        <f t="shared" ca="1" si="6"/>
        <v>#REF!</v>
      </c>
      <c r="K41" t="e">
        <f t="shared" ca="1" si="7"/>
        <v>#REF!</v>
      </c>
      <c r="L41" t="e">
        <f t="shared" ca="1" si="8"/>
        <v>#REF!</v>
      </c>
      <c r="M41" t="e">
        <f t="shared" ca="1" si="9"/>
        <v>#REF!</v>
      </c>
      <c r="N41" t="e">
        <f t="shared" ca="1" si="10"/>
        <v>#REF!</v>
      </c>
    </row>
    <row r="42" spans="1:14" x14ac:dyDescent="0.25">
      <c r="A42" t="s">
        <v>87</v>
      </c>
      <c r="B42" t="e">
        <f t="shared" ca="1" si="11"/>
        <v>#REF!</v>
      </c>
      <c r="C42" t="e">
        <f t="shared" ca="1" si="0"/>
        <v>#REF!</v>
      </c>
      <c r="D42" t="e">
        <f t="shared" ca="1" si="1"/>
        <v>#REF!</v>
      </c>
      <c r="E42" t="e">
        <f t="shared" ca="1" si="2"/>
        <v>#REF!</v>
      </c>
      <c r="G42" t="e">
        <f t="shared" ca="1" si="3"/>
        <v>#REF!</v>
      </c>
      <c r="H42" t="e">
        <f t="shared" ca="1" si="4"/>
        <v>#REF!</v>
      </c>
      <c r="I42" t="e">
        <f t="shared" ca="1" si="5"/>
        <v>#REF!</v>
      </c>
      <c r="J42" t="e">
        <f t="shared" ca="1" si="6"/>
        <v>#REF!</v>
      </c>
      <c r="K42" t="e">
        <f t="shared" ca="1" si="7"/>
        <v>#REF!</v>
      </c>
      <c r="L42" t="e">
        <f t="shared" ca="1" si="8"/>
        <v>#REF!</v>
      </c>
      <c r="M42" t="e">
        <f t="shared" ca="1" si="9"/>
        <v>#REF!</v>
      </c>
      <c r="N42" t="e">
        <f t="shared" ca="1" si="10"/>
        <v>#REF!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69" workbookViewId="0">
      <selection activeCell="Q93" sqref="Q93"/>
    </sheetView>
  </sheetViews>
  <sheetFormatPr defaultRowHeight="15" x14ac:dyDescent="0.25"/>
  <cols>
    <col min="1" max="1" width="26.85546875" bestFit="1" customWidth="1"/>
    <col min="2" max="2" width="12.42578125" customWidth="1"/>
    <col min="3" max="3" width="11.28515625" bestFit="1" customWidth="1"/>
    <col min="11" max="11" width="11.28515625" bestFit="1" customWidth="1"/>
  </cols>
  <sheetData>
    <row r="1" spans="1:13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I1" t="s">
        <v>130</v>
      </c>
      <c r="J1" t="s">
        <v>1</v>
      </c>
      <c r="K1" t="s">
        <v>15</v>
      </c>
      <c r="L1" t="s">
        <v>2</v>
      </c>
      <c r="M1" t="s">
        <v>3</v>
      </c>
    </row>
    <row r="2" spans="1:13" x14ac:dyDescent="0.25">
      <c r="A2" t="s">
        <v>20</v>
      </c>
      <c r="B2" t="s">
        <v>91</v>
      </c>
      <c r="C2">
        <v>779.14678260000005</v>
      </c>
      <c r="D2">
        <v>12</v>
      </c>
      <c r="E2">
        <v>0.73438202247191009</v>
      </c>
      <c r="G2" t="s">
        <v>43</v>
      </c>
      <c r="H2">
        <f>1/60+30/3600</f>
        <v>2.5000000000000001E-2</v>
      </c>
      <c r="I2" t="str">
        <f>G2</f>
        <v>TF-IDF</v>
      </c>
      <c r="J2">
        <f>AVERAGE(H2:H11)</f>
        <v>2.4472222222222222E-2</v>
      </c>
      <c r="K2">
        <f>AVERAGE(C2:C11)</f>
        <v>831.58818607041633</v>
      </c>
      <c r="L2">
        <f>AVERAGE(D2:D11)</f>
        <v>11.5</v>
      </c>
      <c r="M2">
        <f>AVERAGE(E2:E11)</f>
        <v>0.51191102975080294</v>
      </c>
    </row>
    <row r="3" spans="1:13" x14ac:dyDescent="0.25">
      <c r="A3" t="s">
        <v>19</v>
      </c>
      <c r="B3" t="s">
        <v>92</v>
      </c>
      <c r="C3">
        <v>512.68947549999996</v>
      </c>
      <c r="D3">
        <v>7</v>
      </c>
      <c r="E3">
        <v>0.45617977528089887</v>
      </c>
      <c r="G3" t="s">
        <v>43</v>
      </c>
      <c r="H3">
        <f>1/60+2/3600</f>
        <v>1.7222222222222222E-2</v>
      </c>
      <c r="I3" t="str">
        <f>G13</f>
        <v>Frekuensi</v>
      </c>
      <c r="J3">
        <f>AVERAGE(H13:H22)</f>
        <v>9.4388888888888883E-2</v>
      </c>
      <c r="K3">
        <f>AVERAGE(C13:C22)</f>
        <v>1747.2281717228821</v>
      </c>
      <c r="L3">
        <f>AVERAGE(D13:D22)</f>
        <v>38.6</v>
      </c>
      <c r="M3">
        <f>AVERAGE(E13:E22)</f>
        <v>0.47959550561797759</v>
      </c>
    </row>
    <row r="4" spans="1:13" x14ac:dyDescent="0.25">
      <c r="A4" t="s">
        <v>17</v>
      </c>
      <c r="B4" t="s">
        <v>93</v>
      </c>
      <c r="C4">
        <v>903.40650259999995</v>
      </c>
      <c r="D4">
        <v>7</v>
      </c>
      <c r="E4">
        <v>0.2520802741067058</v>
      </c>
      <c r="G4" t="s">
        <v>43</v>
      </c>
      <c r="H4">
        <f>45/3600</f>
        <v>1.2500000000000001E-2</v>
      </c>
    </row>
    <row r="5" spans="1:13" x14ac:dyDescent="0.25">
      <c r="A5" t="s">
        <v>18</v>
      </c>
      <c r="B5" t="s">
        <v>94</v>
      </c>
      <c r="C5">
        <v>1208.2207430000001</v>
      </c>
      <c r="D5">
        <v>10</v>
      </c>
      <c r="E5">
        <v>0.34831460674157305</v>
      </c>
      <c r="G5" t="s">
        <v>43</v>
      </c>
      <c r="H5">
        <f>1/60+5/3600</f>
        <v>1.8055555555555554E-2</v>
      </c>
    </row>
    <row r="6" spans="1:13" x14ac:dyDescent="0.25">
      <c r="A6" t="s">
        <v>21</v>
      </c>
      <c r="B6" t="s">
        <v>95</v>
      </c>
      <c r="C6">
        <v>1383.1885729999999</v>
      </c>
      <c r="D6">
        <v>22</v>
      </c>
      <c r="E6">
        <v>0.27685393258426966</v>
      </c>
      <c r="G6" t="s">
        <v>43</v>
      </c>
      <c r="H6">
        <f>2/60+19/3600</f>
        <v>3.861111111111111E-2</v>
      </c>
    </row>
    <row r="7" spans="1:13" x14ac:dyDescent="0.25">
      <c r="A7" t="s">
        <v>96</v>
      </c>
      <c r="B7" t="s">
        <v>109</v>
      </c>
      <c r="C7">
        <v>776.96129516561598</v>
      </c>
      <c r="D7">
        <v>12</v>
      </c>
      <c r="E7">
        <v>0.62516853932584271</v>
      </c>
      <c r="G7" t="s">
        <v>43</v>
      </c>
      <c r="H7">
        <f>1/60+32/3600</f>
        <v>2.5555555555555554E-2</v>
      </c>
    </row>
    <row r="8" spans="1:13" x14ac:dyDescent="0.25">
      <c r="A8" t="s">
        <v>97</v>
      </c>
      <c r="B8" t="s">
        <v>110</v>
      </c>
      <c r="C8">
        <v>543.13908698433897</v>
      </c>
      <c r="D8">
        <v>14</v>
      </c>
      <c r="E8">
        <v>0.74696629213483146</v>
      </c>
      <c r="G8" t="s">
        <v>43</v>
      </c>
      <c r="H8">
        <f>2/60+12/3600</f>
        <v>3.6666666666666667E-2</v>
      </c>
    </row>
    <row r="9" spans="1:13" x14ac:dyDescent="0.25">
      <c r="A9" t="s">
        <v>98</v>
      </c>
      <c r="B9" t="s">
        <v>111</v>
      </c>
      <c r="C9">
        <v>785.13601618330699</v>
      </c>
      <c r="D9">
        <v>10</v>
      </c>
      <c r="E9">
        <v>0.79460674157303368</v>
      </c>
      <c r="G9" t="s">
        <v>43</v>
      </c>
      <c r="H9">
        <f>1/60+31/3600</f>
        <v>2.5277777777777777E-2</v>
      </c>
    </row>
    <row r="10" spans="1:13" x14ac:dyDescent="0.25">
      <c r="A10" t="s">
        <v>99</v>
      </c>
      <c r="B10" t="s">
        <v>112</v>
      </c>
      <c r="C10">
        <v>523.78979056093704</v>
      </c>
      <c r="D10">
        <v>13</v>
      </c>
      <c r="E10">
        <v>0.63640449438202251</v>
      </c>
      <c r="G10" t="s">
        <v>43</v>
      </c>
      <c r="H10">
        <f>1/60+47/3600</f>
        <v>2.9722222222222223E-2</v>
      </c>
    </row>
    <row r="11" spans="1:13" x14ac:dyDescent="0.25">
      <c r="A11" t="s">
        <v>100</v>
      </c>
      <c r="B11" t="s">
        <v>113</v>
      </c>
      <c r="C11">
        <v>900.203595109964</v>
      </c>
      <c r="D11">
        <v>8</v>
      </c>
      <c r="E11">
        <v>0.2481536189069424</v>
      </c>
      <c r="G11" t="s">
        <v>43</v>
      </c>
      <c r="H11">
        <f>58/3600</f>
        <v>1.6111111111111111E-2</v>
      </c>
    </row>
    <row r="13" spans="1:13" x14ac:dyDescent="0.25">
      <c r="A13" t="s">
        <v>101</v>
      </c>
      <c r="B13" t="s">
        <v>114</v>
      </c>
      <c r="C13">
        <v>1747.12982465132</v>
      </c>
      <c r="D13">
        <v>45</v>
      </c>
      <c r="E13">
        <v>0.52539325842696627</v>
      </c>
      <c r="G13" t="s">
        <v>62</v>
      </c>
      <c r="H13">
        <f>6/60+28/3600</f>
        <v>0.10777777777777778</v>
      </c>
    </row>
    <row r="14" spans="1:13" x14ac:dyDescent="0.25">
      <c r="A14" t="s">
        <v>102</v>
      </c>
      <c r="B14" t="s">
        <v>115</v>
      </c>
      <c r="C14">
        <v>1752.1803749348201</v>
      </c>
      <c r="D14">
        <v>24</v>
      </c>
      <c r="E14">
        <v>0.55325842696629213</v>
      </c>
      <c r="G14" t="s">
        <v>62</v>
      </c>
      <c r="H14">
        <f>3/60+34/3600</f>
        <v>5.9444444444444446E-2</v>
      </c>
    </row>
    <row r="15" spans="1:13" x14ac:dyDescent="0.25">
      <c r="A15" t="s">
        <v>103</v>
      </c>
      <c r="B15" t="s">
        <v>116</v>
      </c>
      <c r="C15">
        <v>1746.62037574086</v>
      </c>
      <c r="D15">
        <v>33</v>
      </c>
      <c r="E15">
        <v>0.458876404494382</v>
      </c>
      <c r="G15" t="s">
        <v>62</v>
      </c>
      <c r="H15">
        <f>4/60+46/3600</f>
        <v>7.9444444444444443E-2</v>
      </c>
    </row>
    <row r="16" spans="1:13" x14ac:dyDescent="0.25">
      <c r="A16" t="s">
        <v>104</v>
      </c>
      <c r="B16" t="s">
        <v>117</v>
      </c>
      <c r="C16">
        <v>1751.2148903991599</v>
      </c>
      <c r="D16">
        <v>19</v>
      </c>
      <c r="E16">
        <v>0.55595505617977525</v>
      </c>
      <c r="G16" t="s">
        <v>62</v>
      </c>
      <c r="H16">
        <f>2/60+52/3600</f>
        <v>4.777777777777778E-2</v>
      </c>
    </row>
    <row r="17" spans="1:8" x14ac:dyDescent="0.25">
      <c r="A17" t="s">
        <v>105</v>
      </c>
      <c r="B17" t="s">
        <v>118</v>
      </c>
      <c r="C17">
        <v>1747.8025161983901</v>
      </c>
      <c r="D17">
        <v>29</v>
      </c>
      <c r="E17">
        <v>0.44988764044943819</v>
      </c>
      <c r="G17" t="s">
        <v>62</v>
      </c>
      <c r="H17">
        <f>4/60+45/3600</f>
        <v>7.9166666666666663E-2</v>
      </c>
    </row>
    <row r="18" spans="1:8" x14ac:dyDescent="0.25">
      <c r="A18" t="s">
        <v>106</v>
      </c>
      <c r="B18" t="s">
        <v>119</v>
      </c>
      <c r="C18">
        <v>1749.1209674223401</v>
      </c>
      <c r="D18">
        <v>16</v>
      </c>
      <c r="E18">
        <v>0.40359550561797752</v>
      </c>
      <c r="G18" t="s">
        <v>62</v>
      </c>
      <c r="H18">
        <f>3/60+7/3600</f>
        <v>5.1944444444444446E-2</v>
      </c>
    </row>
    <row r="19" spans="1:8" x14ac:dyDescent="0.25">
      <c r="A19" t="s">
        <v>107</v>
      </c>
      <c r="B19" t="s">
        <v>120</v>
      </c>
      <c r="C19">
        <v>1746.79393129595</v>
      </c>
      <c r="D19">
        <v>16</v>
      </c>
      <c r="E19">
        <v>0.52719101123595502</v>
      </c>
      <c r="G19" t="s">
        <v>62</v>
      </c>
      <c r="H19">
        <f>2/60+24/3600</f>
        <v>0.04</v>
      </c>
    </row>
    <row r="20" spans="1:8" x14ac:dyDescent="0.25">
      <c r="A20" t="s">
        <v>108</v>
      </c>
      <c r="B20" t="s">
        <v>121</v>
      </c>
      <c r="C20">
        <v>1746.06285493419</v>
      </c>
      <c r="D20">
        <v>37</v>
      </c>
      <c r="E20">
        <v>0.45438202247191012</v>
      </c>
      <c r="G20" t="s">
        <v>62</v>
      </c>
      <c r="H20">
        <f>6/60+3/3600</f>
        <v>0.10083333333333334</v>
      </c>
    </row>
    <row r="21" spans="1:8" x14ac:dyDescent="0.25">
      <c r="A21" t="s">
        <v>126</v>
      </c>
      <c r="B21" t="s">
        <v>127</v>
      </c>
      <c r="C21">
        <v>1738.0837646998</v>
      </c>
      <c r="D21">
        <v>72</v>
      </c>
      <c r="E21">
        <v>0.33932584269662919</v>
      </c>
      <c r="G21" t="s">
        <v>62</v>
      </c>
      <c r="H21">
        <f>9/60+57/3600</f>
        <v>0.16583333333333333</v>
      </c>
    </row>
    <row r="22" spans="1:8" x14ac:dyDescent="0.25">
      <c r="A22" t="s">
        <v>128</v>
      </c>
      <c r="B22" t="s">
        <v>129</v>
      </c>
      <c r="C22">
        <v>1747.27221695199</v>
      </c>
      <c r="D22">
        <v>95</v>
      </c>
      <c r="E22">
        <v>0.5280898876404494</v>
      </c>
      <c r="G22" t="s">
        <v>62</v>
      </c>
      <c r="H22">
        <f>12/60+42/3600</f>
        <v>0.21166666666666667</v>
      </c>
    </row>
    <row r="23" spans="1:8" x14ac:dyDescent="0.25">
      <c r="A23" t="s">
        <v>87</v>
      </c>
      <c r="B23" t="e">
        <f ca="1">INDIRECT("'["&amp;$A23&amp;".csv]"&amp;$A23&amp;"'!B9")</f>
        <v>#REF!</v>
      </c>
      <c r="C23" t="e">
        <f ca="1">INDIRECT("'["&amp;$A23&amp;".csv]"&amp;$A23&amp;"'!B10")</f>
        <v>#REF!</v>
      </c>
      <c r="D23" t="e">
        <f ca="1">INDIRECT("'["&amp;$A23&amp;".csv]"&amp;$A23&amp;"'!B11")</f>
        <v>#REF!</v>
      </c>
      <c r="E23" t="e">
        <f ca="1">(MAX(COUNTIF(INDIRECT("'["&amp;$A23&amp;".csv]"&amp;$A23&amp;"'!A13:A2000"),"*entertainment*"),
COUNTIF(INDIRECT("'["&amp;$A23&amp;".csv]"&amp;$A23&amp;"'!A13:A2000"),"*tech*"),
COUNTIF(INDIRECT("'["&amp;$A23&amp;".csv]"&amp;$A23&amp;"'!A13:A2000"),"*sport*"),
COUNTIF(INDIRECT("'["&amp;$A23&amp;".csv]"&amp;$A23&amp;"'!A13:A2000"),"*business*"),
COUNTIF(INDIRECT("'["&amp;$A23&amp;".csv]"&amp;$A23&amp;"'!A13:A2000"),"*politics*"))+
MAX(COUNTIF(INDIRECT("'["&amp;$A23&amp;".csv]"&amp;$A23&amp;"'!B13:B2000"),"*entertainment*"),
COUNTIF(INDIRECT("'["&amp;$A23&amp;".csv]"&amp;$A23&amp;"'!B13:B2000"),"*tech*"),
COUNTIF(INDIRECT("'["&amp;$A23&amp;".csv]"&amp;$A23&amp;"'!B13:B2000"),"*sport*"),
COUNTIF(INDIRECT("'["&amp;$A23&amp;".csv]"&amp;$A23&amp;"'!B13:B2000"),"*business*"),
COUNTIF(INDIRECT("'["&amp;$A23&amp;".csv]"&amp;$A23&amp;"'!B13:B2000"),"*politics*"))+
MAX(COUNTIF(INDIRECT("'["&amp;$A23&amp;".csv]"&amp;$A23&amp;"'!C13:C2000"),"*entertainment*"),
COUNTIF(INDIRECT("'["&amp;$A23&amp;".csv]"&amp;$A23&amp;"'!C13:C2000"),"*tech*"),
COUNTIF(INDIRECT("'["&amp;$A23&amp;".csv]"&amp;$A23&amp;"'!C13:C2000"),"*sport*"),
COUNTIF(INDIRECT("'["&amp;$A23&amp;".csv]"&amp;$A23&amp;"'!C13:C2000"),"*business*"),
COUNTIF(INDIRECT("'["&amp;$A23&amp;".csv]"&amp;$A23&amp;"'!C13:C2000"),"*politics*"))+
MAX(COUNTIF(INDIRECT("'["&amp;$A23&amp;".csv]"&amp;$A23&amp;"'!D13:D2000"),"*entertainment*"),
COUNTIF(INDIRECT("'["&amp;$A23&amp;".csv]"&amp;$A23&amp;"'!D13:D2000"),"*tech*"),
COUNTIF(INDIRECT("'["&amp;$A23&amp;".csv]"&amp;$A23&amp;"'!D13:D2000"),"*sport*"),
COUNTIF(INDIRECT("'["&amp;$A23&amp;".csv]"&amp;$A23&amp;"'!D13:D2000"),"*business*"),
COUNTIF(INDIRECT("'["&amp;$A23&amp;".csv]"&amp;$A23&amp;"'!D13:D2000"),"*politics*"))+
MAX(COUNTIF(INDIRECT("'["&amp;$A23&amp;".csv]"&amp;$A23&amp;"'!E13:E2000"),"*entertainment*"),
COUNTIF(INDIRECT("'["&amp;$A23&amp;".csv]"&amp;$A23&amp;"'!E13:E2000"),"*tech*"),
COUNTIF(INDIRECT("'["&amp;$A23&amp;".csv]"&amp;$A23&amp;"'!E13:E2000"),"*sport*"),
COUNTIF(INDIRECT("'["&amp;$A23&amp;".csv]"&amp;$A23&amp;"'!E13:E2000"),"*business*"),
COUNTIF(INDIRECT("'["&amp;$A23&amp;".csv]"&amp;$A23&amp;"'!E13:E2000"),"*politics*")))
/
(COUNTIF(INDIRECT("'["&amp;$A23&amp;".csv]"&amp;$A23&amp;"'!A13:A2000"),"*entertainment*")+
COUNTIF(INDIRECT("'["&amp;$A23&amp;".csv]"&amp;$A23&amp;"'!A13:A2000"),"*tech*")+
COUNTIF(INDIRECT("'["&amp;$A23&amp;".csv]"&amp;$A23&amp;"'!A13:A2000"),"*sport*")+
COUNTIF(INDIRECT("'["&amp;$A23&amp;".csv]"&amp;$A23&amp;"'!A13:A2000"),"*business*")+
COUNTIF(INDIRECT("'["&amp;$A23&amp;".csv]"&amp;$A23&amp;"'!A13:A2000"),"*politics*")+
COUNTIF(INDIRECT("'["&amp;$A23&amp;".csv]"&amp;$A23&amp;"'!B13:B2000"),"*entertainment*")+
COUNTIF(INDIRECT("'["&amp;$A23&amp;".csv]"&amp;$A23&amp;"'!B13:B2000"),"*tech*")+
COUNTIF(INDIRECT("'["&amp;$A23&amp;".csv]"&amp;$A23&amp;"'!B13:B2000"),"*sport*")+
COUNTIF(INDIRECT("'["&amp;$A23&amp;".csv]"&amp;$A23&amp;"'!B13:B2000"),"*business*")+
COUNTIF(INDIRECT("'["&amp;$A23&amp;".csv]"&amp;$A23&amp;"'!B13:B2000"),"*politics*")+
COUNTIF(INDIRECT("'["&amp;$A23&amp;".csv]"&amp;$A23&amp;"'!C13:C2000"),"*entertainment*")+
COUNTIF(INDIRECT("'["&amp;$A23&amp;".csv]"&amp;$A23&amp;"'!C13:C2000"),"*tech*")+
COUNTIF(INDIRECT("'["&amp;$A23&amp;".csv]"&amp;$A23&amp;"'!C13:C2000"),"*sport*")+
COUNTIF(INDIRECT("'["&amp;$A23&amp;".csv]"&amp;$A23&amp;"'!C13:C2000"),"*business*")+
COUNTIF(INDIRECT("'["&amp;$A23&amp;".csv]"&amp;$A23&amp;"'!C13:C2000"),"*politics*")+
COUNTIF(INDIRECT("'["&amp;$A23&amp;".csv]"&amp;$A23&amp;"'!D13:D2000"),"*entertainment*")+
COUNTIF(INDIRECT("'["&amp;$A23&amp;".csv]"&amp;$A23&amp;"'!D13:D2000"),"*tech*")+
COUNTIF(INDIRECT("'["&amp;$A23&amp;".csv]"&amp;$A23&amp;"'!D13:D2000"),"*sport*")+
COUNTIF(INDIRECT("'["&amp;$A23&amp;".csv]"&amp;$A23&amp;"'!D13:D2000"),"*business*")+
COUNTIF(INDIRECT("'["&amp;$A23&amp;".csv]"&amp;$A23&amp;"'!D13:D2000"),"*politics*")+
COUNTIF(INDIRECT("'["&amp;$A23&amp;".csv]"&amp;$A23&amp;"'!E13:E2000"),"*entertainment*")+
COUNTIF(INDIRECT("'["&amp;$A23&amp;".csv]"&amp;$A23&amp;"'!E13:E2000"),"*tech*")+
COUNTIF(INDIRECT("'["&amp;$A23&amp;".csv]"&amp;$A23&amp;"'!E13:E2000"),"*sport*")+
COUNTIF(INDIRECT("'["&amp;$A23&amp;".csv]"&amp;$A23&amp;"'!E13:E2000"),"*business*")+
COUNTIF(INDIRECT("'["&amp;$A23&amp;".csv]"&amp;$A23&amp;"'!E13:E2000"),"*politics*"))</f>
        <v>#REF!</v>
      </c>
      <c r="G23" t="e">
        <f ca="1">INDIRECT("'["&amp;$A23&amp;".csv]"&amp;$A23&amp;"'!B5")</f>
        <v>#REF!</v>
      </c>
    </row>
    <row r="27" spans="1:8" x14ac:dyDescent="0.25">
      <c r="C27" t="s">
        <v>16</v>
      </c>
      <c r="D27" t="s">
        <v>28</v>
      </c>
      <c r="E27" t="s">
        <v>15</v>
      </c>
      <c r="F27" t="s">
        <v>2</v>
      </c>
      <c r="G27" t="s">
        <v>3</v>
      </c>
    </row>
    <row r="28" spans="1:8" x14ac:dyDescent="0.25">
      <c r="B28" t="s">
        <v>131</v>
      </c>
      <c r="C28">
        <v>1.0926666666666667</v>
      </c>
      <c r="D28" t="s">
        <v>26</v>
      </c>
      <c r="E28">
        <v>771.61924789461079</v>
      </c>
      <c r="F28">
        <v>4.5999999999999996</v>
      </c>
      <c r="G28">
        <v>0.79838202247191004</v>
      </c>
    </row>
    <row r="29" spans="1:8" x14ac:dyDescent="0.25">
      <c r="B29" t="s">
        <v>132</v>
      </c>
      <c r="C29">
        <v>2.4472222222222222E-2</v>
      </c>
      <c r="D29" t="s">
        <v>133</v>
      </c>
      <c r="E29">
        <v>831.58818607041633</v>
      </c>
      <c r="F29">
        <v>11.5</v>
      </c>
      <c r="G29">
        <v>0.51191102975080294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B1" sqref="B1:F1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intercluster</v>
      </c>
      <c r="E1" t="str">
        <f>'Rekap GA'!D1</f>
        <v>Iterasi</v>
      </c>
      <c r="F1" t="str">
        <f>'Rekap GA'!E1</f>
        <v>Purity</v>
      </c>
    </row>
    <row r="2" spans="1:6" x14ac:dyDescent="0.25">
      <c r="A2">
        <v>50</v>
      </c>
      <c r="B2">
        <f>AVERAGE(B6:B10)</f>
        <v>0.7072222222222222</v>
      </c>
      <c r="C2" t="s">
        <v>33</v>
      </c>
      <c r="D2">
        <f>AVERAGE('Rekap GA'!C7:C11)</f>
        <v>760.51795363142469</v>
      </c>
      <c r="E2">
        <f>AVERAGE('Rekap GA'!D7:D11)</f>
        <v>4.8</v>
      </c>
      <c r="F2">
        <f>AVERAGE('Rekap GA'!E7:E11)</f>
        <v>0.77959550561797752</v>
      </c>
    </row>
    <row r="3" spans="1:6" x14ac:dyDescent="0.25">
      <c r="A3">
        <f>'Rekap GA'!H3</f>
        <v>100</v>
      </c>
      <c r="B3">
        <f>AVERAGE(A6:A10)</f>
        <v>1.0926666666666667</v>
      </c>
      <c r="C3" t="s">
        <v>26</v>
      </c>
      <c r="D3">
        <f>AVERAGE('Rekap GA'!C2:C6)</f>
        <v>771.61924789461079</v>
      </c>
      <c r="E3">
        <f>AVERAGE('Rekap GA'!D2:D6)</f>
        <v>4.5999999999999996</v>
      </c>
      <c r="F3">
        <f>AVERAGE('Rekap GA'!E2:E6)</f>
        <v>0.79838202247191004</v>
      </c>
    </row>
    <row r="4" spans="1:6" x14ac:dyDescent="0.25">
      <c r="A4">
        <v>150</v>
      </c>
      <c r="B4">
        <f>AVERAGE(C6:C10)</f>
        <v>1.8576111111111111</v>
      </c>
      <c r="C4" t="s">
        <v>65</v>
      </c>
      <c r="D4">
        <f>AVERAGE('Rekap GA'!C12:C16)</f>
        <v>862.17960415862854</v>
      </c>
      <c r="E4">
        <f>AVERAGE('Rekap GA'!D12:D16)</f>
        <v>4.5999999999999996</v>
      </c>
      <c r="F4">
        <f>AVERAGE('Rekap GA'!E12:E16)</f>
        <v>0.74669662921348312</v>
      </c>
    </row>
    <row r="6" spans="1:6" x14ac:dyDescent="0.25">
      <c r="A6">
        <f>1+2/60+9/3600</f>
        <v>1.0358333333333334</v>
      </c>
      <c r="B6">
        <f>34/60+49/3600</f>
        <v>0.58027777777777778</v>
      </c>
      <c r="C6">
        <f>1+40/60+56/3600</f>
        <v>1.6822222222222221</v>
      </c>
    </row>
    <row r="7" spans="1:6" x14ac:dyDescent="0.25">
      <c r="A7">
        <f>1+5/60+3/3600</f>
        <v>1.0841666666666665</v>
      </c>
      <c r="B7">
        <f>50/60+13/3600</f>
        <v>0.83694444444444449</v>
      </c>
      <c r="C7">
        <f>1+38/60+5/3600</f>
        <v>1.6347222222222222</v>
      </c>
    </row>
    <row r="8" spans="1:6" x14ac:dyDescent="0.25">
      <c r="A8">
        <f>1+1/60+31/3600</f>
        <v>1.0252777777777777</v>
      </c>
      <c r="B8">
        <f>54/60+6/3600</f>
        <v>0.90166666666666673</v>
      </c>
      <c r="C8">
        <f>1+22/60+4/3600</f>
        <v>1.3677777777777778</v>
      </c>
    </row>
    <row r="9" spans="1:6" x14ac:dyDescent="0.25">
      <c r="A9">
        <f>1+9/60+21/3600</f>
        <v>1.1558333333333333</v>
      </c>
      <c r="B9">
        <f>37/60+26/3600</f>
        <v>0.62388888888888894</v>
      </c>
      <c r="C9">
        <f>2+10/60+59/3600</f>
        <v>2.1830555555555553</v>
      </c>
    </row>
    <row r="10" spans="1:6" x14ac:dyDescent="0.25">
      <c r="A10">
        <f>1+9/60+44/3600</f>
        <v>1.162222222222222</v>
      </c>
      <c r="B10">
        <f>35/60+36/3600</f>
        <v>0.59333333333333338</v>
      </c>
      <c r="C10">
        <f>2+25/60+13/3600</f>
        <v>2.4202777777777778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F30" sqref="F30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intercluster</v>
      </c>
      <c r="E1" t="str">
        <f>'Rekap GA'!D1</f>
        <v>Iterasi</v>
      </c>
      <c r="F1" t="str">
        <f>'Rekap GA'!E1</f>
        <v>Purity</v>
      </c>
    </row>
    <row r="2" spans="1:6" x14ac:dyDescent="0.25">
      <c r="A2" t="s">
        <v>43</v>
      </c>
      <c r="B2">
        <f>AVERAGE(A6:A10)</f>
        <v>1.0926666666666667</v>
      </c>
      <c r="C2" t="s">
        <v>26</v>
      </c>
      <c r="D2">
        <f>AVERAGE('Rekap GA'!C2:C6)</f>
        <v>771.61924789461079</v>
      </c>
      <c r="E2">
        <f>AVERAGE('Rekap GA'!D2:D6)</f>
        <v>4.5999999999999996</v>
      </c>
      <c r="F2">
        <f>AVERAGE('Rekap GA'!E2:E6)</f>
        <v>0.79838202247191004</v>
      </c>
    </row>
    <row r="3" spans="1:6" x14ac:dyDescent="0.25">
      <c r="A3" t="s">
        <v>62</v>
      </c>
      <c r="B3">
        <f>AVERAGE(B6:B10)</f>
        <v>2.7332222222222224</v>
      </c>
      <c r="C3" t="s">
        <v>82</v>
      </c>
      <c r="D3">
        <f>AVERAGE('Rekap GA'!C17:C21)</f>
        <v>1750.8749331602442</v>
      </c>
      <c r="E3">
        <f>AVERAGE('Rekap GA'!D17:D21)</f>
        <v>7</v>
      </c>
      <c r="F3">
        <f>AVERAGE('Rekap GA'!E17:E21)</f>
        <v>0.57132584269662923</v>
      </c>
    </row>
    <row r="6" spans="1:6" x14ac:dyDescent="0.25">
      <c r="A6">
        <f>1+2/60+9/3600</f>
        <v>1.0358333333333334</v>
      </c>
      <c r="B6">
        <f>2+44/60+10/3600</f>
        <v>2.7361111111111112</v>
      </c>
    </row>
    <row r="7" spans="1:6" x14ac:dyDescent="0.25">
      <c r="A7">
        <f>1+5/60+3/3600</f>
        <v>1.0841666666666665</v>
      </c>
      <c r="B7">
        <f>2+42/60+52/3600</f>
        <v>2.7144444444444447</v>
      </c>
    </row>
    <row r="8" spans="1:6" x14ac:dyDescent="0.25">
      <c r="A8">
        <f>1+1/60+31/3600</f>
        <v>1.0252777777777777</v>
      </c>
      <c r="B8">
        <f>2+13/60+36/3600</f>
        <v>2.2266666666666666</v>
      </c>
    </row>
    <row r="9" spans="1:6" x14ac:dyDescent="0.25">
      <c r="A9">
        <f>1+9/60+21/3600</f>
        <v>1.1558333333333333</v>
      </c>
      <c r="B9">
        <f>2+34/60+57/3600</f>
        <v>2.5824999999999996</v>
      </c>
    </row>
    <row r="10" spans="1:6" x14ac:dyDescent="0.25">
      <c r="A10">
        <f>1+9/60+44/3600</f>
        <v>1.162222222222222</v>
      </c>
      <c r="B10">
        <f>3+24/60+23/3600</f>
        <v>3.4063888888888889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E8" sqref="E8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intercluster</v>
      </c>
      <c r="E1" t="str">
        <f>'Rekap GA'!D1</f>
        <v>Iterasi</v>
      </c>
      <c r="F1" t="str">
        <f>'Rekap GA'!E1</f>
        <v>Purity</v>
      </c>
    </row>
    <row r="2" spans="1:6" x14ac:dyDescent="0.25">
      <c r="A2">
        <v>0</v>
      </c>
      <c r="B2">
        <f>AVERAGE(B6:B10)</f>
        <v>1.6507222222222222</v>
      </c>
      <c r="C2" t="s">
        <v>124</v>
      </c>
      <c r="D2">
        <f>AVERAGE('Rekap GA'!C22:C26)</f>
        <v>1105.8638372438984</v>
      </c>
      <c r="E2">
        <f>AVERAGE('Rekap GA'!D22:D26)</f>
        <v>5.2</v>
      </c>
      <c r="F2">
        <f>AVERAGE('Rekap GA'!E22:E26)</f>
        <v>0.63235955056179771</v>
      </c>
    </row>
    <row r="3" spans="1:6" x14ac:dyDescent="0.25">
      <c r="A3">
        <v>0.05</v>
      </c>
      <c r="B3">
        <f>AVERAGE(A6:A10)</f>
        <v>1.0926666666666667</v>
      </c>
      <c r="C3" t="s">
        <v>26</v>
      </c>
      <c r="D3">
        <f>AVERAGE('Rekap GA'!C2:C6)</f>
        <v>771.61924789461079</v>
      </c>
      <c r="E3">
        <f>AVERAGE('Rekap GA'!D2:D6)</f>
        <v>4.5999999999999996</v>
      </c>
      <c r="F3">
        <f>AVERAGE('Rekap GA'!E2:E6)</f>
        <v>0.79838202247191004</v>
      </c>
    </row>
    <row r="4" spans="1:6" x14ac:dyDescent="0.25">
      <c r="A4">
        <v>0.25</v>
      </c>
      <c r="B4">
        <f>AVERAGE(C6:C10)</f>
        <v>1.5662777777777777</v>
      </c>
      <c r="C4" t="s">
        <v>125</v>
      </c>
      <c r="D4">
        <f>AVERAGE('Rekap GA'!C27:C31)</f>
        <v>1290.3715047424021</v>
      </c>
      <c r="E4">
        <f>AVERAGE('Rekap GA'!D27:D31)</f>
        <v>5</v>
      </c>
      <c r="F4">
        <f>AVERAGE('Rekap GA'!E27:E31)</f>
        <v>0.43712359550561797</v>
      </c>
    </row>
    <row r="6" spans="1:6" x14ac:dyDescent="0.25">
      <c r="A6">
        <f>1+2/60+9/3600</f>
        <v>1.0358333333333334</v>
      </c>
      <c r="B6">
        <f>2+11/60+4/3600</f>
        <v>2.1844444444444444</v>
      </c>
      <c r="C6">
        <f>2+11/60+4/3600</f>
        <v>2.1844444444444444</v>
      </c>
    </row>
    <row r="7" spans="1:6" x14ac:dyDescent="0.25">
      <c r="A7">
        <f>1+5/60+3/3600</f>
        <v>1.0841666666666665</v>
      </c>
      <c r="B7">
        <f>1+14/60+37/3600</f>
        <v>1.2436111111111112</v>
      </c>
      <c r="C7">
        <f>1+14/60+37/3600</f>
        <v>1.2436111111111112</v>
      </c>
    </row>
    <row r="8" spans="1:6" x14ac:dyDescent="0.25">
      <c r="A8">
        <f>1+1/60+31/3600</f>
        <v>1.0252777777777777</v>
      </c>
      <c r="B8">
        <f>1+54/60+46/3600</f>
        <v>1.9127777777777777</v>
      </c>
      <c r="C8">
        <f>1+54/60+46/3600</f>
        <v>1.9127777777777777</v>
      </c>
    </row>
    <row r="9" spans="1:6" x14ac:dyDescent="0.25">
      <c r="A9">
        <f>1+9/60+21/3600</f>
        <v>1.1558333333333333</v>
      </c>
      <c r="B9">
        <f>1+1/60+17/3600</f>
        <v>1.0213888888888889</v>
      </c>
      <c r="C9">
        <f>1+1/60+17/3600</f>
        <v>1.0213888888888889</v>
      </c>
    </row>
    <row r="10" spans="1:6" x14ac:dyDescent="0.25">
      <c r="A10">
        <f>1+9/60+44/3600</f>
        <v>1.162222222222222</v>
      </c>
      <c r="B10">
        <f>1+53/60+29/3600</f>
        <v>1.8913888888888888</v>
      </c>
      <c r="C10">
        <f>1+28/60+9/3600</f>
        <v>1.4691666666666667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D3" sqref="D3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intercluster</v>
      </c>
      <c r="E1" t="str">
        <f>'Rekap GA'!D1</f>
        <v>Iterasi</v>
      </c>
      <c r="F1" t="str">
        <f>'Rekap GA'!E1</f>
        <v>Purity</v>
      </c>
    </row>
    <row r="2" spans="1:6" x14ac:dyDescent="0.25">
      <c r="A2">
        <v>0</v>
      </c>
      <c r="B2">
        <f>AVERAGE(B6:B10)</f>
        <v>1.6507222222222222</v>
      </c>
      <c r="C2" t="s">
        <v>124</v>
      </c>
      <c r="D2" t="e">
        <f ca="1">AVERAGE('Rekap GA'!C32:C36)</f>
        <v>#REF!</v>
      </c>
      <c r="E2" t="e">
        <f ca="1">AVERAGE('Rekap GA'!D32:D36)</f>
        <v>#REF!</v>
      </c>
      <c r="F2" t="e">
        <f ca="1">AVERAGE('Rekap GA'!E32:E36)</f>
        <v>#REF!</v>
      </c>
    </row>
    <row r="3" spans="1:6" x14ac:dyDescent="0.25">
      <c r="A3">
        <v>1</v>
      </c>
      <c r="B3">
        <f>AVERAGE(A6:A10)</f>
        <v>1.0926666666666667</v>
      </c>
      <c r="C3" t="s">
        <v>26</v>
      </c>
      <c r="D3">
        <f>AVERAGE('Rekap GA'!C2:C6)</f>
        <v>771.61924789461079</v>
      </c>
      <c r="E3">
        <f>AVERAGE('Rekap GA'!D2:D6)</f>
        <v>4.5999999999999996</v>
      </c>
      <c r="F3">
        <f>AVERAGE('Rekap GA'!E2:E6)</f>
        <v>0.79838202247191004</v>
      </c>
    </row>
    <row r="4" spans="1:6" x14ac:dyDescent="0.25">
      <c r="A4">
        <v>5</v>
      </c>
      <c r="B4">
        <f>AVERAGE(C6:C10)</f>
        <v>2.3052777777777775</v>
      </c>
      <c r="C4" t="s">
        <v>125</v>
      </c>
      <c r="D4">
        <f>AVERAGE('Rekap GA'!C37:C41)</f>
        <v>1536.1521489346867</v>
      </c>
      <c r="E4">
        <f>AVERAGE('Rekap GA'!D37:D41)</f>
        <v>6.333333333333333</v>
      </c>
      <c r="F4">
        <f>AVERAGE('Rekap GA'!E37:E41)</f>
        <v>0.35220973782771531</v>
      </c>
    </row>
    <row r="6" spans="1:6" x14ac:dyDescent="0.25">
      <c r="A6">
        <f>1+2/60+9/3600</f>
        <v>1.0358333333333334</v>
      </c>
      <c r="B6">
        <f>2+11/60+4/3600</f>
        <v>2.1844444444444444</v>
      </c>
      <c r="C6">
        <f>2+5/60+57/3600</f>
        <v>2.0991666666666666</v>
      </c>
    </row>
    <row r="7" spans="1:6" x14ac:dyDescent="0.25">
      <c r="A7">
        <f>1+5/60+3/3600</f>
        <v>1.0841666666666665</v>
      </c>
      <c r="B7">
        <f>1+14/60+37/3600</f>
        <v>1.2436111111111112</v>
      </c>
      <c r="C7">
        <f>2+16/60+44/3600</f>
        <v>2.278888888888889</v>
      </c>
    </row>
    <row r="8" spans="1:6" x14ac:dyDescent="0.25">
      <c r="A8">
        <f>1+1/60+31/3600</f>
        <v>1.0252777777777777</v>
      </c>
      <c r="B8">
        <f>1+54/60+46/3600</f>
        <v>1.9127777777777777</v>
      </c>
      <c r="C8">
        <f>2+32/60+16/3600</f>
        <v>2.5377777777777775</v>
      </c>
    </row>
    <row r="9" spans="1:6" x14ac:dyDescent="0.25">
      <c r="A9">
        <f>1+9/60+21/3600</f>
        <v>1.1558333333333333</v>
      </c>
      <c r="B9">
        <f>1+1/60+17/3600</f>
        <v>1.0213888888888889</v>
      </c>
    </row>
    <row r="10" spans="1:6" x14ac:dyDescent="0.25">
      <c r="A10">
        <f>1+9/60+44/3600</f>
        <v>1.162222222222222</v>
      </c>
      <c r="B10">
        <f>1+53/60+29/3600</f>
        <v>1.8913888888888888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GA</vt:lpstr>
      <vt:lpstr>Rekap KM</vt:lpstr>
      <vt:lpstr>Populasi</vt:lpstr>
      <vt:lpstr>Bobot</vt:lpstr>
      <vt:lpstr>Mutasi</vt:lpstr>
      <vt:lpstr>Elitisme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David</dc:creator>
  <cp:lastModifiedBy>Cornelius David</cp:lastModifiedBy>
  <dcterms:created xsi:type="dcterms:W3CDTF">2019-05-01T10:05:37Z</dcterms:created>
  <dcterms:modified xsi:type="dcterms:W3CDTF">2019-05-03T23:41:17Z</dcterms:modified>
</cp:coreProperties>
</file>